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leicester-my.sharepoint.com/personal/aa1176_leicester_ac_uk/Documents/sc_PRCs/Best_mets_after_ranking/tmp/PresenceAbsence_TFs_in_metacells/Comparison_cutopp0.5_top100/All_TFs_Even_if_only_one_species/"/>
    </mc:Choice>
  </mc:AlternateContent>
  <xr:revisionPtr revIDLastSave="9337" documentId="13_ncr:1_{FBABCAF5-4D0C-4B39-B949-130A0E9FB280}" xr6:coauthVersionLast="47" xr6:coauthVersionMax="47" xr10:uidLastSave="{4CB3BE26-CBFD-4899-8495-62CE0F5570EA}"/>
  <bookViews>
    <workbookView xWindow="28680" yWindow="-120" windowWidth="24240" windowHeight="17640" xr2:uid="{00000000-000D-0000-FFFF-FFFF00000000}"/>
  </bookViews>
  <sheets>
    <sheet name="All_OGs" sheetId="1" r:id="rId1"/>
    <sheet name="Full_blast_vs_ATFDB" sheetId="6" r:id="rId2"/>
    <sheet name="List_unique_ATFDB_TFs" sheetId="8" r:id="rId3"/>
    <sheet name="List_unique_pfams" sheetId="2" r:id="rId4"/>
    <sheet name="List_unique_Eggnog_OGs" sheetId="4" r:id="rId5"/>
    <sheet name="Stats_Pfam" sheetId="5" r:id="rId6"/>
    <sheet name="Stats_ATFDB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7" l="1"/>
  <c r="H9" i="7"/>
  <c r="H10" i="7"/>
  <c r="H5" i="7"/>
  <c r="H8" i="7"/>
  <c r="H7" i="7"/>
  <c r="D27" i="7"/>
  <c r="E25" i="7" s="1"/>
  <c r="D481" i="1"/>
  <c r="D476" i="1"/>
  <c r="D473" i="1"/>
  <c r="D462" i="1"/>
  <c r="E492" i="1"/>
  <c r="D492" i="1"/>
  <c r="E491" i="1"/>
  <c r="D491" i="1"/>
  <c r="E445" i="1"/>
  <c r="D445" i="1"/>
  <c r="E490" i="1"/>
  <c r="D490" i="1"/>
  <c r="E476" i="1"/>
  <c r="E475" i="1"/>
  <c r="D475" i="1"/>
  <c r="E474" i="1"/>
  <c r="D474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73" i="1"/>
  <c r="E483" i="1"/>
  <c r="D483" i="1"/>
  <c r="E482" i="1"/>
  <c r="D482" i="1"/>
  <c r="E462" i="1"/>
  <c r="E472" i="1"/>
  <c r="D472" i="1"/>
  <c r="E481" i="1"/>
  <c r="E471" i="1"/>
  <c r="D471" i="1"/>
  <c r="E470" i="1"/>
  <c r="D470" i="1"/>
  <c r="E480" i="1"/>
  <c r="D480" i="1"/>
  <c r="E479" i="1"/>
  <c r="D479" i="1"/>
  <c r="E469" i="1"/>
  <c r="D469" i="1"/>
  <c r="E461" i="1"/>
  <c r="D461" i="1"/>
  <c r="E468" i="1"/>
  <c r="D468" i="1"/>
  <c r="E478" i="1"/>
  <c r="D478" i="1"/>
  <c r="E477" i="1"/>
  <c r="D477" i="1"/>
  <c r="E467" i="1"/>
  <c r="D467" i="1"/>
  <c r="E466" i="1"/>
  <c r="D466" i="1"/>
  <c r="E465" i="1"/>
  <c r="D465" i="1"/>
  <c r="E464" i="1"/>
  <c r="D464" i="1"/>
  <c r="E460" i="1"/>
  <c r="D460" i="1"/>
  <c r="E459" i="1"/>
  <c r="D459" i="1"/>
  <c r="E458" i="1"/>
  <c r="D458" i="1"/>
  <c r="E456" i="1"/>
  <c r="D456" i="1"/>
  <c r="E450" i="1"/>
  <c r="D450" i="1"/>
  <c r="E454" i="1"/>
  <c r="D454" i="1"/>
  <c r="E448" i="1"/>
  <c r="D448" i="1"/>
  <c r="E463" i="1"/>
  <c r="D463" i="1"/>
  <c r="E447" i="1"/>
  <c r="D447" i="1"/>
  <c r="E452" i="1"/>
  <c r="D452" i="1"/>
  <c r="E446" i="1"/>
  <c r="D446" i="1"/>
  <c r="E451" i="1"/>
  <c r="D451" i="1"/>
  <c r="E442" i="1"/>
  <c r="D442" i="1"/>
  <c r="E457" i="1"/>
  <c r="D457" i="1"/>
  <c r="E449" i="1"/>
  <c r="D449" i="1"/>
  <c r="E441" i="1"/>
  <c r="D441" i="1"/>
  <c r="E455" i="1"/>
  <c r="D455" i="1"/>
  <c r="E440" i="1"/>
  <c r="D440" i="1"/>
  <c r="E453" i="1"/>
  <c r="E444" i="1"/>
  <c r="D444" i="1"/>
  <c r="D453" i="1"/>
  <c r="E443" i="1"/>
  <c r="D443" i="1"/>
  <c r="C1" i="8"/>
  <c r="E433" i="1"/>
  <c r="E430" i="1"/>
  <c r="E428" i="1"/>
  <c r="E429" i="1"/>
  <c r="E427" i="1"/>
  <c r="E431" i="1" s="1"/>
  <c r="D433" i="1"/>
  <c r="D430" i="1"/>
  <c r="D428" i="1"/>
  <c r="D429" i="1"/>
  <c r="D427" i="1"/>
  <c r="K923" i="6"/>
  <c r="K922" i="6"/>
  <c r="K920" i="6"/>
  <c r="K919" i="6"/>
  <c r="K918" i="6"/>
  <c r="AD9" i="5"/>
  <c r="AD8" i="5"/>
  <c r="AD7" i="5"/>
  <c r="AD6" i="5"/>
  <c r="AD5" i="5"/>
  <c r="AD4" i="5"/>
  <c r="AC9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E8" i="7" l="1"/>
  <c r="E12" i="7"/>
  <c r="E16" i="7"/>
  <c r="E20" i="7"/>
  <c r="E5" i="7"/>
  <c r="E9" i="7"/>
  <c r="E13" i="7"/>
  <c r="E17" i="7"/>
  <c r="E21" i="7"/>
  <c r="E6" i="7"/>
  <c r="E10" i="7"/>
  <c r="E14" i="7"/>
  <c r="E18" i="7"/>
  <c r="E22" i="7"/>
  <c r="E23" i="7"/>
  <c r="E24" i="7"/>
  <c r="E7" i="7"/>
  <c r="E11" i="7"/>
  <c r="E15" i="7"/>
  <c r="E19" i="7"/>
  <c r="E432" i="1"/>
  <c r="E434" i="1"/>
  <c r="E435" i="1"/>
  <c r="D432" i="1"/>
  <c r="E437" i="1"/>
  <c r="E436" i="1"/>
  <c r="D431" i="1"/>
  <c r="K926" i="6"/>
  <c r="K927" i="6"/>
  <c r="D437" i="1"/>
  <c r="I428" i="1"/>
  <c r="H427" i="1"/>
  <c r="H429" i="1" s="1"/>
  <c r="R16" i="5"/>
  <c r="S16" i="5" s="1"/>
  <c r="S15" i="5"/>
  <c r="S14" i="5"/>
  <c r="S13" i="5"/>
  <c r="S12" i="5"/>
  <c r="S11" i="5"/>
  <c r="S10" i="5"/>
  <c r="S9" i="5"/>
  <c r="S8" i="5"/>
  <c r="S7" i="5"/>
  <c r="S6" i="5"/>
  <c r="S5" i="5"/>
  <c r="S4" i="5"/>
  <c r="G16" i="5"/>
  <c r="H16" i="5" s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" i="5"/>
  <c r="H428" i="1"/>
  <c r="I427" i="1"/>
  <c r="I429" i="1" s="1"/>
  <c r="J19" i="4"/>
  <c r="G3" i="4"/>
  <c r="C3" i="4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CW230" i="1"/>
  <c r="CX230" i="1"/>
  <c r="CY230" i="1"/>
  <c r="CZ230" i="1"/>
  <c r="DA230" i="1"/>
  <c r="DB230" i="1"/>
  <c r="DC230" i="1"/>
  <c r="DD230" i="1"/>
  <c r="CW289" i="1"/>
  <c r="CX289" i="1"/>
  <c r="CY289" i="1"/>
  <c r="CZ289" i="1"/>
  <c r="DA289" i="1"/>
  <c r="DB289" i="1"/>
  <c r="DC289" i="1"/>
  <c r="DD289" i="1"/>
  <c r="CW10" i="1"/>
  <c r="CX10" i="1"/>
  <c r="CY10" i="1"/>
  <c r="CZ10" i="1"/>
  <c r="DA10" i="1"/>
  <c r="DB10" i="1"/>
  <c r="DC10" i="1"/>
  <c r="DD10" i="1"/>
  <c r="CW310" i="1"/>
  <c r="CX310" i="1"/>
  <c r="CY310" i="1"/>
  <c r="CZ310" i="1"/>
  <c r="DA310" i="1"/>
  <c r="DB310" i="1"/>
  <c r="DC310" i="1"/>
  <c r="DD310" i="1"/>
  <c r="CW74" i="1"/>
  <c r="CX74" i="1"/>
  <c r="CY74" i="1"/>
  <c r="CZ74" i="1"/>
  <c r="DA74" i="1"/>
  <c r="DB74" i="1"/>
  <c r="DC74" i="1"/>
  <c r="DD74" i="1"/>
  <c r="CW336" i="1"/>
  <c r="CX336" i="1"/>
  <c r="CY336" i="1"/>
  <c r="CZ336" i="1"/>
  <c r="DA336" i="1"/>
  <c r="DB336" i="1"/>
  <c r="DC336" i="1"/>
  <c r="DD336" i="1"/>
  <c r="CW253" i="1"/>
  <c r="CX253" i="1"/>
  <c r="CY253" i="1"/>
  <c r="CZ253" i="1"/>
  <c r="DA253" i="1"/>
  <c r="DB253" i="1"/>
  <c r="DC253" i="1"/>
  <c r="DD253" i="1"/>
  <c r="CW27" i="1"/>
  <c r="CX27" i="1"/>
  <c r="CY27" i="1"/>
  <c r="CZ27" i="1"/>
  <c r="DA27" i="1"/>
  <c r="DB27" i="1"/>
  <c r="DC27" i="1"/>
  <c r="DD27" i="1"/>
  <c r="CW236" i="1"/>
  <c r="CX236" i="1"/>
  <c r="CY236" i="1"/>
  <c r="CZ236" i="1"/>
  <c r="DA236" i="1"/>
  <c r="DB236" i="1"/>
  <c r="DC236" i="1"/>
  <c r="DD236" i="1"/>
  <c r="CW254" i="1"/>
  <c r="CX254" i="1"/>
  <c r="CY254" i="1"/>
  <c r="CZ254" i="1"/>
  <c r="DA254" i="1"/>
  <c r="DB254" i="1"/>
  <c r="DC254" i="1"/>
  <c r="DD254" i="1"/>
  <c r="CW8" i="1"/>
  <c r="CX8" i="1"/>
  <c r="CY8" i="1"/>
  <c r="CZ8" i="1"/>
  <c r="DA8" i="1"/>
  <c r="DB8" i="1"/>
  <c r="DC8" i="1"/>
  <c r="DD8" i="1"/>
  <c r="CW49" i="1"/>
  <c r="CX49" i="1"/>
  <c r="CY49" i="1"/>
  <c r="CZ49" i="1"/>
  <c r="DA49" i="1"/>
  <c r="DB49" i="1"/>
  <c r="DC49" i="1"/>
  <c r="DD49" i="1"/>
  <c r="CW158" i="1"/>
  <c r="CX158" i="1"/>
  <c r="CY158" i="1"/>
  <c r="CZ158" i="1"/>
  <c r="DA158" i="1"/>
  <c r="DB158" i="1"/>
  <c r="DC158" i="1"/>
  <c r="DD158" i="1"/>
  <c r="CW42" i="1"/>
  <c r="CX42" i="1"/>
  <c r="CY42" i="1"/>
  <c r="CZ42" i="1"/>
  <c r="DA42" i="1"/>
  <c r="DB42" i="1"/>
  <c r="DC42" i="1"/>
  <c r="DD42" i="1"/>
  <c r="CW232" i="1"/>
  <c r="CX232" i="1"/>
  <c r="CY232" i="1"/>
  <c r="CZ232" i="1"/>
  <c r="DA232" i="1"/>
  <c r="DB232" i="1"/>
  <c r="DC232" i="1"/>
  <c r="DD232" i="1"/>
  <c r="CW294" i="1"/>
  <c r="CX294" i="1"/>
  <c r="CY294" i="1"/>
  <c r="CZ294" i="1"/>
  <c r="DA294" i="1"/>
  <c r="DB294" i="1"/>
  <c r="DC294" i="1"/>
  <c r="DD294" i="1"/>
  <c r="CW311" i="1"/>
  <c r="CX311" i="1"/>
  <c r="CY311" i="1"/>
  <c r="CZ311" i="1"/>
  <c r="DA311" i="1"/>
  <c r="DB311" i="1"/>
  <c r="DC311" i="1"/>
  <c r="DD311" i="1"/>
  <c r="CW28" i="1"/>
  <c r="CX28" i="1"/>
  <c r="CY28" i="1"/>
  <c r="CZ28" i="1"/>
  <c r="DA28" i="1"/>
  <c r="DB28" i="1"/>
  <c r="DC28" i="1"/>
  <c r="DD28" i="1"/>
  <c r="CW312" i="1"/>
  <c r="CX312" i="1"/>
  <c r="CY312" i="1"/>
  <c r="CZ312" i="1"/>
  <c r="DA312" i="1"/>
  <c r="DB312" i="1"/>
  <c r="DC312" i="1"/>
  <c r="DD312" i="1"/>
  <c r="CW337" i="1"/>
  <c r="CX337" i="1"/>
  <c r="CY337" i="1"/>
  <c r="CZ337" i="1"/>
  <c r="DA337" i="1"/>
  <c r="DB337" i="1"/>
  <c r="DC337" i="1"/>
  <c r="DD337" i="1"/>
  <c r="CW26" i="1"/>
  <c r="CX26" i="1"/>
  <c r="CY26" i="1"/>
  <c r="CZ26" i="1"/>
  <c r="DA26" i="1"/>
  <c r="DB26" i="1"/>
  <c r="DC26" i="1"/>
  <c r="DD26" i="1"/>
  <c r="CW43" i="1"/>
  <c r="CX43" i="1"/>
  <c r="CY43" i="1"/>
  <c r="CZ43" i="1"/>
  <c r="DA43" i="1"/>
  <c r="DB43" i="1"/>
  <c r="DC43" i="1"/>
  <c r="DD43" i="1"/>
  <c r="CW338" i="1"/>
  <c r="CX338" i="1"/>
  <c r="CY338" i="1"/>
  <c r="CZ338" i="1"/>
  <c r="DA338" i="1"/>
  <c r="DB338" i="1"/>
  <c r="DC338" i="1"/>
  <c r="DD338" i="1"/>
  <c r="CW12" i="1"/>
  <c r="CX12" i="1"/>
  <c r="CY12" i="1"/>
  <c r="CZ12" i="1"/>
  <c r="DA12" i="1"/>
  <c r="DB12" i="1"/>
  <c r="DC12" i="1"/>
  <c r="DD12" i="1"/>
  <c r="CW255" i="1"/>
  <c r="CX255" i="1"/>
  <c r="CY255" i="1"/>
  <c r="CZ255" i="1"/>
  <c r="DA255" i="1"/>
  <c r="DB255" i="1"/>
  <c r="DC255" i="1"/>
  <c r="DD255" i="1"/>
  <c r="CW80" i="1"/>
  <c r="CX80" i="1"/>
  <c r="CY80" i="1"/>
  <c r="CZ80" i="1"/>
  <c r="DA80" i="1"/>
  <c r="DB80" i="1"/>
  <c r="DC80" i="1"/>
  <c r="DD80" i="1"/>
  <c r="CW239" i="1"/>
  <c r="CX239" i="1"/>
  <c r="CY239" i="1"/>
  <c r="CZ239" i="1"/>
  <c r="DA239" i="1"/>
  <c r="DB239" i="1"/>
  <c r="DC239" i="1"/>
  <c r="DD239" i="1"/>
  <c r="CW113" i="1"/>
  <c r="CX113" i="1"/>
  <c r="CY113" i="1"/>
  <c r="CZ113" i="1"/>
  <c r="DA113" i="1"/>
  <c r="DB113" i="1"/>
  <c r="DC113" i="1"/>
  <c r="DD113" i="1"/>
  <c r="CW295" i="1"/>
  <c r="CX295" i="1"/>
  <c r="CY295" i="1"/>
  <c r="CZ295" i="1"/>
  <c r="DA295" i="1"/>
  <c r="DB295" i="1"/>
  <c r="DC295" i="1"/>
  <c r="DD295" i="1"/>
  <c r="CW234" i="1"/>
  <c r="CX234" i="1"/>
  <c r="CY234" i="1"/>
  <c r="CZ234" i="1"/>
  <c r="DA234" i="1"/>
  <c r="DB234" i="1"/>
  <c r="DC234" i="1"/>
  <c r="DD234" i="1"/>
  <c r="CW296" i="1"/>
  <c r="CX296" i="1"/>
  <c r="CY296" i="1"/>
  <c r="CZ296" i="1"/>
  <c r="DA296" i="1"/>
  <c r="DB296" i="1"/>
  <c r="DC296" i="1"/>
  <c r="DD296" i="1"/>
  <c r="CW313" i="1"/>
  <c r="CX313" i="1"/>
  <c r="CY313" i="1"/>
  <c r="CZ313" i="1"/>
  <c r="DA313" i="1"/>
  <c r="DB313" i="1"/>
  <c r="DC313" i="1"/>
  <c r="DD313" i="1"/>
  <c r="CW21" i="1"/>
  <c r="CX21" i="1"/>
  <c r="CY21" i="1"/>
  <c r="CZ21" i="1"/>
  <c r="DA21" i="1"/>
  <c r="DB21" i="1"/>
  <c r="DC21" i="1"/>
  <c r="DD21" i="1"/>
  <c r="CW297" i="1"/>
  <c r="CX297" i="1"/>
  <c r="CY297" i="1"/>
  <c r="CZ297" i="1"/>
  <c r="DA297" i="1"/>
  <c r="DB297" i="1"/>
  <c r="DC297" i="1"/>
  <c r="DD297" i="1"/>
  <c r="CW237" i="1"/>
  <c r="CX237" i="1"/>
  <c r="CY237" i="1"/>
  <c r="CZ237" i="1"/>
  <c r="DA237" i="1"/>
  <c r="DB237" i="1"/>
  <c r="DC237" i="1"/>
  <c r="DD237" i="1"/>
  <c r="CW23" i="1"/>
  <c r="CX23" i="1"/>
  <c r="CY23" i="1"/>
  <c r="CZ23" i="1"/>
  <c r="DA23" i="1"/>
  <c r="DB23" i="1"/>
  <c r="DC23" i="1"/>
  <c r="DD23" i="1"/>
  <c r="CW240" i="1"/>
  <c r="CX240" i="1"/>
  <c r="CY240" i="1"/>
  <c r="CZ240" i="1"/>
  <c r="DA240" i="1"/>
  <c r="DB240" i="1"/>
  <c r="DC240" i="1"/>
  <c r="DD240" i="1"/>
  <c r="CW235" i="1"/>
  <c r="CX235" i="1"/>
  <c r="CY235" i="1"/>
  <c r="CZ235" i="1"/>
  <c r="DA235" i="1"/>
  <c r="DB235" i="1"/>
  <c r="DC235" i="1"/>
  <c r="DD235" i="1"/>
  <c r="CW18" i="1"/>
  <c r="CX18" i="1"/>
  <c r="CY18" i="1"/>
  <c r="CZ18" i="1"/>
  <c r="DA18" i="1"/>
  <c r="DB18" i="1"/>
  <c r="DC18" i="1"/>
  <c r="DD18" i="1"/>
  <c r="CW9" i="1"/>
  <c r="CX9" i="1"/>
  <c r="CY9" i="1"/>
  <c r="CZ9" i="1"/>
  <c r="DA9" i="1"/>
  <c r="DB9" i="1"/>
  <c r="DC9" i="1"/>
  <c r="DD9" i="1"/>
  <c r="CW114" i="1"/>
  <c r="CX114" i="1"/>
  <c r="CY114" i="1"/>
  <c r="CZ114" i="1"/>
  <c r="DA114" i="1"/>
  <c r="DB114" i="1"/>
  <c r="DC114" i="1"/>
  <c r="DD114" i="1"/>
  <c r="CW115" i="1"/>
  <c r="CX115" i="1"/>
  <c r="CY115" i="1"/>
  <c r="CZ115" i="1"/>
  <c r="DA115" i="1"/>
  <c r="DB115" i="1"/>
  <c r="DC115" i="1"/>
  <c r="DD115" i="1"/>
  <c r="CW111" i="1"/>
  <c r="CX111" i="1"/>
  <c r="CY111" i="1"/>
  <c r="CZ111" i="1"/>
  <c r="DA111" i="1"/>
  <c r="DB111" i="1"/>
  <c r="DC111" i="1"/>
  <c r="DD111" i="1"/>
  <c r="CW298" i="1"/>
  <c r="CX298" i="1"/>
  <c r="CY298" i="1"/>
  <c r="CZ298" i="1"/>
  <c r="DA298" i="1"/>
  <c r="DB298" i="1"/>
  <c r="DC298" i="1"/>
  <c r="DD298" i="1"/>
  <c r="CW299" i="1"/>
  <c r="CX299" i="1"/>
  <c r="CY299" i="1"/>
  <c r="CZ299" i="1"/>
  <c r="DA299" i="1"/>
  <c r="DB299" i="1"/>
  <c r="DC299" i="1"/>
  <c r="DD299" i="1"/>
  <c r="CW300" i="1"/>
  <c r="CX300" i="1"/>
  <c r="CY300" i="1"/>
  <c r="CZ300" i="1"/>
  <c r="DA300" i="1"/>
  <c r="DB300" i="1"/>
  <c r="DC300" i="1"/>
  <c r="DD300" i="1"/>
  <c r="CW116" i="1"/>
  <c r="CX116" i="1"/>
  <c r="CY116" i="1"/>
  <c r="CZ116" i="1"/>
  <c r="DA116" i="1"/>
  <c r="DB116" i="1"/>
  <c r="DC116" i="1"/>
  <c r="DD116" i="1"/>
  <c r="CW301" i="1"/>
  <c r="CX301" i="1"/>
  <c r="CY301" i="1"/>
  <c r="CZ301" i="1"/>
  <c r="DA301" i="1"/>
  <c r="DB301" i="1"/>
  <c r="DC301" i="1"/>
  <c r="DD301" i="1"/>
  <c r="CW17" i="1"/>
  <c r="CX17" i="1"/>
  <c r="CY17" i="1"/>
  <c r="CZ17" i="1"/>
  <c r="DA17" i="1"/>
  <c r="DB17" i="1"/>
  <c r="DC17" i="1"/>
  <c r="DD17" i="1"/>
  <c r="CW314" i="1"/>
  <c r="CX314" i="1"/>
  <c r="CY314" i="1"/>
  <c r="CZ314" i="1"/>
  <c r="DA314" i="1"/>
  <c r="DB314" i="1"/>
  <c r="DC314" i="1"/>
  <c r="DD314" i="1"/>
  <c r="CW315" i="1"/>
  <c r="CX315" i="1"/>
  <c r="CY315" i="1"/>
  <c r="CZ315" i="1"/>
  <c r="DA315" i="1"/>
  <c r="DB315" i="1"/>
  <c r="DC315" i="1"/>
  <c r="DD315" i="1"/>
  <c r="CW316" i="1"/>
  <c r="CX316" i="1"/>
  <c r="CY316" i="1"/>
  <c r="CZ316" i="1"/>
  <c r="DA316" i="1"/>
  <c r="DB316" i="1"/>
  <c r="DC316" i="1"/>
  <c r="DD316" i="1"/>
  <c r="CW317" i="1"/>
  <c r="CX317" i="1"/>
  <c r="CY317" i="1"/>
  <c r="CZ317" i="1"/>
  <c r="DA317" i="1"/>
  <c r="DB317" i="1"/>
  <c r="DC317" i="1"/>
  <c r="DD317" i="1"/>
  <c r="CW302" i="1"/>
  <c r="CX302" i="1"/>
  <c r="CY302" i="1"/>
  <c r="CZ302" i="1"/>
  <c r="DA302" i="1"/>
  <c r="DB302" i="1"/>
  <c r="DC302" i="1"/>
  <c r="DD302" i="1"/>
  <c r="CW318" i="1"/>
  <c r="CX318" i="1"/>
  <c r="CY318" i="1"/>
  <c r="CZ318" i="1"/>
  <c r="DA318" i="1"/>
  <c r="DB318" i="1"/>
  <c r="DC318" i="1"/>
  <c r="DD318" i="1"/>
  <c r="CW95" i="1"/>
  <c r="CX95" i="1"/>
  <c r="CY95" i="1"/>
  <c r="CZ95" i="1"/>
  <c r="DA95" i="1"/>
  <c r="DB95" i="1"/>
  <c r="DC95" i="1"/>
  <c r="DD95" i="1"/>
  <c r="CW241" i="1"/>
  <c r="CX241" i="1"/>
  <c r="CY241" i="1"/>
  <c r="CZ241" i="1"/>
  <c r="DA241" i="1"/>
  <c r="DB241" i="1"/>
  <c r="DC241" i="1"/>
  <c r="DD241" i="1"/>
  <c r="CW55" i="1"/>
  <c r="CX55" i="1"/>
  <c r="CY55" i="1"/>
  <c r="CZ55" i="1"/>
  <c r="DA55" i="1"/>
  <c r="DB55" i="1"/>
  <c r="DC55" i="1"/>
  <c r="DD55" i="1"/>
  <c r="CW136" i="1"/>
  <c r="CX136" i="1"/>
  <c r="CY136" i="1"/>
  <c r="CZ136" i="1"/>
  <c r="DA136" i="1"/>
  <c r="DB136" i="1"/>
  <c r="DC136" i="1"/>
  <c r="DD136" i="1"/>
  <c r="CW85" i="1"/>
  <c r="CX85" i="1"/>
  <c r="CY85" i="1"/>
  <c r="CZ85" i="1"/>
  <c r="DA85" i="1"/>
  <c r="DB85" i="1"/>
  <c r="DC85" i="1"/>
  <c r="DD85" i="1"/>
  <c r="CW339" i="1"/>
  <c r="CX339" i="1"/>
  <c r="CY339" i="1"/>
  <c r="CZ339" i="1"/>
  <c r="DA339" i="1"/>
  <c r="DB339" i="1"/>
  <c r="DC339" i="1"/>
  <c r="DD339" i="1"/>
  <c r="CW137" i="1"/>
  <c r="CX137" i="1"/>
  <c r="CY137" i="1"/>
  <c r="CZ137" i="1"/>
  <c r="DA137" i="1"/>
  <c r="DB137" i="1"/>
  <c r="DC137" i="1"/>
  <c r="DD137" i="1"/>
  <c r="CW340" i="1"/>
  <c r="CX340" i="1"/>
  <c r="CY340" i="1"/>
  <c r="CZ340" i="1"/>
  <c r="DA340" i="1"/>
  <c r="DB340" i="1"/>
  <c r="DC340" i="1"/>
  <c r="DD340" i="1"/>
  <c r="CW341" i="1"/>
  <c r="CX341" i="1"/>
  <c r="CY341" i="1"/>
  <c r="CZ341" i="1"/>
  <c r="DA341" i="1"/>
  <c r="DB341" i="1"/>
  <c r="DC341" i="1"/>
  <c r="DD341" i="1"/>
  <c r="CW231" i="1"/>
  <c r="CX231" i="1"/>
  <c r="CY231" i="1"/>
  <c r="CZ231" i="1"/>
  <c r="DA231" i="1"/>
  <c r="DB231" i="1"/>
  <c r="DC231" i="1"/>
  <c r="DD231" i="1"/>
  <c r="CW342" i="1"/>
  <c r="CX342" i="1"/>
  <c r="CY342" i="1"/>
  <c r="CZ342" i="1"/>
  <c r="DA342" i="1"/>
  <c r="DB342" i="1"/>
  <c r="DC342" i="1"/>
  <c r="DD342" i="1"/>
  <c r="CW343" i="1"/>
  <c r="CX343" i="1"/>
  <c r="CY343" i="1"/>
  <c r="CZ343" i="1"/>
  <c r="DA343" i="1"/>
  <c r="DB343" i="1"/>
  <c r="DC343" i="1"/>
  <c r="DD343" i="1"/>
  <c r="CW344" i="1"/>
  <c r="CX344" i="1"/>
  <c r="CY344" i="1"/>
  <c r="CZ344" i="1"/>
  <c r="DA344" i="1"/>
  <c r="DB344" i="1"/>
  <c r="DC344" i="1"/>
  <c r="DD344" i="1"/>
  <c r="CW96" i="1"/>
  <c r="CX96" i="1"/>
  <c r="CY96" i="1"/>
  <c r="CZ96" i="1"/>
  <c r="DA96" i="1"/>
  <c r="DB96" i="1"/>
  <c r="DC96" i="1"/>
  <c r="DD96" i="1"/>
  <c r="CW3" i="1"/>
  <c r="CX3" i="1"/>
  <c r="CY3" i="1"/>
  <c r="CZ3" i="1"/>
  <c r="DA3" i="1"/>
  <c r="DB3" i="1"/>
  <c r="DC3" i="1"/>
  <c r="DD3" i="1"/>
  <c r="CW138" i="1"/>
  <c r="CX138" i="1"/>
  <c r="CY138" i="1"/>
  <c r="CZ138" i="1"/>
  <c r="DA138" i="1"/>
  <c r="DB138" i="1"/>
  <c r="DC138" i="1"/>
  <c r="DD138" i="1"/>
  <c r="CW319" i="1"/>
  <c r="CX319" i="1"/>
  <c r="CY319" i="1"/>
  <c r="CZ319" i="1"/>
  <c r="DA319" i="1"/>
  <c r="DB319" i="1"/>
  <c r="DC319" i="1"/>
  <c r="DD319" i="1"/>
  <c r="CW50" i="1"/>
  <c r="CX50" i="1"/>
  <c r="CY50" i="1"/>
  <c r="CZ50" i="1"/>
  <c r="DA50" i="1"/>
  <c r="DB50" i="1"/>
  <c r="DC50" i="1"/>
  <c r="DD50" i="1"/>
  <c r="CW345" i="1"/>
  <c r="CX345" i="1"/>
  <c r="CY345" i="1"/>
  <c r="CZ345" i="1"/>
  <c r="DA345" i="1"/>
  <c r="DB345" i="1"/>
  <c r="DC345" i="1"/>
  <c r="DD345" i="1"/>
  <c r="CW242" i="1"/>
  <c r="CX242" i="1"/>
  <c r="CY242" i="1"/>
  <c r="CZ242" i="1"/>
  <c r="DA242" i="1"/>
  <c r="DB242" i="1"/>
  <c r="DC242" i="1"/>
  <c r="DD242" i="1"/>
  <c r="CW346" i="1"/>
  <c r="CX346" i="1"/>
  <c r="CY346" i="1"/>
  <c r="CZ346" i="1"/>
  <c r="DA346" i="1"/>
  <c r="DB346" i="1"/>
  <c r="DC346" i="1"/>
  <c r="DD346" i="1"/>
  <c r="CW347" i="1"/>
  <c r="CX347" i="1"/>
  <c r="CY347" i="1"/>
  <c r="CZ347" i="1"/>
  <c r="DA347" i="1"/>
  <c r="DB347" i="1"/>
  <c r="DC347" i="1"/>
  <c r="DD347" i="1"/>
  <c r="CW348" i="1"/>
  <c r="CX348" i="1"/>
  <c r="CY348" i="1"/>
  <c r="CZ348" i="1"/>
  <c r="DA348" i="1"/>
  <c r="DB348" i="1"/>
  <c r="DC348" i="1"/>
  <c r="DD348" i="1"/>
  <c r="CW349" i="1"/>
  <c r="CX349" i="1"/>
  <c r="CY349" i="1"/>
  <c r="CZ349" i="1"/>
  <c r="DA349" i="1"/>
  <c r="DB349" i="1"/>
  <c r="DC349" i="1"/>
  <c r="DD349" i="1"/>
  <c r="CW256" i="1"/>
  <c r="CX256" i="1"/>
  <c r="CY256" i="1"/>
  <c r="CZ256" i="1"/>
  <c r="DA256" i="1"/>
  <c r="DB256" i="1"/>
  <c r="DC256" i="1"/>
  <c r="DD256" i="1"/>
  <c r="CW51" i="1"/>
  <c r="CX51" i="1"/>
  <c r="CY51" i="1"/>
  <c r="CZ51" i="1"/>
  <c r="DA51" i="1"/>
  <c r="DB51" i="1"/>
  <c r="DC51" i="1"/>
  <c r="DD51" i="1"/>
  <c r="CW159" i="1"/>
  <c r="CX159" i="1"/>
  <c r="CY159" i="1"/>
  <c r="CZ159" i="1"/>
  <c r="DA159" i="1"/>
  <c r="DB159" i="1"/>
  <c r="DC159" i="1"/>
  <c r="DD159" i="1"/>
  <c r="CW335" i="1"/>
  <c r="CX335" i="1"/>
  <c r="CY335" i="1"/>
  <c r="CZ335" i="1"/>
  <c r="DA335" i="1"/>
  <c r="DB335" i="1"/>
  <c r="DC335" i="1"/>
  <c r="DD335" i="1"/>
  <c r="CW39" i="1"/>
  <c r="CX39" i="1"/>
  <c r="CY39" i="1"/>
  <c r="CZ39" i="1"/>
  <c r="DA39" i="1"/>
  <c r="DB39" i="1"/>
  <c r="DC39" i="1"/>
  <c r="DD39" i="1"/>
  <c r="CW56" i="1"/>
  <c r="CX56" i="1"/>
  <c r="CY56" i="1"/>
  <c r="CZ56" i="1"/>
  <c r="DA56" i="1"/>
  <c r="DB56" i="1"/>
  <c r="DC56" i="1"/>
  <c r="DD56" i="1"/>
  <c r="CW15" i="1"/>
  <c r="CX15" i="1"/>
  <c r="CY15" i="1"/>
  <c r="CZ15" i="1"/>
  <c r="DA15" i="1"/>
  <c r="DB15" i="1"/>
  <c r="DC15" i="1"/>
  <c r="DD15" i="1"/>
  <c r="CW160" i="1"/>
  <c r="CX160" i="1"/>
  <c r="CY160" i="1"/>
  <c r="CZ160" i="1"/>
  <c r="DA160" i="1"/>
  <c r="DB160" i="1"/>
  <c r="DC160" i="1"/>
  <c r="DD160" i="1"/>
  <c r="CW161" i="1"/>
  <c r="CX161" i="1"/>
  <c r="CY161" i="1"/>
  <c r="CZ161" i="1"/>
  <c r="DA161" i="1"/>
  <c r="DB161" i="1"/>
  <c r="DC161" i="1"/>
  <c r="DD161" i="1"/>
  <c r="CW162" i="1"/>
  <c r="CX162" i="1"/>
  <c r="CY162" i="1"/>
  <c r="CZ162" i="1"/>
  <c r="DA162" i="1"/>
  <c r="DB162" i="1"/>
  <c r="DC162" i="1"/>
  <c r="DD162" i="1"/>
  <c r="CW126" i="1"/>
  <c r="CX126" i="1"/>
  <c r="CY126" i="1"/>
  <c r="CZ126" i="1"/>
  <c r="DA126" i="1"/>
  <c r="DB126" i="1"/>
  <c r="DC126" i="1"/>
  <c r="DD126" i="1"/>
  <c r="CW127" i="1"/>
  <c r="CX127" i="1"/>
  <c r="CY127" i="1"/>
  <c r="CZ127" i="1"/>
  <c r="DA127" i="1"/>
  <c r="DB127" i="1"/>
  <c r="DC127" i="1"/>
  <c r="DD127" i="1"/>
  <c r="CW350" i="1"/>
  <c r="CX350" i="1"/>
  <c r="CY350" i="1"/>
  <c r="CZ350" i="1"/>
  <c r="DA350" i="1"/>
  <c r="DB350" i="1"/>
  <c r="DC350" i="1"/>
  <c r="DD350" i="1"/>
  <c r="CW139" i="1"/>
  <c r="CX139" i="1"/>
  <c r="CY139" i="1"/>
  <c r="CZ139" i="1"/>
  <c r="DA139" i="1"/>
  <c r="DB139" i="1"/>
  <c r="DC139" i="1"/>
  <c r="DD139" i="1"/>
  <c r="CW16" i="1"/>
  <c r="CX16" i="1"/>
  <c r="CY16" i="1"/>
  <c r="CZ16" i="1"/>
  <c r="DA16" i="1"/>
  <c r="DB16" i="1"/>
  <c r="DC16" i="1"/>
  <c r="DD16" i="1"/>
  <c r="CW140" i="1"/>
  <c r="CX140" i="1"/>
  <c r="CY140" i="1"/>
  <c r="CZ140" i="1"/>
  <c r="DA140" i="1"/>
  <c r="DB140" i="1"/>
  <c r="DC140" i="1"/>
  <c r="DD140" i="1"/>
  <c r="CW57" i="1"/>
  <c r="CX57" i="1"/>
  <c r="CY57" i="1"/>
  <c r="CZ57" i="1"/>
  <c r="DA57" i="1"/>
  <c r="DB57" i="1"/>
  <c r="DC57" i="1"/>
  <c r="DD57" i="1"/>
  <c r="CW20" i="1"/>
  <c r="CX20" i="1"/>
  <c r="CY20" i="1"/>
  <c r="CZ20" i="1"/>
  <c r="DA20" i="1"/>
  <c r="DB20" i="1"/>
  <c r="DC20" i="1"/>
  <c r="DD20" i="1"/>
  <c r="CW117" i="1"/>
  <c r="CX117" i="1"/>
  <c r="CY117" i="1"/>
  <c r="CZ117" i="1"/>
  <c r="DA117" i="1"/>
  <c r="DB117" i="1"/>
  <c r="DC117" i="1"/>
  <c r="DD117" i="1"/>
  <c r="CW72" i="1"/>
  <c r="CX72" i="1"/>
  <c r="CY72" i="1"/>
  <c r="CZ72" i="1"/>
  <c r="DA72" i="1"/>
  <c r="DB72" i="1"/>
  <c r="DC72" i="1"/>
  <c r="DD72" i="1"/>
  <c r="CW351" i="1"/>
  <c r="CX351" i="1"/>
  <c r="CY351" i="1"/>
  <c r="CZ351" i="1"/>
  <c r="DA351" i="1"/>
  <c r="DB351" i="1"/>
  <c r="DC351" i="1"/>
  <c r="DD351" i="1"/>
  <c r="CW352" i="1"/>
  <c r="CX352" i="1"/>
  <c r="CY352" i="1"/>
  <c r="CZ352" i="1"/>
  <c r="DA352" i="1"/>
  <c r="DB352" i="1"/>
  <c r="DC352" i="1"/>
  <c r="DD352" i="1"/>
  <c r="CW353" i="1"/>
  <c r="CX353" i="1"/>
  <c r="CY353" i="1"/>
  <c r="CZ353" i="1"/>
  <c r="DA353" i="1"/>
  <c r="DB353" i="1"/>
  <c r="DC353" i="1"/>
  <c r="DD353" i="1"/>
  <c r="CW354" i="1"/>
  <c r="CX354" i="1"/>
  <c r="CY354" i="1"/>
  <c r="CZ354" i="1"/>
  <c r="DA354" i="1"/>
  <c r="DB354" i="1"/>
  <c r="DC354" i="1"/>
  <c r="DD354" i="1"/>
  <c r="CW355" i="1"/>
  <c r="CX355" i="1"/>
  <c r="CY355" i="1"/>
  <c r="CZ355" i="1"/>
  <c r="DA355" i="1"/>
  <c r="DB355" i="1"/>
  <c r="DC355" i="1"/>
  <c r="DD355" i="1"/>
  <c r="CW356" i="1"/>
  <c r="CX356" i="1"/>
  <c r="CY356" i="1"/>
  <c r="CZ356" i="1"/>
  <c r="DA356" i="1"/>
  <c r="DB356" i="1"/>
  <c r="DC356" i="1"/>
  <c r="DD356" i="1"/>
  <c r="CW357" i="1"/>
  <c r="CX357" i="1"/>
  <c r="CY357" i="1"/>
  <c r="CZ357" i="1"/>
  <c r="DA357" i="1"/>
  <c r="DB357" i="1"/>
  <c r="DC357" i="1"/>
  <c r="DD357" i="1"/>
  <c r="CW358" i="1"/>
  <c r="CX358" i="1"/>
  <c r="CY358" i="1"/>
  <c r="CZ358" i="1"/>
  <c r="DA358" i="1"/>
  <c r="DB358" i="1"/>
  <c r="DC358" i="1"/>
  <c r="DD358" i="1"/>
  <c r="CW359" i="1"/>
  <c r="CX359" i="1"/>
  <c r="CY359" i="1"/>
  <c r="CZ359" i="1"/>
  <c r="DA359" i="1"/>
  <c r="DB359" i="1"/>
  <c r="DC359" i="1"/>
  <c r="DD359" i="1"/>
  <c r="CW4" i="1"/>
  <c r="CX4" i="1"/>
  <c r="CY4" i="1"/>
  <c r="CZ4" i="1"/>
  <c r="DA4" i="1"/>
  <c r="DB4" i="1"/>
  <c r="DC4" i="1"/>
  <c r="DD4" i="1"/>
  <c r="CW128" i="1"/>
  <c r="CX128" i="1"/>
  <c r="CY128" i="1"/>
  <c r="CZ128" i="1"/>
  <c r="DA128" i="1"/>
  <c r="DB128" i="1"/>
  <c r="DC128" i="1"/>
  <c r="DD128" i="1"/>
  <c r="CW13" i="1"/>
  <c r="CX13" i="1"/>
  <c r="CY13" i="1"/>
  <c r="CZ13" i="1"/>
  <c r="DA13" i="1"/>
  <c r="DB13" i="1"/>
  <c r="DC13" i="1"/>
  <c r="DD13" i="1"/>
  <c r="CW163" i="1"/>
  <c r="CX163" i="1"/>
  <c r="CY163" i="1"/>
  <c r="CZ163" i="1"/>
  <c r="DA163" i="1"/>
  <c r="DB163" i="1"/>
  <c r="DC163" i="1"/>
  <c r="DD163" i="1"/>
  <c r="CW164" i="1"/>
  <c r="CX164" i="1"/>
  <c r="CY164" i="1"/>
  <c r="CZ164" i="1"/>
  <c r="DA164" i="1"/>
  <c r="DB164" i="1"/>
  <c r="DC164" i="1"/>
  <c r="DD164" i="1"/>
  <c r="CW165" i="1"/>
  <c r="CX165" i="1"/>
  <c r="CY165" i="1"/>
  <c r="CZ165" i="1"/>
  <c r="DA165" i="1"/>
  <c r="DB165" i="1"/>
  <c r="DC165" i="1"/>
  <c r="DD165" i="1"/>
  <c r="CW97" i="1"/>
  <c r="CX97" i="1"/>
  <c r="CY97" i="1"/>
  <c r="CZ97" i="1"/>
  <c r="DA97" i="1"/>
  <c r="DB97" i="1"/>
  <c r="DC97" i="1"/>
  <c r="DD97" i="1"/>
  <c r="CW52" i="1"/>
  <c r="CX52" i="1"/>
  <c r="CY52" i="1"/>
  <c r="CZ52" i="1"/>
  <c r="DA52" i="1"/>
  <c r="DB52" i="1"/>
  <c r="DC52" i="1"/>
  <c r="DD52" i="1"/>
  <c r="CW166" i="1"/>
  <c r="CX166" i="1"/>
  <c r="CY166" i="1"/>
  <c r="CZ166" i="1"/>
  <c r="DA166" i="1"/>
  <c r="DB166" i="1"/>
  <c r="DC166" i="1"/>
  <c r="DD166" i="1"/>
  <c r="CW360" i="1"/>
  <c r="CX360" i="1"/>
  <c r="CY360" i="1"/>
  <c r="CZ360" i="1"/>
  <c r="DA360" i="1"/>
  <c r="DB360" i="1"/>
  <c r="DC360" i="1"/>
  <c r="DD360" i="1"/>
  <c r="CW58" i="1"/>
  <c r="CX58" i="1"/>
  <c r="CY58" i="1"/>
  <c r="CZ58" i="1"/>
  <c r="DA58" i="1"/>
  <c r="DB58" i="1"/>
  <c r="DC58" i="1"/>
  <c r="DD58" i="1"/>
  <c r="CW14" i="1"/>
  <c r="CX14" i="1"/>
  <c r="CY14" i="1"/>
  <c r="CZ14" i="1"/>
  <c r="DA14" i="1"/>
  <c r="DB14" i="1"/>
  <c r="DC14" i="1"/>
  <c r="DD14" i="1"/>
  <c r="CW167" i="1"/>
  <c r="CX167" i="1"/>
  <c r="CY167" i="1"/>
  <c r="CZ167" i="1"/>
  <c r="DA167" i="1"/>
  <c r="DB167" i="1"/>
  <c r="DC167" i="1"/>
  <c r="DD167" i="1"/>
  <c r="CW40" i="1"/>
  <c r="CX40" i="1"/>
  <c r="CY40" i="1"/>
  <c r="CZ40" i="1"/>
  <c r="DA40" i="1"/>
  <c r="DB40" i="1"/>
  <c r="DC40" i="1"/>
  <c r="DD40" i="1"/>
  <c r="CW11" i="1"/>
  <c r="CX11" i="1"/>
  <c r="CY11" i="1"/>
  <c r="CZ11" i="1"/>
  <c r="DA11" i="1"/>
  <c r="DB11" i="1"/>
  <c r="DC11" i="1"/>
  <c r="DD11" i="1"/>
  <c r="CW141" i="1"/>
  <c r="CX141" i="1"/>
  <c r="CY141" i="1"/>
  <c r="CZ141" i="1"/>
  <c r="DA141" i="1"/>
  <c r="DB141" i="1"/>
  <c r="DC141" i="1"/>
  <c r="DD141" i="1"/>
  <c r="CW75" i="1"/>
  <c r="CX75" i="1"/>
  <c r="CY75" i="1"/>
  <c r="CZ75" i="1"/>
  <c r="DA75" i="1"/>
  <c r="DB75" i="1"/>
  <c r="DC75" i="1"/>
  <c r="DD75" i="1"/>
  <c r="CW129" i="1"/>
  <c r="CX129" i="1"/>
  <c r="CY129" i="1"/>
  <c r="CZ129" i="1"/>
  <c r="DA129" i="1"/>
  <c r="DB129" i="1"/>
  <c r="DC129" i="1"/>
  <c r="DD129" i="1"/>
  <c r="CW361" i="1"/>
  <c r="CX361" i="1"/>
  <c r="CY361" i="1"/>
  <c r="CZ361" i="1"/>
  <c r="DA361" i="1"/>
  <c r="DB361" i="1"/>
  <c r="DC361" i="1"/>
  <c r="DD361" i="1"/>
  <c r="CW24" i="1"/>
  <c r="CX24" i="1"/>
  <c r="CY24" i="1"/>
  <c r="CZ24" i="1"/>
  <c r="DA24" i="1"/>
  <c r="DB24" i="1"/>
  <c r="DC24" i="1"/>
  <c r="DD24" i="1"/>
  <c r="CW362" i="1"/>
  <c r="CX362" i="1"/>
  <c r="CY362" i="1"/>
  <c r="CZ362" i="1"/>
  <c r="DA362" i="1"/>
  <c r="DB362" i="1"/>
  <c r="DC362" i="1"/>
  <c r="DD362" i="1"/>
  <c r="CW320" i="1"/>
  <c r="CX320" i="1"/>
  <c r="CY320" i="1"/>
  <c r="CZ320" i="1"/>
  <c r="DA320" i="1"/>
  <c r="DB320" i="1"/>
  <c r="DC320" i="1"/>
  <c r="DD320" i="1"/>
  <c r="CW321" i="1"/>
  <c r="CX321" i="1"/>
  <c r="CY321" i="1"/>
  <c r="CZ321" i="1"/>
  <c r="DA321" i="1"/>
  <c r="DB321" i="1"/>
  <c r="DC321" i="1"/>
  <c r="DD321" i="1"/>
  <c r="CW19" i="1"/>
  <c r="CX19" i="1"/>
  <c r="CY19" i="1"/>
  <c r="CZ19" i="1"/>
  <c r="DA19" i="1"/>
  <c r="DB19" i="1"/>
  <c r="DC19" i="1"/>
  <c r="DD19" i="1"/>
  <c r="CW322" i="1"/>
  <c r="CX322" i="1"/>
  <c r="CY322" i="1"/>
  <c r="CZ322" i="1"/>
  <c r="DA322" i="1"/>
  <c r="DB322" i="1"/>
  <c r="DC322" i="1"/>
  <c r="DD322" i="1"/>
  <c r="CW44" i="1"/>
  <c r="CX44" i="1"/>
  <c r="CY44" i="1"/>
  <c r="CZ44" i="1"/>
  <c r="DA44" i="1"/>
  <c r="DB44" i="1"/>
  <c r="DC44" i="1"/>
  <c r="DD44" i="1"/>
  <c r="CW83" i="1"/>
  <c r="CX83" i="1"/>
  <c r="CY83" i="1"/>
  <c r="CZ83" i="1"/>
  <c r="DA83" i="1"/>
  <c r="DB83" i="1"/>
  <c r="DC83" i="1"/>
  <c r="DD83" i="1"/>
  <c r="CW98" i="1"/>
  <c r="CX98" i="1"/>
  <c r="CY98" i="1"/>
  <c r="CZ98" i="1"/>
  <c r="DA98" i="1"/>
  <c r="DB98" i="1"/>
  <c r="DC98" i="1"/>
  <c r="DD98" i="1"/>
  <c r="CW63" i="1"/>
  <c r="CX63" i="1"/>
  <c r="CY63" i="1"/>
  <c r="CZ63" i="1"/>
  <c r="DA63" i="1"/>
  <c r="DB63" i="1"/>
  <c r="DC63" i="1"/>
  <c r="DD63" i="1"/>
  <c r="CW29" i="1"/>
  <c r="CX29" i="1"/>
  <c r="CY29" i="1"/>
  <c r="CZ29" i="1"/>
  <c r="DA29" i="1"/>
  <c r="DB29" i="1"/>
  <c r="DC29" i="1"/>
  <c r="DD29" i="1"/>
  <c r="CW142" i="1"/>
  <c r="CX142" i="1"/>
  <c r="CY142" i="1"/>
  <c r="CZ142" i="1"/>
  <c r="DA142" i="1"/>
  <c r="DB142" i="1"/>
  <c r="DC142" i="1"/>
  <c r="DD142" i="1"/>
  <c r="CW103" i="1"/>
  <c r="CX103" i="1"/>
  <c r="CY103" i="1"/>
  <c r="CZ103" i="1"/>
  <c r="DA103" i="1"/>
  <c r="DB103" i="1"/>
  <c r="DC103" i="1"/>
  <c r="DD103" i="1"/>
  <c r="CW64" i="1"/>
  <c r="CX64" i="1"/>
  <c r="CY64" i="1"/>
  <c r="CZ64" i="1"/>
  <c r="DA64" i="1"/>
  <c r="DB64" i="1"/>
  <c r="DC64" i="1"/>
  <c r="DD64" i="1"/>
  <c r="CW168" i="1"/>
  <c r="CX168" i="1"/>
  <c r="CY168" i="1"/>
  <c r="CZ168" i="1"/>
  <c r="DA168" i="1"/>
  <c r="DB168" i="1"/>
  <c r="DC168" i="1"/>
  <c r="DD168" i="1"/>
  <c r="CW169" i="1"/>
  <c r="CX169" i="1"/>
  <c r="CY169" i="1"/>
  <c r="CZ169" i="1"/>
  <c r="DA169" i="1"/>
  <c r="DB169" i="1"/>
  <c r="DC169" i="1"/>
  <c r="DD169" i="1"/>
  <c r="CW45" i="1"/>
  <c r="CX45" i="1"/>
  <c r="CY45" i="1"/>
  <c r="CZ45" i="1"/>
  <c r="DA45" i="1"/>
  <c r="DB45" i="1"/>
  <c r="DC45" i="1"/>
  <c r="DD45" i="1"/>
  <c r="CW130" i="1"/>
  <c r="CX130" i="1"/>
  <c r="CY130" i="1"/>
  <c r="CZ130" i="1"/>
  <c r="DA130" i="1"/>
  <c r="DB130" i="1"/>
  <c r="DC130" i="1"/>
  <c r="DD130" i="1"/>
  <c r="CW30" i="1"/>
  <c r="CX30" i="1"/>
  <c r="CY30" i="1"/>
  <c r="CZ30" i="1"/>
  <c r="DA30" i="1"/>
  <c r="DB30" i="1"/>
  <c r="DC30" i="1"/>
  <c r="DD30" i="1"/>
  <c r="CW32" i="1"/>
  <c r="CX32" i="1"/>
  <c r="CY32" i="1"/>
  <c r="CZ32" i="1"/>
  <c r="DA32" i="1"/>
  <c r="DB32" i="1"/>
  <c r="DC32" i="1"/>
  <c r="DD32" i="1"/>
  <c r="CW59" i="1"/>
  <c r="CX59" i="1"/>
  <c r="CY59" i="1"/>
  <c r="CZ59" i="1"/>
  <c r="DA59" i="1"/>
  <c r="DB59" i="1"/>
  <c r="DC59" i="1"/>
  <c r="DD59" i="1"/>
  <c r="CW143" i="1"/>
  <c r="CX143" i="1"/>
  <c r="CY143" i="1"/>
  <c r="CZ143" i="1"/>
  <c r="DA143" i="1"/>
  <c r="DB143" i="1"/>
  <c r="DC143" i="1"/>
  <c r="DD143" i="1"/>
  <c r="CW144" i="1"/>
  <c r="CX144" i="1"/>
  <c r="CY144" i="1"/>
  <c r="CZ144" i="1"/>
  <c r="DA144" i="1"/>
  <c r="DB144" i="1"/>
  <c r="DC144" i="1"/>
  <c r="DD144" i="1"/>
  <c r="CW77" i="1"/>
  <c r="CX77" i="1"/>
  <c r="CY77" i="1"/>
  <c r="CZ77" i="1"/>
  <c r="DA77" i="1"/>
  <c r="DB77" i="1"/>
  <c r="DC77" i="1"/>
  <c r="DD77" i="1"/>
  <c r="CW87" i="1"/>
  <c r="CX87" i="1"/>
  <c r="CY87" i="1"/>
  <c r="CZ87" i="1"/>
  <c r="DA87" i="1"/>
  <c r="DB87" i="1"/>
  <c r="DC87" i="1"/>
  <c r="DD87" i="1"/>
  <c r="CW145" i="1"/>
  <c r="CX145" i="1"/>
  <c r="CY145" i="1"/>
  <c r="CZ145" i="1"/>
  <c r="DA145" i="1"/>
  <c r="DB145" i="1"/>
  <c r="DC145" i="1"/>
  <c r="DD145" i="1"/>
  <c r="CW363" i="1"/>
  <c r="CX363" i="1"/>
  <c r="CY363" i="1"/>
  <c r="CZ363" i="1"/>
  <c r="DA363" i="1"/>
  <c r="DB363" i="1"/>
  <c r="DC363" i="1"/>
  <c r="DD363" i="1"/>
  <c r="CW33" i="1"/>
  <c r="CX33" i="1"/>
  <c r="CY33" i="1"/>
  <c r="CZ33" i="1"/>
  <c r="DA33" i="1"/>
  <c r="DB33" i="1"/>
  <c r="DC33" i="1"/>
  <c r="DD33" i="1"/>
  <c r="CW60" i="1"/>
  <c r="CX60" i="1"/>
  <c r="CY60" i="1"/>
  <c r="CZ60" i="1"/>
  <c r="DA60" i="1"/>
  <c r="DB60" i="1"/>
  <c r="DC60" i="1"/>
  <c r="DD60" i="1"/>
  <c r="CW65" i="1"/>
  <c r="CX65" i="1"/>
  <c r="CY65" i="1"/>
  <c r="CZ65" i="1"/>
  <c r="DA65" i="1"/>
  <c r="DB65" i="1"/>
  <c r="DC65" i="1"/>
  <c r="DD65" i="1"/>
  <c r="CW66" i="1"/>
  <c r="CX66" i="1"/>
  <c r="CY66" i="1"/>
  <c r="CZ66" i="1"/>
  <c r="DA66" i="1"/>
  <c r="DB66" i="1"/>
  <c r="DC66" i="1"/>
  <c r="DD66" i="1"/>
  <c r="CW170" i="1"/>
  <c r="CX170" i="1"/>
  <c r="CY170" i="1"/>
  <c r="CZ170" i="1"/>
  <c r="DA170" i="1"/>
  <c r="DB170" i="1"/>
  <c r="DC170" i="1"/>
  <c r="DD170" i="1"/>
  <c r="CW104" i="1"/>
  <c r="CX104" i="1"/>
  <c r="CY104" i="1"/>
  <c r="CZ104" i="1"/>
  <c r="DA104" i="1"/>
  <c r="DB104" i="1"/>
  <c r="DC104" i="1"/>
  <c r="DD104" i="1"/>
  <c r="CW146" i="1"/>
  <c r="CX146" i="1"/>
  <c r="CY146" i="1"/>
  <c r="CZ146" i="1"/>
  <c r="DA146" i="1"/>
  <c r="DB146" i="1"/>
  <c r="DC146" i="1"/>
  <c r="DD146" i="1"/>
  <c r="CW171" i="1"/>
  <c r="CX171" i="1"/>
  <c r="CY171" i="1"/>
  <c r="CZ171" i="1"/>
  <c r="DA171" i="1"/>
  <c r="DB171" i="1"/>
  <c r="DC171" i="1"/>
  <c r="DD171" i="1"/>
  <c r="CW172" i="1"/>
  <c r="CX172" i="1"/>
  <c r="CY172" i="1"/>
  <c r="CZ172" i="1"/>
  <c r="DA172" i="1"/>
  <c r="DB172" i="1"/>
  <c r="DC172" i="1"/>
  <c r="DD172" i="1"/>
  <c r="CW147" i="1"/>
  <c r="CX147" i="1"/>
  <c r="CY147" i="1"/>
  <c r="CZ147" i="1"/>
  <c r="DA147" i="1"/>
  <c r="DB147" i="1"/>
  <c r="DC147" i="1"/>
  <c r="DD147" i="1"/>
  <c r="CW173" i="1"/>
  <c r="CX173" i="1"/>
  <c r="CY173" i="1"/>
  <c r="CZ173" i="1"/>
  <c r="DA173" i="1"/>
  <c r="DB173" i="1"/>
  <c r="DC173" i="1"/>
  <c r="DD173" i="1"/>
  <c r="CW7" i="1"/>
  <c r="CX7" i="1"/>
  <c r="CY7" i="1"/>
  <c r="CZ7" i="1"/>
  <c r="DA7" i="1"/>
  <c r="DB7" i="1"/>
  <c r="DC7" i="1"/>
  <c r="DD7" i="1"/>
  <c r="CW110" i="1"/>
  <c r="CX110" i="1"/>
  <c r="CY110" i="1"/>
  <c r="CZ110" i="1"/>
  <c r="DA110" i="1"/>
  <c r="DB110" i="1"/>
  <c r="DC110" i="1"/>
  <c r="DD110" i="1"/>
  <c r="CW323" i="1"/>
  <c r="CX323" i="1"/>
  <c r="CY323" i="1"/>
  <c r="CZ323" i="1"/>
  <c r="DA323" i="1"/>
  <c r="DB323" i="1"/>
  <c r="DC323" i="1"/>
  <c r="DD323" i="1"/>
  <c r="CW148" i="1"/>
  <c r="CX148" i="1"/>
  <c r="CY148" i="1"/>
  <c r="CZ148" i="1"/>
  <c r="DA148" i="1"/>
  <c r="DB148" i="1"/>
  <c r="DC148" i="1"/>
  <c r="DD148" i="1"/>
  <c r="CW364" i="1"/>
  <c r="CX364" i="1"/>
  <c r="CY364" i="1"/>
  <c r="CZ364" i="1"/>
  <c r="DA364" i="1"/>
  <c r="DB364" i="1"/>
  <c r="DC364" i="1"/>
  <c r="DD364" i="1"/>
  <c r="CW365" i="1"/>
  <c r="CX365" i="1"/>
  <c r="CY365" i="1"/>
  <c r="CZ365" i="1"/>
  <c r="DA365" i="1"/>
  <c r="DB365" i="1"/>
  <c r="DC365" i="1"/>
  <c r="DD365" i="1"/>
  <c r="CW366" i="1"/>
  <c r="CX366" i="1"/>
  <c r="CY366" i="1"/>
  <c r="CZ366" i="1"/>
  <c r="DA366" i="1"/>
  <c r="DB366" i="1"/>
  <c r="DC366" i="1"/>
  <c r="DD366" i="1"/>
  <c r="CW174" i="1"/>
  <c r="CX174" i="1"/>
  <c r="CY174" i="1"/>
  <c r="CZ174" i="1"/>
  <c r="DA174" i="1"/>
  <c r="DB174" i="1"/>
  <c r="DC174" i="1"/>
  <c r="DD174" i="1"/>
  <c r="CW81" i="1"/>
  <c r="CX81" i="1"/>
  <c r="CY81" i="1"/>
  <c r="CZ81" i="1"/>
  <c r="DA81" i="1"/>
  <c r="DB81" i="1"/>
  <c r="DC81" i="1"/>
  <c r="DD81" i="1"/>
  <c r="CW367" i="1"/>
  <c r="CX367" i="1"/>
  <c r="CY367" i="1"/>
  <c r="CZ367" i="1"/>
  <c r="DA367" i="1"/>
  <c r="DB367" i="1"/>
  <c r="DC367" i="1"/>
  <c r="DD367" i="1"/>
  <c r="CW368" i="1"/>
  <c r="CX368" i="1"/>
  <c r="CY368" i="1"/>
  <c r="CZ368" i="1"/>
  <c r="DA368" i="1"/>
  <c r="DB368" i="1"/>
  <c r="DC368" i="1"/>
  <c r="DD368" i="1"/>
  <c r="CW369" i="1"/>
  <c r="CX369" i="1"/>
  <c r="CY369" i="1"/>
  <c r="CZ369" i="1"/>
  <c r="DA369" i="1"/>
  <c r="DB369" i="1"/>
  <c r="DC369" i="1"/>
  <c r="DD369" i="1"/>
  <c r="CW6" i="1"/>
  <c r="CX6" i="1"/>
  <c r="CY6" i="1"/>
  <c r="CZ6" i="1"/>
  <c r="DA6" i="1"/>
  <c r="DB6" i="1"/>
  <c r="DC6" i="1"/>
  <c r="DD6" i="1"/>
  <c r="CW25" i="1"/>
  <c r="CX25" i="1"/>
  <c r="CY25" i="1"/>
  <c r="CZ25" i="1"/>
  <c r="DA25" i="1"/>
  <c r="DB25" i="1"/>
  <c r="DC25" i="1"/>
  <c r="DD25" i="1"/>
  <c r="CW175" i="1"/>
  <c r="CX175" i="1"/>
  <c r="CY175" i="1"/>
  <c r="CZ175" i="1"/>
  <c r="DA175" i="1"/>
  <c r="DB175" i="1"/>
  <c r="DC175" i="1"/>
  <c r="DD175" i="1"/>
  <c r="CW176" i="1"/>
  <c r="CX176" i="1"/>
  <c r="CY176" i="1"/>
  <c r="CZ176" i="1"/>
  <c r="DA176" i="1"/>
  <c r="DB176" i="1"/>
  <c r="DC176" i="1"/>
  <c r="DD176" i="1"/>
  <c r="CW31" i="1"/>
  <c r="CX31" i="1"/>
  <c r="CY31" i="1"/>
  <c r="CZ31" i="1"/>
  <c r="DA31" i="1"/>
  <c r="DB31" i="1"/>
  <c r="DC31" i="1"/>
  <c r="DD31" i="1"/>
  <c r="CW149" i="1"/>
  <c r="CX149" i="1"/>
  <c r="CY149" i="1"/>
  <c r="CZ149" i="1"/>
  <c r="DA149" i="1"/>
  <c r="DB149" i="1"/>
  <c r="DC149" i="1"/>
  <c r="DD149" i="1"/>
  <c r="CW34" i="1"/>
  <c r="CX34" i="1"/>
  <c r="CY34" i="1"/>
  <c r="CZ34" i="1"/>
  <c r="DA34" i="1"/>
  <c r="DB34" i="1"/>
  <c r="DC34" i="1"/>
  <c r="DD34" i="1"/>
  <c r="CW35" i="1"/>
  <c r="CX35" i="1"/>
  <c r="CY35" i="1"/>
  <c r="CZ35" i="1"/>
  <c r="DA35" i="1"/>
  <c r="DB35" i="1"/>
  <c r="DC35" i="1"/>
  <c r="DD35" i="1"/>
  <c r="CW177" i="1"/>
  <c r="CX177" i="1"/>
  <c r="CY177" i="1"/>
  <c r="CZ177" i="1"/>
  <c r="DA177" i="1"/>
  <c r="DB177" i="1"/>
  <c r="DC177" i="1"/>
  <c r="DD177" i="1"/>
  <c r="CW178" i="1"/>
  <c r="CX178" i="1"/>
  <c r="CY178" i="1"/>
  <c r="CZ178" i="1"/>
  <c r="DA178" i="1"/>
  <c r="DB178" i="1"/>
  <c r="DC178" i="1"/>
  <c r="DD178" i="1"/>
  <c r="CW67" i="1"/>
  <c r="CX67" i="1"/>
  <c r="CY67" i="1"/>
  <c r="CZ67" i="1"/>
  <c r="DA67" i="1"/>
  <c r="DB67" i="1"/>
  <c r="DC67" i="1"/>
  <c r="DD67" i="1"/>
  <c r="CW179" i="1"/>
  <c r="CX179" i="1"/>
  <c r="CY179" i="1"/>
  <c r="CZ179" i="1"/>
  <c r="DA179" i="1"/>
  <c r="DB179" i="1"/>
  <c r="DC179" i="1"/>
  <c r="DD179" i="1"/>
  <c r="CW180" i="1"/>
  <c r="CX180" i="1"/>
  <c r="CY180" i="1"/>
  <c r="CZ180" i="1"/>
  <c r="DA180" i="1"/>
  <c r="DB180" i="1"/>
  <c r="DC180" i="1"/>
  <c r="DD180" i="1"/>
  <c r="CW181" i="1"/>
  <c r="CX181" i="1"/>
  <c r="CY181" i="1"/>
  <c r="CZ181" i="1"/>
  <c r="DA181" i="1"/>
  <c r="DB181" i="1"/>
  <c r="DC181" i="1"/>
  <c r="DD181" i="1"/>
  <c r="CW118" i="1"/>
  <c r="CX118" i="1"/>
  <c r="CY118" i="1"/>
  <c r="CZ118" i="1"/>
  <c r="DA118" i="1"/>
  <c r="DB118" i="1"/>
  <c r="DC118" i="1"/>
  <c r="DD118" i="1"/>
  <c r="CW182" i="1"/>
  <c r="CX182" i="1"/>
  <c r="CY182" i="1"/>
  <c r="CZ182" i="1"/>
  <c r="DA182" i="1"/>
  <c r="DB182" i="1"/>
  <c r="DC182" i="1"/>
  <c r="DD182" i="1"/>
  <c r="CW46" i="1"/>
  <c r="CX46" i="1"/>
  <c r="CY46" i="1"/>
  <c r="CZ46" i="1"/>
  <c r="DA46" i="1"/>
  <c r="DB46" i="1"/>
  <c r="DC46" i="1"/>
  <c r="DD46" i="1"/>
  <c r="CW47" i="1"/>
  <c r="CX47" i="1"/>
  <c r="CY47" i="1"/>
  <c r="CZ47" i="1"/>
  <c r="DA47" i="1"/>
  <c r="DB47" i="1"/>
  <c r="DC47" i="1"/>
  <c r="DD47" i="1"/>
  <c r="CW183" i="1"/>
  <c r="CX183" i="1"/>
  <c r="CY183" i="1"/>
  <c r="CZ183" i="1"/>
  <c r="DA183" i="1"/>
  <c r="DB183" i="1"/>
  <c r="DC183" i="1"/>
  <c r="DD183" i="1"/>
  <c r="CW184" i="1"/>
  <c r="CX184" i="1"/>
  <c r="CY184" i="1"/>
  <c r="CZ184" i="1"/>
  <c r="DA184" i="1"/>
  <c r="DB184" i="1"/>
  <c r="DC184" i="1"/>
  <c r="DD184" i="1"/>
  <c r="CW185" i="1"/>
  <c r="CX185" i="1"/>
  <c r="CY185" i="1"/>
  <c r="CZ185" i="1"/>
  <c r="DA185" i="1"/>
  <c r="DB185" i="1"/>
  <c r="DC185" i="1"/>
  <c r="DD185" i="1"/>
  <c r="CW186" i="1"/>
  <c r="CX186" i="1"/>
  <c r="CY186" i="1"/>
  <c r="CZ186" i="1"/>
  <c r="DA186" i="1"/>
  <c r="DB186" i="1"/>
  <c r="DC186" i="1"/>
  <c r="DD186" i="1"/>
  <c r="CW68" i="1"/>
  <c r="CX68" i="1"/>
  <c r="CY68" i="1"/>
  <c r="CZ68" i="1"/>
  <c r="DA68" i="1"/>
  <c r="DB68" i="1"/>
  <c r="DC68" i="1"/>
  <c r="DD68" i="1"/>
  <c r="CW112" i="1"/>
  <c r="CX112" i="1"/>
  <c r="CY112" i="1"/>
  <c r="CZ112" i="1"/>
  <c r="DA112" i="1"/>
  <c r="DB112" i="1"/>
  <c r="DC112" i="1"/>
  <c r="DD112" i="1"/>
  <c r="CW76" i="1"/>
  <c r="CX76" i="1"/>
  <c r="CY76" i="1"/>
  <c r="CZ76" i="1"/>
  <c r="DA76" i="1"/>
  <c r="DB76" i="1"/>
  <c r="DC76" i="1"/>
  <c r="DD76" i="1"/>
  <c r="CW36" i="1"/>
  <c r="CX36" i="1"/>
  <c r="CY36" i="1"/>
  <c r="CZ36" i="1"/>
  <c r="DA36" i="1"/>
  <c r="DB36" i="1"/>
  <c r="DC36" i="1"/>
  <c r="DD36" i="1"/>
  <c r="CW131" i="1"/>
  <c r="CX131" i="1"/>
  <c r="CY131" i="1"/>
  <c r="CZ131" i="1"/>
  <c r="DA131" i="1"/>
  <c r="DB131" i="1"/>
  <c r="DC131" i="1"/>
  <c r="DD131" i="1"/>
  <c r="CW370" i="1"/>
  <c r="CX370" i="1"/>
  <c r="CY370" i="1"/>
  <c r="CZ370" i="1"/>
  <c r="DA370" i="1"/>
  <c r="DB370" i="1"/>
  <c r="DC370" i="1"/>
  <c r="DD370" i="1"/>
  <c r="CW150" i="1"/>
  <c r="CX150" i="1"/>
  <c r="CY150" i="1"/>
  <c r="CZ150" i="1"/>
  <c r="DA150" i="1"/>
  <c r="DB150" i="1"/>
  <c r="DC150" i="1"/>
  <c r="DD150" i="1"/>
  <c r="CW371" i="1"/>
  <c r="CX371" i="1"/>
  <c r="CY371" i="1"/>
  <c r="CZ371" i="1"/>
  <c r="DA371" i="1"/>
  <c r="DB371" i="1"/>
  <c r="DC371" i="1"/>
  <c r="DD371" i="1"/>
  <c r="CW187" i="1"/>
  <c r="CX187" i="1"/>
  <c r="CY187" i="1"/>
  <c r="CZ187" i="1"/>
  <c r="DA187" i="1"/>
  <c r="DB187" i="1"/>
  <c r="DC187" i="1"/>
  <c r="DD187" i="1"/>
  <c r="CW105" i="1"/>
  <c r="CX105" i="1"/>
  <c r="CY105" i="1"/>
  <c r="CZ105" i="1"/>
  <c r="DA105" i="1"/>
  <c r="DB105" i="1"/>
  <c r="DC105" i="1"/>
  <c r="DD105" i="1"/>
  <c r="CW22" i="1"/>
  <c r="CX22" i="1"/>
  <c r="CY22" i="1"/>
  <c r="CZ22" i="1"/>
  <c r="DA22" i="1"/>
  <c r="DB22" i="1"/>
  <c r="DC22" i="1"/>
  <c r="DD22" i="1"/>
  <c r="CW188" i="1"/>
  <c r="CX188" i="1"/>
  <c r="CY188" i="1"/>
  <c r="CZ188" i="1"/>
  <c r="DA188" i="1"/>
  <c r="DB188" i="1"/>
  <c r="DC188" i="1"/>
  <c r="DD188" i="1"/>
  <c r="CW151" i="1"/>
  <c r="CX151" i="1"/>
  <c r="CY151" i="1"/>
  <c r="CZ151" i="1"/>
  <c r="DA151" i="1"/>
  <c r="DB151" i="1"/>
  <c r="DC151" i="1"/>
  <c r="DD151" i="1"/>
  <c r="CW189" i="1"/>
  <c r="CX189" i="1"/>
  <c r="CY189" i="1"/>
  <c r="CZ189" i="1"/>
  <c r="DA189" i="1"/>
  <c r="DB189" i="1"/>
  <c r="DC189" i="1"/>
  <c r="DD189" i="1"/>
  <c r="CW190" i="1"/>
  <c r="CX190" i="1"/>
  <c r="CY190" i="1"/>
  <c r="CZ190" i="1"/>
  <c r="DA190" i="1"/>
  <c r="DB190" i="1"/>
  <c r="DC190" i="1"/>
  <c r="DD190" i="1"/>
  <c r="CW88" i="1"/>
  <c r="CX88" i="1"/>
  <c r="CY88" i="1"/>
  <c r="CZ88" i="1"/>
  <c r="DA88" i="1"/>
  <c r="DB88" i="1"/>
  <c r="DC88" i="1"/>
  <c r="DD88" i="1"/>
  <c r="CW61" i="1"/>
  <c r="CX61" i="1"/>
  <c r="CY61" i="1"/>
  <c r="CZ61" i="1"/>
  <c r="DA61" i="1"/>
  <c r="DB61" i="1"/>
  <c r="DC61" i="1"/>
  <c r="DD61" i="1"/>
  <c r="CW372" i="1"/>
  <c r="CX372" i="1"/>
  <c r="CY372" i="1"/>
  <c r="CZ372" i="1"/>
  <c r="DA372" i="1"/>
  <c r="DB372" i="1"/>
  <c r="DC372" i="1"/>
  <c r="DD372" i="1"/>
  <c r="CW191" i="1"/>
  <c r="CX191" i="1"/>
  <c r="CY191" i="1"/>
  <c r="CZ191" i="1"/>
  <c r="DA191" i="1"/>
  <c r="DB191" i="1"/>
  <c r="DC191" i="1"/>
  <c r="DD191" i="1"/>
  <c r="CW119" i="1"/>
  <c r="CX119" i="1"/>
  <c r="CY119" i="1"/>
  <c r="CZ119" i="1"/>
  <c r="DA119" i="1"/>
  <c r="DB119" i="1"/>
  <c r="DC119" i="1"/>
  <c r="DD119" i="1"/>
  <c r="CW192" i="1"/>
  <c r="CX192" i="1"/>
  <c r="CY192" i="1"/>
  <c r="CZ192" i="1"/>
  <c r="DA192" i="1"/>
  <c r="DB192" i="1"/>
  <c r="DC192" i="1"/>
  <c r="DD192" i="1"/>
  <c r="CW5" i="1"/>
  <c r="CX5" i="1"/>
  <c r="CY5" i="1"/>
  <c r="CZ5" i="1"/>
  <c r="DA5" i="1"/>
  <c r="DB5" i="1"/>
  <c r="DC5" i="1"/>
  <c r="DD5" i="1"/>
  <c r="CW106" i="1"/>
  <c r="CX106" i="1"/>
  <c r="CY106" i="1"/>
  <c r="CZ106" i="1"/>
  <c r="DA106" i="1"/>
  <c r="DB106" i="1"/>
  <c r="DC106" i="1"/>
  <c r="DD106" i="1"/>
  <c r="CW79" i="1"/>
  <c r="CX79" i="1"/>
  <c r="CY79" i="1"/>
  <c r="CZ79" i="1"/>
  <c r="DA79" i="1"/>
  <c r="DB79" i="1"/>
  <c r="DC79" i="1"/>
  <c r="DD79" i="1"/>
  <c r="CW193" i="1"/>
  <c r="CX193" i="1"/>
  <c r="CY193" i="1"/>
  <c r="CZ193" i="1"/>
  <c r="DA193" i="1"/>
  <c r="DB193" i="1"/>
  <c r="DC193" i="1"/>
  <c r="DD193" i="1"/>
  <c r="CW194" i="1"/>
  <c r="CX194" i="1"/>
  <c r="CY194" i="1"/>
  <c r="CZ194" i="1"/>
  <c r="DA194" i="1"/>
  <c r="DB194" i="1"/>
  <c r="DC194" i="1"/>
  <c r="DD194" i="1"/>
  <c r="CW62" i="1"/>
  <c r="CX62" i="1"/>
  <c r="CY62" i="1"/>
  <c r="CZ62" i="1"/>
  <c r="DA62" i="1"/>
  <c r="DB62" i="1"/>
  <c r="DC62" i="1"/>
  <c r="DD62" i="1"/>
  <c r="CW195" i="1"/>
  <c r="CX195" i="1"/>
  <c r="CY195" i="1"/>
  <c r="CZ195" i="1"/>
  <c r="DA195" i="1"/>
  <c r="DB195" i="1"/>
  <c r="DC195" i="1"/>
  <c r="DD195" i="1"/>
  <c r="CW196" i="1"/>
  <c r="CX196" i="1"/>
  <c r="CY196" i="1"/>
  <c r="CZ196" i="1"/>
  <c r="DA196" i="1"/>
  <c r="DB196" i="1"/>
  <c r="DC196" i="1"/>
  <c r="DD196" i="1"/>
  <c r="CW197" i="1"/>
  <c r="CX197" i="1"/>
  <c r="CY197" i="1"/>
  <c r="CZ197" i="1"/>
  <c r="DA197" i="1"/>
  <c r="DB197" i="1"/>
  <c r="DC197" i="1"/>
  <c r="DD197" i="1"/>
  <c r="CW198" i="1"/>
  <c r="CX198" i="1"/>
  <c r="CY198" i="1"/>
  <c r="CZ198" i="1"/>
  <c r="DA198" i="1"/>
  <c r="DB198" i="1"/>
  <c r="DC198" i="1"/>
  <c r="DD198" i="1"/>
  <c r="CW120" i="1"/>
  <c r="CX120" i="1"/>
  <c r="CY120" i="1"/>
  <c r="CZ120" i="1"/>
  <c r="DA120" i="1"/>
  <c r="DB120" i="1"/>
  <c r="DC120" i="1"/>
  <c r="DD120" i="1"/>
  <c r="CW199" i="1"/>
  <c r="CX199" i="1"/>
  <c r="CY199" i="1"/>
  <c r="CZ199" i="1"/>
  <c r="DA199" i="1"/>
  <c r="DB199" i="1"/>
  <c r="DC199" i="1"/>
  <c r="DD199" i="1"/>
  <c r="CW69" i="1"/>
  <c r="CX69" i="1"/>
  <c r="CY69" i="1"/>
  <c r="CZ69" i="1"/>
  <c r="DA69" i="1"/>
  <c r="DB69" i="1"/>
  <c r="DC69" i="1"/>
  <c r="DD69" i="1"/>
  <c r="CW152" i="1"/>
  <c r="CX152" i="1"/>
  <c r="CY152" i="1"/>
  <c r="CZ152" i="1"/>
  <c r="DA152" i="1"/>
  <c r="DB152" i="1"/>
  <c r="DC152" i="1"/>
  <c r="DD152" i="1"/>
  <c r="CW153" i="1"/>
  <c r="CX153" i="1"/>
  <c r="CY153" i="1"/>
  <c r="CZ153" i="1"/>
  <c r="DA153" i="1"/>
  <c r="DB153" i="1"/>
  <c r="DC153" i="1"/>
  <c r="DD153" i="1"/>
  <c r="CW200" i="1"/>
  <c r="CX200" i="1"/>
  <c r="CY200" i="1"/>
  <c r="CZ200" i="1"/>
  <c r="DA200" i="1"/>
  <c r="DB200" i="1"/>
  <c r="DC200" i="1"/>
  <c r="DD200" i="1"/>
  <c r="CW201" i="1"/>
  <c r="CX201" i="1"/>
  <c r="CY201" i="1"/>
  <c r="CZ201" i="1"/>
  <c r="DA201" i="1"/>
  <c r="DB201" i="1"/>
  <c r="DC201" i="1"/>
  <c r="DD201" i="1"/>
  <c r="CW202" i="1"/>
  <c r="CX202" i="1"/>
  <c r="CY202" i="1"/>
  <c r="CZ202" i="1"/>
  <c r="DA202" i="1"/>
  <c r="DB202" i="1"/>
  <c r="DC202" i="1"/>
  <c r="DD202" i="1"/>
  <c r="CW48" i="1"/>
  <c r="CX48" i="1"/>
  <c r="CY48" i="1"/>
  <c r="CZ48" i="1"/>
  <c r="DA48" i="1"/>
  <c r="DB48" i="1"/>
  <c r="DC48" i="1"/>
  <c r="DD48" i="1"/>
  <c r="CW203" i="1"/>
  <c r="CX203" i="1"/>
  <c r="CY203" i="1"/>
  <c r="CZ203" i="1"/>
  <c r="DA203" i="1"/>
  <c r="DB203" i="1"/>
  <c r="DC203" i="1"/>
  <c r="DD203" i="1"/>
  <c r="CW53" i="1"/>
  <c r="CX53" i="1"/>
  <c r="CY53" i="1"/>
  <c r="CZ53" i="1"/>
  <c r="DA53" i="1"/>
  <c r="DB53" i="1"/>
  <c r="DC53" i="1"/>
  <c r="DD53" i="1"/>
  <c r="CW290" i="1"/>
  <c r="CX290" i="1"/>
  <c r="CY290" i="1"/>
  <c r="CZ290" i="1"/>
  <c r="DA290" i="1"/>
  <c r="DB290" i="1"/>
  <c r="DC290" i="1"/>
  <c r="DD290" i="1"/>
  <c r="CW86" i="1"/>
  <c r="CX86" i="1"/>
  <c r="CY86" i="1"/>
  <c r="CZ86" i="1"/>
  <c r="DA86" i="1"/>
  <c r="DB86" i="1"/>
  <c r="DC86" i="1"/>
  <c r="DD86" i="1"/>
  <c r="CW373" i="1"/>
  <c r="CX373" i="1"/>
  <c r="CY373" i="1"/>
  <c r="CZ373" i="1"/>
  <c r="DA373" i="1"/>
  <c r="DB373" i="1"/>
  <c r="DC373" i="1"/>
  <c r="DD373" i="1"/>
  <c r="CW374" i="1"/>
  <c r="CX374" i="1"/>
  <c r="CY374" i="1"/>
  <c r="CZ374" i="1"/>
  <c r="DA374" i="1"/>
  <c r="DB374" i="1"/>
  <c r="DC374" i="1"/>
  <c r="DD374" i="1"/>
  <c r="CW375" i="1"/>
  <c r="CX375" i="1"/>
  <c r="CY375" i="1"/>
  <c r="CZ375" i="1"/>
  <c r="DA375" i="1"/>
  <c r="DB375" i="1"/>
  <c r="DC375" i="1"/>
  <c r="DD375" i="1"/>
  <c r="CW222" i="1"/>
  <c r="CX222" i="1"/>
  <c r="CY222" i="1"/>
  <c r="CZ222" i="1"/>
  <c r="DA222" i="1"/>
  <c r="DB222" i="1"/>
  <c r="DC222" i="1"/>
  <c r="DD222" i="1"/>
  <c r="CW247" i="1"/>
  <c r="CX247" i="1"/>
  <c r="CY247" i="1"/>
  <c r="CZ247" i="1"/>
  <c r="DA247" i="1"/>
  <c r="DB247" i="1"/>
  <c r="DC247" i="1"/>
  <c r="DD247" i="1"/>
  <c r="CW92" i="1"/>
  <c r="CX92" i="1"/>
  <c r="CY92" i="1"/>
  <c r="CZ92" i="1"/>
  <c r="DA92" i="1"/>
  <c r="DB92" i="1"/>
  <c r="DC92" i="1"/>
  <c r="DD92" i="1"/>
  <c r="CW257" i="1"/>
  <c r="CX257" i="1"/>
  <c r="CY257" i="1"/>
  <c r="CZ257" i="1"/>
  <c r="DA257" i="1"/>
  <c r="DB257" i="1"/>
  <c r="DC257" i="1"/>
  <c r="DD257" i="1"/>
  <c r="CW228" i="1"/>
  <c r="CX228" i="1"/>
  <c r="CY228" i="1"/>
  <c r="CZ228" i="1"/>
  <c r="DA228" i="1"/>
  <c r="DB228" i="1"/>
  <c r="DC228" i="1"/>
  <c r="DD228" i="1"/>
  <c r="CW264" i="1"/>
  <c r="CX264" i="1"/>
  <c r="CY264" i="1"/>
  <c r="CZ264" i="1"/>
  <c r="DA264" i="1"/>
  <c r="DB264" i="1"/>
  <c r="DC264" i="1"/>
  <c r="DD264" i="1"/>
  <c r="CW265" i="1"/>
  <c r="CX265" i="1"/>
  <c r="CY265" i="1"/>
  <c r="CZ265" i="1"/>
  <c r="DA265" i="1"/>
  <c r="DB265" i="1"/>
  <c r="DC265" i="1"/>
  <c r="DD265" i="1"/>
  <c r="CW78" i="1"/>
  <c r="CX78" i="1"/>
  <c r="CY78" i="1"/>
  <c r="CZ78" i="1"/>
  <c r="DA78" i="1"/>
  <c r="DB78" i="1"/>
  <c r="DC78" i="1"/>
  <c r="DD78" i="1"/>
  <c r="CW99" i="1"/>
  <c r="CX99" i="1"/>
  <c r="CY99" i="1"/>
  <c r="CZ99" i="1"/>
  <c r="DA99" i="1"/>
  <c r="DB99" i="1"/>
  <c r="DC99" i="1"/>
  <c r="DD99" i="1"/>
  <c r="CW121" i="1"/>
  <c r="CX121" i="1"/>
  <c r="CY121" i="1"/>
  <c r="CZ121" i="1"/>
  <c r="DA121" i="1"/>
  <c r="DB121" i="1"/>
  <c r="DC121" i="1"/>
  <c r="DD121" i="1"/>
  <c r="CW204" i="1"/>
  <c r="CX204" i="1"/>
  <c r="CY204" i="1"/>
  <c r="CZ204" i="1"/>
  <c r="DA204" i="1"/>
  <c r="DB204" i="1"/>
  <c r="DC204" i="1"/>
  <c r="DD204" i="1"/>
  <c r="CW37" i="1"/>
  <c r="CX37" i="1"/>
  <c r="CY37" i="1"/>
  <c r="CZ37" i="1"/>
  <c r="DA37" i="1"/>
  <c r="DB37" i="1"/>
  <c r="DC37" i="1"/>
  <c r="DD37" i="1"/>
  <c r="CW73" i="1"/>
  <c r="CX73" i="1"/>
  <c r="CY73" i="1"/>
  <c r="CZ73" i="1"/>
  <c r="DA73" i="1"/>
  <c r="DB73" i="1"/>
  <c r="DC73" i="1"/>
  <c r="DD73" i="1"/>
  <c r="CW233" i="1"/>
  <c r="CX233" i="1"/>
  <c r="CY233" i="1"/>
  <c r="CZ233" i="1"/>
  <c r="DA233" i="1"/>
  <c r="DB233" i="1"/>
  <c r="DC233" i="1"/>
  <c r="DD233" i="1"/>
  <c r="CW291" i="1"/>
  <c r="CX291" i="1"/>
  <c r="CY291" i="1"/>
  <c r="CZ291" i="1"/>
  <c r="DA291" i="1"/>
  <c r="DB291" i="1"/>
  <c r="DC291" i="1"/>
  <c r="DD291" i="1"/>
  <c r="CW243" i="1"/>
  <c r="CX243" i="1"/>
  <c r="CY243" i="1"/>
  <c r="CZ243" i="1"/>
  <c r="DA243" i="1"/>
  <c r="DB243" i="1"/>
  <c r="DC243" i="1"/>
  <c r="DD243" i="1"/>
  <c r="CW303" i="1"/>
  <c r="CX303" i="1"/>
  <c r="CY303" i="1"/>
  <c r="CZ303" i="1"/>
  <c r="DA303" i="1"/>
  <c r="DB303" i="1"/>
  <c r="DC303" i="1"/>
  <c r="DD303" i="1"/>
  <c r="CW304" i="1"/>
  <c r="CX304" i="1"/>
  <c r="CY304" i="1"/>
  <c r="CZ304" i="1"/>
  <c r="DA304" i="1"/>
  <c r="DB304" i="1"/>
  <c r="DC304" i="1"/>
  <c r="DD304" i="1"/>
  <c r="CW244" i="1"/>
  <c r="CX244" i="1"/>
  <c r="CY244" i="1"/>
  <c r="CZ244" i="1"/>
  <c r="DA244" i="1"/>
  <c r="DB244" i="1"/>
  <c r="DC244" i="1"/>
  <c r="DD244" i="1"/>
  <c r="CW376" i="1"/>
  <c r="CX376" i="1"/>
  <c r="CY376" i="1"/>
  <c r="CZ376" i="1"/>
  <c r="DA376" i="1"/>
  <c r="DB376" i="1"/>
  <c r="DC376" i="1"/>
  <c r="DD376" i="1"/>
  <c r="CW305" i="1"/>
  <c r="CX305" i="1"/>
  <c r="CY305" i="1"/>
  <c r="CZ305" i="1"/>
  <c r="DA305" i="1"/>
  <c r="DB305" i="1"/>
  <c r="DC305" i="1"/>
  <c r="DD305" i="1"/>
  <c r="CW122" i="1"/>
  <c r="CX122" i="1"/>
  <c r="CY122" i="1"/>
  <c r="CZ122" i="1"/>
  <c r="DA122" i="1"/>
  <c r="DB122" i="1"/>
  <c r="DC122" i="1"/>
  <c r="DD122" i="1"/>
  <c r="CW248" i="1"/>
  <c r="CX248" i="1"/>
  <c r="CY248" i="1"/>
  <c r="CZ248" i="1"/>
  <c r="DA248" i="1"/>
  <c r="DB248" i="1"/>
  <c r="DC248" i="1"/>
  <c r="DD248" i="1"/>
  <c r="CW324" i="1"/>
  <c r="CX324" i="1"/>
  <c r="CY324" i="1"/>
  <c r="CZ324" i="1"/>
  <c r="DA324" i="1"/>
  <c r="DB324" i="1"/>
  <c r="DC324" i="1"/>
  <c r="DD324" i="1"/>
  <c r="CW224" i="1"/>
  <c r="CX224" i="1"/>
  <c r="CY224" i="1"/>
  <c r="CZ224" i="1"/>
  <c r="DA224" i="1"/>
  <c r="DB224" i="1"/>
  <c r="DC224" i="1"/>
  <c r="DD224" i="1"/>
  <c r="CW225" i="1"/>
  <c r="CX225" i="1"/>
  <c r="CY225" i="1"/>
  <c r="CZ225" i="1"/>
  <c r="DA225" i="1"/>
  <c r="DB225" i="1"/>
  <c r="DC225" i="1"/>
  <c r="DD225" i="1"/>
  <c r="CW266" i="1"/>
  <c r="CX266" i="1"/>
  <c r="CY266" i="1"/>
  <c r="CZ266" i="1"/>
  <c r="DA266" i="1"/>
  <c r="DB266" i="1"/>
  <c r="DC266" i="1"/>
  <c r="DD266" i="1"/>
  <c r="CW89" i="1"/>
  <c r="CX89" i="1"/>
  <c r="CY89" i="1"/>
  <c r="CZ89" i="1"/>
  <c r="DA89" i="1"/>
  <c r="DB89" i="1"/>
  <c r="DC89" i="1"/>
  <c r="DD89" i="1"/>
  <c r="CW267" i="1"/>
  <c r="CX267" i="1"/>
  <c r="CY267" i="1"/>
  <c r="CZ267" i="1"/>
  <c r="DA267" i="1"/>
  <c r="DB267" i="1"/>
  <c r="DC267" i="1"/>
  <c r="DD267" i="1"/>
  <c r="CW90" i="1"/>
  <c r="CX90" i="1"/>
  <c r="CY90" i="1"/>
  <c r="CZ90" i="1"/>
  <c r="DA90" i="1"/>
  <c r="DB90" i="1"/>
  <c r="DC90" i="1"/>
  <c r="DD90" i="1"/>
  <c r="CW249" i="1"/>
  <c r="CX249" i="1"/>
  <c r="CY249" i="1"/>
  <c r="CZ249" i="1"/>
  <c r="DA249" i="1"/>
  <c r="DB249" i="1"/>
  <c r="DC249" i="1"/>
  <c r="DD249" i="1"/>
  <c r="CW268" i="1"/>
  <c r="CX268" i="1"/>
  <c r="CY268" i="1"/>
  <c r="CZ268" i="1"/>
  <c r="DA268" i="1"/>
  <c r="DB268" i="1"/>
  <c r="DC268" i="1"/>
  <c r="DD268" i="1"/>
  <c r="CW269" i="1"/>
  <c r="CX269" i="1"/>
  <c r="CY269" i="1"/>
  <c r="CZ269" i="1"/>
  <c r="DA269" i="1"/>
  <c r="DB269" i="1"/>
  <c r="DC269" i="1"/>
  <c r="DD269" i="1"/>
  <c r="CW123" i="1"/>
  <c r="CX123" i="1"/>
  <c r="CY123" i="1"/>
  <c r="CZ123" i="1"/>
  <c r="DA123" i="1"/>
  <c r="DB123" i="1"/>
  <c r="DC123" i="1"/>
  <c r="DD123" i="1"/>
  <c r="CW226" i="1"/>
  <c r="CX226" i="1"/>
  <c r="CY226" i="1"/>
  <c r="CZ226" i="1"/>
  <c r="DA226" i="1"/>
  <c r="DB226" i="1"/>
  <c r="DC226" i="1"/>
  <c r="DD226" i="1"/>
  <c r="CW250" i="1"/>
  <c r="CX250" i="1"/>
  <c r="CY250" i="1"/>
  <c r="CZ250" i="1"/>
  <c r="DA250" i="1"/>
  <c r="DB250" i="1"/>
  <c r="DC250" i="1"/>
  <c r="DD250" i="1"/>
  <c r="CW223" i="1"/>
  <c r="CX223" i="1"/>
  <c r="CY223" i="1"/>
  <c r="CZ223" i="1"/>
  <c r="DA223" i="1"/>
  <c r="DB223" i="1"/>
  <c r="DC223" i="1"/>
  <c r="DD223" i="1"/>
  <c r="CW245" i="1"/>
  <c r="CX245" i="1"/>
  <c r="CY245" i="1"/>
  <c r="CZ245" i="1"/>
  <c r="DA245" i="1"/>
  <c r="DB245" i="1"/>
  <c r="DC245" i="1"/>
  <c r="DD245" i="1"/>
  <c r="CW306" i="1"/>
  <c r="CX306" i="1"/>
  <c r="CY306" i="1"/>
  <c r="CZ306" i="1"/>
  <c r="DA306" i="1"/>
  <c r="DB306" i="1"/>
  <c r="DC306" i="1"/>
  <c r="DD306" i="1"/>
  <c r="CW307" i="1"/>
  <c r="CX307" i="1"/>
  <c r="CY307" i="1"/>
  <c r="CZ307" i="1"/>
  <c r="DA307" i="1"/>
  <c r="DB307" i="1"/>
  <c r="DC307" i="1"/>
  <c r="DD307" i="1"/>
  <c r="CW308" i="1"/>
  <c r="CX308" i="1"/>
  <c r="CY308" i="1"/>
  <c r="CZ308" i="1"/>
  <c r="DA308" i="1"/>
  <c r="DB308" i="1"/>
  <c r="DC308" i="1"/>
  <c r="DD308" i="1"/>
  <c r="CW309" i="1"/>
  <c r="CX309" i="1"/>
  <c r="CY309" i="1"/>
  <c r="CZ309" i="1"/>
  <c r="DA309" i="1"/>
  <c r="DB309" i="1"/>
  <c r="DC309" i="1"/>
  <c r="DD309" i="1"/>
  <c r="CW132" i="1"/>
  <c r="CX132" i="1"/>
  <c r="CY132" i="1"/>
  <c r="CZ132" i="1"/>
  <c r="DA132" i="1"/>
  <c r="DB132" i="1"/>
  <c r="DC132" i="1"/>
  <c r="DD132" i="1"/>
  <c r="CW258" i="1"/>
  <c r="CX258" i="1"/>
  <c r="CY258" i="1"/>
  <c r="CZ258" i="1"/>
  <c r="DA258" i="1"/>
  <c r="DB258" i="1"/>
  <c r="DC258" i="1"/>
  <c r="DD258" i="1"/>
  <c r="CW377" i="1"/>
  <c r="CX377" i="1"/>
  <c r="CY377" i="1"/>
  <c r="CZ377" i="1"/>
  <c r="DA377" i="1"/>
  <c r="DB377" i="1"/>
  <c r="DC377" i="1"/>
  <c r="DD377" i="1"/>
  <c r="CW259" i="1"/>
  <c r="CX259" i="1"/>
  <c r="CY259" i="1"/>
  <c r="CZ259" i="1"/>
  <c r="DA259" i="1"/>
  <c r="DB259" i="1"/>
  <c r="DC259" i="1"/>
  <c r="DD259" i="1"/>
  <c r="CW270" i="1"/>
  <c r="CX270" i="1"/>
  <c r="CY270" i="1"/>
  <c r="CZ270" i="1"/>
  <c r="DA270" i="1"/>
  <c r="DB270" i="1"/>
  <c r="DC270" i="1"/>
  <c r="DD270" i="1"/>
  <c r="CW84" i="1"/>
  <c r="CX84" i="1"/>
  <c r="CY84" i="1"/>
  <c r="CZ84" i="1"/>
  <c r="DA84" i="1"/>
  <c r="DB84" i="1"/>
  <c r="DC84" i="1"/>
  <c r="DD84" i="1"/>
  <c r="CW378" i="1"/>
  <c r="CX378" i="1"/>
  <c r="CY378" i="1"/>
  <c r="CZ378" i="1"/>
  <c r="DA378" i="1"/>
  <c r="DB378" i="1"/>
  <c r="DC378" i="1"/>
  <c r="DD378" i="1"/>
  <c r="CW379" i="1"/>
  <c r="CX379" i="1"/>
  <c r="CY379" i="1"/>
  <c r="CZ379" i="1"/>
  <c r="DA379" i="1"/>
  <c r="DB379" i="1"/>
  <c r="DC379" i="1"/>
  <c r="DD379" i="1"/>
  <c r="CW54" i="1"/>
  <c r="CX54" i="1"/>
  <c r="CY54" i="1"/>
  <c r="CZ54" i="1"/>
  <c r="DA54" i="1"/>
  <c r="DB54" i="1"/>
  <c r="DC54" i="1"/>
  <c r="DD54" i="1"/>
  <c r="CW205" i="1"/>
  <c r="CX205" i="1"/>
  <c r="CY205" i="1"/>
  <c r="CZ205" i="1"/>
  <c r="DA205" i="1"/>
  <c r="DB205" i="1"/>
  <c r="DC205" i="1"/>
  <c r="DD205" i="1"/>
  <c r="CW238" i="1"/>
  <c r="CX238" i="1"/>
  <c r="CY238" i="1"/>
  <c r="CZ238" i="1"/>
  <c r="DA238" i="1"/>
  <c r="DB238" i="1"/>
  <c r="DC238" i="1"/>
  <c r="DD238" i="1"/>
  <c r="CW260" i="1"/>
  <c r="CX260" i="1"/>
  <c r="CY260" i="1"/>
  <c r="CZ260" i="1"/>
  <c r="DA260" i="1"/>
  <c r="DB260" i="1"/>
  <c r="DC260" i="1"/>
  <c r="DD260" i="1"/>
  <c r="CW380" i="1"/>
  <c r="CX380" i="1"/>
  <c r="CY380" i="1"/>
  <c r="CZ380" i="1"/>
  <c r="DA380" i="1"/>
  <c r="DB380" i="1"/>
  <c r="DC380" i="1"/>
  <c r="DD380" i="1"/>
  <c r="CW381" i="1"/>
  <c r="CX381" i="1"/>
  <c r="CY381" i="1"/>
  <c r="CZ381" i="1"/>
  <c r="DA381" i="1"/>
  <c r="DB381" i="1"/>
  <c r="DC381" i="1"/>
  <c r="DD381" i="1"/>
  <c r="CW382" i="1"/>
  <c r="CX382" i="1"/>
  <c r="CY382" i="1"/>
  <c r="CZ382" i="1"/>
  <c r="DA382" i="1"/>
  <c r="DB382" i="1"/>
  <c r="DC382" i="1"/>
  <c r="DD382" i="1"/>
  <c r="CW383" i="1"/>
  <c r="CX383" i="1"/>
  <c r="CY383" i="1"/>
  <c r="CZ383" i="1"/>
  <c r="DA383" i="1"/>
  <c r="DB383" i="1"/>
  <c r="DC383" i="1"/>
  <c r="DD383" i="1"/>
  <c r="CW384" i="1"/>
  <c r="CX384" i="1"/>
  <c r="CY384" i="1"/>
  <c r="CZ384" i="1"/>
  <c r="DA384" i="1"/>
  <c r="DB384" i="1"/>
  <c r="DC384" i="1"/>
  <c r="DD384" i="1"/>
  <c r="CW271" i="1"/>
  <c r="CX271" i="1"/>
  <c r="CY271" i="1"/>
  <c r="CZ271" i="1"/>
  <c r="DA271" i="1"/>
  <c r="DB271" i="1"/>
  <c r="DC271" i="1"/>
  <c r="DD271" i="1"/>
  <c r="CW272" i="1"/>
  <c r="CX272" i="1"/>
  <c r="CY272" i="1"/>
  <c r="CZ272" i="1"/>
  <c r="DA272" i="1"/>
  <c r="DB272" i="1"/>
  <c r="DC272" i="1"/>
  <c r="DD272" i="1"/>
  <c r="CW93" i="1"/>
  <c r="CX93" i="1"/>
  <c r="CY93" i="1"/>
  <c r="CZ93" i="1"/>
  <c r="DA93" i="1"/>
  <c r="DB93" i="1"/>
  <c r="DC93" i="1"/>
  <c r="DD93" i="1"/>
  <c r="CW107" i="1"/>
  <c r="CX107" i="1"/>
  <c r="CY107" i="1"/>
  <c r="CZ107" i="1"/>
  <c r="DA107" i="1"/>
  <c r="DB107" i="1"/>
  <c r="DC107" i="1"/>
  <c r="DD107" i="1"/>
  <c r="CW261" i="1"/>
  <c r="CX261" i="1"/>
  <c r="CY261" i="1"/>
  <c r="CZ261" i="1"/>
  <c r="DA261" i="1"/>
  <c r="DB261" i="1"/>
  <c r="DC261" i="1"/>
  <c r="DD261" i="1"/>
  <c r="CW246" i="1"/>
  <c r="CX246" i="1"/>
  <c r="CY246" i="1"/>
  <c r="CZ246" i="1"/>
  <c r="DA246" i="1"/>
  <c r="DB246" i="1"/>
  <c r="DC246" i="1"/>
  <c r="DD246" i="1"/>
  <c r="CW227" i="1"/>
  <c r="CX227" i="1"/>
  <c r="CY227" i="1"/>
  <c r="CZ227" i="1"/>
  <c r="DA227" i="1"/>
  <c r="DB227" i="1"/>
  <c r="DC227" i="1"/>
  <c r="DD227" i="1"/>
  <c r="CW206" i="1"/>
  <c r="CX206" i="1"/>
  <c r="CY206" i="1"/>
  <c r="CZ206" i="1"/>
  <c r="DA206" i="1"/>
  <c r="DB206" i="1"/>
  <c r="DC206" i="1"/>
  <c r="DD206" i="1"/>
  <c r="CW207" i="1"/>
  <c r="CX207" i="1"/>
  <c r="CY207" i="1"/>
  <c r="CZ207" i="1"/>
  <c r="DA207" i="1"/>
  <c r="DB207" i="1"/>
  <c r="DC207" i="1"/>
  <c r="DD207" i="1"/>
  <c r="CW385" i="1"/>
  <c r="CX385" i="1"/>
  <c r="CY385" i="1"/>
  <c r="CZ385" i="1"/>
  <c r="DA385" i="1"/>
  <c r="DB385" i="1"/>
  <c r="DC385" i="1"/>
  <c r="DD385" i="1"/>
  <c r="CW100" i="1"/>
  <c r="CX100" i="1"/>
  <c r="CY100" i="1"/>
  <c r="CZ100" i="1"/>
  <c r="DA100" i="1"/>
  <c r="DB100" i="1"/>
  <c r="DC100" i="1"/>
  <c r="DD100" i="1"/>
  <c r="CW386" i="1"/>
  <c r="CX386" i="1"/>
  <c r="CY386" i="1"/>
  <c r="CZ386" i="1"/>
  <c r="DA386" i="1"/>
  <c r="DB386" i="1"/>
  <c r="DC386" i="1"/>
  <c r="DD386" i="1"/>
  <c r="CW387" i="1"/>
  <c r="CX387" i="1"/>
  <c r="CY387" i="1"/>
  <c r="CZ387" i="1"/>
  <c r="DA387" i="1"/>
  <c r="DB387" i="1"/>
  <c r="DC387" i="1"/>
  <c r="DD387" i="1"/>
  <c r="CW388" i="1"/>
  <c r="CX388" i="1"/>
  <c r="CY388" i="1"/>
  <c r="CZ388" i="1"/>
  <c r="DA388" i="1"/>
  <c r="DB388" i="1"/>
  <c r="DC388" i="1"/>
  <c r="DD388" i="1"/>
  <c r="CW389" i="1"/>
  <c r="CX389" i="1"/>
  <c r="CY389" i="1"/>
  <c r="CZ389" i="1"/>
  <c r="DA389" i="1"/>
  <c r="DB389" i="1"/>
  <c r="DC389" i="1"/>
  <c r="DD389" i="1"/>
  <c r="CW390" i="1"/>
  <c r="CX390" i="1"/>
  <c r="CY390" i="1"/>
  <c r="CZ390" i="1"/>
  <c r="DA390" i="1"/>
  <c r="DB390" i="1"/>
  <c r="DC390" i="1"/>
  <c r="DD390" i="1"/>
  <c r="CW391" i="1"/>
  <c r="CX391" i="1"/>
  <c r="CY391" i="1"/>
  <c r="CZ391" i="1"/>
  <c r="DA391" i="1"/>
  <c r="DB391" i="1"/>
  <c r="DC391" i="1"/>
  <c r="DD391" i="1"/>
  <c r="CW392" i="1"/>
  <c r="CX392" i="1"/>
  <c r="CY392" i="1"/>
  <c r="CZ392" i="1"/>
  <c r="DA392" i="1"/>
  <c r="DB392" i="1"/>
  <c r="DC392" i="1"/>
  <c r="DD392" i="1"/>
  <c r="CW393" i="1"/>
  <c r="CX393" i="1"/>
  <c r="CY393" i="1"/>
  <c r="CZ393" i="1"/>
  <c r="DA393" i="1"/>
  <c r="DB393" i="1"/>
  <c r="DC393" i="1"/>
  <c r="DD393" i="1"/>
  <c r="CW394" i="1"/>
  <c r="CX394" i="1"/>
  <c r="CY394" i="1"/>
  <c r="CZ394" i="1"/>
  <c r="DA394" i="1"/>
  <c r="DB394" i="1"/>
  <c r="DC394" i="1"/>
  <c r="DD394" i="1"/>
  <c r="CW395" i="1"/>
  <c r="CX395" i="1"/>
  <c r="CY395" i="1"/>
  <c r="CZ395" i="1"/>
  <c r="DA395" i="1"/>
  <c r="DB395" i="1"/>
  <c r="DC395" i="1"/>
  <c r="DD395" i="1"/>
  <c r="CW396" i="1"/>
  <c r="CX396" i="1"/>
  <c r="CY396" i="1"/>
  <c r="CZ396" i="1"/>
  <c r="DA396" i="1"/>
  <c r="DB396" i="1"/>
  <c r="DC396" i="1"/>
  <c r="DD396" i="1"/>
  <c r="CW397" i="1"/>
  <c r="CX397" i="1"/>
  <c r="CY397" i="1"/>
  <c r="CZ397" i="1"/>
  <c r="DA397" i="1"/>
  <c r="DB397" i="1"/>
  <c r="DC397" i="1"/>
  <c r="DD397" i="1"/>
  <c r="CW38" i="1"/>
  <c r="CX38" i="1"/>
  <c r="CY38" i="1"/>
  <c r="CZ38" i="1"/>
  <c r="DA38" i="1"/>
  <c r="DB38" i="1"/>
  <c r="DC38" i="1"/>
  <c r="DD38" i="1"/>
  <c r="CW229" i="1"/>
  <c r="CX229" i="1"/>
  <c r="CY229" i="1"/>
  <c r="CZ229" i="1"/>
  <c r="DA229" i="1"/>
  <c r="DB229" i="1"/>
  <c r="DC229" i="1"/>
  <c r="DD229" i="1"/>
  <c r="CW94" i="1"/>
  <c r="CX94" i="1"/>
  <c r="CY94" i="1"/>
  <c r="CZ94" i="1"/>
  <c r="DA94" i="1"/>
  <c r="DB94" i="1"/>
  <c r="DC94" i="1"/>
  <c r="DD94" i="1"/>
  <c r="CW273" i="1"/>
  <c r="CX273" i="1"/>
  <c r="CY273" i="1"/>
  <c r="CZ273" i="1"/>
  <c r="DA273" i="1"/>
  <c r="DB273" i="1"/>
  <c r="DC273" i="1"/>
  <c r="DD273" i="1"/>
  <c r="CW274" i="1"/>
  <c r="CX274" i="1"/>
  <c r="CY274" i="1"/>
  <c r="CZ274" i="1"/>
  <c r="DA274" i="1"/>
  <c r="DB274" i="1"/>
  <c r="DC274" i="1"/>
  <c r="DD274" i="1"/>
  <c r="CW275" i="1"/>
  <c r="CX275" i="1"/>
  <c r="CY275" i="1"/>
  <c r="CZ275" i="1"/>
  <c r="DA275" i="1"/>
  <c r="DB275" i="1"/>
  <c r="DC275" i="1"/>
  <c r="DD275" i="1"/>
  <c r="CW276" i="1"/>
  <c r="CX276" i="1"/>
  <c r="CY276" i="1"/>
  <c r="CZ276" i="1"/>
  <c r="DA276" i="1"/>
  <c r="DB276" i="1"/>
  <c r="DC276" i="1"/>
  <c r="DD276" i="1"/>
  <c r="CW398" i="1"/>
  <c r="CX398" i="1"/>
  <c r="CY398" i="1"/>
  <c r="CZ398" i="1"/>
  <c r="DA398" i="1"/>
  <c r="DB398" i="1"/>
  <c r="DC398" i="1"/>
  <c r="DD398" i="1"/>
  <c r="CW154" i="1"/>
  <c r="CX154" i="1"/>
  <c r="CY154" i="1"/>
  <c r="CZ154" i="1"/>
  <c r="DA154" i="1"/>
  <c r="DB154" i="1"/>
  <c r="DC154" i="1"/>
  <c r="DD154" i="1"/>
  <c r="CW155" i="1"/>
  <c r="CX155" i="1"/>
  <c r="CY155" i="1"/>
  <c r="CZ155" i="1"/>
  <c r="DA155" i="1"/>
  <c r="DB155" i="1"/>
  <c r="DC155" i="1"/>
  <c r="DD155" i="1"/>
  <c r="CW399" i="1"/>
  <c r="CX399" i="1"/>
  <c r="CY399" i="1"/>
  <c r="CZ399" i="1"/>
  <c r="DA399" i="1"/>
  <c r="DB399" i="1"/>
  <c r="DC399" i="1"/>
  <c r="DD399" i="1"/>
  <c r="CW400" i="1"/>
  <c r="CX400" i="1"/>
  <c r="CY400" i="1"/>
  <c r="CZ400" i="1"/>
  <c r="DA400" i="1"/>
  <c r="DB400" i="1"/>
  <c r="DC400" i="1"/>
  <c r="DD400" i="1"/>
  <c r="CW101" i="1"/>
  <c r="CX101" i="1"/>
  <c r="CY101" i="1"/>
  <c r="CZ101" i="1"/>
  <c r="DA101" i="1"/>
  <c r="DB101" i="1"/>
  <c r="DC101" i="1"/>
  <c r="DD101" i="1"/>
  <c r="CW102" i="1"/>
  <c r="CX102" i="1"/>
  <c r="CY102" i="1"/>
  <c r="CZ102" i="1"/>
  <c r="DA102" i="1"/>
  <c r="DB102" i="1"/>
  <c r="DC102" i="1"/>
  <c r="DD102" i="1"/>
  <c r="CW277" i="1"/>
  <c r="CX277" i="1"/>
  <c r="CY277" i="1"/>
  <c r="CZ277" i="1"/>
  <c r="DA277" i="1"/>
  <c r="DB277" i="1"/>
  <c r="DC277" i="1"/>
  <c r="DD277" i="1"/>
  <c r="CW278" i="1"/>
  <c r="CX278" i="1"/>
  <c r="CY278" i="1"/>
  <c r="CZ278" i="1"/>
  <c r="DA278" i="1"/>
  <c r="DB278" i="1"/>
  <c r="DC278" i="1"/>
  <c r="DD278" i="1"/>
  <c r="CW279" i="1"/>
  <c r="CX279" i="1"/>
  <c r="CY279" i="1"/>
  <c r="CZ279" i="1"/>
  <c r="DA279" i="1"/>
  <c r="DB279" i="1"/>
  <c r="DC279" i="1"/>
  <c r="DD279" i="1"/>
  <c r="CW251" i="1"/>
  <c r="CX251" i="1"/>
  <c r="CY251" i="1"/>
  <c r="CZ251" i="1"/>
  <c r="DA251" i="1"/>
  <c r="DB251" i="1"/>
  <c r="DC251" i="1"/>
  <c r="DD251" i="1"/>
  <c r="CW280" i="1"/>
  <c r="CX280" i="1"/>
  <c r="CY280" i="1"/>
  <c r="CZ280" i="1"/>
  <c r="DA280" i="1"/>
  <c r="DB280" i="1"/>
  <c r="DC280" i="1"/>
  <c r="DD280" i="1"/>
  <c r="CW281" i="1"/>
  <c r="CX281" i="1"/>
  <c r="CY281" i="1"/>
  <c r="CZ281" i="1"/>
  <c r="DA281" i="1"/>
  <c r="DB281" i="1"/>
  <c r="DC281" i="1"/>
  <c r="DD281" i="1"/>
  <c r="CW282" i="1"/>
  <c r="CX282" i="1"/>
  <c r="CY282" i="1"/>
  <c r="CZ282" i="1"/>
  <c r="DA282" i="1"/>
  <c r="DB282" i="1"/>
  <c r="DC282" i="1"/>
  <c r="DD282" i="1"/>
  <c r="CW283" i="1"/>
  <c r="CX283" i="1"/>
  <c r="CY283" i="1"/>
  <c r="CZ283" i="1"/>
  <c r="DA283" i="1"/>
  <c r="DB283" i="1"/>
  <c r="DC283" i="1"/>
  <c r="DD283" i="1"/>
  <c r="CW108" i="1"/>
  <c r="CX108" i="1"/>
  <c r="CY108" i="1"/>
  <c r="CZ108" i="1"/>
  <c r="DA108" i="1"/>
  <c r="DB108" i="1"/>
  <c r="DC108" i="1"/>
  <c r="DD108" i="1"/>
  <c r="CW284" i="1"/>
  <c r="CX284" i="1"/>
  <c r="CY284" i="1"/>
  <c r="CZ284" i="1"/>
  <c r="DA284" i="1"/>
  <c r="DB284" i="1"/>
  <c r="DC284" i="1"/>
  <c r="DD284" i="1"/>
  <c r="CW208" i="1"/>
  <c r="CX208" i="1"/>
  <c r="CY208" i="1"/>
  <c r="CZ208" i="1"/>
  <c r="DA208" i="1"/>
  <c r="DB208" i="1"/>
  <c r="DC208" i="1"/>
  <c r="DD208" i="1"/>
  <c r="CW70" i="1"/>
  <c r="CX70" i="1"/>
  <c r="CY70" i="1"/>
  <c r="CZ70" i="1"/>
  <c r="DA70" i="1"/>
  <c r="DB70" i="1"/>
  <c r="DC70" i="1"/>
  <c r="DD70" i="1"/>
  <c r="CW209" i="1"/>
  <c r="CX209" i="1"/>
  <c r="CY209" i="1"/>
  <c r="CZ209" i="1"/>
  <c r="DA209" i="1"/>
  <c r="DB209" i="1"/>
  <c r="DC209" i="1"/>
  <c r="DD209" i="1"/>
  <c r="CW210" i="1"/>
  <c r="CX210" i="1"/>
  <c r="CY210" i="1"/>
  <c r="CZ210" i="1"/>
  <c r="DA210" i="1"/>
  <c r="DB210" i="1"/>
  <c r="DC210" i="1"/>
  <c r="DD210" i="1"/>
  <c r="CW211" i="1"/>
  <c r="CX211" i="1"/>
  <c r="CY211" i="1"/>
  <c r="CZ211" i="1"/>
  <c r="DA211" i="1"/>
  <c r="DB211" i="1"/>
  <c r="DC211" i="1"/>
  <c r="DD211" i="1"/>
  <c r="CW212" i="1"/>
  <c r="CX212" i="1"/>
  <c r="CY212" i="1"/>
  <c r="CZ212" i="1"/>
  <c r="DA212" i="1"/>
  <c r="DB212" i="1"/>
  <c r="DC212" i="1"/>
  <c r="DD212" i="1"/>
  <c r="CW124" i="1"/>
  <c r="CX124" i="1"/>
  <c r="CY124" i="1"/>
  <c r="CZ124" i="1"/>
  <c r="DA124" i="1"/>
  <c r="DB124" i="1"/>
  <c r="DC124" i="1"/>
  <c r="DD124" i="1"/>
  <c r="CW109" i="1"/>
  <c r="CX109" i="1"/>
  <c r="CY109" i="1"/>
  <c r="CZ109" i="1"/>
  <c r="DA109" i="1"/>
  <c r="DB109" i="1"/>
  <c r="DC109" i="1"/>
  <c r="DD109" i="1"/>
  <c r="CW401" i="1"/>
  <c r="CX401" i="1"/>
  <c r="CY401" i="1"/>
  <c r="CZ401" i="1"/>
  <c r="DA401" i="1"/>
  <c r="DB401" i="1"/>
  <c r="DC401" i="1"/>
  <c r="DD401" i="1"/>
  <c r="CW252" i="1"/>
  <c r="CX252" i="1"/>
  <c r="CY252" i="1"/>
  <c r="CZ252" i="1"/>
  <c r="DA252" i="1"/>
  <c r="DB252" i="1"/>
  <c r="DC252" i="1"/>
  <c r="DD252" i="1"/>
  <c r="CW285" i="1"/>
  <c r="CX285" i="1"/>
  <c r="CY285" i="1"/>
  <c r="CZ285" i="1"/>
  <c r="DA285" i="1"/>
  <c r="DB285" i="1"/>
  <c r="DC285" i="1"/>
  <c r="DD285" i="1"/>
  <c r="CW213" i="1"/>
  <c r="CX213" i="1"/>
  <c r="CY213" i="1"/>
  <c r="CZ213" i="1"/>
  <c r="DA213" i="1"/>
  <c r="DB213" i="1"/>
  <c r="DC213" i="1"/>
  <c r="DD213" i="1"/>
  <c r="CW91" i="1"/>
  <c r="CX91" i="1"/>
  <c r="CY91" i="1"/>
  <c r="CZ91" i="1"/>
  <c r="DA91" i="1"/>
  <c r="DB91" i="1"/>
  <c r="DC91" i="1"/>
  <c r="DD91" i="1"/>
  <c r="CW262" i="1"/>
  <c r="CX262" i="1"/>
  <c r="CY262" i="1"/>
  <c r="CZ262" i="1"/>
  <c r="DA262" i="1"/>
  <c r="DB262" i="1"/>
  <c r="DC262" i="1"/>
  <c r="DD262" i="1"/>
  <c r="CW286" i="1"/>
  <c r="CX286" i="1"/>
  <c r="CY286" i="1"/>
  <c r="CZ286" i="1"/>
  <c r="DA286" i="1"/>
  <c r="DB286" i="1"/>
  <c r="DC286" i="1"/>
  <c r="DD286" i="1"/>
  <c r="CW287" i="1"/>
  <c r="CX287" i="1"/>
  <c r="CY287" i="1"/>
  <c r="CZ287" i="1"/>
  <c r="DA287" i="1"/>
  <c r="DB287" i="1"/>
  <c r="DC287" i="1"/>
  <c r="DD287" i="1"/>
  <c r="CW263" i="1"/>
  <c r="CX263" i="1"/>
  <c r="CY263" i="1"/>
  <c r="CZ263" i="1"/>
  <c r="DA263" i="1"/>
  <c r="DB263" i="1"/>
  <c r="DC263" i="1"/>
  <c r="DD263" i="1"/>
  <c r="CW288" i="1"/>
  <c r="CX288" i="1"/>
  <c r="CY288" i="1"/>
  <c r="CZ288" i="1"/>
  <c r="DA288" i="1"/>
  <c r="DB288" i="1"/>
  <c r="DC288" i="1"/>
  <c r="DD288" i="1"/>
  <c r="CW214" i="1"/>
  <c r="CX214" i="1"/>
  <c r="CY214" i="1"/>
  <c r="CZ214" i="1"/>
  <c r="DA214" i="1"/>
  <c r="DB214" i="1"/>
  <c r="DC214" i="1"/>
  <c r="DD214" i="1"/>
  <c r="CW292" i="1"/>
  <c r="CX292" i="1"/>
  <c r="CY292" i="1"/>
  <c r="CZ292" i="1"/>
  <c r="DA292" i="1"/>
  <c r="DB292" i="1"/>
  <c r="DC292" i="1"/>
  <c r="DD292" i="1"/>
  <c r="CW325" i="1"/>
  <c r="CX325" i="1"/>
  <c r="CY325" i="1"/>
  <c r="CZ325" i="1"/>
  <c r="DA325" i="1"/>
  <c r="DB325" i="1"/>
  <c r="DC325" i="1"/>
  <c r="DD325" i="1"/>
  <c r="CW326" i="1"/>
  <c r="CX326" i="1"/>
  <c r="CY326" i="1"/>
  <c r="CZ326" i="1"/>
  <c r="DA326" i="1"/>
  <c r="DB326" i="1"/>
  <c r="DC326" i="1"/>
  <c r="DD326" i="1"/>
  <c r="CW156" i="1"/>
  <c r="CX156" i="1"/>
  <c r="CY156" i="1"/>
  <c r="CZ156" i="1"/>
  <c r="DA156" i="1"/>
  <c r="DB156" i="1"/>
  <c r="DC156" i="1"/>
  <c r="DD156" i="1"/>
  <c r="CW402" i="1"/>
  <c r="CX402" i="1"/>
  <c r="CY402" i="1"/>
  <c r="CZ402" i="1"/>
  <c r="DA402" i="1"/>
  <c r="DB402" i="1"/>
  <c r="DC402" i="1"/>
  <c r="DD402" i="1"/>
  <c r="CW327" i="1"/>
  <c r="CX327" i="1"/>
  <c r="CY327" i="1"/>
  <c r="CZ327" i="1"/>
  <c r="DA327" i="1"/>
  <c r="DB327" i="1"/>
  <c r="DC327" i="1"/>
  <c r="DD327" i="1"/>
  <c r="CW403" i="1"/>
  <c r="CX403" i="1"/>
  <c r="CY403" i="1"/>
  <c r="CZ403" i="1"/>
  <c r="DA403" i="1"/>
  <c r="DB403" i="1"/>
  <c r="DC403" i="1"/>
  <c r="DD403" i="1"/>
  <c r="CW125" i="1"/>
  <c r="CX125" i="1"/>
  <c r="CY125" i="1"/>
  <c r="CZ125" i="1"/>
  <c r="DA125" i="1"/>
  <c r="DB125" i="1"/>
  <c r="DC125" i="1"/>
  <c r="DD125" i="1"/>
  <c r="CW404" i="1"/>
  <c r="CX404" i="1"/>
  <c r="CY404" i="1"/>
  <c r="CZ404" i="1"/>
  <c r="DA404" i="1"/>
  <c r="DB404" i="1"/>
  <c r="DC404" i="1"/>
  <c r="DD404" i="1"/>
  <c r="CW71" i="1"/>
  <c r="CX71" i="1"/>
  <c r="CY71" i="1"/>
  <c r="CZ71" i="1"/>
  <c r="DA71" i="1"/>
  <c r="DB71" i="1"/>
  <c r="DC71" i="1"/>
  <c r="DD71" i="1"/>
  <c r="CW215" i="1"/>
  <c r="CX215" i="1"/>
  <c r="CY215" i="1"/>
  <c r="CZ215" i="1"/>
  <c r="DA215" i="1"/>
  <c r="DB215" i="1"/>
  <c r="DC215" i="1"/>
  <c r="DD215" i="1"/>
  <c r="CW216" i="1"/>
  <c r="CX216" i="1"/>
  <c r="CY216" i="1"/>
  <c r="CZ216" i="1"/>
  <c r="DA216" i="1"/>
  <c r="DB216" i="1"/>
  <c r="DC216" i="1"/>
  <c r="DD216" i="1"/>
  <c r="CW328" i="1"/>
  <c r="CX328" i="1"/>
  <c r="CY328" i="1"/>
  <c r="CZ328" i="1"/>
  <c r="DA328" i="1"/>
  <c r="DB328" i="1"/>
  <c r="DC328" i="1"/>
  <c r="DD328" i="1"/>
  <c r="CW329" i="1"/>
  <c r="CX329" i="1"/>
  <c r="CY329" i="1"/>
  <c r="CZ329" i="1"/>
  <c r="DA329" i="1"/>
  <c r="DB329" i="1"/>
  <c r="DC329" i="1"/>
  <c r="DD329" i="1"/>
  <c r="CW41" i="1"/>
  <c r="CX41" i="1"/>
  <c r="CY41" i="1"/>
  <c r="CZ41" i="1"/>
  <c r="DA41" i="1"/>
  <c r="DB41" i="1"/>
  <c r="DC41" i="1"/>
  <c r="DD41" i="1"/>
  <c r="CW133" i="1"/>
  <c r="CX133" i="1"/>
  <c r="CY133" i="1"/>
  <c r="CZ133" i="1"/>
  <c r="DA133" i="1"/>
  <c r="DB133" i="1"/>
  <c r="DC133" i="1"/>
  <c r="DD133" i="1"/>
  <c r="CW405" i="1"/>
  <c r="CX405" i="1"/>
  <c r="CY405" i="1"/>
  <c r="CZ405" i="1"/>
  <c r="DA405" i="1"/>
  <c r="DB405" i="1"/>
  <c r="DC405" i="1"/>
  <c r="DD405" i="1"/>
  <c r="CW406" i="1"/>
  <c r="CX406" i="1"/>
  <c r="CY406" i="1"/>
  <c r="CZ406" i="1"/>
  <c r="DA406" i="1"/>
  <c r="DB406" i="1"/>
  <c r="DC406" i="1"/>
  <c r="DD406" i="1"/>
  <c r="CW407" i="1"/>
  <c r="CX407" i="1"/>
  <c r="CY407" i="1"/>
  <c r="CZ407" i="1"/>
  <c r="DA407" i="1"/>
  <c r="DB407" i="1"/>
  <c r="DC407" i="1"/>
  <c r="DD407" i="1"/>
  <c r="CW330" i="1"/>
  <c r="CX330" i="1"/>
  <c r="CY330" i="1"/>
  <c r="CZ330" i="1"/>
  <c r="DA330" i="1"/>
  <c r="DB330" i="1"/>
  <c r="DC330" i="1"/>
  <c r="DD330" i="1"/>
  <c r="CW408" i="1"/>
  <c r="CX408" i="1"/>
  <c r="CY408" i="1"/>
  <c r="CZ408" i="1"/>
  <c r="DA408" i="1"/>
  <c r="DB408" i="1"/>
  <c r="DC408" i="1"/>
  <c r="DD408" i="1"/>
  <c r="CW409" i="1"/>
  <c r="CX409" i="1"/>
  <c r="CY409" i="1"/>
  <c r="CZ409" i="1"/>
  <c r="DA409" i="1"/>
  <c r="DB409" i="1"/>
  <c r="DC409" i="1"/>
  <c r="DD409" i="1"/>
  <c r="CW410" i="1"/>
  <c r="CX410" i="1"/>
  <c r="CY410" i="1"/>
  <c r="CZ410" i="1"/>
  <c r="DA410" i="1"/>
  <c r="DB410" i="1"/>
  <c r="DC410" i="1"/>
  <c r="DD410" i="1"/>
  <c r="CW411" i="1"/>
  <c r="CX411" i="1"/>
  <c r="CY411" i="1"/>
  <c r="CZ411" i="1"/>
  <c r="DA411" i="1"/>
  <c r="DB411" i="1"/>
  <c r="DC411" i="1"/>
  <c r="DD411" i="1"/>
  <c r="CW412" i="1"/>
  <c r="CX412" i="1"/>
  <c r="CY412" i="1"/>
  <c r="CZ412" i="1"/>
  <c r="DA412" i="1"/>
  <c r="DB412" i="1"/>
  <c r="DC412" i="1"/>
  <c r="DD412" i="1"/>
  <c r="CW217" i="1"/>
  <c r="CX217" i="1"/>
  <c r="CY217" i="1"/>
  <c r="CZ217" i="1"/>
  <c r="DA217" i="1"/>
  <c r="DB217" i="1"/>
  <c r="DC217" i="1"/>
  <c r="DD217" i="1"/>
  <c r="CW218" i="1"/>
  <c r="CX218" i="1"/>
  <c r="CY218" i="1"/>
  <c r="CZ218" i="1"/>
  <c r="DA218" i="1"/>
  <c r="DB218" i="1"/>
  <c r="DC218" i="1"/>
  <c r="DD218" i="1"/>
  <c r="CW157" i="1"/>
  <c r="CX157" i="1"/>
  <c r="CY157" i="1"/>
  <c r="CZ157" i="1"/>
  <c r="DA157" i="1"/>
  <c r="DB157" i="1"/>
  <c r="DC157" i="1"/>
  <c r="DD157" i="1"/>
  <c r="CW293" i="1"/>
  <c r="CX293" i="1"/>
  <c r="CY293" i="1"/>
  <c r="CZ293" i="1"/>
  <c r="DA293" i="1"/>
  <c r="DB293" i="1"/>
  <c r="DC293" i="1"/>
  <c r="DD293" i="1"/>
  <c r="CW413" i="1"/>
  <c r="CX413" i="1"/>
  <c r="CY413" i="1"/>
  <c r="CZ413" i="1"/>
  <c r="DA413" i="1"/>
  <c r="DB413" i="1"/>
  <c r="DC413" i="1"/>
  <c r="DD413" i="1"/>
  <c r="CW219" i="1"/>
  <c r="CX219" i="1"/>
  <c r="CY219" i="1"/>
  <c r="CZ219" i="1"/>
  <c r="DA219" i="1"/>
  <c r="DB219" i="1"/>
  <c r="DC219" i="1"/>
  <c r="DD219" i="1"/>
  <c r="CW134" i="1"/>
  <c r="CX134" i="1"/>
  <c r="CY134" i="1"/>
  <c r="CZ134" i="1"/>
  <c r="DA134" i="1"/>
  <c r="DB134" i="1"/>
  <c r="DC134" i="1"/>
  <c r="DD134" i="1"/>
  <c r="CW220" i="1"/>
  <c r="CX220" i="1"/>
  <c r="CY220" i="1"/>
  <c r="CZ220" i="1"/>
  <c r="DA220" i="1"/>
  <c r="DB220" i="1"/>
  <c r="DC220" i="1"/>
  <c r="DD220" i="1"/>
  <c r="CW331" i="1"/>
  <c r="CX331" i="1"/>
  <c r="CY331" i="1"/>
  <c r="CZ331" i="1"/>
  <c r="DA331" i="1"/>
  <c r="DB331" i="1"/>
  <c r="DC331" i="1"/>
  <c r="DD331" i="1"/>
  <c r="CW135" i="1"/>
  <c r="CX135" i="1"/>
  <c r="CY135" i="1"/>
  <c r="CZ135" i="1"/>
  <c r="DA135" i="1"/>
  <c r="DB135" i="1"/>
  <c r="DC135" i="1"/>
  <c r="DD135" i="1"/>
  <c r="CW332" i="1"/>
  <c r="CX332" i="1"/>
  <c r="CY332" i="1"/>
  <c r="CZ332" i="1"/>
  <c r="DA332" i="1"/>
  <c r="DB332" i="1"/>
  <c r="DC332" i="1"/>
  <c r="DD332" i="1"/>
  <c r="CW414" i="1"/>
  <c r="CX414" i="1"/>
  <c r="CY414" i="1"/>
  <c r="CZ414" i="1"/>
  <c r="DA414" i="1"/>
  <c r="DB414" i="1"/>
  <c r="DC414" i="1"/>
  <c r="DD414" i="1"/>
  <c r="CW221" i="1"/>
  <c r="CX221" i="1"/>
  <c r="CY221" i="1"/>
  <c r="CZ221" i="1"/>
  <c r="DA221" i="1"/>
  <c r="DB221" i="1"/>
  <c r="DC221" i="1"/>
  <c r="DD221" i="1"/>
  <c r="CW333" i="1"/>
  <c r="CX333" i="1"/>
  <c r="CY333" i="1"/>
  <c r="CZ333" i="1"/>
  <c r="DA333" i="1"/>
  <c r="DB333" i="1"/>
  <c r="DC333" i="1"/>
  <c r="DD333" i="1"/>
  <c r="CW334" i="1"/>
  <c r="CX334" i="1"/>
  <c r="CY334" i="1"/>
  <c r="CZ334" i="1"/>
  <c r="DA334" i="1"/>
  <c r="DB334" i="1"/>
  <c r="DC334" i="1"/>
  <c r="DD334" i="1"/>
  <c r="CW415" i="1"/>
  <c r="CX415" i="1"/>
  <c r="CY415" i="1"/>
  <c r="CZ415" i="1"/>
  <c r="DA415" i="1"/>
  <c r="DB415" i="1"/>
  <c r="DC415" i="1"/>
  <c r="DD415" i="1"/>
  <c r="CW416" i="1"/>
  <c r="CX416" i="1"/>
  <c r="CY416" i="1"/>
  <c r="CZ416" i="1"/>
  <c r="DA416" i="1"/>
  <c r="DB416" i="1"/>
  <c r="DC416" i="1"/>
  <c r="DD416" i="1"/>
  <c r="CW417" i="1"/>
  <c r="CX417" i="1"/>
  <c r="CY417" i="1"/>
  <c r="CZ417" i="1"/>
  <c r="DA417" i="1"/>
  <c r="DB417" i="1"/>
  <c r="DC417" i="1"/>
  <c r="DD417" i="1"/>
  <c r="CW418" i="1"/>
  <c r="CX418" i="1"/>
  <c r="CY418" i="1"/>
  <c r="CZ418" i="1"/>
  <c r="DA418" i="1"/>
  <c r="DB418" i="1"/>
  <c r="DC418" i="1"/>
  <c r="DD418" i="1"/>
  <c r="CW419" i="1"/>
  <c r="CX419" i="1"/>
  <c r="CY419" i="1"/>
  <c r="CZ419" i="1"/>
  <c r="DA419" i="1"/>
  <c r="DB419" i="1"/>
  <c r="DC419" i="1"/>
  <c r="DD419" i="1"/>
  <c r="CW420" i="1"/>
  <c r="CX420" i="1"/>
  <c r="CY420" i="1"/>
  <c r="CZ420" i="1"/>
  <c r="DA420" i="1"/>
  <c r="DB420" i="1"/>
  <c r="DC420" i="1"/>
  <c r="DD420" i="1"/>
  <c r="CW421" i="1"/>
  <c r="CX421" i="1"/>
  <c r="CY421" i="1"/>
  <c r="CZ421" i="1"/>
  <c r="DA421" i="1"/>
  <c r="DB421" i="1"/>
  <c r="DC421" i="1"/>
  <c r="DD421" i="1"/>
  <c r="CW422" i="1"/>
  <c r="CX422" i="1"/>
  <c r="CY422" i="1"/>
  <c r="CZ422" i="1"/>
  <c r="DA422" i="1"/>
  <c r="DB422" i="1"/>
  <c r="DC422" i="1"/>
  <c r="DD422" i="1"/>
  <c r="CW423" i="1"/>
  <c r="CX423" i="1"/>
  <c r="CY423" i="1"/>
  <c r="CZ423" i="1"/>
  <c r="DA423" i="1"/>
  <c r="DB423" i="1"/>
  <c r="DC423" i="1"/>
  <c r="DD423" i="1"/>
  <c r="DD82" i="1"/>
  <c r="DC82" i="1"/>
  <c r="DB82" i="1"/>
  <c r="DA82" i="1"/>
  <c r="CZ82" i="1"/>
  <c r="CY82" i="1"/>
  <c r="CX82" i="1"/>
  <c r="CW82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E9" i="1"/>
  <c r="CF9" i="1"/>
  <c r="CG9" i="1"/>
  <c r="CH9" i="1"/>
  <c r="CI9" i="1"/>
  <c r="CJ9" i="1"/>
  <c r="CK9" i="1"/>
  <c r="CL9" i="1"/>
  <c r="CM9" i="1"/>
  <c r="CN9" i="1"/>
  <c r="CO9" i="1"/>
  <c r="CP9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E3" i="1"/>
  <c r="CF3" i="1"/>
  <c r="CG3" i="1"/>
  <c r="CH3" i="1"/>
  <c r="CI3" i="1"/>
  <c r="CJ3" i="1"/>
  <c r="CK3" i="1"/>
  <c r="CL3" i="1"/>
  <c r="CM3" i="1"/>
  <c r="CN3" i="1"/>
  <c r="CO3" i="1"/>
  <c r="CP3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E4" i="1"/>
  <c r="CF4" i="1"/>
  <c r="CG4" i="1"/>
  <c r="CH4" i="1"/>
  <c r="CI4" i="1"/>
  <c r="CJ4" i="1"/>
  <c r="CK4" i="1"/>
  <c r="CL4" i="1"/>
  <c r="CM4" i="1"/>
  <c r="CN4" i="1"/>
  <c r="CO4" i="1"/>
  <c r="CP4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E7" i="1"/>
  <c r="CF7" i="1"/>
  <c r="CG7" i="1"/>
  <c r="CH7" i="1"/>
  <c r="CI7" i="1"/>
  <c r="CJ7" i="1"/>
  <c r="CK7" i="1"/>
  <c r="CL7" i="1"/>
  <c r="CM7" i="1"/>
  <c r="CN7" i="1"/>
  <c r="CO7" i="1"/>
  <c r="CP7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E6" i="1"/>
  <c r="CF6" i="1"/>
  <c r="CG6" i="1"/>
  <c r="CH6" i="1"/>
  <c r="CI6" i="1"/>
  <c r="CJ6" i="1"/>
  <c r="CK6" i="1"/>
  <c r="CL6" i="1"/>
  <c r="CM6" i="1"/>
  <c r="CN6" i="1"/>
  <c r="CO6" i="1"/>
  <c r="CP6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E5" i="1"/>
  <c r="CF5" i="1"/>
  <c r="CG5" i="1"/>
  <c r="CH5" i="1"/>
  <c r="CI5" i="1"/>
  <c r="CJ5" i="1"/>
  <c r="CK5" i="1"/>
  <c r="CL5" i="1"/>
  <c r="CM5" i="1"/>
  <c r="CN5" i="1"/>
  <c r="CO5" i="1"/>
  <c r="CP5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E8" i="1"/>
  <c r="CF8" i="1"/>
  <c r="CG8" i="1"/>
  <c r="CH8" i="1"/>
  <c r="CI8" i="1"/>
  <c r="CJ8" i="1"/>
  <c r="CK8" i="1"/>
  <c r="CL8" i="1"/>
  <c r="CM8" i="1"/>
  <c r="CN8" i="1"/>
  <c r="CO8" i="1"/>
  <c r="CP8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C336" i="1"/>
  <c r="CC253" i="1"/>
  <c r="CC27" i="1"/>
  <c r="CC236" i="1"/>
  <c r="CC254" i="1"/>
  <c r="CC8" i="1"/>
  <c r="CC49" i="1"/>
  <c r="CC158" i="1"/>
  <c r="CC42" i="1"/>
  <c r="CC232" i="1"/>
  <c r="CC294" i="1"/>
  <c r="CC311" i="1"/>
  <c r="CC28" i="1"/>
  <c r="CC312" i="1"/>
  <c r="CC337" i="1"/>
  <c r="CC26" i="1"/>
  <c r="CC43" i="1"/>
  <c r="CC338" i="1"/>
  <c r="CC12" i="1"/>
  <c r="CC255" i="1"/>
  <c r="CC80" i="1"/>
  <c r="CC239" i="1"/>
  <c r="CC113" i="1"/>
  <c r="CC295" i="1"/>
  <c r="CC234" i="1"/>
  <c r="CC296" i="1"/>
  <c r="CC313" i="1"/>
  <c r="CC21" i="1"/>
  <c r="CC297" i="1"/>
  <c r="CC237" i="1"/>
  <c r="CC23" i="1"/>
  <c r="CC240" i="1"/>
  <c r="CC235" i="1"/>
  <c r="CC18" i="1"/>
  <c r="CC9" i="1"/>
  <c r="CC114" i="1"/>
  <c r="CC115" i="1"/>
  <c r="CC111" i="1"/>
  <c r="CC298" i="1"/>
  <c r="CC299" i="1"/>
  <c r="CC300" i="1"/>
  <c r="CC116" i="1"/>
  <c r="CC301" i="1"/>
  <c r="CC17" i="1"/>
  <c r="CC314" i="1"/>
  <c r="CC315" i="1"/>
  <c r="CC316" i="1"/>
  <c r="CC317" i="1"/>
  <c r="CC302" i="1"/>
  <c r="CC318" i="1"/>
  <c r="CC95" i="1"/>
  <c r="CC241" i="1"/>
  <c r="CC55" i="1"/>
  <c r="CC136" i="1"/>
  <c r="CC85" i="1"/>
  <c r="CC339" i="1"/>
  <c r="CC137" i="1"/>
  <c r="CC340" i="1"/>
  <c r="CC341" i="1"/>
  <c r="CC231" i="1"/>
  <c r="CC342" i="1"/>
  <c r="CC343" i="1"/>
  <c r="CC344" i="1"/>
  <c r="CC96" i="1"/>
  <c r="CC3" i="1"/>
  <c r="CC138" i="1"/>
  <c r="CC319" i="1"/>
  <c r="CC50" i="1"/>
  <c r="CC345" i="1"/>
  <c r="CC242" i="1"/>
  <c r="CC346" i="1"/>
  <c r="CC347" i="1"/>
  <c r="CC348" i="1"/>
  <c r="CC349" i="1"/>
  <c r="CC256" i="1"/>
  <c r="CC51" i="1"/>
  <c r="CC159" i="1"/>
  <c r="CC335" i="1"/>
  <c r="CC39" i="1"/>
  <c r="CC56" i="1"/>
  <c r="CC15" i="1"/>
  <c r="CC160" i="1"/>
  <c r="CC161" i="1"/>
  <c r="CC162" i="1"/>
  <c r="CC126" i="1"/>
  <c r="CC127" i="1"/>
  <c r="CC350" i="1"/>
  <c r="CC139" i="1"/>
  <c r="CC16" i="1"/>
  <c r="CC140" i="1"/>
  <c r="CC57" i="1"/>
  <c r="CC20" i="1"/>
  <c r="CC117" i="1"/>
  <c r="CC72" i="1"/>
  <c r="CC351" i="1"/>
  <c r="CC352" i="1"/>
  <c r="CC353" i="1"/>
  <c r="CC354" i="1"/>
  <c r="CC355" i="1"/>
  <c r="CC356" i="1"/>
  <c r="CC357" i="1"/>
  <c r="CC358" i="1"/>
  <c r="CC359" i="1"/>
  <c r="CC4" i="1"/>
  <c r="CC128" i="1"/>
  <c r="CC13" i="1"/>
  <c r="CC163" i="1"/>
  <c r="CC164" i="1"/>
  <c r="CC165" i="1"/>
  <c r="CC97" i="1"/>
  <c r="CC52" i="1"/>
  <c r="CC166" i="1"/>
  <c r="CC360" i="1"/>
  <c r="CC58" i="1"/>
  <c r="CC14" i="1"/>
  <c r="CC167" i="1"/>
  <c r="CC40" i="1"/>
  <c r="CC11" i="1"/>
  <c r="CC141" i="1"/>
  <c r="CC75" i="1"/>
  <c r="CC129" i="1"/>
  <c r="CC361" i="1"/>
  <c r="CC24" i="1"/>
  <c r="CC362" i="1"/>
  <c r="CC320" i="1"/>
  <c r="CC321" i="1"/>
  <c r="CC19" i="1"/>
  <c r="CC322" i="1"/>
  <c r="CC44" i="1"/>
  <c r="CC83" i="1"/>
  <c r="CC98" i="1"/>
  <c r="CC63" i="1"/>
  <c r="CC29" i="1"/>
  <c r="CC142" i="1"/>
  <c r="CC103" i="1"/>
  <c r="CC64" i="1"/>
  <c r="CC168" i="1"/>
  <c r="CC169" i="1"/>
  <c r="CC45" i="1"/>
  <c r="CC130" i="1"/>
  <c r="CC30" i="1"/>
  <c r="CC32" i="1"/>
  <c r="CC59" i="1"/>
  <c r="CC143" i="1"/>
  <c r="CC144" i="1"/>
  <c r="CC77" i="1"/>
  <c r="CC87" i="1"/>
  <c r="CC145" i="1"/>
  <c r="CC363" i="1"/>
  <c r="CC33" i="1"/>
  <c r="CC60" i="1"/>
  <c r="CC65" i="1"/>
  <c r="CC66" i="1"/>
  <c r="CC170" i="1"/>
  <c r="CC104" i="1"/>
  <c r="CC146" i="1"/>
  <c r="CC171" i="1"/>
  <c r="CC172" i="1"/>
  <c r="CC147" i="1"/>
  <c r="CC173" i="1"/>
  <c r="CC7" i="1"/>
  <c r="CC110" i="1"/>
  <c r="CC323" i="1"/>
  <c r="CC148" i="1"/>
  <c r="CC364" i="1"/>
  <c r="CC365" i="1"/>
  <c r="CC366" i="1"/>
  <c r="CC174" i="1"/>
  <c r="CC81" i="1"/>
  <c r="CC367" i="1"/>
  <c r="CC368" i="1"/>
  <c r="CC369" i="1"/>
  <c r="CC6" i="1"/>
  <c r="CC25" i="1"/>
  <c r="CC175" i="1"/>
  <c r="CC176" i="1"/>
  <c r="CC31" i="1"/>
  <c r="CC149" i="1"/>
  <c r="CC34" i="1"/>
  <c r="CC35" i="1"/>
  <c r="CC177" i="1"/>
  <c r="CC178" i="1"/>
  <c r="CC67" i="1"/>
  <c r="CC179" i="1"/>
  <c r="CC180" i="1"/>
  <c r="CC181" i="1"/>
  <c r="CC118" i="1"/>
  <c r="CC182" i="1"/>
  <c r="CC46" i="1"/>
  <c r="CC47" i="1"/>
  <c r="CC183" i="1"/>
  <c r="CC184" i="1"/>
  <c r="CC185" i="1"/>
  <c r="CC186" i="1"/>
  <c r="CC68" i="1"/>
  <c r="CC112" i="1"/>
  <c r="CC76" i="1"/>
  <c r="CC36" i="1"/>
  <c r="CC131" i="1"/>
  <c r="CC370" i="1"/>
  <c r="CC150" i="1"/>
  <c r="CC371" i="1"/>
  <c r="CC187" i="1"/>
  <c r="CC105" i="1"/>
  <c r="CC22" i="1"/>
  <c r="CC188" i="1"/>
  <c r="CC151" i="1"/>
  <c r="CC189" i="1"/>
  <c r="CC190" i="1"/>
  <c r="CC88" i="1"/>
  <c r="CC61" i="1"/>
  <c r="CC372" i="1"/>
  <c r="CC191" i="1"/>
  <c r="CC119" i="1"/>
  <c r="CC192" i="1"/>
  <c r="CC5" i="1"/>
  <c r="CC106" i="1"/>
  <c r="CC79" i="1"/>
  <c r="CC193" i="1"/>
  <c r="CC194" i="1"/>
  <c r="CC62" i="1"/>
  <c r="CC195" i="1"/>
  <c r="CC196" i="1"/>
  <c r="CC197" i="1"/>
  <c r="CC198" i="1"/>
  <c r="CC120" i="1"/>
  <c r="CC199" i="1"/>
  <c r="CC69" i="1"/>
  <c r="CC152" i="1"/>
  <c r="CC153" i="1"/>
  <c r="CC200" i="1"/>
  <c r="CC201" i="1"/>
  <c r="CC202" i="1"/>
  <c r="CC48" i="1"/>
  <c r="CC203" i="1"/>
  <c r="CC53" i="1"/>
  <c r="CC290" i="1"/>
  <c r="CC86" i="1"/>
  <c r="CC373" i="1"/>
  <c r="CC374" i="1"/>
  <c r="CC375" i="1"/>
  <c r="CC222" i="1"/>
  <c r="CC247" i="1"/>
  <c r="CC92" i="1"/>
  <c r="CC257" i="1"/>
  <c r="CC228" i="1"/>
  <c r="CC264" i="1"/>
  <c r="CC265" i="1"/>
  <c r="CC78" i="1"/>
  <c r="CC99" i="1"/>
  <c r="CC121" i="1"/>
  <c r="CC204" i="1"/>
  <c r="CC37" i="1"/>
  <c r="CC73" i="1"/>
  <c r="CC233" i="1"/>
  <c r="CC291" i="1"/>
  <c r="CC243" i="1"/>
  <c r="CC303" i="1"/>
  <c r="CC304" i="1"/>
  <c r="CC244" i="1"/>
  <c r="CC376" i="1"/>
  <c r="CC305" i="1"/>
  <c r="CC122" i="1"/>
  <c r="CC248" i="1"/>
  <c r="CC324" i="1"/>
  <c r="CC224" i="1"/>
  <c r="CC225" i="1"/>
  <c r="CC266" i="1"/>
  <c r="CC89" i="1"/>
  <c r="CC267" i="1"/>
  <c r="CC90" i="1"/>
  <c r="CC249" i="1"/>
  <c r="CC268" i="1"/>
  <c r="CC269" i="1"/>
  <c r="CC123" i="1"/>
  <c r="CC226" i="1"/>
  <c r="CC250" i="1"/>
  <c r="CC223" i="1"/>
  <c r="CC245" i="1"/>
  <c r="CC306" i="1"/>
  <c r="CC307" i="1"/>
  <c r="CC308" i="1"/>
  <c r="CC309" i="1"/>
  <c r="CC132" i="1"/>
  <c r="CC258" i="1"/>
  <c r="CC377" i="1"/>
  <c r="CC259" i="1"/>
  <c r="CC270" i="1"/>
  <c r="CC84" i="1"/>
  <c r="CC378" i="1"/>
  <c r="CC379" i="1"/>
  <c r="CC54" i="1"/>
  <c r="CC205" i="1"/>
  <c r="CC238" i="1"/>
  <c r="CC260" i="1"/>
  <c r="CC380" i="1"/>
  <c r="CC381" i="1"/>
  <c r="CC382" i="1"/>
  <c r="CC383" i="1"/>
  <c r="CC384" i="1"/>
  <c r="CC271" i="1"/>
  <c r="CC272" i="1"/>
  <c r="CC93" i="1"/>
  <c r="CC107" i="1"/>
  <c r="CC261" i="1"/>
  <c r="CC246" i="1"/>
  <c r="CC227" i="1"/>
  <c r="CC206" i="1"/>
  <c r="CC207" i="1"/>
  <c r="CC385" i="1"/>
  <c r="CC100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8" i="1"/>
  <c r="CC229" i="1"/>
  <c r="CC94" i="1"/>
  <c r="CC273" i="1"/>
  <c r="CC274" i="1"/>
  <c r="CC275" i="1"/>
  <c r="CC276" i="1"/>
  <c r="CC398" i="1"/>
  <c r="CC154" i="1"/>
  <c r="CC155" i="1"/>
  <c r="CC399" i="1"/>
  <c r="CC400" i="1"/>
  <c r="CC101" i="1"/>
  <c r="CC102" i="1"/>
  <c r="CC277" i="1"/>
  <c r="CC278" i="1"/>
  <c r="CC279" i="1"/>
  <c r="CC251" i="1"/>
  <c r="CC280" i="1"/>
  <c r="CC281" i="1"/>
  <c r="CC282" i="1"/>
  <c r="CC283" i="1"/>
  <c r="CC108" i="1"/>
  <c r="CC284" i="1"/>
  <c r="CC208" i="1"/>
  <c r="CC70" i="1"/>
  <c r="CC209" i="1"/>
  <c r="CC210" i="1"/>
  <c r="CC211" i="1"/>
  <c r="CC212" i="1"/>
  <c r="CC124" i="1"/>
  <c r="CC109" i="1"/>
  <c r="CC401" i="1"/>
  <c r="CC252" i="1"/>
  <c r="CC285" i="1"/>
  <c r="CC213" i="1"/>
  <c r="CC91" i="1"/>
  <c r="CC262" i="1"/>
  <c r="CC286" i="1"/>
  <c r="CC287" i="1"/>
  <c r="CC263" i="1"/>
  <c r="CC288" i="1"/>
  <c r="CC214" i="1"/>
  <c r="CC292" i="1"/>
  <c r="CC325" i="1"/>
  <c r="CC326" i="1"/>
  <c r="CC156" i="1"/>
  <c r="CC402" i="1"/>
  <c r="CC327" i="1"/>
  <c r="CC403" i="1"/>
  <c r="CC125" i="1"/>
  <c r="CC404" i="1"/>
  <c r="CC71" i="1"/>
  <c r="CC215" i="1"/>
  <c r="CC216" i="1"/>
  <c r="CC328" i="1"/>
  <c r="CC329" i="1"/>
  <c r="CC41" i="1"/>
  <c r="CC133" i="1"/>
  <c r="CC405" i="1"/>
  <c r="CC406" i="1"/>
  <c r="CC407" i="1"/>
  <c r="CC330" i="1"/>
  <c r="CC408" i="1"/>
  <c r="CC409" i="1"/>
  <c r="CC410" i="1"/>
  <c r="CC411" i="1"/>
  <c r="CC412" i="1"/>
  <c r="CC217" i="1"/>
  <c r="CC218" i="1"/>
  <c r="CC157" i="1"/>
  <c r="CC293" i="1"/>
  <c r="CC413" i="1"/>
  <c r="CC219" i="1"/>
  <c r="CC134" i="1"/>
  <c r="CC220" i="1"/>
  <c r="CC331" i="1"/>
  <c r="CC135" i="1"/>
  <c r="CC332" i="1"/>
  <c r="CC414" i="1"/>
  <c r="CC221" i="1"/>
  <c r="CC333" i="1"/>
  <c r="CC334" i="1"/>
  <c r="CC415" i="1"/>
  <c r="CC416" i="1"/>
  <c r="CC417" i="1"/>
  <c r="CC418" i="1"/>
  <c r="CC419" i="1"/>
  <c r="CC420" i="1"/>
  <c r="CC421" i="1"/>
  <c r="CC422" i="1"/>
  <c r="CC423" i="1"/>
  <c r="CC230" i="1"/>
  <c r="CC289" i="1"/>
  <c r="CC10" i="1"/>
  <c r="CC310" i="1"/>
  <c r="CC74" i="1"/>
  <c r="CC82" i="1"/>
  <c r="D435" i="1" l="1"/>
  <c r="D436" i="1"/>
  <c r="D434" i="1"/>
  <c r="DG165" i="1"/>
  <c r="DG348" i="1"/>
  <c r="DG115" i="1"/>
  <c r="DG23" i="1"/>
  <c r="DG28" i="1"/>
  <c r="DG49" i="1"/>
  <c r="DG319" i="1"/>
  <c r="CR127" i="1"/>
  <c r="CR341" i="1"/>
  <c r="CR339" i="1"/>
  <c r="CR316" i="1"/>
  <c r="CR314" i="1"/>
  <c r="CR111" i="1"/>
  <c r="CR297" i="1"/>
  <c r="DG315" i="1"/>
  <c r="DG299" i="1"/>
  <c r="DG18" i="1"/>
  <c r="DG21" i="1"/>
  <c r="DG239" i="1"/>
  <c r="DG26" i="1"/>
  <c r="DG232" i="1"/>
  <c r="DG236" i="1"/>
  <c r="DG10" i="1"/>
  <c r="DG364" i="1"/>
  <c r="DG110" i="1"/>
  <c r="DG147" i="1"/>
  <c r="DG146" i="1"/>
  <c r="DG66" i="1"/>
  <c r="DG33" i="1"/>
  <c r="DG87" i="1"/>
  <c r="DG143" i="1"/>
  <c r="DG30" i="1"/>
  <c r="DG169" i="1"/>
  <c r="DG103" i="1"/>
  <c r="DG63" i="1"/>
  <c r="DG44" i="1"/>
  <c r="DG321" i="1"/>
  <c r="DG24" i="1"/>
  <c r="DG75" i="1"/>
  <c r="DG40" i="1"/>
  <c r="DG58" i="1"/>
  <c r="DG52" i="1"/>
  <c r="DG164" i="1"/>
  <c r="DG128" i="1"/>
  <c r="DG358" i="1"/>
  <c r="DG355" i="1"/>
  <c r="DG352" i="1"/>
  <c r="DG117" i="1"/>
  <c r="DG140" i="1"/>
  <c r="DG350" i="1"/>
  <c r="DG162" i="1"/>
  <c r="DG15" i="1"/>
  <c r="DG335" i="1"/>
  <c r="DG256" i="1"/>
  <c r="DG347" i="1"/>
  <c r="DG345" i="1"/>
  <c r="DG138" i="1"/>
  <c r="DG344" i="1"/>
  <c r="DG231" i="1"/>
  <c r="DG137" i="1"/>
  <c r="DG136" i="1"/>
  <c r="DG95" i="1"/>
  <c r="DG317" i="1"/>
  <c r="DG314" i="1"/>
  <c r="DG116" i="1"/>
  <c r="DG298" i="1"/>
  <c r="DG114" i="1"/>
  <c r="DG235" i="1"/>
  <c r="DG237" i="1"/>
  <c r="DG313" i="1"/>
  <c r="DG295" i="1"/>
  <c r="DG80" i="1"/>
  <c r="DG338" i="1"/>
  <c r="DG337" i="1"/>
  <c r="DG311" i="1"/>
  <c r="DG42" i="1"/>
  <c r="DG8" i="1"/>
  <c r="DG27" i="1"/>
  <c r="DG74" i="1"/>
  <c r="DG289" i="1"/>
  <c r="DG82" i="1"/>
  <c r="DG343" i="1"/>
  <c r="DG341" i="1"/>
  <c r="DG339" i="1"/>
  <c r="DG55" i="1"/>
  <c r="DG318" i="1"/>
  <c r="DG316" i="1"/>
  <c r="DG17" i="1"/>
  <c r="DG300" i="1"/>
  <c r="DG111" i="1"/>
  <c r="DG9" i="1"/>
  <c r="DG240" i="1"/>
  <c r="DG297" i="1"/>
  <c r="DG296" i="1"/>
  <c r="DG113" i="1"/>
  <c r="DG255" i="1"/>
  <c r="DG43" i="1"/>
  <c r="DG312" i="1"/>
  <c r="DG294" i="1"/>
  <c r="DG158" i="1"/>
  <c r="DG254" i="1"/>
  <c r="DG253" i="1"/>
  <c r="DG310" i="1"/>
  <c r="DG230" i="1"/>
  <c r="CR159" i="1"/>
  <c r="CR50" i="1"/>
  <c r="CR318" i="1"/>
  <c r="CR300" i="1"/>
  <c r="DG177" i="1"/>
  <c r="DG144" i="1"/>
  <c r="DG19" i="1"/>
  <c r="DG129" i="1"/>
  <c r="DG14" i="1"/>
  <c r="DG359" i="1"/>
  <c r="DG353" i="1"/>
  <c r="DG57" i="1"/>
  <c r="DG126" i="1"/>
  <c r="DG39" i="1"/>
  <c r="DG342" i="1"/>
  <c r="DG85" i="1"/>
  <c r="DG302" i="1"/>
  <c r="DG301" i="1"/>
  <c r="DG234" i="1"/>
  <c r="DG12" i="1"/>
  <c r="CR313" i="1"/>
  <c r="CR296" i="1"/>
  <c r="CR234" i="1"/>
  <c r="CR295" i="1"/>
  <c r="CR113" i="1"/>
  <c r="CR239" i="1"/>
  <c r="CR80" i="1"/>
  <c r="CR255" i="1"/>
  <c r="CR12" i="1"/>
  <c r="CR338" i="1"/>
  <c r="CR43" i="1"/>
  <c r="CR26" i="1"/>
  <c r="CR337" i="1"/>
  <c r="CR312" i="1"/>
  <c r="CR28" i="1"/>
  <c r="CR311" i="1"/>
  <c r="CR294" i="1"/>
  <c r="CR232" i="1"/>
  <c r="CR42" i="1"/>
  <c r="CR158" i="1"/>
  <c r="CR49" i="1"/>
  <c r="CR8" i="1"/>
  <c r="CR254" i="1"/>
  <c r="CR236" i="1"/>
  <c r="CR27" i="1"/>
  <c r="CR253" i="1"/>
  <c r="CR336" i="1"/>
  <c r="CR74" i="1"/>
  <c r="CR310" i="1"/>
  <c r="CR10" i="1"/>
  <c r="CR289" i="1"/>
  <c r="CR230" i="1"/>
  <c r="CR423" i="1"/>
  <c r="CR422" i="1"/>
  <c r="CR421" i="1"/>
  <c r="CR420" i="1"/>
  <c r="CR419" i="1"/>
  <c r="CR418" i="1"/>
  <c r="CR417" i="1"/>
  <c r="CR416" i="1"/>
  <c r="CR415" i="1"/>
  <c r="CR334" i="1"/>
  <c r="CR333" i="1"/>
  <c r="CR221" i="1"/>
  <c r="CR414" i="1"/>
  <c r="CR332" i="1"/>
  <c r="CR135" i="1"/>
  <c r="CR331" i="1"/>
  <c r="CR220" i="1"/>
  <c r="CR134" i="1"/>
  <c r="CR219" i="1"/>
  <c r="CR413" i="1"/>
  <c r="CR293" i="1"/>
  <c r="CR157" i="1"/>
  <c r="CR218" i="1"/>
  <c r="CR217" i="1"/>
  <c r="CR412" i="1"/>
  <c r="CR411" i="1"/>
  <c r="CR410" i="1"/>
  <c r="CR409" i="1"/>
  <c r="CR408" i="1"/>
  <c r="CR330" i="1"/>
  <c r="CR407" i="1"/>
  <c r="CR406" i="1"/>
  <c r="CR405" i="1"/>
  <c r="CR133" i="1"/>
  <c r="CR41" i="1"/>
  <c r="CR329" i="1"/>
  <c r="CR328" i="1"/>
  <c r="CR216" i="1"/>
  <c r="CR215" i="1"/>
  <c r="CR71" i="1"/>
  <c r="CR404" i="1"/>
  <c r="CR125" i="1"/>
  <c r="CR403" i="1"/>
  <c r="CR327" i="1"/>
  <c r="CR402" i="1"/>
  <c r="CR156" i="1"/>
  <c r="CR326" i="1"/>
  <c r="CR325" i="1"/>
  <c r="CR292" i="1"/>
  <c r="CR214" i="1"/>
  <c r="CR288" i="1"/>
  <c r="CR263" i="1"/>
  <c r="CR287" i="1"/>
  <c r="CR286" i="1"/>
  <c r="CR262" i="1"/>
  <c r="CR91" i="1"/>
  <c r="CR213" i="1"/>
  <c r="CR285" i="1"/>
  <c r="CR252" i="1"/>
  <c r="CR401" i="1"/>
  <c r="CR109" i="1"/>
  <c r="CR124" i="1"/>
  <c r="CR212" i="1"/>
  <c r="CR211" i="1"/>
  <c r="CR210" i="1"/>
  <c r="CR209" i="1"/>
  <c r="CR70" i="1"/>
  <c r="CR208" i="1"/>
  <c r="CR284" i="1"/>
  <c r="CR108" i="1"/>
  <c r="CR283" i="1"/>
  <c r="CR282" i="1"/>
  <c r="CR281" i="1"/>
  <c r="CR280" i="1"/>
  <c r="CR251" i="1"/>
  <c r="CR279" i="1"/>
  <c r="CR278" i="1"/>
  <c r="CR277" i="1"/>
  <c r="CR102" i="1"/>
  <c r="CR101" i="1"/>
  <c r="CR400" i="1"/>
  <c r="CR399" i="1"/>
  <c r="CR155" i="1"/>
  <c r="CR154" i="1"/>
  <c r="CR398" i="1"/>
  <c r="CR276" i="1"/>
  <c r="CR275" i="1"/>
  <c r="CR274" i="1"/>
  <c r="CR273" i="1"/>
  <c r="CR94" i="1"/>
  <c r="CR229" i="1"/>
  <c r="CR38" i="1"/>
  <c r="CR397" i="1"/>
  <c r="CR396" i="1"/>
  <c r="CR395" i="1"/>
  <c r="CR394" i="1"/>
  <c r="CR393" i="1"/>
  <c r="CR392" i="1"/>
  <c r="CR391" i="1"/>
  <c r="CR390" i="1"/>
  <c r="CR389" i="1"/>
  <c r="CR388" i="1"/>
  <c r="CR387" i="1"/>
  <c r="CR386" i="1"/>
  <c r="CR100" i="1"/>
  <c r="CR385" i="1"/>
  <c r="CR207" i="1"/>
  <c r="CR206" i="1"/>
  <c r="CR227" i="1"/>
  <c r="CR246" i="1"/>
  <c r="CR261" i="1"/>
  <c r="CR107" i="1"/>
  <c r="CR93" i="1"/>
  <c r="CR272" i="1"/>
  <c r="CR271" i="1"/>
  <c r="CR384" i="1"/>
  <c r="CR383" i="1"/>
  <c r="CR382" i="1"/>
  <c r="CR381" i="1"/>
  <c r="CR380" i="1"/>
  <c r="CR260" i="1"/>
  <c r="CR238" i="1"/>
  <c r="CR205" i="1"/>
  <c r="CR54" i="1"/>
  <c r="CR379" i="1"/>
  <c r="CR378" i="1"/>
  <c r="CR84" i="1"/>
  <c r="CR270" i="1"/>
  <c r="CR259" i="1"/>
  <c r="CR377" i="1"/>
  <c r="CR258" i="1"/>
  <c r="CR132" i="1"/>
  <c r="CR309" i="1"/>
  <c r="CR308" i="1"/>
  <c r="CR307" i="1"/>
  <c r="CR306" i="1"/>
  <c r="CR245" i="1"/>
  <c r="CR223" i="1"/>
  <c r="CR250" i="1"/>
  <c r="CR226" i="1"/>
  <c r="CR123" i="1"/>
  <c r="CR269" i="1"/>
  <c r="CR268" i="1"/>
  <c r="CR249" i="1"/>
  <c r="CR90" i="1"/>
  <c r="CR267" i="1"/>
  <c r="CR89" i="1"/>
  <c r="CR266" i="1"/>
  <c r="CR225" i="1"/>
  <c r="CR224" i="1"/>
  <c r="CR324" i="1"/>
  <c r="CR248" i="1"/>
  <c r="CR122" i="1"/>
  <c r="CR305" i="1"/>
  <c r="CR376" i="1"/>
  <c r="CR244" i="1"/>
  <c r="CR304" i="1"/>
  <c r="CR82" i="1"/>
  <c r="CR303" i="1"/>
  <c r="CR243" i="1"/>
  <c r="CR291" i="1"/>
  <c r="CR233" i="1"/>
  <c r="CR73" i="1"/>
  <c r="CR37" i="1"/>
  <c r="CR204" i="1"/>
  <c r="CR121" i="1"/>
  <c r="CR99" i="1"/>
  <c r="CR78" i="1"/>
  <c r="CR265" i="1"/>
  <c r="CR264" i="1"/>
  <c r="CR228" i="1"/>
  <c r="CR257" i="1"/>
  <c r="CR92" i="1"/>
  <c r="CR247" i="1"/>
  <c r="CR222" i="1"/>
  <c r="CR375" i="1"/>
  <c r="CR374" i="1"/>
  <c r="CR373" i="1"/>
  <c r="CR86" i="1"/>
  <c r="CR290" i="1"/>
  <c r="CR53" i="1"/>
  <c r="CR203" i="1"/>
  <c r="CR48" i="1"/>
  <c r="CR202" i="1"/>
  <c r="CR201" i="1"/>
  <c r="CR200" i="1"/>
  <c r="CR153" i="1"/>
  <c r="CR152" i="1"/>
  <c r="CR69" i="1"/>
  <c r="CR199" i="1"/>
  <c r="CR120" i="1"/>
  <c r="CR198" i="1"/>
  <c r="CR197" i="1"/>
  <c r="CR196" i="1"/>
  <c r="CR195" i="1"/>
  <c r="CR62" i="1"/>
  <c r="CR194" i="1"/>
  <c r="CR193" i="1"/>
  <c r="CR79" i="1"/>
  <c r="CR106" i="1"/>
  <c r="CR5" i="1"/>
  <c r="CR192" i="1"/>
  <c r="CR119" i="1"/>
  <c r="CR191" i="1"/>
  <c r="CR372" i="1"/>
  <c r="CR61" i="1"/>
  <c r="CR88" i="1"/>
  <c r="CR190" i="1"/>
  <c r="CR189" i="1"/>
  <c r="CR151" i="1"/>
  <c r="CR188" i="1"/>
  <c r="CR22" i="1"/>
  <c r="CR105" i="1"/>
  <c r="CR187" i="1"/>
  <c r="CR371" i="1"/>
  <c r="CR150" i="1"/>
  <c r="CR370" i="1"/>
  <c r="CR131" i="1"/>
  <c r="CR36" i="1"/>
  <c r="CR76" i="1"/>
  <c r="CR112" i="1"/>
  <c r="CR68" i="1"/>
  <c r="CR185" i="1"/>
  <c r="CR47" i="1"/>
  <c r="CR181" i="1"/>
  <c r="CR178" i="1"/>
  <c r="CR34" i="1"/>
  <c r="CR175" i="1"/>
  <c r="CR369" i="1"/>
  <c r="CR174" i="1"/>
  <c r="CR148" i="1"/>
  <c r="CR171" i="1"/>
  <c r="CR65" i="1"/>
  <c r="CR363" i="1"/>
  <c r="CR143" i="1"/>
  <c r="CR45" i="1"/>
  <c r="CR98" i="1"/>
  <c r="CR321" i="1"/>
  <c r="CR129" i="1"/>
  <c r="CR167" i="1"/>
  <c r="CR360" i="1"/>
  <c r="CR358" i="1"/>
  <c r="CR351" i="1"/>
  <c r="CR7" i="1"/>
  <c r="CR142" i="1"/>
  <c r="CR164" i="1"/>
  <c r="CR85" i="1"/>
  <c r="CR9" i="1"/>
  <c r="CR186" i="1"/>
  <c r="CR184" i="1"/>
  <c r="CR183" i="1"/>
  <c r="CR46" i="1"/>
  <c r="CR182" i="1"/>
  <c r="CR118" i="1"/>
  <c r="CR180" i="1"/>
  <c r="CR179" i="1"/>
  <c r="CR67" i="1"/>
  <c r="CR177" i="1"/>
  <c r="CR35" i="1"/>
  <c r="CR149" i="1"/>
  <c r="CR31" i="1"/>
  <c r="CR176" i="1"/>
  <c r="CR25" i="1"/>
  <c r="CR6" i="1"/>
  <c r="CR368" i="1"/>
  <c r="CR367" i="1"/>
  <c r="CR81" i="1"/>
  <c r="CR366" i="1"/>
  <c r="CR365" i="1"/>
  <c r="CR364" i="1"/>
  <c r="CR323" i="1"/>
  <c r="CR110" i="1"/>
  <c r="CR173" i="1"/>
  <c r="CR147" i="1"/>
  <c r="CR172" i="1"/>
  <c r="CR146" i="1"/>
  <c r="CR104" i="1"/>
  <c r="CR170" i="1"/>
  <c r="CR66" i="1"/>
  <c r="CR60" i="1"/>
  <c r="CR33" i="1"/>
  <c r="CR145" i="1"/>
  <c r="CR87" i="1"/>
  <c r="CR77" i="1"/>
  <c r="CR144" i="1"/>
  <c r="CR59" i="1"/>
  <c r="CR32" i="1"/>
  <c r="CR30" i="1"/>
  <c r="CR130" i="1"/>
  <c r="CR169" i="1"/>
  <c r="CR168" i="1"/>
  <c r="CR64" i="1"/>
  <c r="CR103" i="1"/>
  <c r="CR29" i="1"/>
  <c r="CR63" i="1"/>
  <c r="CR83" i="1"/>
  <c r="CR44" i="1"/>
  <c r="CR322" i="1"/>
  <c r="CR19" i="1"/>
  <c r="CR320" i="1"/>
  <c r="CR362" i="1"/>
  <c r="CR24" i="1"/>
  <c r="CR361" i="1"/>
  <c r="CR75" i="1"/>
  <c r="CR141" i="1"/>
  <c r="CR11" i="1"/>
  <c r="CR40" i="1"/>
  <c r="CR14" i="1"/>
  <c r="CR58" i="1"/>
  <c r="CR166" i="1"/>
  <c r="CR52" i="1"/>
  <c r="CR97" i="1"/>
  <c r="CR165" i="1"/>
  <c r="CR163" i="1"/>
  <c r="CR13" i="1"/>
  <c r="CR128" i="1"/>
  <c r="CR4" i="1"/>
  <c r="CR359" i="1"/>
  <c r="CR357" i="1"/>
  <c r="CR356" i="1"/>
  <c r="CR355" i="1"/>
  <c r="CR354" i="1"/>
  <c r="CR353" i="1"/>
  <c r="CR352" i="1"/>
  <c r="CR72" i="1"/>
  <c r="CR117" i="1"/>
  <c r="CR20" i="1"/>
  <c r="CR57" i="1"/>
  <c r="CR140" i="1"/>
  <c r="CR16" i="1"/>
  <c r="CR139" i="1"/>
  <c r="CR350" i="1"/>
  <c r="CR126" i="1"/>
  <c r="CR162" i="1"/>
  <c r="CR161" i="1"/>
  <c r="CR160" i="1"/>
  <c r="CR15" i="1"/>
  <c r="CR56" i="1"/>
  <c r="CR39" i="1"/>
  <c r="CR349" i="1"/>
  <c r="CR348" i="1"/>
  <c r="CR3" i="1"/>
  <c r="CR344" i="1"/>
  <c r="DG422" i="1"/>
  <c r="DG419" i="1"/>
  <c r="DG416" i="1"/>
  <c r="DG333" i="1"/>
  <c r="DG332" i="1"/>
  <c r="DG220" i="1"/>
  <c r="DG413" i="1"/>
  <c r="DG218" i="1"/>
  <c r="DG411" i="1"/>
  <c r="DG408" i="1"/>
  <c r="DG406" i="1"/>
  <c r="DG41" i="1"/>
  <c r="DG216" i="1"/>
  <c r="DG404" i="1"/>
  <c r="DG327" i="1"/>
  <c r="DG326" i="1"/>
  <c r="DG214" i="1"/>
  <c r="DG287" i="1"/>
  <c r="DG91" i="1"/>
  <c r="DG252" i="1"/>
  <c r="DG124" i="1"/>
  <c r="DG210" i="1"/>
  <c r="DG208" i="1"/>
  <c r="DG283" i="1"/>
  <c r="DG280" i="1"/>
  <c r="DG278" i="1"/>
  <c r="DG101" i="1"/>
  <c r="DG155" i="1"/>
  <c r="DG276" i="1"/>
  <c r="DG273" i="1"/>
  <c r="DG38" i="1"/>
  <c r="DG395" i="1"/>
  <c r="DG392" i="1"/>
  <c r="DG389" i="1"/>
  <c r="DG386" i="1"/>
  <c r="DG207" i="1"/>
  <c r="DG246" i="1"/>
  <c r="DG93" i="1"/>
  <c r="DG384" i="1"/>
  <c r="DG381" i="1"/>
  <c r="DG238" i="1"/>
  <c r="DG379" i="1"/>
  <c r="DG270" i="1"/>
  <c r="DG258" i="1"/>
  <c r="DG308" i="1"/>
  <c r="DG245" i="1"/>
  <c r="DG226" i="1"/>
  <c r="DG268" i="1"/>
  <c r="DG267" i="1"/>
  <c r="DG225" i="1"/>
  <c r="DG248" i="1"/>
  <c r="DG376" i="1"/>
  <c r="DG303" i="1"/>
  <c r="DG233" i="1"/>
  <c r="DG204" i="1"/>
  <c r="DG78" i="1"/>
  <c r="DG228" i="1"/>
  <c r="DG247" i="1"/>
  <c r="DG374" i="1"/>
  <c r="DG423" i="1"/>
  <c r="DG417" i="1"/>
  <c r="DG414" i="1"/>
  <c r="DG219" i="1"/>
  <c r="DG412" i="1"/>
  <c r="DG407" i="1"/>
  <c r="DG328" i="1"/>
  <c r="DG403" i="1"/>
  <c r="DG292" i="1"/>
  <c r="DG262" i="1"/>
  <c r="DG109" i="1"/>
  <c r="DG70" i="1"/>
  <c r="DG281" i="1"/>
  <c r="DG102" i="1"/>
  <c r="DG398" i="1"/>
  <c r="DG229" i="1"/>
  <c r="DG393" i="1"/>
  <c r="DG387" i="1"/>
  <c r="DG227" i="1"/>
  <c r="DG271" i="1"/>
  <c r="DG260" i="1"/>
  <c r="DG84" i="1"/>
  <c r="DG309" i="1"/>
  <c r="DG250" i="1"/>
  <c r="DG90" i="1"/>
  <c r="DG324" i="1"/>
  <c r="DG304" i="1"/>
  <c r="DG37" i="1"/>
  <c r="DG264" i="1"/>
  <c r="DG375" i="1"/>
  <c r="DG203" i="1"/>
  <c r="DG152" i="1"/>
  <c r="DG196" i="1"/>
  <c r="DG106" i="1"/>
  <c r="DG61" i="1"/>
  <c r="DG22" i="1"/>
  <c r="DG131" i="1"/>
  <c r="DG185" i="1"/>
  <c r="DG290" i="1"/>
  <c r="DG48" i="1"/>
  <c r="DG200" i="1"/>
  <c r="DG69" i="1"/>
  <c r="DG198" i="1"/>
  <c r="DG195" i="1"/>
  <c r="DG193" i="1"/>
  <c r="DG5" i="1"/>
  <c r="DG191" i="1"/>
  <c r="DG88" i="1"/>
  <c r="DG151" i="1"/>
  <c r="DG105" i="1"/>
  <c r="DG150" i="1"/>
  <c r="DG36" i="1"/>
  <c r="DG68" i="1"/>
  <c r="DG184" i="1"/>
  <c r="DG46" i="1"/>
  <c r="DG181" i="1"/>
  <c r="DG67" i="1"/>
  <c r="DG35" i="1"/>
  <c r="DG31" i="1"/>
  <c r="DG25" i="1"/>
  <c r="DG368" i="1"/>
  <c r="DG174" i="1"/>
  <c r="CR335" i="1"/>
  <c r="CR51" i="1"/>
  <c r="CR256" i="1"/>
  <c r="CR347" i="1"/>
  <c r="CR346" i="1"/>
  <c r="CR242" i="1"/>
  <c r="CR345" i="1"/>
  <c r="CR319" i="1"/>
  <c r="CR138" i="1"/>
  <c r="CR96" i="1"/>
  <c r="CR343" i="1"/>
  <c r="CR342" i="1"/>
  <c r="CR231" i="1"/>
  <c r="CR340" i="1"/>
  <c r="CR137" i="1"/>
  <c r="CR136" i="1"/>
  <c r="CR55" i="1"/>
  <c r="CR241" i="1"/>
  <c r="CR95" i="1"/>
  <c r="CR302" i="1"/>
  <c r="CR317" i="1"/>
  <c r="CR315" i="1"/>
  <c r="CR17" i="1"/>
  <c r="CR301" i="1"/>
  <c r="CR116" i="1"/>
  <c r="CR299" i="1"/>
  <c r="CR298" i="1"/>
  <c r="CR115" i="1"/>
  <c r="CR114" i="1"/>
  <c r="CR18" i="1"/>
  <c r="CR235" i="1"/>
  <c r="CR240" i="1"/>
  <c r="CR23" i="1"/>
  <c r="CR237" i="1"/>
  <c r="CR21" i="1"/>
  <c r="DG421" i="1"/>
  <c r="DG418" i="1"/>
  <c r="DG415" i="1"/>
  <c r="DG221" i="1"/>
  <c r="DG135" i="1"/>
  <c r="DG134" i="1"/>
  <c r="DG293" i="1"/>
  <c r="DG217" i="1"/>
  <c r="DG410" i="1"/>
  <c r="DG330" i="1"/>
  <c r="DG405" i="1"/>
  <c r="DG329" i="1"/>
  <c r="DG215" i="1"/>
  <c r="DG125" i="1"/>
  <c r="DG402" i="1"/>
  <c r="DG325" i="1"/>
  <c r="DG288" i="1"/>
  <c r="DG286" i="1"/>
  <c r="DG213" i="1"/>
  <c r="DG401" i="1"/>
  <c r="DG212" i="1"/>
  <c r="DG209" i="1"/>
  <c r="DG284" i="1"/>
  <c r="DG282" i="1"/>
  <c r="DG251" i="1"/>
  <c r="DG277" i="1"/>
  <c r="DG400" i="1"/>
  <c r="DG154" i="1"/>
  <c r="DG275" i="1"/>
  <c r="DG94" i="1"/>
  <c r="DG397" i="1"/>
  <c r="DG394" i="1"/>
  <c r="DG391" i="1"/>
  <c r="DG388" i="1"/>
  <c r="DG100" i="1"/>
  <c r="DG206" i="1"/>
  <c r="DG261" i="1"/>
  <c r="DG272" i="1"/>
  <c r="DG383" i="1"/>
  <c r="DG380" i="1"/>
  <c r="DG205" i="1"/>
  <c r="DG378" i="1"/>
  <c r="DG259" i="1"/>
  <c r="DG132" i="1"/>
  <c r="DG118" i="1"/>
  <c r="DG175" i="1"/>
  <c r="DG81" i="1"/>
  <c r="DG323" i="1"/>
  <c r="DG171" i="1"/>
  <c r="DG60" i="1"/>
  <c r="DG45" i="1"/>
  <c r="DG29" i="1"/>
  <c r="DG307" i="1"/>
  <c r="DG223" i="1"/>
  <c r="DG123" i="1"/>
  <c r="DG249" i="1"/>
  <c r="DG89" i="1"/>
  <c r="DG224" i="1"/>
  <c r="DG122" i="1"/>
  <c r="DG244" i="1"/>
  <c r="DG243" i="1"/>
  <c r="DG73" i="1"/>
  <c r="DG121" i="1"/>
  <c r="DG265" i="1"/>
  <c r="DG257" i="1"/>
  <c r="DG222" i="1"/>
  <c r="DG373" i="1"/>
  <c r="DG53" i="1"/>
  <c r="DG202" i="1"/>
  <c r="DG153" i="1"/>
  <c r="DG199" i="1"/>
  <c r="DG197" i="1"/>
  <c r="DG62" i="1"/>
  <c r="DG79" i="1"/>
  <c r="DG192" i="1"/>
  <c r="DG372" i="1"/>
  <c r="DG190" i="1"/>
  <c r="DG188" i="1"/>
  <c r="DG187" i="1"/>
  <c r="DG370" i="1"/>
  <c r="DG76" i="1"/>
  <c r="DG186" i="1"/>
  <c r="DG183" i="1"/>
  <c r="DG182" i="1"/>
  <c r="DG180" i="1"/>
  <c r="DG178" i="1"/>
  <c r="DG34" i="1"/>
  <c r="DG176" i="1"/>
  <c r="DG6" i="1"/>
  <c r="DG367" i="1"/>
  <c r="DG366" i="1"/>
  <c r="DG148" i="1"/>
  <c r="DG7" i="1"/>
  <c r="DG172" i="1"/>
  <c r="DG104" i="1"/>
  <c r="DG65" i="1"/>
  <c r="DG363" i="1"/>
  <c r="DG77" i="1"/>
  <c r="DG59" i="1"/>
  <c r="DG130" i="1"/>
  <c r="DG168" i="1"/>
  <c r="DG142" i="1"/>
  <c r="DG98" i="1"/>
  <c r="DG322" i="1"/>
  <c r="DG320" i="1"/>
  <c r="DG361" i="1"/>
  <c r="DG141" i="1"/>
  <c r="DG167" i="1"/>
  <c r="DG360" i="1"/>
  <c r="DG97" i="1"/>
  <c r="DG163" i="1"/>
  <c r="DG4" i="1"/>
  <c r="DG357" i="1"/>
  <c r="DG354" i="1"/>
  <c r="DG351" i="1"/>
  <c r="DG20" i="1"/>
  <c r="DG16" i="1"/>
  <c r="DG127" i="1"/>
  <c r="DG161" i="1"/>
  <c r="DG56" i="1"/>
  <c r="DG159" i="1"/>
  <c r="DG349" i="1"/>
  <c r="DG346" i="1"/>
  <c r="DG50" i="1"/>
  <c r="DG3" i="1"/>
  <c r="DG336" i="1"/>
  <c r="DG420" i="1"/>
  <c r="DG334" i="1"/>
  <c r="DG331" i="1"/>
  <c r="DG157" i="1"/>
  <c r="DG409" i="1"/>
  <c r="DG133" i="1"/>
  <c r="DG71" i="1"/>
  <c r="DG156" i="1"/>
  <c r="DG263" i="1"/>
  <c r="DG285" i="1"/>
  <c r="DG211" i="1"/>
  <c r="DG108" i="1"/>
  <c r="DG279" i="1"/>
  <c r="DG399" i="1"/>
  <c r="DG274" i="1"/>
  <c r="DG396" i="1"/>
  <c r="DG390" i="1"/>
  <c r="DG385" i="1"/>
  <c r="DG107" i="1"/>
  <c r="DG382" i="1"/>
  <c r="DG54" i="1"/>
  <c r="DG377" i="1"/>
  <c r="DG306" i="1"/>
  <c r="DG269" i="1"/>
  <c r="DG266" i="1"/>
  <c r="DG305" i="1"/>
  <c r="DG291" i="1"/>
  <c r="DG99" i="1"/>
  <c r="DG92" i="1"/>
  <c r="DG86" i="1"/>
  <c r="DG201" i="1"/>
  <c r="DG120" i="1"/>
  <c r="DG194" i="1"/>
  <c r="DG119" i="1"/>
  <c r="DG189" i="1"/>
  <c r="DG371" i="1"/>
  <c r="DG112" i="1"/>
  <c r="DG47" i="1"/>
  <c r="DG179" i="1"/>
  <c r="DG149" i="1"/>
  <c r="DG369" i="1"/>
  <c r="DG365" i="1"/>
  <c r="DG173" i="1"/>
  <c r="DG170" i="1"/>
  <c r="DG145" i="1"/>
  <c r="DG32" i="1"/>
  <c r="DG64" i="1"/>
  <c r="DG83" i="1"/>
  <c r="DG362" i="1"/>
  <c r="DG11" i="1"/>
  <c r="DG166" i="1"/>
  <c r="DG13" i="1"/>
  <c r="DG356" i="1"/>
  <c r="DG72" i="1"/>
  <c r="DG139" i="1"/>
  <c r="DG160" i="1"/>
  <c r="DG51" i="1"/>
  <c r="DG242" i="1"/>
  <c r="DG96" i="1"/>
  <c r="DG340" i="1"/>
  <c r="DG241" i="1"/>
  <c r="DJ2" i="1" l="1"/>
  <c r="CU2" i="1"/>
</calcChain>
</file>

<file path=xl/sharedStrings.xml><?xml version="1.0" encoding="utf-8"?>
<sst xmlns="http://schemas.openxmlformats.org/spreadsheetml/2006/main" count="11981" uniqueCount="3927">
  <si>
    <t>Eggnog_OG</t>
  </si>
  <si>
    <t>OG_Name</t>
  </si>
  <si>
    <t>Hsap_met3</t>
  </si>
  <si>
    <t>Hsap_met4</t>
  </si>
  <si>
    <t>Hsap_met8</t>
  </si>
  <si>
    <t>Hsap_met9</t>
  </si>
  <si>
    <t>Hsap_met11</t>
  </si>
  <si>
    <t>Hsap_met49</t>
  </si>
  <si>
    <t>Hsap_met74</t>
  </si>
  <si>
    <t>Hsap_met75</t>
  </si>
  <si>
    <t>Hsap_met76</t>
  </si>
  <si>
    <t>Hsap_met77</t>
  </si>
  <si>
    <t>Hsap_met106</t>
  </si>
  <si>
    <t>Mmus_met41</t>
  </si>
  <si>
    <t>Mmus_met64</t>
  </si>
  <si>
    <t>Mmus_met123</t>
  </si>
  <si>
    <t>Mmus_met124</t>
  </si>
  <si>
    <t>Mmus_met125</t>
  </si>
  <si>
    <t>Mmus_met126</t>
  </si>
  <si>
    <t>Mmus_met132</t>
  </si>
  <si>
    <t>Mmus_met140</t>
  </si>
  <si>
    <t>Mmus_met159</t>
  </si>
  <si>
    <t>Mmus_met166</t>
  </si>
  <si>
    <t>Mmus_met167</t>
  </si>
  <si>
    <t>Mmus_met170</t>
  </si>
  <si>
    <t>Mmus_met172</t>
  </si>
  <si>
    <t>Mmus_met173</t>
  </si>
  <si>
    <t>Mmus_met174</t>
  </si>
  <si>
    <t>Cint_met11</t>
  </si>
  <si>
    <t>Cint_met26</t>
  </si>
  <si>
    <t>Cint_met28</t>
  </si>
  <si>
    <t>Cint_met30</t>
  </si>
  <si>
    <t>Cint_met32</t>
  </si>
  <si>
    <t>Cint_met34</t>
  </si>
  <si>
    <t>Spur_met59</t>
  </si>
  <si>
    <t>Spur_met141</t>
  </si>
  <si>
    <t>Spur_met159</t>
  </si>
  <si>
    <t>Dmel_met10</t>
  </si>
  <si>
    <t>Hvul_met76</t>
  </si>
  <si>
    <t>Hvul_met169</t>
  </si>
  <si>
    <t>Hvul_met188</t>
  </si>
  <si>
    <t>Hvul_met189</t>
  </si>
  <si>
    <t>Hvul_met198</t>
  </si>
  <si>
    <t>Hvul_met201</t>
  </si>
  <si>
    <t>Chem_met25</t>
  </si>
  <si>
    <t>Chem_met64</t>
  </si>
  <si>
    <t>Chem_met67</t>
  </si>
  <si>
    <t>Chem_met105</t>
  </si>
  <si>
    <t>Spis_met157</t>
  </si>
  <si>
    <t>Spis_met166</t>
  </si>
  <si>
    <t>Spis_met177</t>
  </si>
  <si>
    <t>Spis_met198</t>
  </si>
  <si>
    <t>Nvec_met91</t>
  </si>
  <si>
    <t>Nvec_met92</t>
  </si>
  <si>
    <t>Nvec_met94</t>
  </si>
  <si>
    <t>Nvec_met95</t>
  </si>
  <si>
    <t>Nvec_met114</t>
  </si>
  <si>
    <t>Tadh_met1</t>
  </si>
  <si>
    <t>Tadh_met2</t>
  </si>
  <si>
    <t>Tadh_met6</t>
  </si>
  <si>
    <t>Tadh_met9</t>
  </si>
  <si>
    <t>Tadh_met10</t>
  </si>
  <si>
    <t>Aque_met38</t>
  </si>
  <si>
    <t>Aque_met39</t>
  </si>
  <si>
    <t>Aque_met40</t>
  </si>
  <si>
    <t>Aque_met41</t>
  </si>
  <si>
    <t>Aque_met47</t>
  </si>
  <si>
    <t>Mlei_met23</t>
  </si>
  <si>
    <t>Mlei_met31</t>
  </si>
  <si>
    <t>Mlei_met34</t>
  </si>
  <si>
    <t>Mlei_met39</t>
  </si>
  <si>
    <t>3BF3C@33208|Metazoa</t>
  </si>
  <si>
    <t>fax-1+NR2E3</t>
  </si>
  <si>
    <t>3BJTQ@33208|Metazoa</t>
  </si>
  <si>
    <t>YBX3</t>
  </si>
  <si>
    <t>3BBQ0@33208|Metazoa</t>
  </si>
  <si>
    <t>ZNF326</t>
  </si>
  <si>
    <t>3BFP2@33208|Metazoa</t>
  </si>
  <si>
    <t>JUN</t>
  </si>
  <si>
    <t>3BDTE@33208|Metazoa</t>
  </si>
  <si>
    <t>FOS</t>
  </si>
  <si>
    <t>3BHIH@33208|Metazoa</t>
  </si>
  <si>
    <t>LENG8</t>
  </si>
  <si>
    <t>3BF2S@33208|Metazoa</t>
  </si>
  <si>
    <t>SAMD11</t>
  </si>
  <si>
    <t>3BIM8@33208|Metazoa</t>
  </si>
  <si>
    <t>CRX</t>
  </si>
  <si>
    <t>3BA87@33208|Metazoa</t>
  </si>
  <si>
    <t>KDM5A+KDM5B</t>
  </si>
  <si>
    <t>3BE2Z@33208|Metazoa</t>
  </si>
  <si>
    <t>CASZ1</t>
  </si>
  <si>
    <t>3BKUE@33208|Metazoa</t>
  </si>
  <si>
    <t>NDN</t>
  </si>
  <si>
    <t>3B9X0@33208|Metazoa</t>
  </si>
  <si>
    <t>MBNL2</t>
  </si>
  <si>
    <t>3BEAC@33208|Metazoa</t>
  </si>
  <si>
    <t>PRMT8+PRMT1</t>
  </si>
  <si>
    <t>3B9S9@33208|Metazoa</t>
  </si>
  <si>
    <t>BAZ2B</t>
  </si>
  <si>
    <t>3BJ5H@33208|Metazoa</t>
  </si>
  <si>
    <t>ATF4</t>
  </si>
  <si>
    <t>3BMS4@33208|Metazoa</t>
  </si>
  <si>
    <t>NRL</t>
  </si>
  <si>
    <t>3BX2I@33208|Metazoa</t>
  </si>
  <si>
    <t>EID1</t>
  </si>
  <si>
    <t>3BB5X@33208|Metazoa</t>
  </si>
  <si>
    <t>C1QBP</t>
  </si>
  <si>
    <t>3BGC5@33208|Metazoa</t>
  </si>
  <si>
    <t>PSIP1</t>
  </si>
  <si>
    <t>3BM95@33208|Metazoa</t>
  </si>
  <si>
    <t>ZNF24</t>
  </si>
  <si>
    <t>3BG8T@33208|Metazoa</t>
  </si>
  <si>
    <t>UFL1</t>
  </si>
  <si>
    <t>3BRDB@33208|Metazoa</t>
  </si>
  <si>
    <t>YBX2+YBX1</t>
  </si>
  <si>
    <t>3BBUM@33208|Metazoa</t>
  </si>
  <si>
    <t>PARP2+PARP1</t>
  </si>
  <si>
    <t>3BF2B@33208|Metazoa</t>
  </si>
  <si>
    <t>HTATSF1</t>
  </si>
  <si>
    <t>3BA1R@33208|Metazoa</t>
  </si>
  <si>
    <t>MEIS2</t>
  </si>
  <si>
    <t>3BBGK@33208|Metazoa</t>
  </si>
  <si>
    <t>TAX1BP1</t>
  </si>
  <si>
    <t>3BAAH@33208|Metazoa</t>
  </si>
  <si>
    <t>THRA+THRB</t>
  </si>
  <si>
    <t>3BE0B@33208|Metazoa</t>
  </si>
  <si>
    <t>RORA+RORB</t>
  </si>
  <si>
    <t>3BA8J@33208|Metazoa</t>
  </si>
  <si>
    <t>RXRA+RXRG</t>
  </si>
  <si>
    <t>3BSP1@33208|Metazoa</t>
  </si>
  <si>
    <t>LBH</t>
  </si>
  <si>
    <t>3BQNS@33208|Metazoa</t>
  </si>
  <si>
    <t>HMGN3</t>
  </si>
  <si>
    <t>3BR88@33208|Metazoa</t>
  </si>
  <si>
    <t>UQCC2</t>
  </si>
  <si>
    <t>3BJFJ@33208|Metazoa</t>
  </si>
  <si>
    <t>TXNIP</t>
  </si>
  <si>
    <t>3BA8M@33208|Metazoa</t>
  </si>
  <si>
    <t>SIX6+SIX3</t>
  </si>
  <si>
    <t>3BJH9@33208|Metazoa</t>
  </si>
  <si>
    <t>HSF1</t>
  </si>
  <si>
    <t>3BRHT@33208|Metazoa</t>
  </si>
  <si>
    <t>MLLT11</t>
  </si>
  <si>
    <t>3BBFY@33208|Metazoa</t>
  </si>
  <si>
    <t>PBX1+PBX3</t>
  </si>
  <si>
    <t>3BFEA@33208|Metazoa</t>
  </si>
  <si>
    <t>LMO4</t>
  </si>
  <si>
    <t>3B965@33208|Metazoa</t>
  </si>
  <si>
    <t>WWC1</t>
  </si>
  <si>
    <t>3BQM6@33208|Metazoa</t>
  </si>
  <si>
    <t>GTF2A2</t>
  </si>
  <si>
    <t>3BCPA@33208|Metazoa</t>
  </si>
  <si>
    <t>MEF2C</t>
  </si>
  <si>
    <t>3BTXU@33208|Metazoa</t>
  </si>
  <si>
    <t>NAA38</t>
  </si>
  <si>
    <t>3BCKD@33208|Metazoa</t>
  </si>
  <si>
    <t>Rx+RAX</t>
  </si>
  <si>
    <t>3BFV6@33208|Metazoa</t>
  </si>
  <si>
    <t>TULP4</t>
  </si>
  <si>
    <t>3BD33@33208|Metazoa</t>
  </si>
  <si>
    <t>MLXIP</t>
  </si>
  <si>
    <t>3BDRF@33208|Metazoa</t>
  </si>
  <si>
    <t>FAM200B</t>
  </si>
  <si>
    <t>3BJIN@33208|Metazoa</t>
  </si>
  <si>
    <t>CCDC85B</t>
  </si>
  <si>
    <t>3BJRK@33208|Metazoa</t>
  </si>
  <si>
    <t>CREG1</t>
  </si>
  <si>
    <t>3BRWP@33208|Metazoa</t>
  </si>
  <si>
    <t>BLOC1S1</t>
  </si>
  <si>
    <t>3BI6Q@33208|Metazoa</t>
  </si>
  <si>
    <t>Dsp1+HMGB1+HMGB2</t>
  </si>
  <si>
    <t>3BA0X@33208|Metazoa</t>
  </si>
  <si>
    <t>NPAS1</t>
  </si>
  <si>
    <t>3BAXW@33208|Metazoa</t>
  </si>
  <si>
    <t>OAZ2</t>
  </si>
  <si>
    <t>3BBE5@33208|Metazoa</t>
  </si>
  <si>
    <t>IRF2BPL</t>
  </si>
  <si>
    <t>3BPFX@33208|Metazoa</t>
  </si>
  <si>
    <t>PAIP2</t>
  </si>
  <si>
    <t>3BNDZ@33208|Metazoa</t>
  </si>
  <si>
    <t>ELP5</t>
  </si>
  <si>
    <t>3B94C@33208|Metazoa</t>
  </si>
  <si>
    <t>GLMN</t>
  </si>
  <si>
    <t>3BBB6@33208|Metazoa</t>
  </si>
  <si>
    <t>CAMTA1</t>
  </si>
  <si>
    <t>3BSN0@33208|Metazoa</t>
  </si>
  <si>
    <t>HSBP1L1</t>
  </si>
  <si>
    <t>3BSPQ@33208|Metazoa</t>
  </si>
  <si>
    <t>POLR2L</t>
  </si>
  <si>
    <t>3BAW9@33208|Metazoa</t>
  </si>
  <si>
    <t>ESRRB+ESRRG</t>
  </si>
  <si>
    <t>3BHQC@33208|Metazoa</t>
  </si>
  <si>
    <t>RERE</t>
  </si>
  <si>
    <t>3BCR6@33208|Metazoa</t>
  </si>
  <si>
    <t>FRYL</t>
  </si>
  <si>
    <t>3BH8V@33208|Metazoa</t>
  </si>
  <si>
    <t>RAX2</t>
  </si>
  <si>
    <t>3BKN8@33208|Metazoa</t>
  </si>
  <si>
    <t>MESP1</t>
  </si>
  <si>
    <t>3BNZC@33208|Metazoa</t>
  </si>
  <si>
    <t>NPM2</t>
  </si>
  <si>
    <t>3BDY6@33208|Metazoa</t>
  </si>
  <si>
    <t>ZNF385A</t>
  </si>
  <si>
    <t>3B96C@33208|Metazoa</t>
  </si>
  <si>
    <t>ZMYND8</t>
  </si>
  <si>
    <t>3BKQB@33208|Metazoa</t>
  </si>
  <si>
    <t>FANK1</t>
  </si>
  <si>
    <t>3BI58@33208|Metazoa</t>
  </si>
  <si>
    <t>MAML2</t>
  </si>
  <si>
    <t>3BDVZ@33208|Metazoa</t>
  </si>
  <si>
    <t>TSC22D1+TSC22D2</t>
  </si>
  <si>
    <t>3BAXJ@33208|Metazoa</t>
  </si>
  <si>
    <t>ISL1+ISL2</t>
  </si>
  <si>
    <t>3BI1A@33208|Metazoa</t>
  </si>
  <si>
    <t>NEUROD1</t>
  </si>
  <si>
    <t>3BDPV@33208|Metazoa</t>
  </si>
  <si>
    <t>CTBP2</t>
  </si>
  <si>
    <t>3BA66@33208|Metazoa</t>
  </si>
  <si>
    <t>Mad+SMAD5+SMAD2</t>
  </si>
  <si>
    <t>3BF9D@33208|Metazoa</t>
  </si>
  <si>
    <t>AFF1</t>
  </si>
  <si>
    <t>3BTPB@33208|Metazoa</t>
  </si>
  <si>
    <t>3BDH4@33208|Metazoa</t>
  </si>
  <si>
    <t>MECP2</t>
  </si>
  <si>
    <t>3BH6A@33208|Metazoa</t>
  </si>
  <si>
    <t>SATB1</t>
  </si>
  <si>
    <t>3BRDV@33208|Metazoa</t>
  </si>
  <si>
    <t>ENY2</t>
  </si>
  <si>
    <t>3BTYJ@33208|Metazoa</t>
  </si>
  <si>
    <t>BOLA3</t>
  </si>
  <si>
    <t>3BKBU@33208|Metazoa</t>
  </si>
  <si>
    <t>MEF2D</t>
  </si>
  <si>
    <t>3BDGQ@33208|Metazoa</t>
  </si>
  <si>
    <t>SALL1+SALL3</t>
  </si>
  <si>
    <t>3BEEG@33208|Metazoa</t>
  </si>
  <si>
    <t>NR2F6</t>
  </si>
  <si>
    <t>3B9E5@33208|Metazoa</t>
  </si>
  <si>
    <t>DRGX</t>
  </si>
  <si>
    <t>3BB6N@33208|Metazoa</t>
  </si>
  <si>
    <t>NACA</t>
  </si>
  <si>
    <t>3BEDD@33208|Metazoa</t>
  </si>
  <si>
    <t>HES1</t>
  </si>
  <si>
    <t>3BA9A@33208|Metazoa</t>
  </si>
  <si>
    <t>ZNF90</t>
  </si>
  <si>
    <t>3BPKH@33208|Metazoa</t>
  </si>
  <si>
    <t>ID2</t>
  </si>
  <si>
    <t>3BGZQ@33208|Metazoa</t>
  </si>
  <si>
    <t>EEF1D</t>
  </si>
  <si>
    <t>3BPIB@33208|Metazoa</t>
  </si>
  <si>
    <t>POLR2I</t>
  </si>
  <si>
    <t>3BWCB@33208|Metazoa</t>
  </si>
  <si>
    <t>Atpif1</t>
  </si>
  <si>
    <t>3BF14@33208|Metazoa</t>
  </si>
  <si>
    <t>MYT1L</t>
  </si>
  <si>
    <t>3BJF2@33208|Metazoa</t>
  </si>
  <si>
    <t>BASP1</t>
  </si>
  <si>
    <t>3BBFT@33208|Metazoa</t>
  </si>
  <si>
    <t>PAX6</t>
  </si>
  <si>
    <t>3B940@33208|Metazoa</t>
  </si>
  <si>
    <t>CHD5+CHD3</t>
  </si>
  <si>
    <t>3BGJY@33208|Metazoa</t>
  </si>
  <si>
    <t>ZFHX3+ZFHX4</t>
  </si>
  <si>
    <t>3BFK2@33208|Metazoa</t>
  </si>
  <si>
    <t>STAU1+STAU2</t>
  </si>
  <si>
    <t>3BHV1@33208|Metazoa</t>
  </si>
  <si>
    <t>HLF</t>
  </si>
  <si>
    <t>3BAIX@33208|Metazoa</t>
  </si>
  <si>
    <t>ZMIZ2+ZMIZ1</t>
  </si>
  <si>
    <t>3BG3A@33208|Metazoa</t>
  </si>
  <si>
    <t>CBFA2T3+RUNX1T1</t>
  </si>
  <si>
    <t>3B9GN@33208|Metazoa</t>
  </si>
  <si>
    <t>EOMES</t>
  </si>
  <si>
    <t>3BB4E@33208|Metazoa</t>
  </si>
  <si>
    <t>NCOA7</t>
  </si>
  <si>
    <t>3BC5P@33208|Metazoa</t>
  </si>
  <si>
    <t>CTNND2</t>
  </si>
  <si>
    <t>3BDR9@33208|Metazoa</t>
  </si>
  <si>
    <t>CSRNP3</t>
  </si>
  <si>
    <t>3BFX6@33208|Metazoa</t>
  </si>
  <si>
    <t>TCF25</t>
  </si>
  <si>
    <t>3BMIE@33208|Metazoa</t>
  </si>
  <si>
    <t>ZCCHC12</t>
  </si>
  <si>
    <t>3BMMI@33208|Metazoa</t>
  </si>
  <si>
    <t>BEND6</t>
  </si>
  <si>
    <t>3BP1U@33208|Metazoa</t>
  </si>
  <si>
    <t>TCEAL3</t>
  </si>
  <si>
    <t>3BQ61@33208|Metazoa</t>
  </si>
  <si>
    <t>TSC22D1</t>
  </si>
  <si>
    <t>3BAHC@33208|Metazoa</t>
  </si>
  <si>
    <t>bi+TBX2+TBX3</t>
  </si>
  <si>
    <t>3BSSN@33208|Metazoa</t>
  </si>
  <si>
    <t>NHLH2</t>
  </si>
  <si>
    <t>3BBKC@33208|Metazoa</t>
  </si>
  <si>
    <t>NR2F1+NR2F2</t>
  </si>
  <si>
    <t>3BD19@33208|Metazoa</t>
  </si>
  <si>
    <t>ZEB2</t>
  </si>
  <si>
    <t>3BD2S@33208|Metazoa</t>
  </si>
  <si>
    <t>LHX9+LHX2</t>
  </si>
  <si>
    <t>3B98S@33208|Metazoa</t>
  </si>
  <si>
    <t>SMARCD2+SMARCD1</t>
  </si>
  <si>
    <t>3B9SZ@33208|Metazoa</t>
  </si>
  <si>
    <t>FOXP4+FOXP1</t>
  </si>
  <si>
    <t>3BARA@33208|Metazoa</t>
  </si>
  <si>
    <t>TFAP2A+TFAP2B</t>
  </si>
  <si>
    <t>3BFF1@33208|Metazoa</t>
  </si>
  <si>
    <t>CCNH</t>
  </si>
  <si>
    <t>3BHD7@33208|Metazoa</t>
  </si>
  <si>
    <t>TSHZ2</t>
  </si>
  <si>
    <t>3B9UT@33208|Metazoa</t>
  </si>
  <si>
    <t>EBF2+EBF1</t>
  </si>
  <si>
    <t>3BAU8@33208|Metazoa</t>
  </si>
  <si>
    <t>POU4F2+POU4F1</t>
  </si>
  <si>
    <t>3BKZJ@33208|Metazoa</t>
  </si>
  <si>
    <t>NAB1</t>
  </si>
  <si>
    <t>3BHF0@33208|Metazoa</t>
  </si>
  <si>
    <t>NFE2L1</t>
  </si>
  <si>
    <t>3BF7H@33208|Metazoa</t>
  </si>
  <si>
    <t>ZFAND6+ZFAND5</t>
  </si>
  <si>
    <t>3BF2J@33208|Metazoa</t>
  </si>
  <si>
    <t>IRX2</t>
  </si>
  <si>
    <t>3BC0U@33208|Metazoa</t>
  </si>
  <si>
    <t>KLF7</t>
  </si>
  <si>
    <t>3B9VG@33208|Metazoa</t>
  </si>
  <si>
    <t>CNOT6L+CNOT6</t>
  </si>
  <si>
    <t>3BASW@33208|Metazoa</t>
  </si>
  <si>
    <t>TDRD7</t>
  </si>
  <si>
    <t>3BGT2@33208|Metazoa</t>
  </si>
  <si>
    <t>SSU72</t>
  </si>
  <si>
    <t>3BQJG@33208|Metazoa</t>
  </si>
  <si>
    <t>PARK7</t>
  </si>
  <si>
    <t>3BGUC@33208|Metazoa</t>
  </si>
  <si>
    <t>COMMD1</t>
  </si>
  <si>
    <t>3BUAP@33208|Metazoa</t>
  </si>
  <si>
    <t>HOPX</t>
  </si>
  <si>
    <t>KOG3017@2759|Eukaryota</t>
  </si>
  <si>
    <t>GLIPR2</t>
  </si>
  <si>
    <t>3BE0J@33208|Metazoa</t>
  </si>
  <si>
    <t>HEY1</t>
  </si>
  <si>
    <t>3BDM1@33208|Metazoa</t>
  </si>
  <si>
    <t>URI1</t>
  </si>
  <si>
    <t>3BBHF@33208|Metazoa</t>
  </si>
  <si>
    <t>IP6K1</t>
  </si>
  <si>
    <t>3B9YF@33208|Metazoa</t>
  </si>
  <si>
    <t>CIR1</t>
  </si>
  <si>
    <t>3BDY8@33208|Metazoa</t>
  </si>
  <si>
    <t>sta-1+STAT5B</t>
  </si>
  <si>
    <t>3BHDV@33208|Metazoa</t>
  </si>
  <si>
    <t>XBP1</t>
  </si>
  <si>
    <t>3BDYF@33208|Metazoa</t>
  </si>
  <si>
    <t>SAP18</t>
  </si>
  <si>
    <t>3BGN1@33208|Metazoa</t>
  </si>
  <si>
    <t>MAX</t>
  </si>
  <si>
    <t>3BSH6@33208|Metazoa</t>
  </si>
  <si>
    <t>PCBD2</t>
  </si>
  <si>
    <t>3B9XS@33208|Metazoa</t>
  </si>
  <si>
    <t>MLX</t>
  </si>
  <si>
    <t>3B98K@33208|Metazoa</t>
  </si>
  <si>
    <t>CERS5</t>
  </si>
  <si>
    <t>3B9QY@33208|Metazoa</t>
  </si>
  <si>
    <t>LHX1</t>
  </si>
  <si>
    <t>3BGS7@33208|Metazoa</t>
  </si>
  <si>
    <t>CHCHD3</t>
  </si>
  <si>
    <t>3BSUW@33208|Metazoa</t>
  </si>
  <si>
    <t>3BC80@33208|Metazoa</t>
  </si>
  <si>
    <t>athp-2+BAZ1A</t>
  </si>
  <si>
    <t>3BAP2@33208|Metazoa</t>
  </si>
  <si>
    <t>POLR2E</t>
  </si>
  <si>
    <t>3BDE6@33208|Metazoa</t>
  </si>
  <si>
    <t>GLYR1</t>
  </si>
  <si>
    <t>3BBUH@33208|Metazoa</t>
  </si>
  <si>
    <t>BTF3L4</t>
  </si>
  <si>
    <t>3BUEH@33208|Metazoa</t>
  </si>
  <si>
    <t>DPY30</t>
  </si>
  <si>
    <t>3BKQ7@33208|Metazoa</t>
  </si>
  <si>
    <t>CREBZF</t>
  </si>
  <si>
    <t>3BQI6@33208|Metazoa</t>
  </si>
  <si>
    <t>POLR2D</t>
  </si>
  <si>
    <t>3BFW6@33208|Metazoa</t>
  </si>
  <si>
    <t>TFAM</t>
  </si>
  <si>
    <t>3BC95@33208|Metazoa</t>
  </si>
  <si>
    <t>SUDS3</t>
  </si>
  <si>
    <t>3BFX4@33208|Metazoa</t>
  </si>
  <si>
    <t>BCCIP</t>
  </si>
  <si>
    <t>3B9AQ@33208|Metazoa</t>
  </si>
  <si>
    <t>SSRP1</t>
  </si>
  <si>
    <t>3BGW3@33208|Metazoa</t>
  </si>
  <si>
    <t>TWISTNB</t>
  </si>
  <si>
    <t>3BG2H@33208|Metazoa</t>
  </si>
  <si>
    <t>UBTF</t>
  </si>
  <si>
    <t>3BDHM@33208|Metazoa</t>
  </si>
  <si>
    <t>DNAJC2</t>
  </si>
  <si>
    <t>3BE75@33208|Metazoa</t>
  </si>
  <si>
    <t>npm1+NPM1</t>
  </si>
  <si>
    <t>3BD5H@33208|Metazoa</t>
  </si>
  <si>
    <t>ABT1</t>
  </si>
  <si>
    <t>3BKNU@33208|Metazoa</t>
  </si>
  <si>
    <t>FOXQ1</t>
  </si>
  <si>
    <t>3BFME@33208|Metazoa</t>
  </si>
  <si>
    <t>LIN28B</t>
  </si>
  <si>
    <t>3BPD8@33208|Metazoa</t>
  </si>
  <si>
    <t>EDF1</t>
  </si>
  <si>
    <t>3BGB4@33208|Metazoa</t>
  </si>
  <si>
    <t>PURA</t>
  </si>
  <si>
    <t>3BPZP@33208|Metazoa</t>
  </si>
  <si>
    <t>NEUROG1</t>
  </si>
  <si>
    <t>3BH8A@33208|Metazoa</t>
  </si>
  <si>
    <t>ZBTB14</t>
  </si>
  <si>
    <t>3BEI0@33208|Metazoa</t>
  </si>
  <si>
    <t>SIRT7</t>
  </si>
  <si>
    <t>3B9R8@33208|Metazoa</t>
  </si>
  <si>
    <t>SIRT4</t>
  </si>
  <si>
    <t>3BDVV@33208|Metazoa</t>
  </si>
  <si>
    <t>WDR90</t>
  </si>
  <si>
    <t>3BH2A@33208|Metazoa</t>
  </si>
  <si>
    <t>ONECUT2</t>
  </si>
  <si>
    <t>3BDFE@33208|Metazoa</t>
  </si>
  <si>
    <t>PAX5</t>
  </si>
  <si>
    <t>3BAVP@33208|Metazoa</t>
  </si>
  <si>
    <t>TMEM30A</t>
  </si>
  <si>
    <t>3BGCN@33208|Metazoa</t>
  </si>
  <si>
    <t>USF2</t>
  </si>
  <si>
    <t>3ADZF@33154|Opisthokonta</t>
  </si>
  <si>
    <t>3BB3A@33208|Metazoa</t>
  </si>
  <si>
    <t>CHORDC1</t>
  </si>
  <si>
    <t>3BBR9@33208|Metazoa</t>
  </si>
  <si>
    <t>ATRX</t>
  </si>
  <si>
    <t>3BEJX@33208|Metazoa</t>
  </si>
  <si>
    <t>hif-1+HIF1A</t>
  </si>
  <si>
    <t>3B9CK@33208|Metazoa</t>
  </si>
  <si>
    <t>DMTF1</t>
  </si>
  <si>
    <t>3BMUZ@33208|Metazoa</t>
  </si>
  <si>
    <t>NFKBIL1</t>
  </si>
  <si>
    <t>3BCV9@33208|Metazoa</t>
  </si>
  <si>
    <t>CFAP20</t>
  </si>
  <si>
    <t>3B9N6@33208|Metazoa</t>
  </si>
  <si>
    <t>3BG38@33208|Metazoa</t>
  </si>
  <si>
    <t>MAF1</t>
  </si>
  <si>
    <t>3BA3P@33208|Metazoa</t>
  </si>
  <si>
    <t>SDCBP</t>
  </si>
  <si>
    <t>3BSP9@33208|Metazoa</t>
  </si>
  <si>
    <t>HSBP1</t>
  </si>
  <si>
    <t>3BDPM@33208|Metazoa</t>
  </si>
  <si>
    <t>MORF4L1</t>
  </si>
  <si>
    <t>3BETZ@33208|Metazoa</t>
  </si>
  <si>
    <t>RREB1</t>
  </si>
  <si>
    <t>3BSSH@33208|Metazoa</t>
  </si>
  <si>
    <t>SUPT4H1</t>
  </si>
  <si>
    <t>3BEV8@33208|Metazoa</t>
  </si>
  <si>
    <t>RTF1</t>
  </si>
  <si>
    <t>3BB4Y@33208|Metazoa</t>
  </si>
  <si>
    <t>BPTF</t>
  </si>
  <si>
    <t>3BUHW@33208|Metazoa</t>
  </si>
  <si>
    <t>CHRAC1</t>
  </si>
  <si>
    <t>3BC2I@33208|Metazoa</t>
  </si>
  <si>
    <t>GABPA</t>
  </si>
  <si>
    <t>3B95H@33208|Metazoa</t>
  </si>
  <si>
    <t>ARID3A</t>
  </si>
  <si>
    <t>KOG4291@2759|Eukaryota</t>
  </si>
  <si>
    <t>SUSD2</t>
  </si>
  <si>
    <t>3BEQE@33208|Metazoa</t>
  </si>
  <si>
    <t>GSX2</t>
  </si>
  <si>
    <t>3BD24@33208|Metazoa</t>
  </si>
  <si>
    <t>TVP23B</t>
  </si>
  <si>
    <t>3BFDW@33208|Metazoa</t>
  </si>
  <si>
    <t>BSX</t>
  </si>
  <si>
    <t>3BK0J@33208|Metazoa</t>
  </si>
  <si>
    <t>ATXN7L3</t>
  </si>
  <si>
    <t>3BTZC@33208|Metazoa</t>
  </si>
  <si>
    <t>CEBPG</t>
  </si>
  <si>
    <t>3BGVQ@33208|Metazoa</t>
  </si>
  <si>
    <t>CREB1</t>
  </si>
  <si>
    <t>3BDKF@33208|Metazoa</t>
  </si>
  <si>
    <t>HMGXB4</t>
  </si>
  <si>
    <t>3BBHI@33208|Metazoa</t>
  </si>
  <si>
    <t>FOXJ1</t>
  </si>
  <si>
    <t>3BRJ8@33208|Metazoa</t>
  </si>
  <si>
    <t>POLR1D</t>
  </si>
  <si>
    <t>3BD0M@33208|Metazoa</t>
  </si>
  <si>
    <t>TRERF1</t>
  </si>
  <si>
    <t>3BFQW@33208|Metazoa</t>
  </si>
  <si>
    <t>NKX2-2</t>
  </si>
  <si>
    <t>3BI7B@33208|Metazoa</t>
  </si>
  <si>
    <t>SPDEF</t>
  </si>
  <si>
    <t>3BMQW@33208|Metazoa</t>
  </si>
  <si>
    <t>klf17</t>
  </si>
  <si>
    <t>3BDXS@33208|Metazoa</t>
  </si>
  <si>
    <t>CSNK2B</t>
  </si>
  <si>
    <t>3BAYG@33208|Metazoa</t>
  </si>
  <si>
    <t>TCF12+TCF4</t>
  </si>
  <si>
    <t>3BAHP@33208|Metazoa</t>
  </si>
  <si>
    <t>Ssdp+SSBP2</t>
  </si>
  <si>
    <t>KOG3575@2759|Eukaryota</t>
  </si>
  <si>
    <t>ESRRB+ESRRG+THRB+THRA+PPARA+fax-1+NR2E3+NR2F6+NR2C2+NR1H3+RXRA+RXRG+NR2F2+NR2F1+NR6A1+NR2E1</t>
  </si>
  <si>
    <t>3B97G@33208|Metazoa</t>
  </si>
  <si>
    <t>NR2C2</t>
  </si>
  <si>
    <t>3BFGR@33208|Metazoa</t>
  </si>
  <si>
    <t>FOXL1</t>
  </si>
  <si>
    <t>3BDZ7@33208|Metazoa</t>
  </si>
  <si>
    <t>NFAT5</t>
  </si>
  <si>
    <t>3BAAD@33208|Metazoa</t>
  </si>
  <si>
    <t>ARID1B</t>
  </si>
  <si>
    <t>3BH3D@33208|Metazoa</t>
  </si>
  <si>
    <t>MXD1</t>
  </si>
  <si>
    <t>3B9RN@33208|Metazoa</t>
  </si>
  <si>
    <t>CARM1</t>
  </si>
  <si>
    <t>3B98N@33208|Metazoa</t>
  </si>
  <si>
    <t>KMT2D</t>
  </si>
  <si>
    <t>KOG0490@2759|Eukaryota</t>
  </si>
  <si>
    <t>LHX9+LHX2+ISL1+DRGX+Rx+RAX+DMBX1+OTP+LMX1A+LMO1+LHX1+LMO4+RAX2+repo+hbn+ARX+HOPX+FAF1</t>
  </si>
  <si>
    <t>3B9QG@33208|Metazoa</t>
  </si>
  <si>
    <t>SOX2</t>
  </si>
  <si>
    <t>3BBK4@33208|Metazoa</t>
  </si>
  <si>
    <t>BRDT</t>
  </si>
  <si>
    <t>3BFPK@33208|Metazoa</t>
  </si>
  <si>
    <t>PPP1R10</t>
  </si>
  <si>
    <t>3BC4J@33208|Metazoa</t>
  </si>
  <si>
    <t>L3MBTL3</t>
  </si>
  <si>
    <t>3BAKC@33208|Metazoa</t>
  </si>
  <si>
    <t>DPF2</t>
  </si>
  <si>
    <t>3BCI2@33208|Metazoa</t>
  </si>
  <si>
    <t>VPS72</t>
  </si>
  <si>
    <t>3BCBC@33208|Metazoa</t>
  </si>
  <si>
    <t>CTDNEP1</t>
  </si>
  <si>
    <t>3BCYB@33208|Metazoa</t>
  </si>
  <si>
    <t>PAF1</t>
  </si>
  <si>
    <t>3BDTU@33208|Metazoa</t>
  </si>
  <si>
    <t>MED22</t>
  </si>
  <si>
    <t>3BHAC@33208|Metazoa</t>
  </si>
  <si>
    <t>MED27</t>
  </si>
  <si>
    <t>KOG0199@2759|Eukaryota</t>
  </si>
  <si>
    <t>3BAGC@33208|Metazoa</t>
  </si>
  <si>
    <t>ARID4B</t>
  </si>
  <si>
    <t>3BG88@33208|Metazoa</t>
  </si>
  <si>
    <t>UBN1</t>
  </si>
  <si>
    <t>3BCYT@33208|Metazoa</t>
  </si>
  <si>
    <t>FOXA1</t>
  </si>
  <si>
    <t>3BA7E@33208|Metazoa</t>
  </si>
  <si>
    <t>OTP</t>
  </si>
  <si>
    <t>3BCID@33208|Metazoa</t>
  </si>
  <si>
    <t>BRMS1L</t>
  </si>
  <si>
    <t>3BI8P@33208|Metazoa</t>
  </si>
  <si>
    <t>EAF1</t>
  </si>
  <si>
    <t>KOG0197@2759|Eukaryota</t>
  </si>
  <si>
    <t>3BRQ6@33208|Metazoa</t>
  </si>
  <si>
    <t>3BSUU@33208|Metazoa</t>
  </si>
  <si>
    <t>ARX</t>
  </si>
  <si>
    <t>3BIHU@33208|Metazoa</t>
  </si>
  <si>
    <t>Gl</t>
  </si>
  <si>
    <t>3BAFV@33208|Metazoa</t>
  </si>
  <si>
    <t>MXI1</t>
  </si>
  <si>
    <t>3BH2K@33208|Metazoa</t>
  </si>
  <si>
    <t>3BEPG@33208|Metazoa</t>
  </si>
  <si>
    <t>CEBPA</t>
  </si>
  <si>
    <t>3BFUZ@33208|Metazoa</t>
  </si>
  <si>
    <t>RFX3</t>
  </si>
  <si>
    <t>KOG2744@2759|Eukaryota</t>
  </si>
  <si>
    <t>ARID4B+ARID3A+ARID5B+ARID3C</t>
  </si>
  <si>
    <t>3BAYK@33208|Metazoa</t>
  </si>
  <si>
    <t>AHR</t>
  </si>
  <si>
    <t>3BJD2@33208|Metazoa</t>
  </si>
  <si>
    <t>3BHW9@33208|Metazoa</t>
  </si>
  <si>
    <t>KLF10</t>
  </si>
  <si>
    <t>3BKXK@33208|Metazoa</t>
  </si>
  <si>
    <t>ATF5</t>
  </si>
  <si>
    <t>3BEDC@33208|Metazoa</t>
  </si>
  <si>
    <t>TEF</t>
  </si>
  <si>
    <t>3BQWD@33208|Metazoa</t>
  </si>
  <si>
    <t>TCF15</t>
  </si>
  <si>
    <t>KOG2251@2759|Eukaryota</t>
  </si>
  <si>
    <t>CRX+OTX2+otx1</t>
  </si>
  <si>
    <t>3BI5D@33208|Metazoa</t>
  </si>
  <si>
    <t>3BJK8@33208|Metazoa</t>
  </si>
  <si>
    <t>FOSL2</t>
  </si>
  <si>
    <t>3BQ52@33208|Metazoa</t>
  </si>
  <si>
    <t>IRF1</t>
  </si>
  <si>
    <t>3B9DA@33208|Metazoa</t>
  </si>
  <si>
    <t>FLI1</t>
  </si>
  <si>
    <t>3BAU9@33208|Metazoa</t>
  </si>
  <si>
    <t>EML1</t>
  </si>
  <si>
    <t>KOG4441@2759|Eukaryota</t>
  </si>
  <si>
    <t>RBM43</t>
  </si>
  <si>
    <t>3BDUH@33208|Metazoa</t>
  </si>
  <si>
    <t>FEZF2</t>
  </si>
  <si>
    <t>KOG3173@2759|Eukaryota</t>
  </si>
  <si>
    <t>KOG0850@2759|Eukaryota</t>
  </si>
  <si>
    <t>DLX1+DLX4</t>
  </si>
  <si>
    <t>3BBMR@33208|Metazoa</t>
  </si>
  <si>
    <t>3BMCD@33208|Metazoa</t>
  </si>
  <si>
    <t>SRA1</t>
  </si>
  <si>
    <t>3BI4H@33208|Metazoa</t>
  </si>
  <si>
    <t>CREB3L3</t>
  </si>
  <si>
    <t>3BIJ8@33208|Metazoa</t>
  </si>
  <si>
    <t>PLAGL1</t>
  </si>
  <si>
    <t>3BC6N@33208|Metazoa</t>
  </si>
  <si>
    <t>FOXO3</t>
  </si>
  <si>
    <t>396KH@33154|Opisthokonta</t>
  </si>
  <si>
    <t>Nfe2l2+cnc+NFE2L1</t>
  </si>
  <si>
    <t>39SN7@33154|Opisthokonta</t>
  </si>
  <si>
    <t>HEXIM1</t>
  </si>
  <si>
    <t>3BADD@33208|Metazoa</t>
  </si>
  <si>
    <t>Tcf</t>
  </si>
  <si>
    <t>3BRVA@33208|Metazoa</t>
  </si>
  <si>
    <t>TAF13</t>
  </si>
  <si>
    <t>3BB9R@33208|Metazoa</t>
  </si>
  <si>
    <t>CBFB</t>
  </si>
  <si>
    <t>3BA8I@33208|Metazoa</t>
  </si>
  <si>
    <t>IFT172</t>
  </si>
  <si>
    <t>KOG0196@2759|Eukaryota</t>
  </si>
  <si>
    <t>3BQKS@33208|Metazoa</t>
  </si>
  <si>
    <t>TCEB2</t>
  </si>
  <si>
    <t>2T1CJ@2759|Eukaryota</t>
  </si>
  <si>
    <t>3BIPI@33208|Metazoa</t>
  </si>
  <si>
    <t>C3orf67</t>
  </si>
  <si>
    <t>3BHF4@33208|Metazoa</t>
  </si>
  <si>
    <t>ovo</t>
  </si>
  <si>
    <t>3BDXQ@33208|Metazoa</t>
  </si>
  <si>
    <t>JAZF1</t>
  </si>
  <si>
    <t>KOG3815@2759|Eukaryota</t>
  </si>
  <si>
    <t>mab-3+DMRTA2</t>
  </si>
  <si>
    <t>3B9K7@33208|Metazoa</t>
  </si>
  <si>
    <t>ETV1+ETV5</t>
  </si>
  <si>
    <t>KOG3898@2759|Eukaryota</t>
  </si>
  <si>
    <t>ATOH8+NEUROD1+NEUROG1</t>
  </si>
  <si>
    <t>3BC4M@33208|Metazoa</t>
  </si>
  <si>
    <t>GATA3</t>
  </si>
  <si>
    <t>3BU2K@33208|Metazoa</t>
  </si>
  <si>
    <t>38GB2@33154|Opisthokonta</t>
  </si>
  <si>
    <t>ZBTB44</t>
  </si>
  <si>
    <t>3BA7S@33208|Metazoa</t>
  </si>
  <si>
    <t>LRRC1</t>
  </si>
  <si>
    <t>3BB5Z@33208|Metazoa</t>
  </si>
  <si>
    <t>PRDM13</t>
  </si>
  <si>
    <t>3BGX1@33208|Metazoa</t>
  </si>
  <si>
    <t>KLF13</t>
  </si>
  <si>
    <t>3BEV6@33208|Metazoa</t>
  </si>
  <si>
    <t>CTDSPL2</t>
  </si>
  <si>
    <t>3BCWT@33208|Metazoa</t>
  </si>
  <si>
    <t>DMRTA2</t>
  </si>
  <si>
    <t>3BTXF@33208|Metazoa</t>
  </si>
  <si>
    <t>Noto</t>
  </si>
  <si>
    <t>3BAGY@33208|Metazoa</t>
  </si>
  <si>
    <t>RFX6</t>
  </si>
  <si>
    <t>3BIA0@33208|Metazoa</t>
  </si>
  <si>
    <t>gei-3+CIC</t>
  </si>
  <si>
    <t>KOG4196@2759|Eukaryota</t>
  </si>
  <si>
    <t>MAF+NRL+MAFB</t>
  </si>
  <si>
    <t>3BB2G@33208|Metazoa</t>
  </si>
  <si>
    <t>DEAF1</t>
  </si>
  <si>
    <t>3BDZF@33208|Metazoa</t>
  </si>
  <si>
    <t>ARID5B</t>
  </si>
  <si>
    <t>3BN0K@33208|Metazoa</t>
  </si>
  <si>
    <t>CEBPB</t>
  </si>
  <si>
    <t>3BQAG@33208|Metazoa</t>
  </si>
  <si>
    <t>TCEB1</t>
  </si>
  <si>
    <t>3BCH8@33208|Metazoa</t>
  </si>
  <si>
    <t>3ABMK@33154|Opisthokonta</t>
  </si>
  <si>
    <t>39UGB@33154|Opisthokonta</t>
  </si>
  <si>
    <t>3B9ZF@33208|Metazoa</t>
  </si>
  <si>
    <t>SP5</t>
  </si>
  <si>
    <t>3BBWT@33208|Metazoa</t>
  </si>
  <si>
    <t>FNIP1</t>
  </si>
  <si>
    <t>3BFJI@33208|Metazoa</t>
  </si>
  <si>
    <t>ATF7IP</t>
  </si>
  <si>
    <t>3BNU3@33208|Metazoa</t>
  </si>
  <si>
    <t>3BIZR@33208|Metazoa</t>
  </si>
  <si>
    <t>DRAP1</t>
  </si>
  <si>
    <t>3BJ8G@33208|Metazoa</t>
  </si>
  <si>
    <t>MED7</t>
  </si>
  <si>
    <t>3BM6I@33208|Metazoa</t>
  </si>
  <si>
    <t>SRF</t>
  </si>
  <si>
    <t>KOG4641@2759|Eukaryota</t>
  </si>
  <si>
    <t>3BAC6@33208|Metazoa</t>
  </si>
  <si>
    <t>LMX1A</t>
  </si>
  <si>
    <t>3B9N9@33208|Metazoa</t>
  </si>
  <si>
    <t>KOG1094@2759|Eukaryota</t>
  </si>
  <si>
    <t>3BD9Y@33208|Metazoa</t>
  </si>
  <si>
    <t>SMAD4</t>
  </si>
  <si>
    <t>3BABQ@33208|Metazoa</t>
  </si>
  <si>
    <t>T</t>
  </si>
  <si>
    <t>3BCVW@33208|Metazoa</t>
  </si>
  <si>
    <t>3BPBE@33208|Metazoa</t>
  </si>
  <si>
    <t>bud31</t>
  </si>
  <si>
    <t>3BB0Q@33208|Metazoa</t>
  </si>
  <si>
    <t>HMGB3</t>
  </si>
  <si>
    <t>3BBG4@33208|Metazoa</t>
  </si>
  <si>
    <t>EPC1</t>
  </si>
  <si>
    <t>3BDAI@33208|Metazoa</t>
  </si>
  <si>
    <t>MED17</t>
  </si>
  <si>
    <t>3BDKI@33208|Metazoa</t>
  </si>
  <si>
    <t>AATF</t>
  </si>
  <si>
    <t>3BEQU@33208|Metazoa</t>
  </si>
  <si>
    <t>GTF2H1</t>
  </si>
  <si>
    <t>3BHVU@33208|Metazoa</t>
  </si>
  <si>
    <t>CFDP1</t>
  </si>
  <si>
    <t>3BMCK@33208|Metazoa</t>
  </si>
  <si>
    <t>3BMMB@33208|Metazoa</t>
  </si>
  <si>
    <t>ato</t>
  </si>
  <si>
    <t>3BPHV@33208|Metazoa</t>
  </si>
  <si>
    <t>MED31</t>
  </si>
  <si>
    <t>3BQ9K@33208|Metazoa</t>
  </si>
  <si>
    <t>POLR2J</t>
  </si>
  <si>
    <t>3BSK0@33208|Metazoa</t>
  </si>
  <si>
    <t>ELOF1</t>
  </si>
  <si>
    <t>3CNQG@33208|Metazoa</t>
  </si>
  <si>
    <t>POLE3</t>
  </si>
  <si>
    <t>KOG3806@2759|Eukaryota</t>
  </si>
  <si>
    <t>ELK1+ELK3+etv2+ETS2+FLI1+ETV3L+GABPA+ETV1+ETV5+ELK4</t>
  </si>
  <si>
    <t>3BER7@33208|Metazoa</t>
  </si>
  <si>
    <t>HELT</t>
  </si>
  <si>
    <t>3BACW@33208|Metazoa</t>
  </si>
  <si>
    <t>GRHL2</t>
  </si>
  <si>
    <t>3BK1A@33208|Metazoa</t>
  </si>
  <si>
    <t>ZC3H13</t>
  </si>
  <si>
    <t>3B9F8@33208|Metazoa</t>
  </si>
  <si>
    <t>run+RUNX1</t>
  </si>
  <si>
    <t>3BAPD@33208|Metazoa</t>
  </si>
  <si>
    <t>RAB3GAP1</t>
  </si>
  <si>
    <t>3BGGB@33208|Metazoa</t>
  </si>
  <si>
    <t>CNOT1</t>
  </si>
  <si>
    <t>3BW3W@33208|Metazoa</t>
  </si>
  <si>
    <t>3BEMQ@33208|Metazoa</t>
  </si>
  <si>
    <t>SMAD7+SMAD6</t>
  </si>
  <si>
    <t>3BBFD@33208|Metazoa</t>
  </si>
  <si>
    <t>CARF</t>
  </si>
  <si>
    <t>3BUC3@33208|Metazoa</t>
  </si>
  <si>
    <t>twi</t>
  </si>
  <si>
    <t>3BBQU@33208|Metazoa</t>
  </si>
  <si>
    <t>ZNF407</t>
  </si>
  <si>
    <t>3BB6X@33208|Metazoa</t>
  </si>
  <si>
    <t>TADA2B</t>
  </si>
  <si>
    <t>3BEJZ@33208|Metazoa</t>
  </si>
  <si>
    <t>SERBP1</t>
  </si>
  <si>
    <t>3BDW3@33208|Metazoa</t>
  </si>
  <si>
    <t>ZNF277</t>
  </si>
  <si>
    <t>3BGBV@33208|Metazoa</t>
  </si>
  <si>
    <t>CSDE1</t>
  </si>
  <si>
    <t>3BJ6M@33208|Metazoa</t>
  </si>
  <si>
    <t>TADA1</t>
  </si>
  <si>
    <t>3BGGY@33208|Metazoa</t>
  </si>
  <si>
    <t>TCEANC2</t>
  </si>
  <si>
    <t>3BH9I@33208|Metazoa</t>
  </si>
  <si>
    <t>POLR3F</t>
  </si>
  <si>
    <t>3BHJY@33208|Metazoa</t>
  </si>
  <si>
    <t>TRIP4</t>
  </si>
  <si>
    <t>3BPDS@33208|Metazoa</t>
  </si>
  <si>
    <t>TAF11</t>
  </si>
  <si>
    <t>3BEG9@33208|Metazoa</t>
  </si>
  <si>
    <t>3BFJJ@33208|Metazoa</t>
  </si>
  <si>
    <t>POLR2B</t>
  </si>
  <si>
    <t>3BM8I@33208|Metazoa</t>
  </si>
  <si>
    <t>MED20</t>
  </si>
  <si>
    <t>3BE65@33208|Metazoa</t>
  </si>
  <si>
    <t>THOC2</t>
  </si>
  <si>
    <t>3BI12@33208|Metazoa</t>
  </si>
  <si>
    <t>TAF7</t>
  </si>
  <si>
    <t>3BAPM@33208|Metazoa</t>
  </si>
  <si>
    <t>POLR3H</t>
  </si>
  <si>
    <t>3BH6C@33208|Metazoa</t>
  </si>
  <si>
    <t>SMARCB1</t>
  </si>
  <si>
    <t>3BT29@33208|Metazoa</t>
  </si>
  <si>
    <t>3BATV@33208|Metazoa</t>
  </si>
  <si>
    <t>MYRF</t>
  </si>
  <si>
    <t>KOG0192@2759|Eukaryota</t>
  </si>
  <si>
    <t>3BJRC@33208|Metazoa</t>
  </si>
  <si>
    <t>MDC1</t>
  </si>
  <si>
    <t>3BH39@33208|Metazoa</t>
  </si>
  <si>
    <t>EP400</t>
  </si>
  <si>
    <t>3B9VD@33208|Metazoa</t>
  </si>
  <si>
    <t>PRRC2C</t>
  </si>
  <si>
    <t>3BK6C@33208|Metazoa</t>
  </si>
  <si>
    <t>CREB3L1</t>
  </si>
  <si>
    <t>3BA7M@33208|Metazoa</t>
  </si>
  <si>
    <t>CTDSPL</t>
  </si>
  <si>
    <t>3BD7X@33208|Metazoa</t>
  </si>
  <si>
    <t>FOXL2</t>
  </si>
  <si>
    <t>KOG4194@2759|Eukaryota</t>
  </si>
  <si>
    <t>LRRC24</t>
  </si>
  <si>
    <t>3BSJF@33208|Metazoa</t>
  </si>
  <si>
    <t>otx1</t>
  </si>
  <si>
    <t>3BHUK@33208|Metazoa</t>
  </si>
  <si>
    <t>3BABD@33208|Metazoa</t>
  </si>
  <si>
    <t>SREBF2</t>
  </si>
  <si>
    <t>39SX8@33154|Opisthokonta</t>
  </si>
  <si>
    <t>3BRDX@33208|Metazoa</t>
  </si>
  <si>
    <t>HMX3</t>
  </si>
  <si>
    <t>KOG4029@2759|Eukaryota</t>
  </si>
  <si>
    <t>ASCL1+MESP1+ASCL4+TCF15+ASCL5+NHLH2</t>
  </si>
  <si>
    <t>3B94N@33208|Metazoa</t>
  </si>
  <si>
    <t>ASCL5</t>
  </si>
  <si>
    <t>KOG4278@2759|Eukaryota</t>
  </si>
  <si>
    <t>3BDC4@33208|Metazoa</t>
  </si>
  <si>
    <t>E2F3</t>
  </si>
  <si>
    <t>3BG80@33208|Metazoa</t>
  </si>
  <si>
    <t>ELL2</t>
  </si>
  <si>
    <t>3BA3Q@33208|Metazoa</t>
  </si>
  <si>
    <t>SCRT2</t>
  </si>
  <si>
    <t>3BED0@33208|Metazoa</t>
  </si>
  <si>
    <t>nfya-1</t>
  </si>
  <si>
    <t>3BEH8@33208|Metazoa</t>
  </si>
  <si>
    <t>SOX14</t>
  </si>
  <si>
    <t>3BQ4B@33208|Metazoa</t>
  </si>
  <si>
    <t>EMX1+EMX2</t>
  </si>
  <si>
    <t>3BC67@33208|Metazoa</t>
  </si>
  <si>
    <t>3BDT0@33208|Metazoa</t>
  </si>
  <si>
    <t>MYC</t>
  </si>
  <si>
    <t>3BACK@33208|Metazoa</t>
  </si>
  <si>
    <t>NFKB1</t>
  </si>
  <si>
    <t>3BESE@33208|Metazoa</t>
  </si>
  <si>
    <t>PRDM12</t>
  </si>
  <si>
    <t>3BFKR@33208|Metazoa</t>
  </si>
  <si>
    <t>PTCHD3</t>
  </si>
  <si>
    <t>KOG1095@2759|Eukaryota</t>
  </si>
  <si>
    <t>3BBE7@33208|Metazoa</t>
  </si>
  <si>
    <t>POU3F4</t>
  </si>
  <si>
    <t>3BBUX@33208|Metazoa</t>
  </si>
  <si>
    <t>MLLT3</t>
  </si>
  <si>
    <t>3BFY4@33208|Metazoa</t>
  </si>
  <si>
    <t>HOXB1</t>
  </si>
  <si>
    <t>3BIXI@33208|Metazoa</t>
  </si>
  <si>
    <t>KOG3216@2759|Eukaryota</t>
  </si>
  <si>
    <t>3BGUF@33208|Metazoa</t>
  </si>
  <si>
    <t>MNX1</t>
  </si>
  <si>
    <t>3BMRY@33208|Metazoa</t>
  </si>
  <si>
    <t>KOG0489@2759|Eukaryota</t>
  </si>
  <si>
    <t>MEOX2+zen+HOXB1+GSX2+MNX1+HOXA1+ftz</t>
  </si>
  <si>
    <t>KOG0773@2759|Eukaryota</t>
  </si>
  <si>
    <t>MEIS2+IRX2+IRX4</t>
  </si>
  <si>
    <t>3B97W@33208|Metazoa</t>
  </si>
  <si>
    <t>RpII215</t>
  </si>
  <si>
    <t>39T3J@33154|Opisthokonta</t>
  </si>
  <si>
    <t>3BEJV@33208|Metazoa</t>
  </si>
  <si>
    <t>SMARCA4</t>
  </si>
  <si>
    <t>3B9TY@33208|Metazoa</t>
  </si>
  <si>
    <t>3BGS9@33208|Metazoa</t>
  </si>
  <si>
    <t>TSPAN9</t>
  </si>
  <si>
    <t>3BQB4@33208|Metazoa</t>
  </si>
  <si>
    <t>FOXB1</t>
  </si>
  <si>
    <t>3BBP2@33208|Metazoa</t>
  </si>
  <si>
    <t>BTAF1</t>
  </si>
  <si>
    <t>3BKIW@33208|Metazoa</t>
  </si>
  <si>
    <t>3BB4D@33208|Metazoa</t>
  </si>
  <si>
    <t>CREB3L2</t>
  </si>
  <si>
    <t>3BDBY@33208|Metazoa</t>
  </si>
  <si>
    <t>3BHIY@33208|Metazoa</t>
  </si>
  <si>
    <t>GATA5</t>
  </si>
  <si>
    <t>3BC74@33208|Metazoa</t>
  </si>
  <si>
    <t>CNOT2</t>
  </si>
  <si>
    <t>3BAVM@33208|Metazoa</t>
  </si>
  <si>
    <t>PARK2</t>
  </si>
  <si>
    <t>3BBGE@33208|Metazoa</t>
  </si>
  <si>
    <t>etv2+ETS2</t>
  </si>
  <si>
    <t>3BGUV@33208|Metazoa</t>
  </si>
  <si>
    <t>WT1</t>
  </si>
  <si>
    <t>3BGAZ@33208|Metazoa</t>
  </si>
  <si>
    <t>ZXDC</t>
  </si>
  <si>
    <t>3BDE0@33208|Metazoa</t>
  </si>
  <si>
    <t>NFYC</t>
  </si>
  <si>
    <t>3CP8I@33208|Metazoa</t>
  </si>
  <si>
    <t>38BGX@33154|Opisthokonta</t>
  </si>
  <si>
    <t>AFF4</t>
  </si>
  <si>
    <t>3BEAI@33208|Metazoa</t>
  </si>
  <si>
    <t>unc-130</t>
  </si>
  <si>
    <t>3BFXS@33208|Metazoa</t>
  </si>
  <si>
    <t>TBX5</t>
  </si>
  <si>
    <t>3BB9P@33208|Metazoa</t>
  </si>
  <si>
    <t>FOSB</t>
  </si>
  <si>
    <t>3BE6C@33208|Metazoa</t>
  </si>
  <si>
    <t>ELK4</t>
  </si>
  <si>
    <t>3BEJ4@33208|Metazoa</t>
  </si>
  <si>
    <t>CREB5</t>
  </si>
  <si>
    <t>3BGGQ@33208|Metazoa</t>
  </si>
  <si>
    <t>PRDM9</t>
  </si>
  <si>
    <t>Total mets</t>
  </si>
  <si>
    <t>Any Hsap?</t>
  </si>
  <si>
    <t>Any Mmus?</t>
  </si>
  <si>
    <t>Any Cint?</t>
  </si>
  <si>
    <t>Any Spur?</t>
  </si>
  <si>
    <t>Any Dmel?</t>
  </si>
  <si>
    <t>Any Hvul?</t>
  </si>
  <si>
    <t>Any Chem?</t>
  </si>
  <si>
    <t>Any Spis?</t>
  </si>
  <si>
    <t>Any Nvec?</t>
  </si>
  <si>
    <t>Any Tadh?</t>
  </si>
  <si>
    <t>Any Aque?</t>
  </si>
  <si>
    <t>Any Mlei?</t>
  </si>
  <si>
    <t>How many species?</t>
  </si>
  <si>
    <t>Max species? =</t>
  </si>
  <si>
    <t>Vertebrates</t>
  </si>
  <si>
    <t>Urochordates</t>
  </si>
  <si>
    <t>Echinoderms</t>
  </si>
  <si>
    <t>Arthropods</t>
  </si>
  <si>
    <t>Cnidaria</t>
  </si>
  <si>
    <t>Placozoa</t>
  </si>
  <si>
    <t>Porifera</t>
  </si>
  <si>
    <t>Ctenophora</t>
  </si>
  <si>
    <t>How many phyla?</t>
  </si>
  <si>
    <t>Max phyla? =</t>
  </si>
  <si>
    <t>Which phyla?</t>
  </si>
  <si>
    <t>Vertebrate, Urochordate, Echinoderm, Placozoa, Ctenophora</t>
  </si>
  <si>
    <t>Vertebrate, Echinoderm, Cnidaria, Placozoa</t>
  </si>
  <si>
    <t>Vertebrate, Arthropoda, Cnidaria, Porifera</t>
  </si>
  <si>
    <t>Vertebrate, Urochordate, Cnidaria, Ctenophora</t>
  </si>
  <si>
    <t>Vertebrate, Urochordate, Placozoa, Porifera</t>
  </si>
  <si>
    <t>Vertebrate, Echinoderm, Cnidaria, Ctenophora</t>
  </si>
  <si>
    <t>Vertebrate, Urochordate, Echinoderm, Porifera</t>
  </si>
  <si>
    <t>Vertebrate, Urochordate, Echinoderm, Cnidaria</t>
  </si>
  <si>
    <t>Vertebrate, Urochordate, Cnidaria, Placozoa</t>
  </si>
  <si>
    <t>Vertebrate, Echinoderm, Placozoa, Porifera</t>
  </si>
  <si>
    <t>Urochordate, Echinoderm, Cnidaria, Ctenophore</t>
  </si>
  <si>
    <t>Echinoderm, Cnidaria, Porifera, Ctenophore</t>
  </si>
  <si>
    <t>Vertebrate, Urochordate, Echinoderm, Cnidaria, Ctenophora</t>
  </si>
  <si>
    <t>Pfam code</t>
  </si>
  <si>
    <t>PF00046</t>
  </si>
  <si>
    <t>Homeobox</t>
  </si>
  <si>
    <t>Homeobox domain</t>
  </si>
  <si>
    <t>PF00907</t>
  </si>
  <si>
    <t>T-box</t>
  </si>
  <si>
    <t>PF00319</t>
  </si>
  <si>
    <t>SRF-TF</t>
  </si>
  <si>
    <t>SRF-type transcription factor (DNA-binding and dimerisation domain)</t>
  </si>
  <si>
    <t>PF00170</t>
  </si>
  <si>
    <t>bZIP_1</t>
  </si>
  <si>
    <t>bZIP transcription factor</t>
  </si>
  <si>
    <t>PF00096</t>
  </si>
  <si>
    <t>zf-C2H2</t>
  </si>
  <si>
    <t>Zinc finger, C2H2 type</t>
  </si>
  <si>
    <t>PF01754</t>
  </si>
  <si>
    <t>zf-A20</t>
  </si>
  <si>
    <t>A20-like zinc finger</t>
  </si>
  <si>
    <t>PF00105</t>
  </si>
  <si>
    <t>zf-C4</t>
  </si>
  <si>
    <t>Zinc finger, C4 type (two domains)</t>
  </si>
  <si>
    <t>PF07716</t>
  </si>
  <si>
    <t>bZIP_2</t>
  </si>
  <si>
    <t>Basic region leucine zipper</t>
  </si>
  <si>
    <t>PF00010</t>
  </si>
  <si>
    <t>HLH</t>
  </si>
  <si>
    <t>Helix-loop-helix DNA-binding domain</t>
  </si>
  <si>
    <t>N/A</t>
  </si>
  <si>
    <t>PF00313</t>
  </si>
  <si>
    <t>PF02928</t>
  </si>
  <si>
    <t>zf-C5HC2</t>
  </si>
  <si>
    <t>C5HC2 zinc finger</t>
  </si>
  <si>
    <t>Additional Pfam?</t>
  </si>
  <si>
    <t>PF02791</t>
  </si>
  <si>
    <t>DDT</t>
  </si>
  <si>
    <t>DDT domain</t>
  </si>
  <si>
    <t>PF00250</t>
  </si>
  <si>
    <t>PF00178</t>
  </si>
  <si>
    <t>Ets</t>
  </si>
  <si>
    <t>Ets-domain</t>
  </si>
  <si>
    <t>PF03131</t>
  </si>
  <si>
    <t>bZIP_Maf</t>
  </si>
  <si>
    <t>bZIP Maf transcription factor</t>
  </si>
  <si>
    <t>PF03299</t>
  </si>
  <si>
    <t>TF_AP-2</t>
  </si>
  <si>
    <t>Transcription factor AP-2</t>
  </si>
  <si>
    <t>PF05764</t>
  </si>
  <si>
    <t>YL1</t>
  </si>
  <si>
    <t>YL1 nuclear protein</t>
  </si>
  <si>
    <t>PF02864</t>
  </si>
  <si>
    <t>STAT_binSTAT protein, DNA binding domain</t>
  </si>
  <si>
    <t>PF00320</t>
  </si>
  <si>
    <t>GATA</t>
  </si>
  <si>
    <t>GATA zinc finger</t>
  </si>
  <si>
    <t>PF00554</t>
  </si>
  <si>
    <t>RHRel homology domain (RHD)</t>
  </si>
  <si>
    <t>PF04516</t>
  </si>
  <si>
    <t>CP2</t>
  </si>
  <si>
    <t>CP2 transcription factor</t>
  </si>
  <si>
    <t>PF03859</t>
  </si>
  <si>
    <t>CG-1</t>
  </si>
  <si>
    <t>CG-1 domain</t>
  </si>
  <si>
    <t>PF02135</t>
  </si>
  <si>
    <t>zf-TAZ</t>
  </si>
  <si>
    <t>TAZ zinc finger</t>
  </si>
  <si>
    <t>PF01167</t>
  </si>
  <si>
    <t>Tub</t>
  </si>
  <si>
    <t>Tub family</t>
  </si>
  <si>
    <t>PF02891</t>
  </si>
  <si>
    <t>zf-MIZ</t>
  </si>
  <si>
    <t>MIZ zinc finger</t>
  </si>
  <si>
    <t>PF00605</t>
  </si>
  <si>
    <t>IRF</t>
  </si>
  <si>
    <t>Interferon regulatory factor transcription factor</t>
  </si>
  <si>
    <t>PF00751</t>
  </si>
  <si>
    <t>DM</t>
  </si>
  <si>
    <t>DM DNA binding domain</t>
  </si>
  <si>
    <t>PF01530</t>
  </si>
  <si>
    <t>zf-C2HC</t>
  </si>
  <si>
    <t>Zinc finger, C2HC type</t>
  </si>
  <si>
    <t>PF00157</t>
  </si>
  <si>
    <t>PF00292</t>
  </si>
  <si>
    <t>PAX</t>
  </si>
  <si>
    <t>Paired box' domain</t>
  </si>
  <si>
    <t>PF02319</t>
  </si>
  <si>
    <t>E2F_TDP</t>
  </si>
  <si>
    <t>E2F/DP family winged-helix DNA-binding domain</t>
  </si>
  <si>
    <t>PF01381</t>
  </si>
  <si>
    <t>HTH_3</t>
  </si>
  <si>
    <t>Helix-turn-helix</t>
  </si>
  <si>
    <t>'Paired box' domain</t>
  </si>
  <si>
    <t>Fork_head</t>
  </si>
  <si>
    <t>Fork head domain</t>
  </si>
  <si>
    <t>PF05224</t>
  </si>
  <si>
    <t>NDT80_PhoG</t>
  </si>
  <si>
    <t>NDT80 / PhoG like DNA-binding family</t>
  </si>
  <si>
    <t>PF02257</t>
  </si>
  <si>
    <t>RFX_DNA_binding</t>
  </si>
  <si>
    <t>RFX DNA-binding domain</t>
  </si>
  <si>
    <t>PF00853</t>
  </si>
  <si>
    <t>Runt</t>
  </si>
  <si>
    <t>Runt domain</t>
  </si>
  <si>
    <t>PF04054</t>
  </si>
  <si>
    <t>Not1</t>
  </si>
  <si>
    <t>CCR4-Not complex component, Not1</t>
  </si>
  <si>
    <t xml:space="preserve">CSD </t>
  </si>
  <si>
    <t>Cold-shock' DNA-binding domain</t>
  </si>
  <si>
    <t>PF00447</t>
  </si>
  <si>
    <t>HSF_DNA-bin</t>
  </si>
  <si>
    <t>HSF-type DNA-binding</t>
  </si>
  <si>
    <t>PF06320</t>
  </si>
  <si>
    <t>GCN5L1</t>
  </si>
  <si>
    <t>GCN5-like protein 1 (GCN5L1)</t>
  </si>
  <si>
    <t>PF01342</t>
  </si>
  <si>
    <t>SAND</t>
  </si>
  <si>
    <t>SAND domain</t>
  </si>
  <si>
    <t>PF02045</t>
  </si>
  <si>
    <t>CBFB_NFYA</t>
  </si>
  <si>
    <t>CCAAT-binding transcription factor (CBF-B/NF-YA) subunit B</t>
  </si>
  <si>
    <t>CSD</t>
  </si>
  <si>
    <t>Unique Pfam</t>
  </si>
  <si>
    <t>Num if in 3 or more phyla</t>
  </si>
  <si>
    <t>Num total</t>
  </si>
  <si>
    <t>3BGSZ@33208|Metazoa</t>
  </si>
  <si>
    <t>3BV2I@33208|Metazoa</t>
  </si>
  <si>
    <t>3BH17@33208|Metazoa</t>
  </si>
  <si>
    <t>3BFVH@33208|Metazoa</t>
  </si>
  <si>
    <t>3BPQF@33208|Metazoa</t>
  </si>
  <si>
    <t>3BD7H@33208|Metazoa</t>
  </si>
  <si>
    <t>3BFCX@33208|Metazoa</t>
  </si>
  <si>
    <t>3BA8A@33208|Metazoa</t>
  </si>
  <si>
    <t>3CDVT@33208|Metazoa</t>
  </si>
  <si>
    <t>3BEWP@33208|Metazoa</t>
  </si>
  <si>
    <t>3BJEJ@33208|Metazoa</t>
  </si>
  <si>
    <t>3BPQ9@33208|Metazoa</t>
  </si>
  <si>
    <t>3BJNB@33208|Metazoa</t>
  </si>
  <si>
    <t>3BCCS@33208|Metazoa</t>
  </si>
  <si>
    <t>3BEDA@33208|Metazoa</t>
  </si>
  <si>
    <t>3BEMT@33208|Metazoa</t>
  </si>
  <si>
    <t>3BCV1@33208|Metazoa</t>
  </si>
  <si>
    <t>3BPBF@33208|Metazoa</t>
  </si>
  <si>
    <t>3BUGA@33208|Metazoa</t>
  </si>
  <si>
    <t>3BH0S@33208|Metazoa</t>
  </si>
  <si>
    <t>3BHT4@33208|Metazoa</t>
  </si>
  <si>
    <t>3BEJ2@33208|Metazoa</t>
  </si>
  <si>
    <t>3BJSP@33208|Metazoa</t>
  </si>
  <si>
    <t>3B94X@33208|Metazoa</t>
  </si>
  <si>
    <t>3BCQC@33208|Metazoa</t>
  </si>
  <si>
    <t>3BCDV@33208|Metazoa</t>
  </si>
  <si>
    <t>3BB21@33208|Metazoa</t>
  </si>
  <si>
    <t>3BD0H@33208|Metazoa</t>
  </si>
  <si>
    <t>3BEXA@33208|Metazoa</t>
  </si>
  <si>
    <t>3BFFD@33208|Metazoa</t>
  </si>
  <si>
    <t>3BI3H@33208|Metazoa</t>
  </si>
  <si>
    <t>3BEKE@33208|Metazoa</t>
  </si>
  <si>
    <t>3BJ08@33208|Metazoa</t>
  </si>
  <si>
    <t>3BCTG@33208|Metazoa</t>
  </si>
  <si>
    <t>3BJJ5@33208|Metazoa</t>
  </si>
  <si>
    <t>3BCD4@33208|Metazoa</t>
  </si>
  <si>
    <t>3BHCM@33208|Metazoa</t>
  </si>
  <si>
    <t>3BEGD@33208|Metazoa</t>
  </si>
  <si>
    <t>3BBPV@33208|Metazoa</t>
  </si>
  <si>
    <t>3BH01@33208|Metazoa</t>
  </si>
  <si>
    <t>3BZUV@33208|Metazoa</t>
  </si>
  <si>
    <t>3BFWH@33208|Metazoa</t>
  </si>
  <si>
    <t>3B9NM@33208|Metazoa</t>
  </si>
  <si>
    <t>3BGEW@33208|Metazoa</t>
  </si>
  <si>
    <t>3BD04@33208|Metazoa</t>
  </si>
  <si>
    <t>3BKW5@33208|Metazoa</t>
  </si>
  <si>
    <t>3BI9J@33208|Metazoa</t>
  </si>
  <si>
    <t>3BEJ7@33208|Metazoa</t>
  </si>
  <si>
    <t>3BQG5@33208|Metazoa</t>
  </si>
  <si>
    <t>3BICW@33208|Metazoa</t>
  </si>
  <si>
    <t>3BSIW@33208|Metazoa</t>
  </si>
  <si>
    <t>3BYMV@33208|Metazoa</t>
  </si>
  <si>
    <t>3BB7Q@33208|Metazoa</t>
  </si>
  <si>
    <t>3BDZV@33208|Metazoa</t>
  </si>
  <si>
    <t>KOG2294@2759|Eukaryota</t>
  </si>
  <si>
    <t>3BECC@33208|Metazoa</t>
  </si>
  <si>
    <t>3BC1I@33208|Metazoa</t>
  </si>
  <si>
    <t>KOG4237@2759|Eukaryota</t>
  </si>
  <si>
    <t>3BRC6@33208|Metazoa</t>
  </si>
  <si>
    <t>3BP3V@33208|Metazoa</t>
  </si>
  <si>
    <t>3BBZ4@33208|Metazoa</t>
  </si>
  <si>
    <t>3B99I@33208|Metazoa</t>
  </si>
  <si>
    <t>3BA08@33208|Metazoa</t>
  </si>
  <si>
    <t>39NIX@33154|Opisthokonta</t>
  </si>
  <si>
    <t>3BCA7@33208|Metazoa</t>
  </si>
  <si>
    <t>3BBCH@33208|Metazoa</t>
  </si>
  <si>
    <t>3BFRG@33208|Metazoa</t>
  </si>
  <si>
    <t>3BAJB@33208|Metazoa</t>
  </si>
  <si>
    <t>3BH41@33208|Metazoa</t>
  </si>
  <si>
    <t>3BAC4@33208|Metazoa</t>
  </si>
  <si>
    <t>39373@33154|Opisthokonta</t>
  </si>
  <si>
    <t>3BPT9@33208|Metazoa</t>
  </si>
  <si>
    <t>3BS8Y@33208|Metazoa</t>
  </si>
  <si>
    <t>3BGYR@33208|Metazoa</t>
  </si>
  <si>
    <t>3BCZE@33208|Metazoa</t>
  </si>
  <si>
    <t>3BCJE@33208|Metazoa</t>
  </si>
  <si>
    <t>3BAMG@33208|Metazoa</t>
  </si>
  <si>
    <t>3BF4I@33208|Metazoa</t>
  </si>
  <si>
    <t>3BD8S@33208|Metazoa</t>
  </si>
  <si>
    <t>3BFBS@33208|Metazoa</t>
  </si>
  <si>
    <t>3BCQM@33208|Metazoa</t>
  </si>
  <si>
    <t>3BDU3@33208|Metazoa</t>
  </si>
  <si>
    <t>3BFQD@33208|Metazoa</t>
  </si>
  <si>
    <t>3BFJN@33208|Metazoa</t>
  </si>
  <si>
    <t>3BNAA@33208|Metazoa</t>
  </si>
  <si>
    <t>3BAKI@33208|Metazoa</t>
  </si>
  <si>
    <t>3BCJQ@33208|Metazoa</t>
  </si>
  <si>
    <t>3BKX1@33208|Metazoa</t>
  </si>
  <si>
    <t>3BH0M@33208|Metazoa</t>
  </si>
  <si>
    <t>3BED6@33208|Metazoa</t>
  </si>
  <si>
    <t>3BHVE@33208|Metazoa</t>
  </si>
  <si>
    <t>3BG5R@33208|Metazoa</t>
  </si>
  <si>
    <t>3B9HQ@33208|Metazoa</t>
  </si>
  <si>
    <t>3BET4@33208|Metazoa</t>
  </si>
  <si>
    <t>3BQDP@33208|Metazoa</t>
  </si>
  <si>
    <t>3BBTG@33208|Metazoa</t>
  </si>
  <si>
    <t>3BANB@33208|Metazoa</t>
  </si>
  <si>
    <t>3C1RY@33208|Metazoa</t>
  </si>
  <si>
    <t>3C9FU@33208|Metazoa</t>
  </si>
  <si>
    <t>3BKE3@33208|Metazoa</t>
  </si>
  <si>
    <t>3CPBT@33208|Metazoa</t>
  </si>
  <si>
    <t>3BDU5@33208|Metazoa</t>
  </si>
  <si>
    <t>3BD4B@33208|Metazoa</t>
  </si>
  <si>
    <t>3BH9K@33208|Metazoa</t>
  </si>
  <si>
    <t>3BB6D@33208|Metazoa</t>
  </si>
  <si>
    <t>3BE4F@33208|Metazoa</t>
  </si>
  <si>
    <t>3BNWW@33208|Metazoa</t>
  </si>
  <si>
    <t>KOG4223@2759|Eukaryota</t>
  </si>
  <si>
    <t>3BDM0@33208|Metazoa</t>
  </si>
  <si>
    <t>3BS1K@33208|Metazoa</t>
  </si>
  <si>
    <t>3B9GW@33208|Metazoa</t>
  </si>
  <si>
    <t>3BC71@33208|Metazoa</t>
  </si>
  <si>
    <t>3BAJ6@33208|Metazoa</t>
  </si>
  <si>
    <t>3BH2D@33208|Metazoa</t>
  </si>
  <si>
    <t>3BCYR@33208|Metazoa</t>
  </si>
  <si>
    <t>3BCNQ@33208|Metazoa</t>
  </si>
  <si>
    <t>3BJ20@33208|Metazoa</t>
  </si>
  <si>
    <t>3BCC5@33208|Metazoa</t>
  </si>
  <si>
    <t>3B9VT@33208|Metazoa</t>
  </si>
  <si>
    <t>3BJAS@33208|Metazoa</t>
  </si>
  <si>
    <t>KOG3755@2759|Eukaryota</t>
  </si>
  <si>
    <t>KOG0526@2759|Eukaryota</t>
  </si>
  <si>
    <t>KOG1189@2759|Eukaryota</t>
  </si>
  <si>
    <t>3BJ28@33208|Metazoa</t>
  </si>
  <si>
    <t>3BE71@33208|Metazoa</t>
  </si>
  <si>
    <t>KOG3585@2759|Eukaryota</t>
  </si>
  <si>
    <t>3BPBX@33208|Metazoa</t>
  </si>
  <si>
    <t>3BECZ@33208|Metazoa</t>
  </si>
  <si>
    <t>3BRR2@33208|Metazoa</t>
  </si>
  <si>
    <t>3BU0R@33208|Metazoa</t>
  </si>
  <si>
    <t>3BSVH@33208|Metazoa</t>
  </si>
  <si>
    <t>3BE6Y@33208|Metazoa</t>
  </si>
  <si>
    <t>3BTWB@33208|Metazoa</t>
  </si>
  <si>
    <t>3BSRP@33208|Metazoa</t>
  </si>
  <si>
    <t>3BA1G@33208|Metazoa</t>
  </si>
  <si>
    <t>3BA4C@33208|Metazoa</t>
  </si>
  <si>
    <t>3BNAH@33208|Metazoa</t>
  </si>
  <si>
    <t>3BHNB@33208|Metazoa</t>
  </si>
  <si>
    <t>3BHDQ@33208|Metazoa</t>
  </si>
  <si>
    <t>3BDNY@33208|Metazoa</t>
  </si>
  <si>
    <t>3BCNY@33208|Metazoa</t>
  </si>
  <si>
    <t>3BAF9@33208|Metazoa</t>
  </si>
  <si>
    <t>3BEFW@33208|Metazoa</t>
  </si>
  <si>
    <t>3BB7Y@33208|Metazoa</t>
  </si>
  <si>
    <t>3BEPX@33208|Metazoa</t>
  </si>
  <si>
    <t>3BH60@33208|Metazoa</t>
  </si>
  <si>
    <t>3BD96@33208|Metazoa</t>
  </si>
  <si>
    <t>3C1VY@33208|Metazoa</t>
  </si>
  <si>
    <t>3BAFZ@33208|Metazoa</t>
  </si>
  <si>
    <t>3C2CU@33208|Metazoa</t>
  </si>
  <si>
    <t>3C1J6@33208|Metazoa</t>
  </si>
  <si>
    <t>3BB1V@33208|Metazoa</t>
  </si>
  <si>
    <t>3BI01@33208|Metazoa</t>
  </si>
  <si>
    <t>3BPWR@33208|Metazoa</t>
  </si>
  <si>
    <t>3BGS0@33208|Metazoa</t>
  </si>
  <si>
    <t>3BJEC@33208|Metazoa</t>
  </si>
  <si>
    <t>3BHM5@33208|Metazoa</t>
  </si>
  <si>
    <t>3BFGI@33208|Metazoa</t>
  </si>
  <si>
    <t>3BW1P@33208|Metazoa</t>
  </si>
  <si>
    <t>KOG0327@2759|Eukaryota</t>
  </si>
  <si>
    <t>KOG2645@2759|Eukaryota</t>
  </si>
  <si>
    <t>3H13J@355688|Agaricomycetesincertaesedis</t>
  </si>
  <si>
    <t>3BPUY@33208|Metazoa</t>
  </si>
  <si>
    <t>3S9FJ@5042|Eurotiales</t>
  </si>
  <si>
    <t>KOG0340@2759|Eukaryota</t>
  </si>
  <si>
    <t>4JMAD@91835|fabids</t>
  </si>
  <si>
    <t>3BQV7@33208|Metazoa</t>
  </si>
  <si>
    <t>3BGJN@33208|Metazoa</t>
  </si>
  <si>
    <t>3AEYP@33154|Opisthokonta</t>
  </si>
  <si>
    <t>3BEXK@33208|Metazoa</t>
  </si>
  <si>
    <t>KOG1084@2759|Eukaryota</t>
  </si>
  <si>
    <t>3BDFF@33208|Metazoa</t>
  </si>
  <si>
    <t>3BBTM@33208|Metazoa</t>
  </si>
  <si>
    <t>3BC44@33208|Metazoa</t>
  </si>
  <si>
    <t>3BB85@33208|Metazoa</t>
  </si>
  <si>
    <t>3BU6M@33208|Metazoa</t>
  </si>
  <si>
    <t>3BEWB@33208|Metazoa</t>
  </si>
  <si>
    <t>3BF9M@33208|Metazoa</t>
  </si>
  <si>
    <t>3BGAP@33208|Metazoa</t>
  </si>
  <si>
    <t>3BDYG@33208|Metazoa</t>
  </si>
  <si>
    <t>3BA9S@33208|Metazoa</t>
  </si>
  <si>
    <t>3B9PE@33208|Metazoa</t>
  </si>
  <si>
    <t>3BB5M@33208|Metazoa</t>
  </si>
  <si>
    <t>3BD8P@33208|Metazoa</t>
  </si>
  <si>
    <t>3BFB8@33208|Metazoa</t>
  </si>
  <si>
    <t>3BAYZ@33208|Metazoa</t>
  </si>
  <si>
    <t>3BAKT@33208|Metazoa</t>
  </si>
  <si>
    <t>3BEPW@33208|Metazoa</t>
  </si>
  <si>
    <t>3BB0M@33208|Metazoa</t>
  </si>
  <si>
    <t>3BCNN@33208|Metazoa</t>
  </si>
  <si>
    <t>3BAMF@33208|Metazoa</t>
  </si>
  <si>
    <t>3B9EG@33208|Metazoa</t>
  </si>
  <si>
    <t>3BHX5@33208|Metazoa</t>
  </si>
  <si>
    <t>3BC4S@33208|Metazoa</t>
  </si>
  <si>
    <t>3BJGW@33208|Metazoa</t>
  </si>
  <si>
    <t>3BCJU@33208|Metazoa</t>
  </si>
  <si>
    <t>3BCCC@33208|Metazoa</t>
  </si>
  <si>
    <t>3BGI7@33208|Metazoa</t>
  </si>
  <si>
    <t>3BEVR@33208|Metazoa</t>
  </si>
  <si>
    <t>3BFR7@33208|Metazoa</t>
  </si>
  <si>
    <t>3BBEV@33208|Metazoa</t>
  </si>
  <si>
    <t>3BDTS@33208|Metazoa</t>
  </si>
  <si>
    <t>3BHWP@33208|Metazoa</t>
  </si>
  <si>
    <t>3BJ02@33208|Metazoa</t>
  </si>
  <si>
    <t>3BD4U@33208|Metazoa</t>
  </si>
  <si>
    <t>3BPKM@33208|Metazoa</t>
  </si>
  <si>
    <t>3BGVP@33208|Metazoa</t>
  </si>
  <si>
    <t>3BHAT@33208|Metazoa</t>
  </si>
  <si>
    <t>3BG33@33208|Metazoa</t>
  </si>
  <si>
    <t>3BHYU@33208|Metazoa</t>
  </si>
  <si>
    <t>KOG2483@2759|Eukaryota</t>
  </si>
  <si>
    <t>3BAZD@33208|Metazoa</t>
  </si>
  <si>
    <t>3BGTP@33208|Metazoa</t>
  </si>
  <si>
    <t>3B94M@33208|Metazoa</t>
  </si>
  <si>
    <t>3BB10@33208|Metazoa</t>
  </si>
  <si>
    <t>3BDK0@33208|Metazoa</t>
  </si>
  <si>
    <t>3BI3P@33208|Metazoa</t>
  </si>
  <si>
    <t>3BQDG@33208|Metazoa</t>
  </si>
  <si>
    <t>3BC4P@33208|Metazoa</t>
  </si>
  <si>
    <t>3BDT8@33208|Metazoa</t>
  </si>
  <si>
    <t>3RZ08@4893|Saccharomycetaceae</t>
  </si>
  <si>
    <t>3BJNU@33208|Metazoa</t>
  </si>
  <si>
    <t>3B9VN@33208|Metazoa</t>
  </si>
  <si>
    <t>3BGGE@33208|Metazoa</t>
  </si>
  <si>
    <t>3BB2Z@33208|Metazoa</t>
  </si>
  <si>
    <t>3BEA1@33208|Metazoa</t>
  </si>
  <si>
    <t>3BCWK@33208|Metazoa</t>
  </si>
  <si>
    <t>3BAS9@33208|Metazoa</t>
  </si>
  <si>
    <t>3BMVH@33208|Metazoa</t>
  </si>
  <si>
    <t>3BGXA@33208|Metazoa</t>
  </si>
  <si>
    <t>3BE3C@33208|Metazoa</t>
  </si>
  <si>
    <t>3BPF3@33208|Metazoa</t>
  </si>
  <si>
    <t>39TS7@33154|Opisthokonta</t>
  </si>
  <si>
    <t>3B9WB@33208|Metazoa</t>
  </si>
  <si>
    <t>3BCET@33208|Metazoa</t>
  </si>
  <si>
    <t>3BC0W@33208|Metazoa</t>
  </si>
  <si>
    <t>3BRQ2@33208|Metazoa</t>
  </si>
  <si>
    <t>KOG1414@2759|Eukaryota</t>
  </si>
  <si>
    <t>3BRB7@33208|Metazoa</t>
  </si>
  <si>
    <t>3BCIJ@33208|Metazoa</t>
  </si>
  <si>
    <t>3BJ4M@33208|Metazoa</t>
  </si>
  <si>
    <t>3BEJA@33208|Metazoa</t>
  </si>
  <si>
    <t>3BBTU@33208|Metazoa</t>
  </si>
  <si>
    <t>KOG1817@2759|Eukaryota</t>
  </si>
  <si>
    <t>3BJWN@33208|Metazoa</t>
  </si>
  <si>
    <t>3BHA8@33208|Metazoa</t>
  </si>
  <si>
    <t>3BF1K@33208|Metazoa</t>
  </si>
  <si>
    <t>3BEYR@33208|Metazoa</t>
  </si>
  <si>
    <t>3BEWF@33208|Metazoa</t>
  </si>
  <si>
    <t>3BDPQ@33208|Metazoa</t>
  </si>
  <si>
    <t>3BRHW@33208|Metazoa</t>
  </si>
  <si>
    <t>3BFE1@33208|Metazoa</t>
  </si>
  <si>
    <t>38BZ9@33154|Opisthokonta</t>
  </si>
  <si>
    <t>KOG3608@2759|Eukaryota</t>
  </si>
  <si>
    <t>3BBVH@33208|Metazoa</t>
  </si>
  <si>
    <t>3BEHJ@33208|Metazoa</t>
  </si>
  <si>
    <t>38EFY@33154|Opisthokonta</t>
  </si>
  <si>
    <t>3BVMD@33208|Metazoa</t>
  </si>
  <si>
    <t>39X7A@33154|Opisthokonta</t>
  </si>
  <si>
    <t>3CCTX@33208|Metazoa</t>
  </si>
  <si>
    <t>3BHFD@33208|Metazoa</t>
  </si>
  <si>
    <t>3BSUT@33208|Metazoa</t>
  </si>
  <si>
    <t>3BASJ@33208|Metazoa</t>
  </si>
  <si>
    <t>3BD68@33208|Metazoa</t>
  </si>
  <si>
    <t>3B9BU@33208|Metazoa</t>
  </si>
  <si>
    <t>3BFMV@33208|Metazoa</t>
  </si>
  <si>
    <t>3BGI1@33208|Metazoa</t>
  </si>
  <si>
    <t>3B98I@33208|Metazoa</t>
  </si>
  <si>
    <t>3BW3J@33208|Metazoa</t>
  </si>
  <si>
    <t>3B9ZK@33208|Metazoa</t>
  </si>
  <si>
    <t>3BBXD@33208|Metazoa</t>
  </si>
  <si>
    <t>3BI0X@33208|Metazoa</t>
  </si>
  <si>
    <t>3BG60@33208|Metazoa</t>
  </si>
  <si>
    <t>KOG2252@2759|Eukaryota</t>
  </si>
  <si>
    <t>3BHV4@33208|Metazoa</t>
  </si>
  <si>
    <t>3BDK2@33208|Metazoa</t>
  </si>
  <si>
    <t>3BCAB@33208|Metazoa</t>
  </si>
  <si>
    <t>3BCPM@33208|Metazoa</t>
  </si>
  <si>
    <t>3C1T4@33208|Metazoa</t>
  </si>
  <si>
    <t>3BCNX@33208|Metazoa</t>
  </si>
  <si>
    <t>3BJAP@33208|Metazoa</t>
  </si>
  <si>
    <t>3BCU2@33208|Metazoa</t>
  </si>
  <si>
    <t>3BDT3@33208|Metazoa</t>
  </si>
  <si>
    <t>3BE5M@33208|Metazoa</t>
  </si>
  <si>
    <t>3BT17@33208|Metazoa</t>
  </si>
  <si>
    <t>3BN29@33208|Metazoa</t>
  </si>
  <si>
    <t>KOG0849@2759|Eukaryota</t>
  </si>
  <si>
    <t>KOG0008@2759|Eukaryota</t>
  </si>
  <si>
    <t>3BAGN@33208|Metazoa</t>
  </si>
  <si>
    <t>3BRPR@33208|Metazoa</t>
  </si>
  <si>
    <t>3BDNV@33208|Metazoa</t>
  </si>
  <si>
    <t>3BHUN@33208|Metazoa</t>
  </si>
  <si>
    <t>3BGGS@33208|Metazoa</t>
  </si>
  <si>
    <t>3B9B8@33208|Metazoa</t>
  </si>
  <si>
    <t>3BGDF@33208|Metazoa</t>
  </si>
  <si>
    <t>3BCYV@33208|Metazoa</t>
  </si>
  <si>
    <t>3B9AG@33208|Metazoa</t>
  </si>
  <si>
    <t>3BFTQ@33208|Metazoa</t>
  </si>
  <si>
    <t>3B9C5@33208|Metazoa</t>
  </si>
  <si>
    <t>3BGS8@33208|Metazoa</t>
  </si>
  <si>
    <t>3BIT1@33208|Metazoa</t>
  </si>
  <si>
    <t>3A7NA@33154|Opisthokonta</t>
  </si>
  <si>
    <t>3BDII@33208|Metazoa</t>
  </si>
  <si>
    <t>3B9XW@33208|Metazoa</t>
  </si>
  <si>
    <t>KOG1057@2759|Eukaryota</t>
  </si>
  <si>
    <t>3BBR1@33208|Metazoa</t>
  </si>
  <si>
    <t>3BEID@33208|Metazoa</t>
  </si>
  <si>
    <t>3BNEY@33208|Metazoa</t>
  </si>
  <si>
    <t>3BUXW@33208|Metazoa</t>
  </si>
  <si>
    <t>3BDUX@33208|Metazoa</t>
  </si>
  <si>
    <t>3BB08@33208|Metazoa</t>
  </si>
  <si>
    <t>3CNYT@33208|Metazoa</t>
  </si>
  <si>
    <t>3BJY9@33208|Metazoa</t>
  </si>
  <si>
    <t>3BKFE@33208|Metazoa</t>
  </si>
  <si>
    <t>3BD79@33208|Metazoa</t>
  </si>
  <si>
    <t>3BJ2S@33208|Metazoa</t>
  </si>
  <si>
    <t>3BCDM@33208|Metazoa</t>
  </si>
  <si>
    <t>3BJPZ@33208|Metazoa</t>
  </si>
  <si>
    <t>3BFPR@33208|Metazoa</t>
  </si>
  <si>
    <t>3BA34@33208|Metazoa</t>
  </si>
  <si>
    <t>3BEKF@33208|Metazoa</t>
  </si>
  <si>
    <t>KOG3001@2759|Eukaryota</t>
  </si>
  <si>
    <t>3BQXF@33208|Metazoa</t>
  </si>
  <si>
    <t>3BJ6K@33208|Metazoa</t>
  </si>
  <si>
    <t>KOG1793@2759|Eukaryota</t>
  </si>
  <si>
    <t>3BHMD@33208|Metazoa</t>
  </si>
  <si>
    <t>3BE95@33208|Metazoa</t>
  </si>
  <si>
    <t>3BDMW@33208|Metazoa</t>
  </si>
  <si>
    <t>3BQ9C@33208|Metazoa</t>
  </si>
  <si>
    <t>3BISJ@33208|Metazoa</t>
  </si>
  <si>
    <t>38DA7@33154|Opisthokonta</t>
  </si>
  <si>
    <t>3BA62@33208|Metazoa</t>
  </si>
  <si>
    <t>3B9K9@33208|Metazoa</t>
  </si>
  <si>
    <t>3BT0S@33208|Metazoa</t>
  </si>
  <si>
    <t>3BVTK@33208|Metazoa</t>
  </si>
  <si>
    <t>3C4PS@33208|Metazoa</t>
  </si>
  <si>
    <t>3CNRX@33208|Metazoa</t>
  </si>
  <si>
    <t>38BWG@33154|Opisthokonta</t>
  </si>
  <si>
    <t>KOG3804@2759|Eukaryota</t>
  </si>
  <si>
    <t>3BA8U@33208|Metazoa</t>
  </si>
  <si>
    <t>3BDMZ@33208|Metazoa</t>
  </si>
  <si>
    <t>3BEF7@33208|Metazoa</t>
  </si>
  <si>
    <t>3BHX2@33208|Metazoa</t>
  </si>
  <si>
    <t>38GWB@33154|Opisthokonta</t>
  </si>
  <si>
    <t>KOG1982@2759|Eukaryota</t>
  </si>
  <si>
    <t>3BTJ3@33208|Metazoa</t>
  </si>
  <si>
    <t>2SCSR@2759|Eukaryota</t>
  </si>
  <si>
    <t>3A0RW@33154|Opisthokonta</t>
  </si>
  <si>
    <t>3C280@33208|Metazoa</t>
  </si>
  <si>
    <t>3C39R@33208|Metazoa</t>
  </si>
  <si>
    <t>3BW6F@33208|Metazoa</t>
  </si>
  <si>
    <t>KOG3561@2759|Eukaryota</t>
  </si>
  <si>
    <t>KOG4637@2759|Eukaryota</t>
  </si>
  <si>
    <t>38GUU@33154|Opisthokonta</t>
  </si>
  <si>
    <t>3BEM5@33208|Metazoa</t>
  </si>
  <si>
    <t>KOG1027@2759|Eukaryota</t>
  </si>
  <si>
    <t>3BVGA@33208|Metazoa</t>
  </si>
  <si>
    <t>KOG3802@2759|Eukaryota</t>
  </si>
  <si>
    <t>3BJNP@33208|Metazoa</t>
  </si>
  <si>
    <t>3BCN1@33208|Metazoa</t>
  </si>
  <si>
    <t>3CP9N@33208|Metazoa</t>
  </si>
  <si>
    <t>3BB9N@33208|Metazoa</t>
  </si>
  <si>
    <t>3BJ8E@33208|Metazoa</t>
  </si>
  <si>
    <t>KOG4005@2759|Eukaryota</t>
  </si>
  <si>
    <t>KOG1400@2759|Eukaryota</t>
  </si>
  <si>
    <t>3B9GZ@33208|Metazoa</t>
  </si>
  <si>
    <t>KOG2461@2759|Eukaryota</t>
  </si>
  <si>
    <t>39TEG@33154|Opisthokonta</t>
  </si>
  <si>
    <t>KOG1187@2759|Eukaryota</t>
  </si>
  <si>
    <t>KOG3559@2759|Eukaryota</t>
  </si>
  <si>
    <t>3BEMU@33208|Metazoa</t>
  </si>
  <si>
    <t>3CQWQ@33208|Metazoa</t>
  </si>
  <si>
    <t>3BA7X@33208|Metazoa</t>
  </si>
  <si>
    <t>3BBWM@33208|Metazoa</t>
  </si>
  <si>
    <t>3BBYS@33208|Metazoa</t>
  </si>
  <si>
    <t>3BCJM@33208|Metazoa</t>
  </si>
  <si>
    <t>KOG4571@2759|Eukaryota</t>
  </si>
  <si>
    <t>3BR4Z@33208|Metazoa</t>
  </si>
  <si>
    <t>39QD4@33154|Opisthokonta</t>
  </si>
  <si>
    <t>3BEHB@33208|Metazoa</t>
  </si>
  <si>
    <t>3BA6D@33208|Metazoa</t>
  </si>
  <si>
    <t>KOG4329@2759|Eukaryota</t>
  </si>
  <si>
    <t>3BPZF@33208|Metazoa</t>
  </si>
  <si>
    <t>3BCRF@33208|Metazoa</t>
  </si>
  <si>
    <t>3B9N1@33208|Metazoa</t>
  </si>
  <si>
    <t>"TOTAL +" (including if in only 1 metacell of only 1 species)</t>
  </si>
  <si>
    <t>"TOTAL" (excluding if in only 1 metacell of only 1 species)</t>
  </si>
  <si>
    <t>TOT + (excluding "N/A")</t>
  </si>
  <si>
    <t>TOT (excluding "N/A")</t>
  </si>
  <si>
    <t>Number present in only 1 metacell of only 1 species:</t>
  </si>
  <si>
    <t>Mlei</t>
  </si>
  <si>
    <t>Aque</t>
  </si>
  <si>
    <t>Tadh</t>
  </si>
  <si>
    <t>Nvec</t>
  </si>
  <si>
    <t>Spis</t>
  </si>
  <si>
    <t>Hvul</t>
  </si>
  <si>
    <t>Chem</t>
  </si>
  <si>
    <t>Hsap c</t>
  </si>
  <si>
    <t>Hsap r</t>
  </si>
  <si>
    <t>Mmus c</t>
  </si>
  <si>
    <t>Mmus r</t>
  </si>
  <si>
    <t>Mmus rhab</t>
  </si>
  <si>
    <t>Cint</t>
  </si>
  <si>
    <t>Spur</t>
  </si>
  <si>
    <t>Dmel</t>
  </si>
  <si>
    <t>Total:</t>
  </si>
  <si>
    <t>How many OGs are N/A:</t>
  </si>
  <si>
    <t>How many OGs have a pfam:</t>
  </si>
  <si>
    <t>Total</t>
  </si>
  <si>
    <t>If in 3 or more phyla</t>
  </si>
  <si>
    <t>Percentage of OGs that have a pfam:</t>
  </si>
  <si>
    <t>%</t>
  </si>
  <si>
    <t>Pfam</t>
  </si>
  <si>
    <t>Perc</t>
  </si>
  <si>
    <t>Other</t>
  </si>
  <si>
    <t>ALL</t>
  </si>
  <si>
    <t>PF00096 (zf-C2H2)</t>
  </si>
  <si>
    <t>PF00046 (Homeobox)</t>
  </si>
  <si>
    <t>PF00010 (HLH)</t>
  </si>
  <si>
    <t>PF00170 (bZIP_1)</t>
  </si>
  <si>
    <t>PF00250 (Fork_head)</t>
  </si>
  <si>
    <t>PF00105 (zf-C4)</t>
  </si>
  <si>
    <t>PF07716 (bZIP_2)</t>
  </si>
  <si>
    <t>PF00178 (Ets)</t>
  </si>
  <si>
    <t>PF03131 (bZIP_Maf)</t>
  </si>
  <si>
    <t>PF00313 (CSD)</t>
  </si>
  <si>
    <t>PF00907 (T-box)</t>
  </si>
  <si>
    <t>OTX2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</si>
  <si>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some OGs were annotated with more than 1 pfam domain, so that is why the sum of the counts is not equal to the number of OGs!</t>
    </r>
  </si>
  <si>
    <t>Description short</t>
  </si>
  <si>
    <t>Description full</t>
  </si>
  <si>
    <t>Pfam hits (run with InterProScan)</t>
  </si>
  <si>
    <t>ATFDB hits (blast first hit)</t>
  </si>
  <si>
    <t>eGGnOG Orthogroups</t>
  </si>
  <si>
    <t>Symbol</t>
  </si>
  <si>
    <t>Family</t>
  </si>
  <si>
    <t>Protein</t>
  </si>
  <si>
    <t>Ensembl Gene ID</t>
  </si>
  <si>
    <t>ENSPPYP00000007574.1</t>
  </si>
  <si>
    <t>ENSPPYG00000006676</t>
  </si>
  <si>
    <t>ISL2</t>
  </si>
  <si>
    <t>ENSGEVP00005011473.1</t>
  </si>
  <si>
    <t>ENSGEVG00005008102</t>
  </si>
  <si>
    <t>ISL1</t>
  </si>
  <si>
    <t>ENSCMIP00000048673.1</t>
  </si>
  <si>
    <t>ENSCMIG00000019890</t>
  </si>
  <si>
    <t>isl1</t>
  </si>
  <si>
    <t>ENSVURP00010000454.1</t>
  </si>
  <si>
    <t>ENSVURG00010000400</t>
  </si>
  <si>
    <t>ENSSLUP00000011949.1</t>
  </si>
  <si>
    <t>ENSSLUG00000005671</t>
  </si>
  <si>
    <t>ENSPNAP00000028586.1</t>
  </si>
  <si>
    <t>ENSPNAG00000014364</t>
  </si>
  <si>
    <t>isl2a</t>
  </si>
  <si>
    <t>ENSMUSP00000018748.9</t>
  </si>
  <si>
    <t>ENSMUSG00000018604</t>
  </si>
  <si>
    <t>Tbx3</t>
  </si>
  <si>
    <t>ENSSGRP00000021906.1</t>
  </si>
  <si>
    <t>ENSSGRG00000013077</t>
  </si>
  <si>
    <t>tbx3a</t>
  </si>
  <si>
    <t>ENSONIP00000013877.2</t>
  </si>
  <si>
    <t>ENSONIG00000011030</t>
  </si>
  <si>
    <t>tbx16</t>
  </si>
  <si>
    <t>ENSDCDP00000027106.1</t>
  </si>
  <si>
    <t>ENSDCDG00000019880</t>
  </si>
  <si>
    <t>TBX2</t>
  </si>
  <si>
    <t>ENSPSIP00000019765.1</t>
  </si>
  <si>
    <t>ENSPSIG00000017536</t>
  </si>
  <si>
    <t>ENSSPUP00000018702.1</t>
  </si>
  <si>
    <t>ENSSPUG00000014432</t>
  </si>
  <si>
    <t>HMG</t>
  </si>
  <si>
    <t>ENSSGRP00000075409.1</t>
  </si>
  <si>
    <t>ENSSGRG00000038241</t>
  </si>
  <si>
    <t>sox19b</t>
  </si>
  <si>
    <t>ENSMPUP00000011736.1</t>
  </si>
  <si>
    <t>ENSMPUG00000011830</t>
  </si>
  <si>
    <t>SOX21</t>
  </si>
  <si>
    <t>ENSGFOP00000007307.1</t>
  </si>
  <si>
    <t>ENSGFOG00000005149</t>
  </si>
  <si>
    <t>ENSNFUP00015027841.1</t>
  </si>
  <si>
    <t>ENSNFUG00015013464</t>
  </si>
  <si>
    <t>ENSCARP00000033799.1</t>
  </si>
  <si>
    <t>ENSCARG00000014763</t>
  </si>
  <si>
    <t>sox2</t>
  </si>
  <si>
    <t>ENSOSIP00000023714.1</t>
  </si>
  <si>
    <t>ENSOSIG00000012304</t>
  </si>
  <si>
    <t>rad54l</t>
  </si>
  <si>
    <t>Others</t>
  </si>
  <si>
    <t>ENSHHUP00000076945.1</t>
  </si>
  <si>
    <t>ENSHHUG00000044982</t>
  </si>
  <si>
    <t>ENSMMDP00005011179.1</t>
  </si>
  <si>
    <t>ENSMMDG00005004960</t>
  </si>
  <si>
    <t>rad54b</t>
  </si>
  <si>
    <t>ENSBMUP00000024954.1</t>
  </si>
  <si>
    <t>ENSBMUG00000018748</t>
  </si>
  <si>
    <t>RAD54L</t>
  </si>
  <si>
    <t>ENSBSLP00000057282.1</t>
  </si>
  <si>
    <t>ENSBSLG00000026651</t>
  </si>
  <si>
    <t>puraa</t>
  </si>
  <si>
    <t>FBpp0302759</t>
  </si>
  <si>
    <t>FBgn0022361</t>
  </si>
  <si>
    <t>Pur-alpha</t>
  </si>
  <si>
    <t>ENSACCP00020019586.1</t>
  </si>
  <si>
    <t>ENSACCG00020013466</t>
  </si>
  <si>
    <t>ENSNSUP00000003449.1</t>
  </si>
  <si>
    <t>ENSNSUG00000002798</t>
  </si>
  <si>
    <t>ENSEEEP00000048804.1</t>
  </si>
  <si>
    <t>ENSEEEG00000022953</t>
  </si>
  <si>
    <t>mef2aa</t>
  </si>
  <si>
    <t>ENSIPUP00000032930.1</t>
  </si>
  <si>
    <t>ENSIPUG00000022132</t>
  </si>
  <si>
    <t>mef2ab</t>
  </si>
  <si>
    <t>ENSP00000503132.1</t>
  </si>
  <si>
    <t>ENSG00000177606</t>
  </si>
  <si>
    <t>ENSSTUP00000005042.1</t>
  </si>
  <si>
    <t>ENSSTUG00000002501</t>
  </si>
  <si>
    <t>jun</t>
  </si>
  <si>
    <t>ENSPKIP00000022024.1</t>
  </si>
  <si>
    <t>ENSPKIG00000006193</t>
  </si>
  <si>
    <t>jund</t>
  </si>
  <si>
    <t>ENSIPUP00000018160.1</t>
  </si>
  <si>
    <t>ENSIPUG00000012325</t>
  </si>
  <si>
    <t>ENSNFUP00015040705.1</t>
  </si>
  <si>
    <t>ENSNFUG00015019533</t>
  </si>
  <si>
    <t>ENSMICP00000034532.2</t>
  </si>
  <si>
    <t>ENSMICG00000014656</t>
  </si>
  <si>
    <t>ENSMUSP00000028639.7</t>
  </si>
  <si>
    <t>ENSMUSG00000027210</t>
  </si>
  <si>
    <t>Meis2</t>
  </si>
  <si>
    <t>ENSHHUP00000058200.1</t>
  </si>
  <si>
    <t>ENSHHUG00000034451</t>
  </si>
  <si>
    <t>meis2a</t>
  </si>
  <si>
    <t>ENSPNAP00000034443.1</t>
  </si>
  <si>
    <t>ENSPNAG00000023818</t>
  </si>
  <si>
    <t>ENSLBEP00000010910.1</t>
  </si>
  <si>
    <t>ENSLBEG00000008402</t>
  </si>
  <si>
    <t>MEIS1</t>
  </si>
  <si>
    <t>ENSRNOP00000020044.4</t>
  </si>
  <si>
    <t>ENSRNOG00000014795</t>
  </si>
  <si>
    <t>Nr2f1</t>
  </si>
  <si>
    <t>RXR-like</t>
  </si>
  <si>
    <t>ENSSHAP00000038528.1</t>
  </si>
  <si>
    <t>ENSSHAG00000028061</t>
  </si>
  <si>
    <t>NR2F1</t>
  </si>
  <si>
    <t>ENSMEUP00000002917.1</t>
  </si>
  <si>
    <t>ENSMEUG00000003204</t>
  </si>
  <si>
    <t>ENSMMDP00005027171.1</t>
  </si>
  <si>
    <t>ENSMMDG00005012931</t>
  </si>
  <si>
    <t>nr2f2</t>
  </si>
  <si>
    <t>ENSTMTP00000004398.1</t>
  </si>
  <si>
    <t>ENSTMTG00000003234</t>
  </si>
  <si>
    <t>ENSUPAP00010023071.1</t>
  </si>
  <si>
    <t>ENSUPAG00010018297</t>
  </si>
  <si>
    <t>POU4F1</t>
  </si>
  <si>
    <t>Pou</t>
  </si>
  <si>
    <t>ENSSLUP00000010978.1</t>
  </si>
  <si>
    <t>ENSSLUG00000005221</t>
  </si>
  <si>
    <t>zgc:158291</t>
  </si>
  <si>
    <t>ENSSPAP00000025038.1</t>
  </si>
  <si>
    <t>ENSSPAG00000018930</t>
  </si>
  <si>
    <t>ENSFALP00000015330.1</t>
  </si>
  <si>
    <t>ENSFALG00000014715</t>
  </si>
  <si>
    <t>ENSMODP00000012689.2</t>
  </si>
  <si>
    <t>ENSMODG00000010137</t>
  </si>
  <si>
    <t>POU4F3</t>
  </si>
  <si>
    <t>ENSOCUP00000018501.2</t>
  </si>
  <si>
    <t>ENSOCUG00000022425</t>
  </si>
  <si>
    <t>ENSP00000410466.2</t>
  </si>
  <si>
    <t>ENSG00000213988</t>
  </si>
  <si>
    <t>ENSBBBP00000022452.1</t>
  </si>
  <si>
    <t>ENSBBBG00000016358</t>
  </si>
  <si>
    <t>ENSCARP00000064933.1</t>
  </si>
  <si>
    <t>ENSCARG00000029079</t>
  </si>
  <si>
    <t>ENSMMDP00005007089.1</t>
  </si>
  <si>
    <t>ENSMMDG00005003869</t>
  </si>
  <si>
    <t>ENSMMDP00005002768.1</t>
  </si>
  <si>
    <t>ENSMMDG00005001426</t>
  </si>
  <si>
    <t>ENSNFUP00015028461.1</t>
  </si>
  <si>
    <t>ENSNFUG00015013767</t>
  </si>
  <si>
    <t>ENSOMEP00000036248.1</t>
  </si>
  <si>
    <t>ENSOMEG00000023777</t>
  </si>
  <si>
    <t>ENSRFEP00010027560.1</t>
  </si>
  <si>
    <t>ENSRFEG00010018341</t>
  </si>
  <si>
    <t>ZKSCAN8P1</t>
  </si>
  <si>
    <t>ENSOKIP00005086876.1</t>
  </si>
  <si>
    <t>ENSOKIG00005037924</t>
  </si>
  <si>
    <t>ENSCLAP00000004024.1</t>
  </si>
  <si>
    <t>ENSCLAG00000002872</t>
  </si>
  <si>
    <t>ENSCVAP00000008011.1</t>
  </si>
  <si>
    <t>ENSCVAG00000009747</t>
  </si>
  <si>
    <t>ENSPTXP00000012474.1</t>
  </si>
  <si>
    <t>ENSPTXG00000007759</t>
  </si>
  <si>
    <t>MYB</t>
  </si>
  <si>
    <t>ENSHBUP00000026659.1</t>
  </si>
  <si>
    <t>ENSHBUG00000009478</t>
  </si>
  <si>
    <t>smarca5</t>
  </si>
  <si>
    <t>ENSNGAP00000004741.1</t>
  </si>
  <si>
    <t>ENSNGAG00000006411</t>
  </si>
  <si>
    <t>Aire</t>
  </si>
  <si>
    <t>ENSRNOP00000029841.5</t>
  </si>
  <si>
    <t>ENSRNOG00000021584</t>
  </si>
  <si>
    <t>AABR07028349.1</t>
  </si>
  <si>
    <t>ENSVVUP00000013177.1</t>
  </si>
  <si>
    <t>ENSVVUG00000009534</t>
  </si>
  <si>
    <t>HMGB1</t>
  </si>
  <si>
    <t>ENSMSIP00000027693.1</t>
  </si>
  <si>
    <t>ENSMSIG00000023332</t>
  </si>
  <si>
    <t>FBpp0288398</t>
  </si>
  <si>
    <t>FBgn0278608</t>
  </si>
  <si>
    <t>Dsp1</t>
  </si>
  <si>
    <t>ENSPNAP00000022903.1</t>
  </si>
  <si>
    <t>ENSPNAG00000007450</t>
  </si>
  <si>
    <t>HMGB2</t>
  </si>
  <si>
    <t>ENSCARP00000061769.1</t>
  </si>
  <si>
    <t>ENSCARG00000027213</t>
  </si>
  <si>
    <t>ENSMSIP00000036965.1</t>
  </si>
  <si>
    <t>ENSMSIG00000030795</t>
  </si>
  <si>
    <t>Hlf</t>
  </si>
  <si>
    <t>ENSSTUP00000114713.1</t>
  </si>
  <si>
    <t>ENSSTUG00000050568</t>
  </si>
  <si>
    <t>ENSCMIP00000010438.1</t>
  </si>
  <si>
    <t>ENSCMIG00000005514</t>
  </si>
  <si>
    <t>tefa</t>
  </si>
  <si>
    <t>FBpp0076495</t>
  </si>
  <si>
    <t>FBgn0016694</t>
  </si>
  <si>
    <t>Pdp1</t>
  </si>
  <si>
    <t>TF_bZIP</t>
  </si>
  <si>
    <t>ENSPTRP00000010877.3</t>
  </si>
  <si>
    <t>ENSPTRG00000006409</t>
  </si>
  <si>
    <t>SIX6</t>
  </si>
  <si>
    <t>ENSRNOP00000008880.4</t>
  </si>
  <si>
    <t>ENSRNOG00000006296</t>
  </si>
  <si>
    <t>Six6</t>
  </si>
  <si>
    <t>ENSMSIP00000012559.1</t>
  </si>
  <si>
    <t>ENSMSIG00000010902</t>
  </si>
  <si>
    <t>Six3</t>
  </si>
  <si>
    <t>ENSHCOP00000017089.1</t>
  </si>
  <si>
    <t>ENSHCOG00000020926</t>
  </si>
  <si>
    <t>SIX3</t>
  </si>
  <si>
    <t>ENSSTUP00000098918.1</t>
  </si>
  <si>
    <t>ENSSTUG00000044367</t>
  </si>
  <si>
    <t>six6a</t>
  </si>
  <si>
    <t>ENSPNAP00000007862.1</t>
  </si>
  <si>
    <t>ENSPNAG00000013510</t>
  </si>
  <si>
    <t>ENSECRP00000030688.1</t>
  </si>
  <si>
    <t>ENSECRG00000020790</t>
  </si>
  <si>
    <t>tcf12</t>
  </si>
  <si>
    <t>bHLH</t>
  </si>
  <si>
    <t>ENSSPAP00000016514.1</t>
  </si>
  <si>
    <t>ENSSPAG00000012460</t>
  </si>
  <si>
    <t>ENSSLDP00000016379.1</t>
  </si>
  <si>
    <t>ENSSLDG00000012970</t>
  </si>
  <si>
    <t>ENSDARP00000150243.1</t>
  </si>
  <si>
    <t>ENSDARG00000107408</t>
  </si>
  <si>
    <t>TCF4</t>
  </si>
  <si>
    <t>ENSPKIP00000005701.1</t>
  </si>
  <si>
    <t>ENSPKIG00000022269</t>
  </si>
  <si>
    <t>ENSTMTP00000031930.1</t>
  </si>
  <si>
    <t>ENSTMTG00000022893</t>
  </si>
  <si>
    <t>ENSCJPP00005027708.1</t>
  </si>
  <si>
    <t>ENSCJPG00005021442</t>
  </si>
  <si>
    <t>PBX1</t>
  </si>
  <si>
    <t>ENSSLDP00000030566.1</t>
  </si>
  <si>
    <t>ENSSLDG00000023533</t>
  </si>
  <si>
    <t>pbx1a</t>
  </si>
  <si>
    <t>ENSPREP00000005103.1</t>
  </si>
  <si>
    <t>ENSPREG00000003573</t>
  </si>
  <si>
    <t>ENSLCRP00005017582.1</t>
  </si>
  <si>
    <t>ENSLCRG00005007241</t>
  </si>
  <si>
    <t>pbx1b</t>
  </si>
  <si>
    <t>ENSLCRP00005057131.1</t>
  </si>
  <si>
    <t>ENSLCRG00005021195</t>
  </si>
  <si>
    <t>ENSOMEP00000005825.1</t>
  </si>
  <si>
    <t>ENSOMEG00000006896</t>
  </si>
  <si>
    <t>hif1aa</t>
  </si>
  <si>
    <t>ENSDNOP00000013228.3</t>
  </si>
  <si>
    <t>ENSDNOG00000017069</t>
  </si>
  <si>
    <t>HIF1A</t>
  </si>
  <si>
    <t>ENSCPOP00000004781.3</t>
  </si>
  <si>
    <t>ENSCPOG00000005317</t>
  </si>
  <si>
    <t>ENSLOCP00000012421.1</t>
  </si>
  <si>
    <t>ENSLOCG00000010146</t>
  </si>
  <si>
    <t>ENSCSEP00000020327.1</t>
  </si>
  <si>
    <t>ENSCSEG00000012970</t>
  </si>
  <si>
    <t>NPAS3</t>
  </si>
  <si>
    <t>ENSRFEP00010008720.1</t>
  </si>
  <si>
    <t>ENSRFEG00010005947</t>
  </si>
  <si>
    <t>ENSRNOP00000015875.6</t>
  </si>
  <si>
    <t>ENSRNOG00000023786</t>
  </si>
  <si>
    <t>Ybx1</t>
  </si>
  <si>
    <t>ENSMSIP00000012752.1</t>
  </si>
  <si>
    <t>ENSMSIG00000011043</t>
  </si>
  <si>
    <t>ENSCHYP00000031451.1</t>
  </si>
  <si>
    <t>ENSCHYG00000021113</t>
  </si>
  <si>
    <t>FBpp0075759</t>
  </si>
  <si>
    <t>FBgn0022959</t>
  </si>
  <si>
    <t>yps</t>
  </si>
  <si>
    <t>ENSPKIP00000033287.1</t>
  </si>
  <si>
    <t>ENSPKIG00000013063</t>
  </si>
  <si>
    <t>ybx1</t>
  </si>
  <si>
    <t>ENSUAMP00000013585.1</t>
  </si>
  <si>
    <t>ENSUAMG00000010920</t>
  </si>
  <si>
    <t>ARID</t>
  </si>
  <si>
    <t>ENSLCAP00010028763.1</t>
  </si>
  <si>
    <t>ENSLCAG00010013477</t>
  </si>
  <si>
    <t>kdm5c</t>
  </si>
  <si>
    <t>ENSDNOP00000008154.3</t>
  </si>
  <si>
    <t>ENSDNOG00000010537</t>
  </si>
  <si>
    <t>BNC1</t>
  </si>
  <si>
    <t>ENSSHAP00000029368.1</t>
  </si>
  <si>
    <t>ENSSHAG00000027584</t>
  </si>
  <si>
    <t>ENSMUSP00000158915.2</t>
  </si>
  <si>
    <t>ENSMUSG00000020484</t>
  </si>
  <si>
    <t>Xbp1</t>
  </si>
  <si>
    <t>ENSCGRP00001020219.1</t>
  </si>
  <si>
    <t>ENSCGRG00001019438</t>
  </si>
  <si>
    <t>ENSELUP00000028503.1</t>
  </si>
  <si>
    <t>ENSELUG00000005088</t>
  </si>
  <si>
    <t>xbp1</t>
  </si>
  <si>
    <t>ENSRNOP00000090706.1</t>
  </si>
  <si>
    <t>ENSRNOG00000063351</t>
  </si>
  <si>
    <t>ENSELUP00000010284.1</t>
  </si>
  <si>
    <t>ENSELUG00000010783</t>
  </si>
  <si>
    <t>hmgb3a</t>
  </si>
  <si>
    <t>ENSPMRP00000006335.1</t>
  </si>
  <si>
    <t>ENSPMRG00000004293</t>
  </si>
  <si>
    <t>ENSRNOP00000085056.1</t>
  </si>
  <si>
    <t>ENSRNOG00000030351</t>
  </si>
  <si>
    <t>AABR07006627.1</t>
  </si>
  <si>
    <t>ENSSTUP00000097055.1</t>
  </si>
  <si>
    <t>ENSSTUG00000042862</t>
  </si>
  <si>
    <t>baz2ba</t>
  </si>
  <si>
    <t>MBD</t>
  </si>
  <si>
    <t>ENSPNAP00000025557.1</t>
  </si>
  <si>
    <t>ENSPNAG00000010685</t>
  </si>
  <si>
    <t>baz2a</t>
  </si>
  <si>
    <t>ENSSAUP00010000540.1</t>
  </si>
  <si>
    <t>ENSSAUG00010000314</t>
  </si>
  <si>
    <t>ENSCMIP00000011860.1</t>
  </si>
  <si>
    <t>ENSCMIG00000005981</t>
  </si>
  <si>
    <t>ENSLOCP00000008021.1</t>
  </si>
  <si>
    <t>ENSLOCG00000006641</t>
  </si>
  <si>
    <t>maf1</t>
  </si>
  <si>
    <t>ENSSFOP00015076083.1</t>
  </si>
  <si>
    <t>ENSSFOG00015031546</t>
  </si>
  <si>
    <t>ENSKMAP00000018206.1</t>
  </si>
  <si>
    <t>ENSKMAG00000013552</t>
  </si>
  <si>
    <t>ENSCMIP00000004474.1</t>
  </si>
  <si>
    <t>ENSCMIG00000002668</t>
  </si>
  <si>
    <t>ENSIPUP00000002688.1</t>
  </si>
  <si>
    <t>ENSIPUG00000001934</t>
  </si>
  <si>
    <t>foxj1b</t>
  </si>
  <si>
    <t>ENSHCOP00000000932.1</t>
  </si>
  <si>
    <t>ENSHCOG00000001823</t>
  </si>
  <si>
    <t>ENSSGRP00000002270.1</t>
  </si>
  <si>
    <t>ENSSGRG00000001419</t>
  </si>
  <si>
    <t>ENSLACP00000018547.2</t>
  </si>
  <si>
    <t>ENSLACG00000016329</t>
  </si>
  <si>
    <t>ENSPPAP00000017341.1</t>
  </si>
  <si>
    <t>ENSPPAG00000031717</t>
  </si>
  <si>
    <t>EML3</t>
  </si>
  <si>
    <t>zf-GATA</t>
  </si>
  <si>
    <t>ENSSLUP00000041442.1</t>
  </si>
  <si>
    <t>ENSSLUG00000018418</t>
  </si>
  <si>
    <t>spi2</t>
  </si>
  <si>
    <t>ETS</t>
  </si>
  <si>
    <t>ENSLACP00000023139.1</t>
  </si>
  <si>
    <t>ENSLACG00000022602</t>
  </si>
  <si>
    <t>ENSNFUP00015033836.1</t>
  </si>
  <si>
    <t>ENSNFUG00015016546</t>
  </si>
  <si>
    <t>elk4</t>
  </si>
  <si>
    <t>ENSTNIP00000002973.1</t>
  </si>
  <si>
    <t>ENSTNIG00000002530</t>
  </si>
  <si>
    <t>elk1</t>
  </si>
  <si>
    <t>ENSTNIP00000010186.1</t>
  </si>
  <si>
    <t>ENSTNIG00000007381</t>
  </si>
  <si>
    <t>ENSPNAP00000014612.1</t>
  </si>
  <si>
    <t>ENSPNAG00000020577</t>
  </si>
  <si>
    <t>etv5b</t>
  </si>
  <si>
    <t>ENSPEMP00000030937.1</t>
  </si>
  <si>
    <t>ENSPEMG00000010512</t>
  </si>
  <si>
    <t>Nfe2l1</t>
  </si>
  <si>
    <t>ENSHCOP00000002763.1</t>
  </si>
  <si>
    <t>ENSHCOG00000003983</t>
  </si>
  <si>
    <t>ENSXETP00000026569.3</t>
  </si>
  <si>
    <t>ENSXETG00000012174</t>
  </si>
  <si>
    <t>nfe2l3</t>
  </si>
  <si>
    <t>ENSDCDP00000008138.1</t>
  </si>
  <si>
    <t>ENSDCDG00000004189</t>
  </si>
  <si>
    <t>nfe2</t>
  </si>
  <si>
    <t>ENSLCAP00010053977.1</t>
  </si>
  <si>
    <t>ENSLCAG00010025123</t>
  </si>
  <si>
    <t>matk</t>
  </si>
  <si>
    <t>ENSP00000384587.2</t>
  </si>
  <si>
    <t>ENSG00000128272</t>
  </si>
  <si>
    <t>FBpp0304323</t>
  </si>
  <si>
    <t>FBgn0000370</t>
  </si>
  <si>
    <t>crc</t>
  </si>
  <si>
    <t>ENSGACP00000026215.1</t>
  </si>
  <si>
    <t>ENSGACG00000019842</t>
  </si>
  <si>
    <t>atf4a</t>
  </si>
  <si>
    <t>ENSODEP00000017302.1</t>
  </si>
  <si>
    <t>ENSODEG00000012749</t>
  </si>
  <si>
    <t>LHX5</t>
  </si>
  <si>
    <t>ENSOANP00000053163.1</t>
  </si>
  <si>
    <t>ENSOANG00000042742</t>
  </si>
  <si>
    <t>ENSSSCP00000031751.1</t>
  </si>
  <si>
    <t>ENSSSCG00000017692</t>
  </si>
  <si>
    <t>ENSLOCP00000008045.1</t>
  </si>
  <si>
    <t>ENSLOCG00000006663</t>
  </si>
  <si>
    <t>arid3c</t>
  </si>
  <si>
    <t>ENSOANP00000034546.1</t>
  </si>
  <si>
    <t>ENSOANG00000041481</t>
  </si>
  <si>
    <t>ENSLCRP00005004068.1</t>
  </si>
  <si>
    <t>ENSLCRG00005002152</t>
  </si>
  <si>
    <t>FBpp0080857</t>
  </si>
  <si>
    <t>FBgn0032815</t>
  </si>
  <si>
    <t>CG10462</t>
  </si>
  <si>
    <t>ENSHCOP00000017842.1</t>
  </si>
  <si>
    <t>ENSHCOG00000001940</t>
  </si>
  <si>
    <t>ENSNSUP00000011968.1</t>
  </si>
  <si>
    <t>ENSNSUG00000009004</t>
  </si>
  <si>
    <t>KLF5</t>
  </si>
  <si>
    <t>ENSMPUP00000000846.1</t>
  </si>
  <si>
    <t>ENSMPUG00000000850</t>
  </si>
  <si>
    <t>SMAD2</t>
  </si>
  <si>
    <t>MH1</t>
  </si>
  <si>
    <t>ENSGEVP00005024014.1</t>
  </si>
  <si>
    <t>ENSGEVG00005017000</t>
  </si>
  <si>
    <t>SMAD1</t>
  </si>
  <si>
    <t>ENSNBRP00000013214.1</t>
  </si>
  <si>
    <t>ENSNBRG00000010263</t>
  </si>
  <si>
    <t>smad2</t>
  </si>
  <si>
    <t>ENSPTXP00000010022.1</t>
  </si>
  <si>
    <t>ENSPTXG00000007135</t>
  </si>
  <si>
    <t>SMAD9</t>
  </si>
  <si>
    <t>ENSP00000441823.2</t>
  </si>
  <si>
    <t>ENSG00000256463</t>
  </si>
  <si>
    <t>SALL3</t>
  </si>
  <si>
    <t>ENSP00000251020.4</t>
  </si>
  <si>
    <t>ENSG00000103449</t>
  </si>
  <si>
    <t>SALL1</t>
  </si>
  <si>
    <t>ENSOJAP00000003710.1</t>
  </si>
  <si>
    <t>ENSOJAG00000002023</t>
  </si>
  <si>
    <t>ENSMSIP00000003848.1</t>
  </si>
  <si>
    <t>ENSMSIG00000003209</t>
  </si>
  <si>
    <t>Tfap2a</t>
  </si>
  <si>
    <t>AP-2</t>
  </si>
  <si>
    <t>ENSRNOP00000075514.1</t>
  </si>
  <si>
    <t>ENSRNOG00000011823</t>
  </si>
  <si>
    <t>Tfap2b</t>
  </si>
  <si>
    <t>ENSOTSP00005010948.1</t>
  </si>
  <si>
    <t>ENSOTSG00005005786</t>
  </si>
  <si>
    <t>dnajc1</t>
  </si>
  <si>
    <t>ENSPSIP00000012167.1</t>
  </si>
  <si>
    <t>ENSPSIG00000010979</t>
  </si>
  <si>
    <t>TFAP2C</t>
  </si>
  <si>
    <t>FBpp0303075</t>
  </si>
  <si>
    <t>FBgn0004618</t>
  </si>
  <si>
    <t>gl</t>
  </si>
  <si>
    <t>ENSSFOP00015017990.2</t>
  </si>
  <si>
    <t>ENSSFOG00015011571</t>
  </si>
  <si>
    <t>cebpg</t>
  </si>
  <si>
    <t>ENSKMAP00000015600.1</t>
  </si>
  <si>
    <t>ENSKMAG00000011673</t>
  </si>
  <si>
    <t>ENSTRUP00000018437.2</t>
  </si>
  <si>
    <t>ENSTRUG00000007449</t>
  </si>
  <si>
    <t>cebpb</t>
  </si>
  <si>
    <t>ENSPNAP00000034158.1</t>
  </si>
  <si>
    <t>ENSPNAG00000023238</t>
  </si>
  <si>
    <t>ENSSBOP00000023413.1</t>
  </si>
  <si>
    <t>ENSSBOG00000028215</t>
  </si>
  <si>
    <t>ENSPKIP00000022578.1</t>
  </si>
  <si>
    <t>ENSPKIG00000006529</t>
  </si>
  <si>
    <t>ENSCARP00000052805.1</t>
  </si>
  <si>
    <t>ENSCARG00000022808</t>
  </si>
  <si>
    <t>hes2.1</t>
  </si>
  <si>
    <t>ENSCPOP00000018411.2</t>
  </si>
  <si>
    <t>ENSCPOG00000026184</t>
  </si>
  <si>
    <t>EBF1</t>
  </si>
  <si>
    <t>COE</t>
  </si>
  <si>
    <t>ENSECRP00000006882.1</t>
  </si>
  <si>
    <t>ENSECRG00000004457</t>
  </si>
  <si>
    <t>ENSVVUP00000006947.1</t>
  </si>
  <si>
    <t>ENSVVUG00000002545</t>
  </si>
  <si>
    <t>EBF3</t>
  </si>
  <si>
    <t>ENSCJPP00005008843.1</t>
  </si>
  <si>
    <t>ENSCJPG00005007834</t>
  </si>
  <si>
    <t>ENSSCUP00000020054.1</t>
  </si>
  <si>
    <t>ENSSCUG00000014721</t>
  </si>
  <si>
    <t>ARID1A</t>
  </si>
  <si>
    <t>ENSMZEP00005018924.1</t>
  </si>
  <si>
    <t>ENSMZEG00005014174</t>
  </si>
  <si>
    <t>arid1b</t>
  </si>
  <si>
    <t>ENSCMIP00000006846.1</t>
  </si>
  <si>
    <t>ENSCMIG00000003757</t>
  </si>
  <si>
    <t>stat5a</t>
  </si>
  <si>
    <t>STAT</t>
  </si>
  <si>
    <t>ENSSMRP00000002868.1</t>
  </si>
  <si>
    <t>ENSSMRG00000002447</t>
  </si>
  <si>
    <t>ENSCPBP00000023547.1</t>
  </si>
  <si>
    <t>ENSCPBG00000016812</t>
  </si>
  <si>
    <t>ENSMAUP00000013824.1</t>
  </si>
  <si>
    <t>ENSMAUG00000013751</t>
  </si>
  <si>
    <t>Ssrp1</t>
  </si>
  <si>
    <t>ENSSGRP00000107434.1</t>
  </si>
  <si>
    <t>ENSSGRG00000053032</t>
  </si>
  <si>
    <t>rreb1b</t>
  </si>
  <si>
    <t>ENSSTUP00000085686.1</t>
  </si>
  <si>
    <t>ENSSTUG00000037707</t>
  </si>
  <si>
    <t>ENSMAMP00000029534.2</t>
  </si>
  <si>
    <t>ENSMAMG00000027903</t>
  </si>
  <si>
    <t>ENSSAUP00010057927.1</t>
  </si>
  <si>
    <t>ENSSAUG00010023677</t>
  </si>
  <si>
    <t>ENSCCRP00000012619.1</t>
  </si>
  <si>
    <t>ENSCCRG00000007310</t>
  </si>
  <si>
    <t>rreb1a</t>
  </si>
  <si>
    <t>ENSNSUP00000012147.1</t>
  </si>
  <si>
    <t>ENSNSUG00000009122</t>
  </si>
  <si>
    <t>ENSFHEP00000010391.1</t>
  </si>
  <si>
    <t>ENSFHEG00000011702</t>
  </si>
  <si>
    <t>ENSCABP00000021505.1</t>
  </si>
  <si>
    <t>ENSCABG00000015677</t>
  </si>
  <si>
    <t>ENSNGAP00000019064.1</t>
  </si>
  <si>
    <t>ENSNGAG00000018975</t>
  </si>
  <si>
    <t>Deaf1</t>
  </si>
  <si>
    <t>ENSSHBP00005004132.1</t>
  </si>
  <si>
    <t>ENSSHBG00005003577</t>
  </si>
  <si>
    <t>R11E3.6a.1</t>
  </si>
  <si>
    <t>WBGene00001324</t>
  </si>
  <si>
    <t>eor-1</t>
  </si>
  <si>
    <t>ZBTB</t>
  </si>
  <si>
    <t>ENSLLTP00000018746.1</t>
  </si>
  <si>
    <t>ENSLLTG00000014153</t>
  </si>
  <si>
    <t>ZBTB7A</t>
  </si>
  <si>
    <t>ENSCPBP00000014309.1</t>
  </si>
  <si>
    <t>ENSCPBG00000010659</t>
  </si>
  <si>
    <t>ENSRNOP00000067389.2</t>
  </si>
  <si>
    <t>ENSRNOG00000046242</t>
  </si>
  <si>
    <t>Klf7</t>
  </si>
  <si>
    <t>ENSPKIP00000036051.1</t>
  </si>
  <si>
    <t>ENSPKIG00000014765</t>
  </si>
  <si>
    <t>klf7b</t>
  </si>
  <si>
    <t>ENSCMIP00000028829.1</t>
  </si>
  <si>
    <t>ENSCMIG00000012503</t>
  </si>
  <si>
    <t>ENSXETP00000035779.3</t>
  </si>
  <si>
    <t>ENSXETG00000016394</t>
  </si>
  <si>
    <t>klf7</t>
  </si>
  <si>
    <t>ENSSCAP00000004926.1</t>
  </si>
  <si>
    <t>ENSSCAG00000003974</t>
  </si>
  <si>
    <t>ENSMAUP00000010454.1</t>
  </si>
  <si>
    <t>ENSMAUG00000011338</t>
  </si>
  <si>
    <t>ENSPSIP00000011444.1</t>
  </si>
  <si>
    <t>ENSPSIG00000010351</t>
  </si>
  <si>
    <t>ENSBSLP00000014337.1</t>
  </si>
  <si>
    <t>ENSBSLG00000007543</t>
  </si>
  <si>
    <t>hmgxb4a</t>
  </si>
  <si>
    <t>FBpp0088311</t>
  </si>
  <si>
    <t>FBgn0039937</t>
  </si>
  <si>
    <t>fd102C</t>
  </si>
  <si>
    <t>ENSLACP00000012288.1</t>
  </si>
  <si>
    <t>ENSLACG00000010819</t>
  </si>
  <si>
    <t>ENSCSAP00000005999.1</t>
  </si>
  <si>
    <t>ENSCSAG00000009750</t>
  </si>
  <si>
    <t>THRB</t>
  </si>
  <si>
    <t>THR-like</t>
  </si>
  <si>
    <t>ENSMAUP00000006830.1</t>
  </si>
  <si>
    <t>ENSMAUG00000008673</t>
  </si>
  <si>
    <t>Thrb</t>
  </si>
  <si>
    <t>ENSMUSP00000022304.11</t>
  </si>
  <si>
    <t>ENSMUSG00000021779</t>
  </si>
  <si>
    <t>ENSPPRP00000004369.1</t>
  </si>
  <si>
    <t>ENSPPRG00000000492</t>
  </si>
  <si>
    <t>THRA</t>
  </si>
  <si>
    <t>ENSCHAP00000007797.1</t>
  </si>
  <si>
    <t>ENSCHAG00000003500</t>
  </si>
  <si>
    <t>thrb</t>
  </si>
  <si>
    <t>ENSP00000482504.1</t>
  </si>
  <si>
    <t>ENSG00000278570</t>
  </si>
  <si>
    <t>NR2E3</t>
  </si>
  <si>
    <t>ENSMSIP00000035407.1</t>
  </si>
  <si>
    <t>ENSMSIG00000029477</t>
  </si>
  <si>
    <t>Nr2e3</t>
  </si>
  <si>
    <t>ENSNGAP00000014047.1</t>
  </si>
  <si>
    <t>ENSNGAG00000015446</t>
  </si>
  <si>
    <t>ENSNBRP00000022167.1</t>
  </si>
  <si>
    <t>ENSNBRG00000016989</t>
  </si>
  <si>
    <t>nr2e3</t>
  </si>
  <si>
    <t>ENSTMTP00000001525.1</t>
  </si>
  <si>
    <t>ENSTMTG00000001241</t>
  </si>
  <si>
    <t>MAFA</t>
  </si>
  <si>
    <t>ENSSARP00000009492.1</t>
  </si>
  <si>
    <t>ENSSARG00000010505</t>
  </si>
  <si>
    <t>ENSNBRP00000030467.1</t>
  </si>
  <si>
    <t>ENSNBRG00000023180</t>
  </si>
  <si>
    <t>MAFB</t>
  </si>
  <si>
    <t>ENSP00000338629.3</t>
  </si>
  <si>
    <t>ENSG00000142599</t>
  </si>
  <si>
    <t>ENSONIP00000003018.2</t>
  </si>
  <si>
    <t>ENSONIG00000002413</t>
  </si>
  <si>
    <t>rerea</t>
  </si>
  <si>
    <t>ENSTRUP00000085291.1</t>
  </si>
  <si>
    <t>ENSTRUG00000009197</t>
  </si>
  <si>
    <t>ENSLACP00000005800.1</t>
  </si>
  <si>
    <t>ENSLACG00000005149</t>
  </si>
  <si>
    <t>EGR1</t>
  </si>
  <si>
    <t>ENSTTRP00000005188.1</t>
  </si>
  <si>
    <t>ENSTTRG00000005503</t>
  </si>
  <si>
    <t>ENSPCTP00005026437.1</t>
  </si>
  <si>
    <t>ENSPCTG00005018959</t>
  </si>
  <si>
    <t>EGR3</t>
  </si>
  <si>
    <t>ENSOJAP00000048510.1</t>
  </si>
  <si>
    <t>ENSOJAG00000023503</t>
  </si>
  <si>
    <t>crebzf</t>
  </si>
  <si>
    <t>ENSONIP00000026228.2</t>
  </si>
  <si>
    <t>ENSONIG00000020925</t>
  </si>
  <si>
    <t>ENSCCRP00000021478.1</t>
  </si>
  <si>
    <t>ENSCCRG00000011761</t>
  </si>
  <si>
    <t>ENSKMAP00000008523.1</t>
  </si>
  <si>
    <t>ENSKMAG00000006415</t>
  </si>
  <si>
    <t>nfat5b</t>
  </si>
  <si>
    <t>RHD</t>
  </si>
  <si>
    <t>ENSCPRP00005011891.1</t>
  </si>
  <si>
    <t>ENSCPRG00005008488</t>
  </si>
  <si>
    <t>ENSHBUP00000027146.1</t>
  </si>
  <si>
    <t>ENSHBUG00000010181</t>
  </si>
  <si>
    <t>nfat5a</t>
  </si>
  <si>
    <t>ENSCMIP00000040702.1</t>
  </si>
  <si>
    <t>ENSCMIG00000016963</t>
  </si>
  <si>
    <t>foxl2b</t>
  </si>
  <si>
    <t>ENSNSUP00000018832.1</t>
  </si>
  <si>
    <t>ENSNSUG00000013756</t>
  </si>
  <si>
    <t>ENSECRP00000009803.1</t>
  </si>
  <si>
    <t>ENSECRG00000006571</t>
  </si>
  <si>
    <t>zgc:194189</t>
  </si>
  <si>
    <t>ENSSCAP00000007910.1</t>
  </si>
  <si>
    <t>ENSSCAG00000006068</t>
  </si>
  <si>
    <t>ENSSARP00000003892.1</t>
  </si>
  <si>
    <t>ENSSARG00000004298</t>
  </si>
  <si>
    <t>KLF11</t>
  </si>
  <si>
    <t>ENSPMJP00000013343.1</t>
  </si>
  <si>
    <t>ENSPMJG00000010151</t>
  </si>
  <si>
    <t>ENSPREP00000008765.1</t>
  </si>
  <si>
    <t>ENSPREG00000005993</t>
  </si>
  <si>
    <t>ENSCCRP00000018410.1</t>
  </si>
  <si>
    <t>ENSCCRG00000010238</t>
  </si>
  <si>
    <t>srfb</t>
  </si>
  <si>
    <t>ENSDARP00000134321.1</t>
  </si>
  <si>
    <t>ENSDARG00000102867</t>
  </si>
  <si>
    <t>ENSPNAP00000018847.1</t>
  </si>
  <si>
    <t>ENSPNAG00000005593</t>
  </si>
  <si>
    <t>grhl2b</t>
  </si>
  <si>
    <t>ENSCHAP00000034389.1</t>
  </si>
  <si>
    <t>ENSCHAG00000015880</t>
  </si>
  <si>
    <t>grhl1</t>
  </si>
  <si>
    <t>ENSXETP00000073080.1</t>
  </si>
  <si>
    <t>ENSXETG00000006632</t>
  </si>
  <si>
    <t>grhl2</t>
  </si>
  <si>
    <t>ENSSPUP00000011616.1</t>
  </si>
  <si>
    <t>ENSSPUG00000008861</t>
  </si>
  <si>
    <t>ENSSVLP00005002331.1</t>
  </si>
  <si>
    <t>ENSSVLG00005001862</t>
  </si>
  <si>
    <t>ENSRNOP00000083898.1</t>
  </si>
  <si>
    <t>ENSRNOG00000018602</t>
  </si>
  <si>
    <t>Camta1</t>
  </si>
  <si>
    <t>ENSDARP00000154746.1</t>
  </si>
  <si>
    <t>ENSDARG00000116922</t>
  </si>
  <si>
    <t>camta1a</t>
  </si>
  <si>
    <t>ENSMPUP00000001655.1</t>
  </si>
  <si>
    <t>ENSMPUG00000001671</t>
  </si>
  <si>
    <t>TSC22</t>
  </si>
  <si>
    <t>ENSRNOP00000055007.2</t>
  </si>
  <si>
    <t>ENSRNOG00000001030</t>
  </si>
  <si>
    <t>Tsc22d1</t>
  </si>
  <si>
    <t>ENSCDRP00005022546.1</t>
  </si>
  <si>
    <t>ENSCDRG00005015647</t>
  </si>
  <si>
    <t>ENSMSIP00000036961.1</t>
  </si>
  <si>
    <t>ENSMSIG00000030580</t>
  </si>
  <si>
    <t>Foxp1</t>
  </si>
  <si>
    <t>ENSKMAP00000019444.1</t>
  </si>
  <si>
    <t>ENSKMAG00000014437</t>
  </si>
  <si>
    <t>foxp4</t>
  </si>
  <si>
    <t>ENSCCRP00000077090.1</t>
  </si>
  <si>
    <t>ENSCCRG00000041744</t>
  </si>
  <si>
    <t>foxp1a</t>
  </si>
  <si>
    <t>ENSATEP00000070072.1</t>
  </si>
  <si>
    <t>ENSATEG00000029062</t>
  </si>
  <si>
    <t>fosl1a</t>
  </si>
  <si>
    <t>ENSCARP00000124588.1</t>
  </si>
  <si>
    <t>ENSCARG00000065387</t>
  </si>
  <si>
    <t>atf3</t>
  </si>
  <si>
    <t>ENSELUP00000003708.2</t>
  </si>
  <si>
    <t>ENSELUG00000004896</t>
  </si>
  <si>
    <t>fosab</t>
  </si>
  <si>
    <t>ENSLACP00000011709.2</t>
  </si>
  <si>
    <t>ENSLACG00000010306</t>
  </si>
  <si>
    <t>ENSCMIP00000022557.1</t>
  </si>
  <si>
    <t>ENSCMIG00000010154</t>
  </si>
  <si>
    <t>tada2b</t>
  </si>
  <si>
    <t>ENSCPRP00005004966.1</t>
  </si>
  <si>
    <t>ENSCPRG00005003569</t>
  </si>
  <si>
    <t>ENSDCDP00000000521.1</t>
  </si>
  <si>
    <t>ENSDCDG00000000329</t>
  </si>
  <si>
    <t>ENSCSAP00000009586.1</t>
  </si>
  <si>
    <t>ENSCSAG00000013429</t>
  </si>
  <si>
    <t>ENSSPUP00000015275.1</t>
  </si>
  <si>
    <t>ENSSPUG00000011741</t>
  </si>
  <si>
    <t>ENSCGRP00001002912.1</t>
  </si>
  <si>
    <t>ENSCGRG00001003350</t>
  </si>
  <si>
    <t>Dnajc2</t>
  </si>
  <si>
    <t>ENSRNOP00000016909.5</t>
  </si>
  <si>
    <t>ENSRNOG00000012392</t>
  </si>
  <si>
    <t>ENSMLUP00000001092.2</t>
  </si>
  <si>
    <t>ENSMLUG00000001182</t>
  </si>
  <si>
    <t>ENSMOCP00000004832.1</t>
  </si>
  <si>
    <t>ENSMOCG00000004160</t>
  </si>
  <si>
    <t>Baz2b</t>
  </si>
  <si>
    <t>ENSMFAP00000038193.1</t>
  </si>
  <si>
    <t>ENSMFAG00000038425</t>
  </si>
  <si>
    <t>POLR3B</t>
  </si>
  <si>
    <t>RFX</t>
  </si>
  <si>
    <t>ENSSSCP00000023225.2</t>
  </si>
  <si>
    <t>ENSSSCG00000000169</t>
  </si>
  <si>
    <t>ENSLBEP00000023710.1</t>
  </si>
  <si>
    <t>ENSLBEG00000018191</t>
  </si>
  <si>
    <t>neurog1</t>
  </si>
  <si>
    <t>ENSSGRP00000062513.1</t>
  </si>
  <si>
    <t>ENSSGRG00000032302</t>
  </si>
  <si>
    <t>bhlha15</t>
  </si>
  <si>
    <t>ENSPTRP00000031988.5</t>
  </si>
  <si>
    <t>ENSPTRG00000018743</t>
  </si>
  <si>
    <t>ENSHHUP00000026791.1</t>
  </si>
  <si>
    <t>ENSHHUG00000016958</t>
  </si>
  <si>
    <t>tulp4b</t>
  </si>
  <si>
    <t>ENSCMIP00000010418.1</t>
  </si>
  <si>
    <t>ENSCMIG00000005499</t>
  </si>
  <si>
    <t>CREM</t>
  </si>
  <si>
    <t>ENSAMXP00000027791.1</t>
  </si>
  <si>
    <t>ENSAMXG00000029126</t>
  </si>
  <si>
    <t>ENSGFOP00000013748.1</t>
  </si>
  <si>
    <t>ENSGFOG00000009411</t>
  </si>
  <si>
    <t>ENSPTRP00000081703.1</t>
  </si>
  <si>
    <t>ENSPTRG00000023788</t>
  </si>
  <si>
    <t>RXRG</t>
  </si>
  <si>
    <t>ENSCGRP00001019635.1</t>
  </si>
  <si>
    <t>ENSCGRG00001019006</t>
  </si>
  <si>
    <t>Rxrg</t>
  </si>
  <si>
    <t>ENSP00000334813.3</t>
  </si>
  <si>
    <t>ENSG00000134438</t>
  </si>
  <si>
    <t>RAX</t>
  </si>
  <si>
    <t>ENSSFOP00015034802.1</t>
  </si>
  <si>
    <t>ENSSFOG00015022166</t>
  </si>
  <si>
    <t>rx3</t>
  </si>
  <si>
    <t>ENSMMUP00000074047.1</t>
  </si>
  <si>
    <t>ENSMMUG00000008790</t>
  </si>
  <si>
    <t>ZMIZ1</t>
  </si>
  <si>
    <t>ENSCARP00000021865.1</t>
  </si>
  <si>
    <t>ENSCARG00000009858</t>
  </si>
  <si>
    <t>zmiz1b</t>
  </si>
  <si>
    <t>ENSOARP00020022367.1</t>
  </si>
  <si>
    <t>ENSOARG00020017517</t>
  </si>
  <si>
    <t>KMT2C</t>
  </si>
  <si>
    <t>ENSOGAP00000005885.2</t>
  </si>
  <si>
    <t>ENSOGAG00000006574</t>
  </si>
  <si>
    <t>ENSFALP00000007141.2</t>
  </si>
  <si>
    <t>ENSFALG00000006839</t>
  </si>
  <si>
    <t>ENSCARP00000098933.1</t>
  </si>
  <si>
    <t>ENSCARG00000050166</t>
  </si>
  <si>
    <t>irf1a</t>
  </si>
  <si>
    <t>ENSDARP00000070128.3</t>
  </si>
  <si>
    <t>ENSDARG00000043492</t>
  </si>
  <si>
    <t>ENSLOCP00000019155.1</t>
  </si>
  <si>
    <t>ENSLOCG00000015563</t>
  </si>
  <si>
    <t>irf5</t>
  </si>
  <si>
    <t>ENSAPOP00000030712.1</t>
  </si>
  <si>
    <t>ENSAPOG00000017464</t>
  </si>
  <si>
    <t>ENSSARP00000002509.1</t>
  </si>
  <si>
    <t>ENSSARG00000002776</t>
  </si>
  <si>
    <t>ENSBSLP00000012407.1</t>
  </si>
  <si>
    <t>ENSBSLG00000006289</t>
  </si>
  <si>
    <t>dmrta2</t>
  </si>
  <si>
    <t>F10C1.5.1</t>
  </si>
  <si>
    <t>WBGene00017326</t>
  </si>
  <si>
    <t>dmd-5</t>
  </si>
  <si>
    <t>ENSFALP00000010836.2</t>
  </si>
  <si>
    <t>ENSFALG00000010391</t>
  </si>
  <si>
    <t>DMRT3</t>
  </si>
  <si>
    <t>ENSCARP00000036586.1</t>
  </si>
  <si>
    <t>ENSCARG00000015728</t>
  </si>
  <si>
    <t>nek6</t>
  </si>
  <si>
    <t>ENSCMIP00000024932.1</t>
  </si>
  <si>
    <t>ENSCMIG00000010993</t>
  </si>
  <si>
    <t>sox21b</t>
  </si>
  <si>
    <t>ENSCARP00000135348.1</t>
  </si>
  <si>
    <t>ENSCARG00000070139</t>
  </si>
  <si>
    <t>sox14</t>
  </si>
  <si>
    <t>ENSXETP00000085756.1</t>
  </si>
  <si>
    <t>ENSXETG00000034566</t>
  </si>
  <si>
    <t>ENSMUSP00000058264.10</t>
  </si>
  <si>
    <t>ENSMUSG00000061911</t>
  </si>
  <si>
    <t>Myt1l</t>
  </si>
  <si>
    <t>ENSCAFP00845028726.1</t>
  </si>
  <si>
    <t>ENSCAFG00845018747</t>
  </si>
  <si>
    <t>ENSMSIP00000021115.1</t>
  </si>
  <si>
    <t>ENSMSIG00000017937</t>
  </si>
  <si>
    <t>Nhlh2</t>
  </si>
  <si>
    <t>ENSTRUP00000050382.1</t>
  </si>
  <si>
    <t>ENSTRUG00000025003</t>
  </si>
  <si>
    <t>pou3f2b</t>
  </si>
  <si>
    <t>ENSPLAP00000028477.1</t>
  </si>
  <si>
    <t>ENSPLAG00000017903</t>
  </si>
  <si>
    <t>pou2f3</t>
  </si>
  <si>
    <t>ENSOKIP00005104247.1</t>
  </si>
  <si>
    <t>ENSOKIG00005045874</t>
  </si>
  <si>
    <t>ENSCSEP00000022586.1</t>
  </si>
  <si>
    <t>ENSCSEG00000014383</t>
  </si>
  <si>
    <t>ENSCCRP00000049079.1</t>
  </si>
  <si>
    <t>ENSCCRG00000026175</t>
  </si>
  <si>
    <t>ENSNFUP00015030220.1</t>
  </si>
  <si>
    <t>ENSNFUG00015014731</t>
  </si>
  <si>
    <t>GATA2</t>
  </si>
  <si>
    <t>ENSOCUP00000045110.1</t>
  </si>
  <si>
    <t>ENSOCUG00000000984</t>
  </si>
  <si>
    <t>ESRRG</t>
  </si>
  <si>
    <t>ESR-like</t>
  </si>
  <si>
    <t>ENSCHAP00000058122.1</t>
  </si>
  <si>
    <t>ENSCHAG00000026104</t>
  </si>
  <si>
    <t>rxraa</t>
  </si>
  <si>
    <t>ENSP00000450687.2</t>
  </si>
  <si>
    <t>ENSG00000173976</t>
  </si>
  <si>
    <t>ENSSTUP00000009382.1</t>
  </si>
  <si>
    <t>ENSSTUG00000004586</t>
  </si>
  <si>
    <t>arxb</t>
  </si>
  <si>
    <t>ENSP00000295108.3</t>
  </si>
  <si>
    <t>ENSG00000162992</t>
  </si>
  <si>
    <t>ENSAPOP00000002632.1</t>
  </si>
  <si>
    <t>ENSAPOG00000004060</t>
  </si>
  <si>
    <t>neurod1</t>
  </si>
  <si>
    <t>ENSMSIP00000017258.1</t>
  </si>
  <si>
    <t>ENSMSIG00000014511</t>
  </si>
  <si>
    <t>Pax6</t>
  </si>
  <si>
    <t>ENSOMEP00000034240.1</t>
  </si>
  <si>
    <t>ENSOMEG00000020736</t>
  </si>
  <si>
    <t>ENSMUSP00000152353.2</t>
  </si>
  <si>
    <t>ENSMUSG00000038872</t>
  </si>
  <si>
    <t>Zfhx3</t>
  </si>
  <si>
    <t>ENSMUSP00000135827.2</t>
  </si>
  <si>
    <t>ENSMUSG00000025255</t>
  </si>
  <si>
    <t>Zfhx4</t>
  </si>
  <si>
    <t>ENSECAP00000020049.2</t>
  </si>
  <si>
    <t>ENSECAG00000022611</t>
  </si>
  <si>
    <t>ZFHX4</t>
  </si>
  <si>
    <t>ENSMUSP00000073976.5</t>
  </si>
  <si>
    <t>ENSMUSG00000001504</t>
  </si>
  <si>
    <t>Irx2</t>
  </si>
  <si>
    <t>ENSSMRP00000007694.1</t>
  </si>
  <si>
    <t>ENSSMRG00000006144</t>
  </si>
  <si>
    <t>IRX6</t>
  </si>
  <si>
    <t>ENSAOCP00000001023.1</t>
  </si>
  <si>
    <t>ENSAOCG00000003953</t>
  </si>
  <si>
    <t>hibadhb</t>
  </si>
  <si>
    <t>ENSCLMP00005017342.1</t>
  </si>
  <si>
    <t>ENSCLMG00005008876</t>
  </si>
  <si>
    <t>lin28a</t>
  </si>
  <si>
    <t>ENSTSYP00000018847.1</t>
  </si>
  <si>
    <t>ENSTSYG00000006480</t>
  </si>
  <si>
    <t>ENSAMXP00000011864.2</t>
  </si>
  <si>
    <t>ENSAMXG00000011543</t>
  </si>
  <si>
    <t>ENSEEEP00000012721.1</t>
  </si>
  <si>
    <t>ENSEEEG00000006390</t>
  </si>
  <si>
    <t>otx2b</t>
  </si>
  <si>
    <t>TF_Otx</t>
  </si>
  <si>
    <t>ENSXETP00000050714.3</t>
  </si>
  <si>
    <t>ENSXETG00000023499</t>
  </si>
  <si>
    <t>nkx2-2</t>
  </si>
  <si>
    <t>ENSSPAP00000003676.1</t>
  </si>
  <si>
    <t>ENSSPAG00000002841</t>
  </si>
  <si>
    <t>nkx3-2</t>
  </si>
  <si>
    <t>ENSLOCP00000011386.1</t>
  </si>
  <si>
    <t>ENSLOCG00000009335</t>
  </si>
  <si>
    <t>nr0b1</t>
  </si>
  <si>
    <t>Miscellaneous</t>
  </si>
  <si>
    <t>ENSCWAP00000013090.1</t>
  </si>
  <si>
    <t>ENSCWAG00000010200</t>
  </si>
  <si>
    <t>RXRA</t>
  </si>
  <si>
    <t>ENSSARP00000012244.1</t>
  </si>
  <si>
    <t>ENSSARG00000013555</t>
  </si>
  <si>
    <t>NR2E1</t>
  </si>
  <si>
    <t>ENSIPUP00000002133.1</t>
  </si>
  <si>
    <t>ENSIPUG00000001537</t>
  </si>
  <si>
    <t>foxa1</t>
  </si>
  <si>
    <t>ENSEEEP00000047587.1</t>
  </si>
  <si>
    <t>ENSEEEG00000022403</t>
  </si>
  <si>
    <t>foxa2</t>
  </si>
  <si>
    <t>ENSMZEP00005008290.1</t>
  </si>
  <si>
    <t>ENSMZEG00005006314</t>
  </si>
  <si>
    <t>otpa</t>
  </si>
  <si>
    <t>ENSTNIP00000016472.1</t>
  </si>
  <si>
    <t>ENSTNIG00000013477</t>
  </si>
  <si>
    <t>ENSNNAP00000016729.1</t>
  </si>
  <si>
    <t>ENSNNAG00000011230</t>
  </si>
  <si>
    <t>SMAD6</t>
  </si>
  <si>
    <t>ENSSCAP00000014132.1</t>
  </si>
  <si>
    <t>ENSSCAG00000010407</t>
  </si>
  <si>
    <t>ENSDARP00000125566.3</t>
  </si>
  <si>
    <t>ENSDARG00000090160</t>
  </si>
  <si>
    <t>zgc:173709</t>
  </si>
  <si>
    <t>ENSEASP00005003396.1</t>
  </si>
  <si>
    <t>ENSEASG00005002591</t>
  </si>
  <si>
    <t>ENSLACP00000017403.1</t>
  </si>
  <si>
    <t>ENSLACG00000015330</t>
  </si>
  <si>
    <t>ENSECRP00000010413.1</t>
  </si>
  <si>
    <t>ENSECRG00000006931</t>
  </si>
  <si>
    <t>carf</t>
  </si>
  <si>
    <t>ENSAOCP00000019129.1</t>
  </si>
  <si>
    <t>ENSAOCG00000024364</t>
  </si>
  <si>
    <t>e2f3</t>
  </si>
  <si>
    <t>E2F</t>
  </si>
  <si>
    <t>ENSSFOP00015001888.1</t>
  </si>
  <si>
    <t>ENSSFOG00015001281</t>
  </si>
  <si>
    <t>ENSP00000376534.2</t>
  </si>
  <si>
    <t>ENSG00000123636</t>
  </si>
  <si>
    <t>ENSDCDP00000048898.1</t>
  </si>
  <si>
    <t>ENSDCDG00000029109</t>
  </si>
  <si>
    <t>ENSPPYP00000010873.3</t>
  </si>
  <si>
    <t>ENSPPYG00000009703</t>
  </si>
  <si>
    <t>ENSSPUP00000001549.1</t>
  </si>
  <si>
    <t>ENSSPUG00000001204</t>
  </si>
  <si>
    <t>ENSUPAP00010015312.1</t>
  </si>
  <si>
    <t>ENSUPAG00010012253</t>
  </si>
  <si>
    <t>ENSCCRP00000061657.1</t>
  </si>
  <si>
    <t>ENSCCRG00000033167</t>
  </si>
  <si>
    <t>id4</t>
  </si>
  <si>
    <t>ENSTNIP00000022198.1</t>
  </si>
  <si>
    <t>ENSTNIG00000019008</t>
  </si>
  <si>
    <t>ppp5c</t>
  </si>
  <si>
    <t>THAP</t>
  </si>
  <si>
    <t>ENSMUSP00000028229.8</t>
  </si>
  <si>
    <t>ENSMUSG00000026872</t>
  </si>
  <si>
    <t>Zeb2</t>
  </si>
  <si>
    <t>ENSMICP00000005617.2</t>
  </si>
  <si>
    <t>ENSMICG00000006165</t>
  </si>
  <si>
    <t>ZEB1</t>
  </si>
  <si>
    <t>ENSMSIP00000034922.1</t>
  </si>
  <si>
    <t>ENSMSIG00000029122</t>
  </si>
  <si>
    <t>Lhx9</t>
  </si>
  <si>
    <t>ENSXETP00000085247.1</t>
  </si>
  <si>
    <t>ENSXETG00000020776</t>
  </si>
  <si>
    <t>lhx2</t>
  </si>
  <si>
    <t>ENSPSIP00000017377.1</t>
  </si>
  <si>
    <t>ENSPSIG00000015412</t>
  </si>
  <si>
    <t>ENSCCRP00000034571.1</t>
  </si>
  <si>
    <t>ENSCCRG00000018548</t>
  </si>
  <si>
    <t>mlx</t>
  </si>
  <si>
    <t>Family (most common)</t>
  </si>
  <si>
    <t>Family (Other)</t>
  </si>
  <si>
    <t>TCF12</t>
  </si>
  <si>
    <t>pura</t>
  </si>
  <si>
    <t>MEF2</t>
  </si>
  <si>
    <t>SIX3/6</t>
  </si>
  <si>
    <t>TBX2/3</t>
  </si>
  <si>
    <t>Symbol (most common/ consensus)</t>
  </si>
  <si>
    <t>elk</t>
  </si>
  <si>
    <t>rreb1</t>
  </si>
  <si>
    <t>LHX</t>
  </si>
  <si>
    <t>SALL</t>
  </si>
  <si>
    <t>EBF</t>
  </si>
  <si>
    <t>SMAD</t>
  </si>
  <si>
    <t>Tfap2</t>
  </si>
  <si>
    <t>ARID1</t>
  </si>
  <si>
    <t>Num Total</t>
  </si>
  <si>
    <t>Unique ATFDB</t>
  </si>
  <si>
    <t>TOP (excluding N/A)</t>
  </si>
  <si>
    <t>TOP (including NA)</t>
  </si>
  <si>
    <t>TOP (excluding NA)</t>
  </si>
  <si>
    <t>ENSUAMP00000033965.1</t>
  </si>
  <si>
    <t>ENSUAMG00000025881</t>
  </si>
  <si>
    <t>ENSCCRP00000033615.1</t>
  </si>
  <si>
    <t>ENSCCRG00000018059</t>
  </si>
  <si>
    <t>cers3b</t>
  </si>
  <si>
    <t>ENSPMRP00000023411.1</t>
  </si>
  <si>
    <t>ENSPMRG00000015189</t>
  </si>
  <si>
    <t>ENSATEP00000061693.1</t>
  </si>
  <si>
    <t>ENSATEG00000006203</t>
  </si>
  <si>
    <t>ENSCCRP00000095897.1</t>
  </si>
  <si>
    <t>ENSCCRG00000051723</t>
  </si>
  <si>
    <t>ENSSGRP00000023583.1</t>
  </si>
  <si>
    <t>ENSSGRG00000013927</t>
  </si>
  <si>
    <t>ENSCVAP00000023167.1</t>
  </si>
  <si>
    <t>ENSCVAG00000006300</t>
  </si>
  <si>
    <t>foxq1a</t>
  </si>
  <si>
    <t>ENSPLAP00000019747.1</t>
  </si>
  <si>
    <t>ENSPLAG00000002122</t>
  </si>
  <si>
    <t>ENSOGAP00000013678.2</t>
  </si>
  <si>
    <t>ENSOGAG00000015274</t>
  </si>
  <si>
    <t>PAX2</t>
  </si>
  <si>
    <t>ENSDCDP00000057886.1</t>
  </si>
  <si>
    <t>ENSDCDG00000033705</t>
  </si>
  <si>
    <t>dmtf1</t>
  </si>
  <si>
    <t>ENSCHAP00000050746.1</t>
  </si>
  <si>
    <t>ENSCHAG00000023288</t>
  </si>
  <si>
    <t>ENSMUSP00000114904.2</t>
  </si>
  <si>
    <t>ENSMUSG00000000731</t>
  </si>
  <si>
    <t>ENSLOCP00000006489.1</t>
  </si>
  <si>
    <t>ENSLOCG00000005382</t>
  </si>
  <si>
    <t>aire</t>
  </si>
  <si>
    <t>ENSPCAP00000009860.1</t>
  </si>
  <si>
    <t>ENSPCAG00000010434</t>
  </si>
  <si>
    <t>BAZ2A</t>
  </si>
  <si>
    <t>ENSDARP00000091474.3</t>
  </si>
  <si>
    <t>ENSDARG00000069289</t>
  </si>
  <si>
    <t>gabpa</t>
  </si>
  <si>
    <t>ENSHHUP00000061896.1</t>
  </si>
  <si>
    <t>ENSHHUG00000036635</t>
  </si>
  <si>
    <t>ENSSCUP00000024966.1</t>
  </si>
  <si>
    <t>ENSSCUG00000018300</t>
  </si>
  <si>
    <t>ENSIPUP00000014806.1</t>
  </si>
  <si>
    <t>ENSIPUG00000010087</t>
  </si>
  <si>
    <t>gsx2</t>
  </si>
  <si>
    <t>ENSAMXP00000053840.1</t>
  </si>
  <si>
    <t>ENSAMXG00000030891</t>
  </si>
  <si>
    <t>KLF2</t>
  </si>
  <si>
    <t>ENSMICP00000014808.2</t>
  </si>
  <si>
    <t>ENSMICG00000016260</t>
  </si>
  <si>
    <t>KLF1</t>
  </si>
  <si>
    <t>ENSPNAP00000000256.1</t>
  </si>
  <si>
    <t>ENSPNAG00000007395</t>
  </si>
  <si>
    <t>nr2c2</t>
  </si>
  <si>
    <t>ENSOSIP00000045017.1</t>
  </si>
  <si>
    <t>ENSOSIG00000021481</t>
  </si>
  <si>
    <t>ENSSHBP00005013577.1</t>
  </si>
  <si>
    <t>ENSSHBG00005011890</t>
  </si>
  <si>
    <t>ENSPREP00000028885.1</t>
  </si>
  <si>
    <t>ENSPREG00000019542</t>
  </si>
  <si>
    <t>foxl1</t>
  </si>
  <si>
    <t>ENSDCDP00000033967.1</t>
  </si>
  <si>
    <t>ENSDCDG00000023046</t>
  </si>
  <si>
    <t>ENSCLAP00000017031.1</t>
  </si>
  <si>
    <t>ENSCLAG00000011687</t>
  </si>
  <si>
    <t>GSC</t>
  </si>
  <si>
    <t>ENSOMEP00000003685.1</t>
  </si>
  <si>
    <t>ENSOMEG00000004628</t>
  </si>
  <si>
    <t>l3mbtl1b</t>
  </si>
  <si>
    <t>ENSPNAP00000000112.1</t>
  </si>
  <si>
    <t>ENSPNAG00000000091</t>
  </si>
  <si>
    <t>l3mbtl3</t>
  </si>
  <si>
    <t>ENSMFAP00000057412.1</t>
  </si>
  <si>
    <t>ENSMFAG00000000560</t>
  </si>
  <si>
    <t>ENSDARP00000122949.2</t>
  </si>
  <si>
    <t>ENSDARG00000075560</t>
  </si>
  <si>
    <t>kmt2cb</t>
  </si>
  <si>
    <t>ENSOSIP00000036698.1</t>
  </si>
  <si>
    <t>ENSOSIG00000018246</t>
  </si>
  <si>
    <t>ENSKMAP00000014511.1</t>
  </si>
  <si>
    <t>ENSKMAG00000010903</t>
  </si>
  <si>
    <t>ENSOJAP00000036121.1</t>
  </si>
  <si>
    <t>ENSOJAG00000017865</t>
  </si>
  <si>
    <t>arid4a</t>
  </si>
  <si>
    <t>ENSSCAP00000005217.1</t>
  </si>
  <si>
    <t>ENSSCAG00000003968</t>
  </si>
  <si>
    <t>ENSLCRP00005025041.1</t>
  </si>
  <si>
    <t>ENSLCRG00005009326</t>
  </si>
  <si>
    <t>kifc3</t>
  </si>
  <si>
    <t>FBpp0077730</t>
  </si>
  <si>
    <t>FBgn0023489</t>
  </si>
  <si>
    <t>Pph13</t>
  </si>
  <si>
    <t>ENSSBOP00000010861.1</t>
  </si>
  <si>
    <t>ENSSBOG00000022256</t>
  </si>
  <si>
    <t>ENSPMRP00000032528.1</t>
  </si>
  <si>
    <t>ENSPMRG00000021074</t>
  </si>
  <si>
    <t>ERG</t>
  </si>
  <si>
    <t>ENSPPRP00000012869.1</t>
  </si>
  <si>
    <t>ENSPPRG00000006275</t>
  </si>
  <si>
    <t>ETS2</t>
  </si>
  <si>
    <t>ENSCCAP00000030667.1</t>
  </si>
  <si>
    <t>ENSCCAG00000033380</t>
  </si>
  <si>
    <t>ENSDCDP00000008359.1</t>
  </si>
  <si>
    <t>ENSDCDG00000004267</t>
  </si>
  <si>
    <t>smad4a</t>
  </si>
  <si>
    <t>ENSLACP00000012531.1</t>
  </si>
  <si>
    <t>ENSLACG00000011042</t>
  </si>
  <si>
    <t>ENSBGRP00000022249.1</t>
  </si>
  <si>
    <t>ENSBGRG00000013963</t>
  </si>
  <si>
    <t>TBXT</t>
  </si>
  <si>
    <t>ENSSCAP00000013403.1</t>
  </si>
  <si>
    <t>ENSSCAG00000009943</t>
  </si>
  <si>
    <t>ENSONIP00000019532.2</t>
  </si>
  <si>
    <t>ENSONIG00000015523</t>
  </si>
  <si>
    <t>myrf</t>
  </si>
  <si>
    <t>ENSCGOP00000042617.1</t>
  </si>
  <si>
    <t>ENSCGOG00000019253</t>
  </si>
  <si>
    <t>ENSDNOP00000015439.2</t>
  </si>
  <si>
    <t>ENSDNOG00000019906</t>
  </si>
  <si>
    <t>TLX2</t>
  </si>
  <si>
    <t>ENSMAMP00000050370.1</t>
  </si>
  <si>
    <t>ENSMAMG00000006908</t>
  </si>
  <si>
    <t>mycn</t>
  </si>
  <si>
    <t>ENSSGRP00000045891.1</t>
  </si>
  <si>
    <t>ENSSGRG00000024602</t>
  </si>
  <si>
    <t>mycb</t>
  </si>
  <si>
    <t>ENSDARP00000135800.1</t>
  </si>
  <si>
    <t>ENSDARG00000105261</t>
  </si>
  <si>
    <t>nfkb1</t>
  </si>
  <si>
    <t>ENSAPOP00000005864.1</t>
  </si>
  <si>
    <t>ENSAPOG00000007656</t>
  </si>
  <si>
    <t>nfkb2</t>
  </si>
  <si>
    <t>ENSCAFP00020003621.1</t>
  </si>
  <si>
    <t>ENSCAFG00020003040</t>
  </si>
  <si>
    <t>ENSSAUP00010022189.1</t>
  </si>
  <si>
    <t>ENSSAUG00010009793</t>
  </si>
  <si>
    <t>klf8</t>
  </si>
  <si>
    <t>ENSPNAP00000006572.1</t>
  </si>
  <si>
    <t>ENSPNAG00000007170</t>
  </si>
  <si>
    <t>smarca1</t>
  </si>
  <si>
    <t>ENSPKIP00000038368.1</t>
  </si>
  <si>
    <t>ENSPKIG00000016172</t>
  </si>
  <si>
    <t>ENSPREP00000029466.1</t>
  </si>
  <si>
    <t>ENSPREG00000019955</t>
  </si>
  <si>
    <t>ENSAPEP00000025549.1</t>
  </si>
  <si>
    <t>ENSAPEG00000018166</t>
  </si>
  <si>
    <t>creb3l1</t>
  </si>
  <si>
    <t>ENSPCOP00000025987.1</t>
  </si>
  <si>
    <t>ENSPCOG00000025289</t>
  </si>
  <si>
    <t>ENSBMUP00000006788.1</t>
  </si>
  <si>
    <t>ENSBMUG00000005346</t>
  </si>
  <si>
    <t>ETS1</t>
  </si>
  <si>
    <t>ENSMZEP00005012134.1</t>
  </si>
  <si>
    <t>ENSMZEG00005009116</t>
  </si>
  <si>
    <t>ENSOMEP00000011298.1</t>
  </si>
  <si>
    <t>ENSOMEG00000012813</t>
  </si>
  <si>
    <t>ahr1b</t>
  </si>
  <si>
    <t>ENSFHEP00000011391.1</t>
  </si>
  <si>
    <t>ENSFHEG00000012862</t>
  </si>
  <si>
    <t>ENSHHUP00000066723.1</t>
  </si>
  <si>
    <t>ENSHHUG00000039225</t>
  </si>
  <si>
    <t>ENSHCOP00000025874.1</t>
  </si>
  <si>
    <t>ENSHCOG00000016360</t>
  </si>
  <si>
    <t>gata2a</t>
  </si>
  <si>
    <t>ENSDNOP00000024757.1</t>
  </si>
  <si>
    <t>ENSDNOG00000045209</t>
  </si>
  <si>
    <t>ENSMMUP00000059542.2</t>
  </si>
  <si>
    <t>ENSMMUG00000043184</t>
  </si>
  <si>
    <t>ENSHCOP00000025408.1</t>
  </si>
  <si>
    <t>ENSHCOG00000015524</t>
  </si>
  <si>
    <t>cbfb</t>
  </si>
  <si>
    <t>CBF</t>
  </si>
  <si>
    <t>ENSBTAP00000021434.5</t>
  </si>
  <si>
    <t>ENSBTAG00000016103</t>
  </si>
  <si>
    <t>ENSSHBP00005001120.1</t>
  </si>
  <si>
    <t>ENSSHBG00005001018</t>
  </si>
  <si>
    <t>ENSRNOP00000059718.1</t>
  </si>
  <si>
    <t>ENSRNOG00000006867</t>
  </si>
  <si>
    <t>Etv1</t>
  </si>
  <si>
    <t>ENSSBOP00000017031.1</t>
  </si>
  <si>
    <t>ENSSBOG00000025094</t>
  </si>
  <si>
    <t>ETV1</t>
  </si>
  <si>
    <t>ENSSPUP00000005661.1</t>
  </si>
  <si>
    <t>ENSSPUG00000004363</t>
  </si>
  <si>
    <t>ETV4</t>
  </si>
  <si>
    <t>ENSCARP00000058997.1</t>
  </si>
  <si>
    <t>ENSCARG00000025732</t>
  </si>
  <si>
    <t>ENSFALP00000012495.1</t>
  </si>
  <si>
    <t>ENSFALG00000011967</t>
  </si>
  <si>
    <t>ENSPTXP00000002135.1</t>
  </si>
  <si>
    <t>ENSPTXG00000001690</t>
  </si>
  <si>
    <t>ENSPNYP00000015077.1</t>
  </si>
  <si>
    <t>ENSPNYG00000011422</t>
  </si>
  <si>
    <t>FBpp0087945</t>
  </si>
  <si>
    <t>FBgn0027788</t>
  </si>
  <si>
    <t>Hey</t>
  </si>
  <si>
    <t>ENSTSYP00000026981.1</t>
  </si>
  <si>
    <t>ENSTSYG00000035821</t>
  </si>
  <si>
    <t>ENSMUSP00000032309.7</t>
  </si>
  <si>
    <t>ENSMUSG00000030189</t>
  </si>
  <si>
    <t>Ybx3</t>
  </si>
  <si>
    <t>ENSP00000338927.5</t>
  </si>
  <si>
    <t>ENSG00000161642</t>
  </si>
  <si>
    <t>ENSMUSP00000130176.2</t>
  </si>
  <si>
    <t>ENSMUSG00000000552</t>
  </si>
  <si>
    <t>Zfp385a</t>
  </si>
  <si>
    <t>ENSPTRP00000010505.4</t>
  </si>
  <si>
    <t>ENSPTRG00000006190</t>
  </si>
  <si>
    <t>ENSMUSP00000054457.8</t>
  </si>
  <si>
    <t>ENSMUSG00000040632</t>
  </si>
  <si>
    <t>Nrl</t>
  </si>
  <si>
    <t>ENSLACP00000015129.1</t>
  </si>
  <si>
    <t>ENSLACG00000013316</t>
  </si>
  <si>
    <t>ENSGGOP00000024805.1</t>
  </si>
  <si>
    <t>ENSGGOG00000026200</t>
  </si>
  <si>
    <t>FBpp0303235</t>
  </si>
  <si>
    <t>FBgn0031375</t>
  </si>
  <si>
    <t>erm</t>
  </si>
  <si>
    <t>ENSSMAP00000053101.1</t>
  </si>
  <si>
    <t>ENSSMAG00000000562</t>
  </si>
  <si>
    <t>ENSP00000366221.3</t>
  </si>
  <si>
    <t>ENSG00000130940</t>
  </si>
  <si>
    <t>ENSECAP00000052600.1</t>
  </si>
  <si>
    <t>ENSECAG00000014410</t>
  </si>
  <si>
    <t>ENSCCRP00000041774.1</t>
  </si>
  <si>
    <t>ENSCCRG00000022277</t>
  </si>
  <si>
    <t>zic5</t>
  </si>
  <si>
    <t>ENSMAMP00000003899.1</t>
  </si>
  <si>
    <t>ENSMAMG00000002634</t>
  </si>
  <si>
    <t>zic1</t>
  </si>
  <si>
    <t>ENSPSIP00000010007.1</t>
  </si>
  <si>
    <t>ENSPSIG00000009089</t>
  </si>
  <si>
    <t>ZIC5</t>
  </si>
  <si>
    <t>ENSP00000261523.5</t>
  </si>
  <si>
    <t>ENSG00000069667</t>
  </si>
  <si>
    <t>RORA</t>
  </si>
  <si>
    <t>ENSMSIP00000013103.1</t>
  </si>
  <si>
    <t>ENSMSIG00000011287</t>
  </si>
  <si>
    <t>Rorb</t>
  </si>
  <si>
    <t>ENSHBUP00000032494.1</t>
  </si>
  <si>
    <t>ENSHBUG00000018836</t>
  </si>
  <si>
    <t>LHX3</t>
  </si>
  <si>
    <t>ENSKMAP00000027014.1</t>
  </si>
  <si>
    <t>ENSKMAG00000020044</t>
  </si>
  <si>
    <t>dlx6a</t>
  </si>
  <si>
    <t>ENSHCOP00000010693.1</t>
  </si>
  <si>
    <t>ENSHCOG00000013351</t>
  </si>
  <si>
    <t>dlx3b</t>
  </si>
  <si>
    <t>ENSCWAP00000016957.1</t>
  </si>
  <si>
    <t>ENSCWAG00000012936</t>
  </si>
  <si>
    <t>ENSUMAP00000010066.1</t>
  </si>
  <si>
    <t>ENSUMAG00000007566</t>
  </si>
  <si>
    <t>ENSONIP00000026521.2</t>
  </si>
  <si>
    <t>ENSONIG00000021219</t>
  </si>
  <si>
    <t>ascl1a</t>
  </si>
  <si>
    <t>ENSSGRP00000077030.1</t>
  </si>
  <si>
    <t>ENSSGRG00000039011</t>
  </si>
  <si>
    <t>ENSCWAP00000020572.1</t>
  </si>
  <si>
    <t>ENSCWAG00000013860</t>
  </si>
  <si>
    <t>COL11A2</t>
  </si>
  <si>
    <t>ENSPPYP00000039889.1</t>
  </si>
  <si>
    <t>ENSPPYG00000000098</t>
  </si>
  <si>
    <t>ENSOMEP00000009862.1</t>
  </si>
  <si>
    <t>ENSOMEG00000011116</t>
  </si>
  <si>
    <t>ENSMAMP00000059663.1</t>
  </si>
  <si>
    <t>ENSMAMG00000018847</t>
  </si>
  <si>
    <t>ENSOJAP00000036462.1</t>
  </si>
  <si>
    <t>ENSOJAG00000018053</t>
  </si>
  <si>
    <t>ENSMFAP00000052739.1</t>
  </si>
  <si>
    <t>ENSMFAG00000039279</t>
  </si>
  <si>
    <t>ENSMUSP00000134400.3</t>
  </si>
  <si>
    <t>ENSMUSG00000041578</t>
  </si>
  <si>
    <t>Crx</t>
  </si>
  <si>
    <t>ENSP00000386515.1</t>
  </si>
  <si>
    <t>ENSG00000106052</t>
  </si>
  <si>
    <t>ENSMUSP00000079548.5</t>
  </si>
  <si>
    <t>ENSMUSG00000004535</t>
  </si>
  <si>
    <t>Tax1bp1</t>
  </si>
  <si>
    <t>ENSP00000271555.5</t>
  </si>
  <si>
    <t>ENSG00000116604</t>
  </si>
  <si>
    <t>ENSCHIP00000006587.1</t>
  </si>
  <si>
    <t>ENSCHIG00000010363</t>
  </si>
  <si>
    <t>ENSMSIP00000002113.1</t>
  </si>
  <si>
    <t>ENSMSIG00000001935</t>
  </si>
  <si>
    <t>Mef2d</t>
  </si>
  <si>
    <t>ENSOKIP00005024704.1</t>
  </si>
  <si>
    <t>ENSOKIG00005010768</t>
  </si>
  <si>
    <t>atf4b</t>
  </si>
  <si>
    <t>ENSSMRP00000023590.1</t>
  </si>
  <si>
    <t>ENSSMRG00000018294</t>
  </si>
  <si>
    <t>ENSSSCP00000016036.2</t>
  </si>
  <si>
    <t>ENSSSCG00000015113</t>
  </si>
  <si>
    <t>ABCG4</t>
  </si>
  <si>
    <t>ENSGALP00000057876.1</t>
  </si>
  <si>
    <t>ENSGALG00000031129</t>
  </si>
  <si>
    <t>HMCN1</t>
  </si>
  <si>
    <t>CSL</t>
  </si>
  <si>
    <t>ENSECRP00000013358.1</t>
  </si>
  <si>
    <t>ENSECRG00000008913</t>
  </si>
  <si>
    <t>ENSGEVP00005026420.1</t>
  </si>
  <si>
    <t>ENSGEVG00005018513</t>
  </si>
  <si>
    <t>RFX4</t>
  </si>
  <si>
    <t>ENSLOCP00000021177.1</t>
  </si>
  <si>
    <t>ENSLOCG00000017133</t>
  </si>
  <si>
    <t>rfx6</t>
  </si>
  <si>
    <t>ENSACCP00020000815.1</t>
  </si>
  <si>
    <t>ENSACCG00020000545</t>
  </si>
  <si>
    <t>ENSAMXP00000009268.2</t>
  </si>
  <si>
    <t>ENSAMXG00000009021</t>
  </si>
  <si>
    <t>lmx1ba</t>
  </si>
  <si>
    <t>ENSGEVP00005027117.1</t>
  </si>
  <si>
    <t>ENSGEVG00005018460</t>
  </si>
  <si>
    <t>ENSXETP00000026547.4</t>
  </si>
  <si>
    <t>ENSXETG00000012160</t>
  </si>
  <si>
    <t>srebf1</t>
  </si>
  <si>
    <t>ENSGEVP00005013271.1</t>
  </si>
  <si>
    <t>ENSGEVG00005009415</t>
  </si>
  <si>
    <t>SREBF1</t>
  </si>
  <si>
    <t>ENSACCP00020005213.1</t>
  </si>
  <si>
    <t>ENSACCG00020003573</t>
  </si>
  <si>
    <t>SCX</t>
  </si>
  <si>
    <t>ENSACIP00000016226.1</t>
  </si>
  <si>
    <t>ENSACIG00000012632</t>
  </si>
  <si>
    <t>ENSCHAP00000011195.1</t>
  </si>
  <si>
    <t>ENSCHAG00000006323</t>
  </si>
  <si>
    <t>ENSLCRP00005007891.1</t>
  </si>
  <si>
    <t>ENSLCRG00005003824</t>
  </si>
  <si>
    <t>ENSCLMP00005041344.1</t>
  </si>
  <si>
    <t>ENSCLMG00005019372</t>
  </si>
  <si>
    <t>ovol1a</t>
  </si>
  <si>
    <t>ENSNFUP00015037839.1</t>
  </si>
  <si>
    <t>ENSNFUG00015018281</t>
  </si>
  <si>
    <t>zgc:171929</t>
  </si>
  <si>
    <t>ENSOKIP00005116217.1</t>
  </si>
  <si>
    <t>ENSOKIG00005050330</t>
  </si>
  <si>
    <t>ENSCVAP00000008360.1</t>
  </si>
  <si>
    <t>ENSCVAG00000010159</t>
  </si>
  <si>
    <t>ENSHHUP00000063651.1</t>
  </si>
  <si>
    <t>ENSHHUG00000037535</t>
  </si>
  <si>
    <t>cica</t>
  </si>
  <si>
    <t>ENSCGOP00000016026.1</t>
  </si>
  <si>
    <t>ENSCGOG00000007663</t>
  </si>
  <si>
    <t>cicb</t>
  </si>
  <si>
    <t>ENSBMSP00010029971.1</t>
  </si>
  <si>
    <t>ENSBMSG00010021734</t>
  </si>
  <si>
    <t>RUNX1</t>
  </si>
  <si>
    <t>ENSVVUP00000027265.1</t>
  </si>
  <si>
    <t>ENSVVUG00000020012</t>
  </si>
  <si>
    <t>ENSAPLP00000019528.1</t>
  </si>
  <si>
    <t>ENSAPLG00000015697</t>
  </si>
  <si>
    <t>ENSNSUP00000018114.1</t>
  </si>
  <si>
    <t>ENSNSUG00000013176</t>
  </si>
  <si>
    <t>ENSVURP00010012350.1</t>
  </si>
  <si>
    <t>ENSVURG00010009551</t>
  </si>
  <si>
    <t>ENSNNAP00000007230.1</t>
  </si>
  <si>
    <t>ENSNNAG00000004895</t>
  </si>
  <si>
    <t>ENSOGAP00000010855.2</t>
  </si>
  <si>
    <t>ENSOGAG00000012127</t>
  </si>
  <si>
    <t>ENSAMXP00000001804.2</t>
  </si>
  <si>
    <t>ENSAMXG00000001763</t>
  </si>
  <si>
    <t>creb3l2</t>
  </si>
  <si>
    <t>ENSACLP00000000233.1</t>
  </si>
  <si>
    <t>ENSACLG00000000203</t>
  </si>
  <si>
    <t>ENSSDUP00000007287.1</t>
  </si>
  <si>
    <t>ENSSDUG00000005347</t>
  </si>
  <si>
    <t>barx2</t>
  </si>
  <si>
    <t>ENSAPLP00000019366.1</t>
  </si>
  <si>
    <t>ENSAPLG00000027808</t>
  </si>
  <si>
    <t>BARX1</t>
  </si>
  <si>
    <t>ENSCSAP00000015824.1</t>
  </si>
  <si>
    <t>ENSCSAG00000002210</t>
  </si>
  <si>
    <t>BARX2</t>
  </si>
  <si>
    <t>ENSSFOP00015036922.1</t>
  </si>
  <si>
    <t>ENSSFOG00015023491</t>
  </si>
  <si>
    <t>ENSXETP00000095871.1</t>
  </si>
  <si>
    <t>ENSXETG00000018476</t>
  </si>
  <si>
    <t>klf3</t>
  </si>
  <si>
    <t>ENSBMUP00000005349.1</t>
  </si>
  <si>
    <t>ENSBMUG00000004195</t>
  </si>
  <si>
    <t>ENSPCAP00000001099.1</t>
  </si>
  <si>
    <t>ENSPCAG00000001189</t>
  </si>
  <si>
    <t>ENSPPAP00000026430.1</t>
  </si>
  <si>
    <t>ENSPPAG00000036317</t>
  </si>
  <si>
    <t>ASCL1</t>
  </si>
  <si>
    <t>ENSOCUP00000003414.3</t>
  </si>
  <si>
    <t>ENSOCUG00000015389</t>
  </si>
  <si>
    <t>TEAD4</t>
  </si>
  <si>
    <t>TEA</t>
  </si>
  <si>
    <t>ENSRROP00000001110.1</t>
  </si>
  <si>
    <t>ENSRROG00000003859</t>
  </si>
  <si>
    <t>HSF</t>
  </si>
  <si>
    <t>ENSP00000312834.6</t>
  </si>
  <si>
    <t>ENSG00000175727</t>
  </si>
  <si>
    <t>ENSAMEP00000014613.2</t>
  </si>
  <si>
    <t>ENSAMEG00000013874</t>
  </si>
  <si>
    <t>ZBED9</t>
  </si>
  <si>
    <t>zf-BED</t>
  </si>
  <si>
    <t>ENSCMIP00000005294.1</t>
  </si>
  <si>
    <t>ENSCMIG00000003088</t>
  </si>
  <si>
    <t>ccdc85a</t>
  </si>
  <si>
    <t>GCNF-like</t>
  </si>
  <si>
    <t>ENSIPUP00000005497.1</t>
  </si>
  <si>
    <t>ENSIPUG00000003834</t>
  </si>
  <si>
    <t>tub</t>
  </si>
  <si>
    <t>ENSXETP00000045155.4</t>
  </si>
  <si>
    <t>ENSXETG00000020899</t>
  </si>
  <si>
    <t>foxo4</t>
  </si>
  <si>
    <t>ENSOJAP00000031752.1</t>
  </si>
  <si>
    <t>ENSOJAG00000015928</t>
  </si>
  <si>
    <t>ENSLACP00000010000.1</t>
  </si>
  <si>
    <t>ENSLACG00000008814</t>
  </si>
  <si>
    <t>ENSVURP00010020473.1</t>
  </si>
  <si>
    <t>ENSVURG00010015669</t>
  </si>
  <si>
    <t>ENSP00000306245.4</t>
  </si>
  <si>
    <t>ENSG00000170345</t>
  </si>
  <si>
    <t>ENSPANP00000008994.1</t>
  </si>
  <si>
    <t>ENSPANG00000017683</t>
  </si>
  <si>
    <t>ENSPPYP00000011369.3</t>
  </si>
  <si>
    <t>ENSPPYG00000010165</t>
  </si>
  <si>
    <t>F49E10.5a.1</t>
  </si>
  <si>
    <t>WBGene00006424</t>
  </si>
  <si>
    <t>ctbp-1</t>
  </si>
  <si>
    <t>ENSMUSP00000113295.3</t>
  </si>
  <si>
    <t>ENSMUSG00000059325</t>
  </si>
  <si>
    <t>Hopx</t>
  </si>
  <si>
    <t>ENSPNAP00000003691.1</t>
  </si>
  <si>
    <t>ENSPNAG00000010110</t>
  </si>
  <si>
    <t>hey2</t>
  </si>
  <si>
    <t>ENSDCDP00000009302.1</t>
  </si>
  <si>
    <t>ENSDCDG00000004679</t>
  </si>
  <si>
    <t>zbtb14</t>
  </si>
  <si>
    <t>ENSOARP00020028211.1</t>
  </si>
  <si>
    <t>ENSOARG00020021919</t>
  </si>
  <si>
    <t>TCF7</t>
  </si>
  <si>
    <t>ENSCSEP00000023345.1</t>
  </si>
  <si>
    <t>ENSCSEG00000014892</t>
  </si>
  <si>
    <t>SCRT1</t>
  </si>
  <si>
    <t>ENSLACP00000019977.1</t>
  </si>
  <si>
    <t>ENSLACG00000017560</t>
  </si>
  <si>
    <t>ENSECRP00000026671.1</t>
  </si>
  <si>
    <t>ENSECRG00000018023</t>
  </si>
  <si>
    <t>foxg1a</t>
  </si>
  <si>
    <t>ENSSGRP00000076192.1</t>
  </si>
  <si>
    <t>ENSSGRG00000038568</t>
  </si>
  <si>
    <t>wt1a</t>
  </si>
  <si>
    <t>ENSOSIP00000023842.1</t>
  </si>
  <si>
    <t>ENSOSIG00000012555</t>
  </si>
  <si>
    <t>si:dkey-156n14.3</t>
  </si>
  <si>
    <t>ENSCHAP00000011513.1</t>
  </si>
  <si>
    <t>ENSCHAG00000006480</t>
  </si>
  <si>
    <t>ENSP00000480678.2</t>
  </si>
  <si>
    <t>ENSG00000187634</t>
  </si>
  <si>
    <t>ENSP00000300057.4</t>
  </si>
  <si>
    <t>ENSG00000166823</t>
  </si>
  <si>
    <t>ENSCSEP00000031793.1</t>
  </si>
  <si>
    <t>ENSCSEG00000020384</t>
  </si>
  <si>
    <t>FBpp0077371</t>
  </si>
  <si>
    <t>FBgn0031473</t>
  </si>
  <si>
    <t>CG3104</t>
  </si>
  <si>
    <t>ENSP00000378578.4</t>
  </si>
  <si>
    <t>ENSG00000172493</t>
  </si>
  <si>
    <t>AF-4</t>
  </si>
  <si>
    <t>ENSPPYP00000033017.1</t>
  </si>
  <si>
    <t>ENSPPYG00000020866</t>
  </si>
  <si>
    <t>ENSCJAP00000006651.4</t>
  </si>
  <si>
    <t>ENSCJAG00000003645</t>
  </si>
  <si>
    <t>CUT</t>
  </si>
  <si>
    <t>ENSMUSP00000035020.9</t>
  </si>
  <si>
    <t>ENSMUSG00000032446</t>
  </si>
  <si>
    <t>Eomes</t>
  </si>
  <si>
    <t>ENSMUSP00000117533.2</t>
  </si>
  <si>
    <t>ENSMUSG00000044647</t>
  </si>
  <si>
    <t>Csrnp3</t>
  </si>
  <si>
    <t>CSRNP_N</t>
  </si>
  <si>
    <t>ENSMSIP00000016313.1</t>
  </si>
  <si>
    <t>ENSMSIG00000013959</t>
  </si>
  <si>
    <t>Tcf25</t>
  </si>
  <si>
    <t>ENSMOCP00000020371.1</t>
  </si>
  <si>
    <t>ENSMOCG00000018072</t>
  </si>
  <si>
    <t>ENSMUSP00000104787.3</t>
  </si>
  <si>
    <t>ENSMUSG00000047907</t>
  </si>
  <si>
    <t>Tshz2</t>
  </si>
  <si>
    <t>ENSDCDP00000031450.1</t>
  </si>
  <si>
    <t>ENSDCDG00000021870</t>
  </si>
  <si>
    <t>tdrkh</t>
  </si>
  <si>
    <t>ENSMODP00000020143.3</t>
  </si>
  <si>
    <t>ENSMODG00000016127</t>
  </si>
  <si>
    <t>ENSDCDP00000063069.1</t>
  </si>
  <si>
    <t>ENSDCDG00000035612</t>
  </si>
  <si>
    <t>onecut2</t>
  </si>
  <si>
    <t>ENSMOCP00000016448.1</t>
  </si>
  <si>
    <t>ENSMOCG00000015341</t>
  </si>
  <si>
    <t>Usf2</t>
  </si>
  <si>
    <t>ENSOMEP00000033437.1</t>
  </si>
  <si>
    <t>ENSOMEG00000000513</t>
  </si>
  <si>
    <t>ENSCPRP00005022417.1</t>
  </si>
  <si>
    <t>ENSCPRG00005015638</t>
  </si>
  <si>
    <t>ENSLOCP00000012202.1</t>
  </si>
  <si>
    <t>ENSLOCG00000009979</t>
  </si>
  <si>
    <t>ENSCPRP00005016312.1</t>
  </si>
  <si>
    <t>ENSCPRG00005011395</t>
  </si>
  <si>
    <t>ENSTRUP00000067194.1</t>
  </si>
  <si>
    <t>ENSTRUG00000029800</t>
  </si>
  <si>
    <t>cebpa</t>
  </si>
  <si>
    <t>ENSABRP00000015099.1</t>
  </si>
  <si>
    <t>ENSABRG00000013316</t>
  </si>
  <si>
    <t>RFX2</t>
  </si>
  <si>
    <t>ENSSTUP00000101994.1</t>
  </si>
  <si>
    <t>ENSSTUG00000045579</t>
  </si>
  <si>
    <t>arid3b</t>
  </si>
  <si>
    <t>ENSAOCP00000028154.1</t>
  </si>
  <si>
    <t>ENSAOCG00000017602</t>
  </si>
  <si>
    <t>ENSLACP00000010275.1</t>
  </si>
  <si>
    <t>ENSLACG00000009051</t>
  </si>
  <si>
    <t>NOTO</t>
  </si>
  <si>
    <t>ENSCMIP00000046653.1</t>
  </si>
  <si>
    <t>ENSCMIG00000019176</t>
  </si>
  <si>
    <t>deaf1</t>
  </si>
  <si>
    <t>ENSTSYP00000029587.1</t>
  </si>
  <si>
    <t>ENSTSYG00000029473</t>
  </si>
  <si>
    <t>ENSSLUP00000025179.1</t>
  </si>
  <si>
    <t>ENSSLUG00000011477</t>
  </si>
  <si>
    <t>ENSLACP00000021072.1</t>
  </si>
  <si>
    <t>ENSLACG00000018513</t>
  </si>
  <si>
    <t>ENSCHAP00000050002.1</t>
  </si>
  <si>
    <t>ENSCHAG00000022963</t>
  </si>
  <si>
    <t>ENSMMDP00005001577.1</t>
  </si>
  <si>
    <t>ENSMMDG00005000877</t>
  </si>
  <si>
    <t>hmgb2a</t>
  </si>
  <si>
    <t>ENSCJAP00000080920.1</t>
  </si>
  <si>
    <t>ENSCJAG00000015449</t>
  </si>
  <si>
    <t>ENSCARP00000087650.1</t>
  </si>
  <si>
    <t>ENSCARG00000042673</t>
  </si>
  <si>
    <t>ENSVVUP00000032809.1</t>
  </si>
  <si>
    <t>ENSVVUG00000023756</t>
  </si>
  <si>
    <t>ENSMODP00000054513.1</t>
  </si>
  <si>
    <t>ENSMODG00000037649</t>
  </si>
  <si>
    <t>ENSMMSP00000006224.1</t>
  </si>
  <si>
    <t>ENSMMSG00000004731</t>
  </si>
  <si>
    <t>ENSANAP00000031649.1</t>
  </si>
  <si>
    <t>ENSANAG00000033560</t>
  </si>
  <si>
    <t>GABPB2</t>
  </si>
  <si>
    <t>ENSSFOP00015034964.1</t>
  </si>
  <si>
    <t>ENSSFOG00015022265</t>
  </si>
  <si>
    <t>NFYB</t>
  </si>
  <si>
    <t>NF-YB</t>
  </si>
  <si>
    <t>ENSPPYP00000045300.1</t>
  </si>
  <si>
    <t>ENSPPYG00000029738</t>
  </si>
  <si>
    <t>CORIN</t>
  </si>
  <si>
    <t>zf-NF-X1</t>
  </si>
  <si>
    <t>ENSOTSP00005091001.1</t>
  </si>
  <si>
    <t>ENSOTSG00005042584</t>
  </si>
  <si>
    <t>f2</t>
  </si>
  <si>
    <t>ENSDARP00000127980.1</t>
  </si>
  <si>
    <t>ENSDARG00000040487</t>
  </si>
  <si>
    <t>zgc:113176</t>
  </si>
  <si>
    <t>GTF2I</t>
  </si>
  <si>
    <t>ENSGACP00000006294.1</t>
  </si>
  <si>
    <t>ENSGACG00000004773</t>
  </si>
  <si>
    <t>twist3</t>
  </si>
  <si>
    <t>ENSXETP00000025273.4</t>
  </si>
  <si>
    <t>ENSXETG00000011547</t>
  </si>
  <si>
    <t>zxdc</t>
  </si>
  <si>
    <t>ENSHHUP00000087465.1</t>
  </si>
  <si>
    <t>ENSHHUG00000050583</t>
  </si>
  <si>
    <t>NF-YA</t>
  </si>
  <si>
    <t>ENSHGLP00000019207.1</t>
  </si>
  <si>
    <t>ENSHGLG00000013782</t>
  </si>
  <si>
    <t>NFYA</t>
  </si>
  <si>
    <t>ENSKMAP00000022299.1</t>
  </si>
  <si>
    <t>ENSKMAG00000016558</t>
  </si>
  <si>
    <t>emx1</t>
  </si>
  <si>
    <t>ENSXETP00000089911.1</t>
  </si>
  <si>
    <t>ENSXETG00000035785</t>
  </si>
  <si>
    <t>EMX1</t>
  </si>
  <si>
    <t>ENSDARP00000090508.3</t>
  </si>
  <si>
    <t>ENSDARG00000031709</t>
  </si>
  <si>
    <t>mllt1b</t>
  </si>
  <si>
    <t>ENSMPUP00000004750.1</t>
  </si>
  <si>
    <t>ENSMPUG00000004789</t>
  </si>
  <si>
    <t>HOXA7</t>
  </si>
  <si>
    <t>ENSABRP00000026721.1</t>
  </si>
  <si>
    <t>ENSABRG00000022313</t>
  </si>
  <si>
    <t>ENSSTUP00000048763.1</t>
  </si>
  <si>
    <t>ENSSTUG00000020522</t>
  </si>
  <si>
    <t>lin28b</t>
  </si>
  <si>
    <t>ENSUAMP00000010832.1</t>
  </si>
  <si>
    <t>ENSUAMG00000008864</t>
  </si>
  <si>
    <t>HOXB3</t>
  </si>
  <si>
    <t>ENSDCDP00000042269.1</t>
  </si>
  <si>
    <t>ENSDCDG00000027295</t>
  </si>
  <si>
    <t>meox2b</t>
  </si>
  <si>
    <t>ENSMEUP00000013752.1</t>
  </si>
  <si>
    <t>ENSMEUG00000015055</t>
  </si>
  <si>
    <t>ENSPKIP00000020917.1</t>
  </si>
  <si>
    <t>ENSPKIG00000005468</t>
  </si>
  <si>
    <t>polr1a</t>
  </si>
  <si>
    <t>ENSATEP00000024370.1</t>
  </si>
  <si>
    <t>ENSATEG00000016773</t>
  </si>
  <si>
    <t>ENSCVAP00000001108.1</t>
  </si>
  <si>
    <t>ENSCVAG00000002050</t>
  </si>
  <si>
    <t>foxb2</t>
  </si>
  <si>
    <t>ENSVPAP00000002806.1</t>
  </si>
  <si>
    <t>ENSVPAG00000003034</t>
  </si>
  <si>
    <t>NF-YC</t>
  </si>
  <si>
    <t>ENSSAUP00010048538.1</t>
  </si>
  <si>
    <t>ENSSAUG00010016879</t>
  </si>
  <si>
    <t>ENSOANP00000011826.3</t>
  </si>
  <si>
    <t>ENSOANG00000007428</t>
  </si>
  <si>
    <t>ENSHCOP00000013760.1</t>
  </si>
  <si>
    <t>ENSHCOG00000016954</t>
  </si>
  <si>
    <t>ENSOTSP00005037621.1</t>
  </si>
  <si>
    <t>ENSOTSG00005017765</t>
  </si>
  <si>
    <t>tbx5a</t>
  </si>
  <si>
    <t>ENSCSEP00000000760.1</t>
  </si>
  <si>
    <t>ENSCSEG00000000541</t>
  </si>
  <si>
    <t>fosaa</t>
  </si>
  <si>
    <t>ENSKMAP00000007837.1</t>
  </si>
  <si>
    <t>ENSKMAG00000005875</t>
  </si>
  <si>
    <t>ENSPKIP00000007126.1</t>
  </si>
  <si>
    <t>ENSPKIG00000023136</t>
  </si>
  <si>
    <t>atf2</t>
  </si>
  <si>
    <t>ENSCARP00000136043.1</t>
  </si>
  <si>
    <t>ENSCARG00000070389</t>
  </si>
  <si>
    <t>ENSSTUP00000033396.1</t>
  </si>
  <si>
    <t>ENSSTUG00000014278</t>
  </si>
  <si>
    <t>ENSCHAP00000025241.1</t>
  </si>
  <si>
    <t>ENSCHAG00000012311</t>
  </si>
  <si>
    <t>ZBTB7A/eor-1</t>
  </si>
  <si>
    <t>MAFA/MAFB/NRL</t>
  </si>
  <si>
    <t>fosl1a/fosab/atf3</t>
  </si>
  <si>
    <t>neurog1/bhlha15</t>
  </si>
  <si>
    <t>RAX/rx3</t>
  </si>
  <si>
    <t>DMRT</t>
  </si>
  <si>
    <t>pou2f</t>
  </si>
  <si>
    <t>ESRRG/rxraa</t>
  </si>
  <si>
    <t>RAX2/arxb</t>
  </si>
  <si>
    <t>ZFHX3/4</t>
  </si>
  <si>
    <t>IRX2/6</t>
  </si>
  <si>
    <t>otx1/2</t>
  </si>
  <si>
    <t>nkx2-2/nkx3-2</t>
  </si>
  <si>
    <t>RXRA/NR2E1/nr0b1</t>
  </si>
  <si>
    <t>foxa1/2</t>
  </si>
  <si>
    <t>ID2/4</t>
  </si>
  <si>
    <t>ZEB1/2</t>
  </si>
  <si>
    <t>lhx2/9</t>
  </si>
  <si>
    <t>KLF1/2</t>
  </si>
  <si>
    <t>nr2c2/3</t>
  </si>
  <si>
    <t>isl1/GSC</t>
  </si>
  <si>
    <t>l3mbtl</t>
  </si>
  <si>
    <t>ARID4A/B</t>
  </si>
  <si>
    <t>ARX/Pph13</t>
  </si>
  <si>
    <t>ERG/ETS2</t>
  </si>
  <si>
    <t>HMX3/TLX2</t>
  </si>
  <si>
    <t>mycb/n</t>
  </si>
  <si>
    <t>nfkb1/2</t>
  </si>
  <si>
    <t>SP5/klf8</t>
  </si>
  <si>
    <t>ETV</t>
  </si>
  <si>
    <t>TEF/etv5b</t>
  </si>
  <si>
    <t>FEZF2/erm</t>
  </si>
  <si>
    <t>ZIC1/5</t>
  </si>
  <si>
    <t>RORA/B</t>
  </si>
  <si>
    <t>dlx3/5</t>
  </si>
  <si>
    <t>DMRTA2/ABCG4/HMCN1</t>
  </si>
  <si>
    <t>zf-C2H2/CSL</t>
  </si>
  <si>
    <t>RFX4/6</t>
  </si>
  <si>
    <t>TCF15/SCX</t>
  </si>
  <si>
    <t>ovol1a/zgc:171929</t>
  </si>
  <si>
    <t>cica/b</t>
  </si>
  <si>
    <t>BARX1/2</t>
  </si>
  <si>
    <t>klf3/7</t>
  </si>
  <si>
    <t>ASCL5/GABPB2</t>
  </si>
  <si>
    <t>HOXB3/meox2b</t>
  </si>
  <si>
    <t>TFs</t>
  </si>
  <si>
    <t>COFs</t>
  </si>
  <si>
    <t>ENSEEEP00000027102.1</t>
  </si>
  <si>
    <t>ENSEEEG00000013086</t>
  </si>
  <si>
    <t>lmo4b</t>
  </si>
  <si>
    <t>LIM</t>
  </si>
  <si>
    <t>ENSGACP00000020643.1</t>
  </si>
  <si>
    <t>ENSGACG00000015653</t>
  </si>
  <si>
    <t>lmo1</t>
  </si>
  <si>
    <t>ENSOMEP00000025833.1</t>
  </si>
  <si>
    <t>ENSOMEG00000007314</t>
  </si>
  <si>
    <t>atrx</t>
  </si>
  <si>
    <t>ENSNFUP00015006074.1</t>
  </si>
  <si>
    <t>ENSNFUG00015002548</t>
  </si>
  <si>
    <t>ENSAMXP00000014397.2</t>
  </si>
  <si>
    <t>ENSAMXG00000013991</t>
  </si>
  <si>
    <t>ENSPPAP00000042549.1</t>
  </si>
  <si>
    <t>ENSPPAG00000043806</t>
  </si>
  <si>
    <t>ENSKMAP00000008603.1</t>
  </si>
  <si>
    <t>ENSKMAG00000006460</t>
  </si>
  <si>
    <t>ENSPCIP00000022529.2</t>
  </si>
  <si>
    <t>ENSPCIG00000017088</t>
  </si>
  <si>
    <t>MGP_CAROLIEiJ_P0046748</t>
  </si>
  <si>
    <t>MGP_CAROLIEiJ_G0022280</t>
  </si>
  <si>
    <t>ENSRNOP00000090517.1</t>
  </si>
  <si>
    <t>ENSRNOG00000009722</t>
  </si>
  <si>
    <t>Chd3</t>
  </si>
  <si>
    <t>CHD</t>
  </si>
  <si>
    <t>ENSPLOP00000025881.1</t>
  </si>
  <si>
    <t>ENSPLOG00000018249</t>
  </si>
  <si>
    <t>CHD3</t>
  </si>
  <si>
    <t>ENSCARP00000111772.1</t>
  </si>
  <si>
    <t>ENSCARG00000054425</t>
  </si>
  <si>
    <t>chd3</t>
  </si>
  <si>
    <t>ENSPNAP00000024837.1</t>
  </si>
  <si>
    <t>ENSPNAG00000009629</t>
  </si>
  <si>
    <t>chd4a</t>
  </si>
  <si>
    <t>ENSBSLP00000042182.1</t>
  </si>
  <si>
    <t>ENSBSLG00000019870</t>
  </si>
  <si>
    <t>ENSCARP00000007541.1</t>
  </si>
  <si>
    <t>ENSCARG00000003295</t>
  </si>
  <si>
    <t>ENSPTRP00000012186.4</t>
  </si>
  <si>
    <t>ENSPTRG00000007129</t>
  </si>
  <si>
    <t>GTF</t>
  </si>
  <si>
    <t>ENSPREP00000013132.1</t>
  </si>
  <si>
    <t>ENSPREG00000008924</t>
  </si>
  <si>
    <t>gtf2a2</t>
  </si>
  <si>
    <t>ENSKMAP00000014646.1</t>
  </si>
  <si>
    <t>ENSKMAG00000010986</t>
  </si>
  <si>
    <t>ENSPEMP00000022992.2</t>
  </si>
  <si>
    <t>ENSPEMG00000020176</t>
  </si>
  <si>
    <t>Lin9</t>
  </si>
  <si>
    <t>ENSACCP00020003574.1</t>
  </si>
  <si>
    <t>ENSACCG00020002396</t>
  </si>
  <si>
    <t>CBFA2T3</t>
  </si>
  <si>
    <t>ENSMUSP00000030905.3</t>
  </si>
  <si>
    <t>ENSMUSG00000029038</t>
  </si>
  <si>
    <t>Ssu72</t>
  </si>
  <si>
    <t>ENSMMDP00005025237.1</t>
  </si>
  <si>
    <t>ENSMMDG00005012079</t>
  </si>
  <si>
    <t>ssu72</t>
  </si>
  <si>
    <t>ENSLACP00000021782.1</t>
  </si>
  <si>
    <t>ENSLACG00000019142</t>
  </si>
  <si>
    <t>ENSSMAP00000000400.1</t>
  </si>
  <si>
    <t>ENSSMAG00000000258</t>
  </si>
  <si>
    <t>ENSPSIP00000020268.1</t>
  </si>
  <si>
    <t>ENSPSIG00000017907</t>
  </si>
  <si>
    <t>NCOA2</t>
  </si>
  <si>
    <t>Nuclear</t>
  </si>
  <si>
    <t>ENSOANP00000044810.1</t>
  </si>
  <si>
    <t>ENSOANG00000038709</t>
  </si>
  <si>
    <t>ENSP00000356233.2</t>
  </si>
  <si>
    <t>ENSG00000117139</t>
  </si>
  <si>
    <t>KDM5B</t>
  </si>
  <si>
    <t>Lysine</t>
  </si>
  <si>
    <t>ENSSPUP00000013102.1</t>
  </si>
  <si>
    <t>ENSSPUG00000010061</t>
  </si>
  <si>
    <t>KDM5A</t>
  </si>
  <si>
    <t>ENSSGRP00000012286.1</t>
  </si>
  <si>
    <t>ENSSGRG00000007531</t>
  </si>
  <si>
    <t>kdm5a</t>
  </si>
  <si>
    <t>ENSCATP00000045949.1</t>
  </si>
  <si>
    <t>ENSCATG00000045321</t>
  </si>
  <si>
    <t>ENSPTRP00000035550.4</t>
  </si>
  <si>
    <t>ENSPTRG00000020786</t>
  </si>
  <si>
    <t>Psip1</t>
  </si>
  <si>
    <t>ENSSTUP00000049924.1</t>
  </si>
  <si>
    <t>ENSSTUG00000021111</t>
  </si>
  <si>
    <t>psip1a</t>
  </si>
  <si>
    <t>ENSPKIP00000003944.1</t>
  </si>
  <si>
    <t>ENSPKIG00000021241</t>
  </si>
  <si>
    <t>HDGF</t>
  </si>
  <si>
    <t>MGP_SPRETEiJ_P0065281</t>
  </si>
  <si>
    <t>MGP_SPRETEiJ_G0027089</t>
  </si>
  <si>
    <t>ENSSPUP00000017367.1</t>
  </si>
  <si>
    <t>ENSSPUG00000013228</t>
  </si>
  <si>
    <t>BAZ1A</t>
  </si>
  <si>
    <t>Bromodomain</t>
  </si>
  <si>
    <t>ENSSFOP00015021849.2</t>
  </si>
  <si>
    <t>ENSSFOG00015014035</t>
  </si>
  <si>
    <t>baz1a</t>
  </si>
  <si>
    <t>ENSPPAP00000007014.1</t>
  </si>
  <si>
    <t>ENSPPAG00000026030</t>
  </si>
  <si>
    <t>ENSBMSP00010018494.1</t>
  </si>
  <si>
    <t>ENSBMSG00010013408</t>
  </si>
  <si>
    <t>ENSHCOP00000000352.1</t>
  </si>
  <si>
    <t>ENSHCOG00000001140</t>
  </si>
  <si>
    <t>suds3</t>
  </si>
  <si>
    <t>ENSTGUP00000030883.1</t>
  </si>
  <si>
    <t>ENSTGUG00000024175</t>
  </si>
  <si>
    <t>Other_Co-activator/repressors</t>
  </si>
  <si>
    <t>ENSVURP00010030895.1</t>
  </si>
  <si>
    <t>ENSVURG00010023633</t>
  </si>
  <si>
    <t>ENSMUSP00000089680.6</t>
  </si>
  <si>
    <t>ENSMUSG00000061315</t>
  </si>
  <si>
    <t>Naca</t>
  </si>
  <si>
    <t>ENSPKIP00000008636.1</t>
  </si>
  <si>
    <t>ENSPKIG00000024043</t>
  </si>
  <si>
    <t>naca</t>
  </si>
  <si>
    <t>ENSOSIP00000001271.1</t>
  </si>
  <si>
    <t>ENSOSIG00000000316</t>
  </si>
  <si>
    <t>abl1</t>
  </si>
  <si>
    <t>ENSIPUP00000021369.1</t>
  </si>
  <si>
    <t>ENSIPUG00000014352</t>
  </si>
  <si>
    <t>jak2b</t>
  </si>
  <si>
    <t>ENSCPRP00005015744.1</t>
  </si>
  <si>
    <t>ENSCPRG00005010974</t>
  </si>
  <si>
    <t>LOXL3</t>
  </si>
  <si>
    <t>ENSACIP00000006012.1</t>
  </si>
  <si>
    <t>ENSACIG00000004708</t>
  </si>
  <si>
    <t>fgfr2</t>
  </si>
  <si>
    <t>FGF</t>
  </si>
  <si>
    <t>ENSDNOP00000026982.1</t>
  </si>
  <si>
    <t>ENSDNOG00000036070</t>
  </si>
  <si>
    <t>ENSTNIP00000011205.1</t>
  </si>
  <si>
    <t>ENSTNIG00000008371</t>
  </si>
  <si>
    <t>uri1</t>
  </si>
  <si>
    <t>ENSFHEP00000004036.1</t>
  </si>
  <si>
    <t>ENSFHEG00000004919</t>
  </si>
  <si>
    <t>ENSCJAP00000077943.1</t>
  </si>
  <si>
    <t>ENSCJAG00000041257</t>
  </si>
  <si>
    <t>ENSP00000373783.3</t>
  </si>
  <si>
    <t>ENSG00000134013</t>
  </si>
  <si>
    <t>LOXL2</t>
  </si>
  <si>
    <t>ENSCDRP00005010496.1</t>
  </si>
  <si>
    <t>ENSCDRG00005007320</t>
  </si>
  <si>
    <t>ENSPTIP00000022210.1</t>
  </si>
  <si>
    <t>ENSPTIG00000019080</t>
  </si>
  <si>
    <t>Arginine</t>
  </si>
  <si>
    <t>methyltransferase</t>
  </si>
  <si>
    <t>FBpp0081780</t>
  </si>
  <si>
    <t>FBgn0037834</t>
  </si>
  <si>
    <t>Art1</t>
  </si>
  <si>
    <t>ENSPCTP00005015315.1</t>
  </si>
  <si>
    <t>ENSPCTG00005010926</t>
  </si>
  <si>
    <t>PRMT1</t>
  </si>
  <si>
    <t>ENSPNAP00000012310.1</t>
  </si>
  <si>
    <t>ENSPNAG00000018063</t>
  </si>
  <si>
    <t>prmt1</t>
  </si>
  <si>
    <t>ENSELUP00000023174.1</t>
  </si>
  <si>
    <t>ENSELUG00000022082</t>
  </si>
  <si>
    <t>pcgf1</t>
  </si>
  <si>
    <t>PCGF</t>
  </si>
  <si>
    <t>ENSDORP00000006135.2</t>
  </si>
  <si>
    <t>ENSDORG00000006550</t>
  </si>
  <si>
    <t>Pcbd2</t>
  </si>
  <si>
    <t>ENSLACP00000013724.2</t>
  </si>
  <si>
    <t>ENSLACG00000012079</t>
  </si>
  <si>
    <t>PCBD1</t>
  </si>
  <si>
    <t>ENSAMEP00000042912.1</t>
  </si>
  <si>
    <t>ENSAMEG00000024638</t>
  </si>
  <si>
    <t>ENSCHAP00000000954.1</t>
  </si>
  <si>
    <t>ENSCHAG00000000699</t>
  </si>
  <si>
    <t>mtpn</t>
  </si>
  <si>
    <t>ENSXETP00000039404.3</t>
  </si>
  <si>
    <t>ENSXETG00000018171</t>
  </si>
  <si>
    <t>taf7</t>
  </si>
  <si>
    <t>TATA-box</t>
  </si>
  <si>
    <t>ENSCABP00000012396.1</t>
  </si>
  <si>
    <t>ENSCABG00000009293</t>
  </si>
  <si>
    <t>ENSLACP00000019426.1</t>
  </si>
  <si>
    <t>ENSLACG00000017088</t>
  </si>
  <si>
    <t>ENSLLTP00000012049.1</t>
  </si>
  <si>
    <t>ENSLLTG00000009260</t>
  </si>
  <si>
    <t>SIRT2</t>
  </si>
  <si>
    <t>Sirtuin</t>
  </si>
  <si>
    <t>ENSNNAP00000024519.1</t>
  </si>
  <si>
    <t>ENSNNAG00000015878</t>
  </si>
  <si>
    <t>ENSDCDP00000051114.1</t>
  </si>
  <si>
    <t>ENSDCDG00000030152</t>
  </si>
  <si>
    <t>sirt2</t>
  </si>
  <si>
    <t>Runx1t1</t>
  </si>
  <si>
    <t>ENSOARP00020018919.1</t>
  </si>
  <si>
    <t>ENSOARG00020014844</t>
  </si>
  <si>
    <t>ENSMLUP00000002939.2</t>
  </si>
  <si>
    <t>ENSMLUG00000003233</t>
  </si>
  <si>
    <t>ENSPMRP00000031925.1</t>
  </si>
  <si>
    <t>ENSPMRG00000020681</t>
  </si>
  <si>
    <t>CBFA2T2</t>
  </si>
  <si>
    <t>MGP_SPRETEiJ_G0026768</t>
  </si>
  <si>
    <t>MGP_SPRETEiJ_P0063921</t>
  </si>
  <si>
    <t>ENSPKIP00000001058.1</t>
  </si>
  <si>
    <t>ENSPKIG00000019486</t>
  </si>
  <si>
    <t>ENSTGUP00000008740.2</t>
  </si>
  <si>
    <t>ENSTGUG00000008482</t>
  </si>
  <si>
    <t>ENSLOCP00000019634.1</t>
  </si>
  <si>
    <t>ENSLOCG00000015945</t>
  </si>
  <si>
    <t>dpy30</t>
  </si>
  <si>
    <t>ENSCMIP00000005611.1</t>
  </si>
  <si>
    <t>ENSCMIG00000003239</t>
  </si>
  <si>
    <t>ENSSGRP00000035036.1</t>
  </si>
  <si>
    <t>ENSSGRG00000019407</t>
  </si>
  <si>
    <t>FAM</t>
  </si>
  <si>
    <t>ENSSPUP00000024771.1</t>
  </si>
  <si>
    <t>ENSSPUG00000018982</t>
  </si>
  <si>
    <t>ENSAOCP00000000615.1</t>
  </si>
  <si>
    <t>ENSAOCG00000003479</t>
  </si>
  <si>
    <t>rereb</t>
  </si>
  <si>
    <t>ENSSMRP00000028166.1</t>
  </si>
  <si>
    <t>ENSSMRG00000021674</t>
  </si>
  <si>
    <t>PPRC1</t>
  </si>
  <si>
    <t>ENSSPAP00000008066.1</t>
  </si>
  <si>
    <t>ENSSPAG00000006162</t>
  </si>
  <si>
    <t>frk</t>
  </si>
  <si>
    <t>ENSNSUP00000022445.1</t>
  </si>
  <si>
    <t>ENSNSUG00000016317</t>
  </si>
  <si>
    <t>INSR</t>
  </si>
  <si>
    <t>ENSSCUP00000023714.1</t>
  </si>
  <si>
    <t>ENSSCUG00000017408</t>
  </si>
  <si>
    <t>FRK</t>
  </si>
  <si>
    <t>ENSNNAP00000000189.1</t>
  </si>
  <si>
    <t>ENSNNAG00000000133</t>
  </si>
  <si>
    <t>ENSGALP00000023047.5</t>
  </si>
  <si>
    <t>ENSGALG00000014276</t>
  </si>
  <si>
    <t>ENSHGLP00000011283.1</t>
  </si>
  <si>
    <t>ENSHGLG00000008097</t>
  </si>
  <si>
    <t>ENSPFOP00000014793.2</t>
  </si>
  <si>
    <t>ENSPFOG00000014763</t>
  </si>
  <si>
    <t>FBpp0073316</t>
  </si>
  <si>
    <t>FBgn0001491</t>
  </si>
  <si>
    <t>l(1)10Bb</t>
  </si>
  <si>
    <t>ENSLCAP00010019780.1</t>
  </si>
  <si>
    <t>ENSLCAG00010009339</t>
  </si>
  <si>
    <t>serbp1a</t>
  </si>
  <si>
    <t>ENSMLUP00000001301.2</t>
  </si>
  <si>
    <t>ENSMLUG00000001424</t>
  </si>
  <si>
    <t>ENSSGRP00000042653.1</t>
  </si>
  <si>
    <t>ENSSGRG00000023110</t>
  </si>
  <si>
    <t>ENSTTRP00000015157.1</t>
  </si>
  <si>
    <t>ENSTTRG00000015991</t>
  </si>
  <si>
    <t>BRD4</t>
  </si>
  <si>
    <t>ENSUPAP00010006278.1</t>
  </si>
  <si>
    <t>ENSUPAG00010005033</t>
  </si>
  <si>
    <t>BRD2</t>
  </si>
  <si>
    <t>ENSCABP00000021208.1</t>
  </si>
  <si>
    <t>ENSCABG00000015628</t>
  </si>
  <si>
    <t>ENSSLUP00000045194.1</t>
  </si>
  <si>
    <t>ENSSLUG00000019991</t>
  </si>
  <si>
    <t>ENSPVAP00000013523.1</t>
  </si>
  <si>
    <t>ENSPVAG00000014347</t>
  </si>
  <si>
    <t>PAXIP1</t>
  </si>
  <si>
    <t>ENSGFOP00000018996.1</t>
  </si>
  <si>
    <t>ENSGFOG00000012819</t>
  </si>
  <si>
    <t>ENSPTIP00000014243.1</t>
  </si>
  <si>
    <t>ENSPTIG00000013708</t>
  </si>
  <si>
    <t>ENSOPRP00000015372.1</t>
  </si>
  <si>
    <t>ENSOPRG00000016841</t>
  </si>
  <si>
    <t>WD</t>
  </si>
  <si>
    <t>ENSNLEP00000018007.1</t>
  </si>
  <si>
    <t>ENSNLEG00000014809</t>
  </si>
  <si>
    <t>ENSUPAP00010019478.1</t>
  </si>
  <si>
    <t>ENSUPAG00010015430</t>
  </si>
  <si>
    <t>ENSDARP00000062079.3</t>
  </si>
  <si>
    <t>ENSDARG00000042337</t>
  </si>
  <si>
    <t>chrac1</t>
  </si>
  <si>
    <t>ENSCGRP00001018064.1</t>
  </si>
  <si>
    <t>ENSCGRG00001017929</t>
  </si>
  <si>
    <t>Chrac1</t>
  </si>
  <si>
    <t>Other_CRF</t>
  </si>
  <si>
    <t>ENSLCAP00010024726.1</t>
  </si>
  <si>
    <t>ENSLCAG00010011562</t>
  </si>
  <si>
    <t>ENSHHUP00000044099.1</t>
  </si>
  <si>
    <t>ENSHHUG00000027035</t>
  </si>
  <si>
    <t>kmt2d</t>
  </si>
  <si>
    <t>ENSGFOP00000008947.1</t>
  </si>
  <si>
    <t>ENSGFOG00000006254</t>
  </si>
  <si>
    <t>ENSSPUP00000023395.1</t>
  </si>
  <si>
    <t>ENSSPUG00000017960</t>
  </si>
  <si>
    <t>RAB43</t>
  </si>
  <si>
    <t>ENSAMXP00000008322.2</t>
  </si>
  <si>
    <t>ENSAMXG00000008066</t>
  </si>
  <si>
    <t>tonsl</t>
  </si>
  <si>
    <t>ENSSMRP00000018167.1</t>
  </si>
  <si>
    <t>ENSSMRG00000014133</t>
  </si>
  <si>
    <t>PIDD1</t>
  </si>
  <si>
    <t>ENSPNAP00000019264.1</t>
  </si>
  <si>
    <t>ENSPNAG00000003992</t>
  </si>
  <si>
    <t>erbin</t>
  </si>
  <si>
    <t>Erbb2</t>
  </si>
  <si>
    <t>ENSPPRP00000017566.1</t>
  </si>
  <si>
    <t>ENSPPRG00000009528</t>
  </si>
  <si>
    <t>FBpp0306780</t>
  </si>
  <si>
    <t>FBgn0010441</t>
  </si>
  <si>
    <t>pll</t>
  </si>
  <si>
    <t>ENSMSIP00000004856.1</t>
  </si>
  <si>
    <t>ENSMSIG00000004435</t>
  </si>
  <si>
    <t>Cnot6</t>
  </si>
  <si>
    <t>CCR4-NOT</t>
  </si>
  <si>
    <t>ENSRNOP00000075273.2</t>
  </si>
  <si>
    <t>ENSRNOG00000054891</t>
  </si>
  <si>
    <t>ENSCVAP00000008664.1</t>
  </si>
  <si>
    <t>ENSCVAG00000010538</t>
  </si>
  <si>
    <t>cnot6b</t>
  </si>
  <si>
    <t>ENSPKIP00000016674.1</t>
  </si>
  <si>
    <t>ENSPKIG00000002892</t>
  </si>
  <si>
    <t>cnot6l</t>
  </si>
  <si>
    <t>ENSLOCP00000019247.1</t>
  </si>
  <si>
    <t>ENSLOCG00000015634</t>
  </si>
  <si>
    <t>chchd3a</t>
  </si>
  <si>
    <t>Coiled-coil</t>
  </si>
  <si>
    <t>ENSXETP00000052236.4</t>
  </si>
  <si>
    <t>ENSXETG00000024209</t>
  </si>
  <si>
    <t>chchd3</t>
  </si>
  <si>
    <t>Chchd3</t>
  </si>
  <si>
    <t>MGP_CAROLIEiJ_P0073127</t>
  </si>
  <si>
    <t>MGP_CAROLIEiJ_G0028200</t>
  </si>
  <si>
    <t>ENSCGOP00000032720.1</t>
  </si>
  <si>
    <t>ENSCGOG00000015229</t>
  </si>
  <si>
    <t>CTDSP1</t>
  </si>
  <si>
    <t>ENSLCAP00010004746.1</t>
  </si>
  <si>
    <t>ENSLCAG00010002421</t>
  </si>
  <si>
    <t>sap18</t>
  </si>
  <si>
    <t>SAP</t>
  </si>
  <si>
    <t>ENSONIP00000015028.1</t>
  </si>
  <si>
    <t>ENSONIG00000011935</t>
  </si>
  <si>
    <t>ENSLCRP00005015656.1</t>
  </si>
  <si>
    <t>ENSLCRG00005006610</t>
  </si>
  <si>
    <t>ENSOJAP00000006261.1</t>
  </si>
  <si>
    <t>ENSOJAG00000003245</t>
  </si>
  <si>
    <t>ENSNFUP00015035072.1</t>
  </si>
  <si>
    <t>ENSNFUG00015017060</t>
  </si>
  <si>
    <t>BTF3</t>
  </si>
  <si>
    <t>FBpp0086896</t>
  </si>
  <si>
    <t>FBgn0000181</t>
  </si>
  <si>
    <t>bic</t>
  </si>
  <si>
    <t>ENSSAUP00010005086.1</t>
  </si>
  <si>
    <t>ENSSAUG00010002570</t>
  </si>
  <si>
    <t>npm1a</t>
  </si>
  <si>
    <t>Nucleoplasmin</t>
  </si>
  <si>
    <t>ENSSGRP00000055782.1</t>
  </si>
  <si>
    <t>ENSSGRG00000029239</t>
  </si>
  <si>
    <t>sirt7</t>
  </si>
  <si>
    <t>ENSTMTP00000031297.1</t>
  </si>
  <si>
    <t>ENSTMTG00000022496</t>
  </si>
  <si>
    <t>SIRT6</t>
  </si>
  <si>
    <t>ENSAOCP00000016172.1</t>
  </si>
  <si>
    <t>ENSAOCG00000001550</t>
  </si>
  <si>
    <t>nlrc3</t>
  </si>
  <si>
    <t>ENSUAMP00000027095.1</t>
  </si>
  <si>
    <t>ENSUAMG00000020919</t>
  </si>
  <si>
    <t>PLK2</t>
  </si>
  <si>
    <t>ENSVURP00010004637.1</t>
  </si>
  <si>
    <t>ENSVURG00010003681</t>
  </si>
  <si>
    <t>BAZ1B</t>
  </si>
  <si>
    <t>ENSPCIP00000046722.1</t>
  </si>
  <si>
    <t>ENSPCIG00000020527</t>
  </si>
  <si>
    <t>LMO3</t>
  </si>
  <si>
    <t>Smarcd1</t>
  </si>
  <si>
    <t>SWI/SNF</t>
  </si>
  <si>
    <t>ENSSPAP00000028494.1</t>
  </si>
  <si>
    <t>ENSSPAG00000021444</t>
  </si>
  <si>
    <t>smarcd1</t>
  </si>
  <si>
    <t>MGP_SPRETEiJ_P0041632</t>
  </si>
  <si>
    <t>MGP_SPRETEiJ_G0021170</t>
  </si>
  <si>
    <t>Nab1</t>
  </si>
  <si>
    <t>ENSOCUP00000004022.3</t>
  </si>
  <si>
    <t>ENSOCUG00000004659</t>
  </si>
  <si>
    <t>Cyclin</t>
  </si>
  <si>
    <t>ENSPNAP00000018690.1</t>
  </si>
  <si>
    <t>ENSPNAG00000025150</t>
  </si>
  <si>
    <t>ccnh</t>
  </si>
  <si>
    <t>ENSECRP00000009136.1</t>
  </si>
  <si>
    <t>ENSECRG00000006135</t>
  </si>
  <si>
    <t>nab1a</t>
  </si>
  <si>
    <t>MGP_SPRETEiJ_P0018567</t>
  </si>
  <si>
    <t>MGP_SPRETEiJ_G0014926</t>
  </si>
  <si>
    <t>ENSCARP00000135188.1</t>
  </si>
  <si>
    <t>ENSCARG00000070087</t>
  </si>
  <si>
    <t>abt1</t>
  </si>
  <si>
    <t>ENSLACP00000000707.1</t>
  </si>
  <si>
    <t>ENSLACG00000000633</t>
  </si>
  <si>
    <t>ENSMMDP00005033029.1</t>
  </si>
  <si>
    <t>ENSMMDG00005015548</t>
  </si>
  <si>
    <t>edf1</t>
  </si>
  <si>
    <t>ENSPNAP00000035475.1</t>
  </si>
  <si>
    <t>ENSPNAG00000003925</t>
  </si>
  <si>
    <t>ENSXETP00000054879.3</t>
  </si>
  <si>
    <t>ENSXETG00000025864</t>
  </si>
  <si>
    <t>hsbp1</t>
  </si>
  <si>
    <t>Heat</t>
  </si>
  <si>
    <t>FBpp0305307</t>
  </si>
  <si>
    <t>FBgn0032429</t>
  </si>
  <si>
    <t>CG5446</t>
  </si>
  <si>
    <t>ENSGEVP00005016365.1</t>
  </si>
  <si>
    <t>ENSGEVG00005011639</t>
  </si>
  <si>
    <t>ENSSLDP00000013411.1</t>
  </si>
  <si>
    <t>ENSSLDG00000010683</t>
  </si>
  <si>
    <t>ENSSCAP00000005365.1</t>
  </si>
  <si>
    <t>ENSSCAG00000004296</t>
  </si>
  <si>
    <t>SUPT</t>
  </si>
  <si>
    <t>ENSGACP00000026738.1</t>
  </si>
  <si>
    <t>ENSGACG00000020237</t>
  </si>
  <si>
    <t>supt4h1</t>
  </si>
  <si>
    <t>ENSSSCP00000024408.3</t>
  </si>
  <si>
    <t>ENSSSCG00000004747</t>
  </si>
  <si>
    <t>ENSCARP00000094936.1</t>
  </si>
  <si>
    <t>ENSCARG00000047080</t>
  </si>
  <si>
    <t>rtf1</t>
  </si>
  <si>
    <t>ENSPMRP00000005316.1</t>
  </si>
  <si>
    <t>ENSPMRG00000003120</t>
  </si>
  <si>
    <t>ENSEEEP00000011067.1</t>
  </si>
  <si>
    <t>ENSEEEG00000005468</t>
  </si>
  <si>
    <t>ENSIPUP00000036298.1</t>
  </si>
  <si>
    <t>ENSIPUG00000024323</t>
  </si>
  <si>
    <t>atxn7l3</t>
  </si>
  <si>
    <t>ENSGEVP00005015119.1</t>
  </si>
  <si>
    <t>ENSGEVG00005010780</t>
  </si>
  <si>
    <t>SSBP3</t>
  </si>
  <si>
    <t>ENSBTAP00000014192.6</t>
  </si>
  <si>
    <t>ENSBTAG00000010717</t>
  </si>
  <si>
    <t>ENSCMIP00000001087.1</t>
  </si>
  <si>
    <t>ENSCMIG00000000561</t>
  </si>
  <si>
    <t>carm1</t>
  </si>
  <si>
    <t>ENSDARP00000016959.6</t>
  </si>
  <si>
    <t>ENSDARG00000018698</t>
  </si>
  <si>
    <t>ENSOCUP00000020258.3</t>
  </si>
  <si>
    <t>ENSOCUG00000021379</t>
  </si>
  <si>
    <t>MBTD1</t>
  </si>
  <si>
    <t>ENSPSMP00000018599.1</t>
  </si>
  <si>
    <t>ENSPSMG00000013066</t>
  </si>
  <si>
    <t>SCMH1</t>
  </si>
  <si>
    <t>ENSLOCP00000015214.1</t>
  </si>
  <si>
    <t>ENSLOCG00000012352</t>
  </si>
  <si>
    <t>dpf3</t>
  </si>
  <si>
    <t>DPF</t>
  </si>
  <si>
    <t>ENSAPOP00000004359.1</t>
  </si>
  <si>
    <t>ENSAPOG00000005997</t>
  </si>
  <si>
    <t>dpf2</t>
  </si>
  <si>
    <t>F45E12.1b.1</t>
  </si>
  <si>
    <t>WBGene00018474</t>
  </si>
  <si>
    <t>cnep-1</t>
  </si>
  <si>
    <t>ENSGGOP00000042386.1</t>
  </si>
  <si>
    <t>ENSGGOG00000001843</t>
  </si>
  <si>
    <t>ENSHCOP00000017566.1</t>
  </si>
  <si>
    <t>ENSHCOG00000001482</t>
  </si>
  <si>
    <t>paf1</t>
  </si>
  <si>
    <t>ENSMLUP00000004253.2</t>
  </si>
  <si>
    <t>ENSMLUG00000004674</t>
  </si>
  <si>
    <t>ENSPTXP00000008387.1</t>
  </si>
  <si>
    <t>ENSPTXG00000006068</t>
  </si>
  <si>
    <t>ENSSGRP00000054489.1</t>
  </si>
  <si>
    <t>ENSSGRG00000028633</t>
  </si>
  <si>
    <t>med27</t>
  </si>
  <si>
    <t>ENSCDRP00005006646.1</t>
  </si>
  <si>
    <t>ENSCDRG00005004730</t>
  </si>
  <si>
    <t>CNOT6</t>
  </si>
  <si>
    <t>ENSCMIP00000032461.1</t>
  </si>
  <si>
    <t>ENSCMIG00000013855</t>
  </si>
  <si>
    <t>ENSIPUP00000017915.1</t>
  </si>
  <si>
    <t>ENSIPUG00000012080</t>
  </si>
  <si>
    <t>brms1l</t>
  </si>
  <si>
    <t>ENSDARP00000008214.8</t>
  </si>
  <si>
    <t>ENSDARG00000006235</t>
  </si>
  <si>
    <t>brms1la</t>
  </si>
  <si>
    <t>ENSECRP00000024927.1</t>
  </si>
  <si>
    <t>ENSECRG00000016887</t>
  </si>
  <si>
    <t>eaf2</t>
  </si>
  <si>
    <t>ENSPNYP00000016290.1</t>
  </si>
  <si>
    <t>ENSPNYG00000012325</t>
  </si>
  <si>
    <t>ENSNGAP00000026150.1</t>
  </si>
  <si>
    <t>ENSNGAG00000023884</t>
  </si>
  <si>
    <t>Frk</t>
  </si>
  <si>
    <t>ENSCMIP00000004246.1</t>
  </si>
  <si>
    <t>ENSCMIG00000002529</t>
  </si>
  <si>
    <t>eloc</t>
  </si>
  <si>
    <t>ENSEASP00005029706.1</t>
  </si>
  <si>
    <t>ENSEASG00005020194</t>
  </si>
  <si>
    <t>ELOC</t>
  </si>
  <si>
    <t>ENSLACP00000010836.2</t>
  </si>
  <si>
    <t>ENSLACG00000009538</t>
  </si>
  <si>
    <t>ENSSFOP00015059039.1</t>
  </si>
  <si>
    <t>ENSSFOG00015014012</t>
  </si>
  <si>
    <t>smarcb1b</t>
  </si>
  <si>
    <t>FBpp0078331</t>
  </si>
  <si>
    <t>FBgn0011715</t>
  </si>
  <si>
    <t>Snr1</t>
  </si>
  <si>
    <t>ENSSTUP00000085017.1</t>
  </si>
  <si>
    <t>ENSSTUG00000037381</t>
  </si>
  <si>
    <t>ENSAMXP00000050948.1</t>
  </si>
  <si>
    <t>ENSAMXG00000041978</t>
  </si>
  <si>
    <t>ENSCDRP00005025913.1</t>
  </si>
  <si>
    <t>ENSCDRG00005017859</t>
  </si>
  <si>
    <t>ENSSMRP00000014554.1</t>
  </si>
  <si>
    <t>ENSSMRG00000011333</t>
  </si>
  <si>
    <t>ENSSPAP00000002104.1</t>
  </si>
  <si>
    <t>ENSSPAG00000001621</t>
  </si>
  <si>
    <t>bcl3</t>
  </si>
  <si>
    <t>BCL</t>
  </si>
  <si>
    <t>ENSODEP00000023360.1</t>
  </si>
  <si>
    <t>ENSODEG00000017127</t>
  </si>
  <si>
    <t>ENSPTXP00000027256.1</t>
  </si>
  <si>
    <t>ENSPTXG00000018801</t>
  </si>
  <si>
    <t>SMARCA2</t>
  </si>
  <si>
    <t>ENSLACP00000011745.2</t>
  </si>
  <si>
    <t>ENSLACG00000010339</t>
  </si>
  <si>
    <t>ENSCPBP00000034056.1</t>
  </si>
  <si>
    <t>ENSCPBG00000023781</t>
  </si>
  <si>
    <t>ENSVVUP00000000979.1</t>
  </si>
  <si>
    <t>ENSVVUG00000000852</t>
  </si>
  <si>
    <t>ENSPKIP00000019895.1</t>
  </si>
  <si>
    <t>ENSPKIG00000004877</t>
  </si>
  <si>
    <t>c1d</t>
  </si>
  <si>
    <t>ENSCHIP00000008022.1</t>
  </si>
  <si>
    <t>ENSCHIG00000011331</t>
  </si>
  <si>
    <t>ENSFCAP00000013320.6</t>
  </si>
  <si>
    <t>ENSFCAG00000014358</t>
  </si>
  <si>
    <t>AEBP1</t>
  </si>
  <si>
    <t>ENSOTSP00005102776.1</t>
  </si>
  <si>
    <t>ENSOTSG00005039083</t>
  </si>
  <si>
    <t>ptprfa</t>
  </si>
  <si>
    <t>ENSSGRP00000073670.1</t>
  </si>
  <si>
    <t>ENSSGRG00000037436</t>
  </si>
  <si>
    <t>cpxm1b</t>
  </si>
  <si>
    <t>ENSDCDP00000001499.1</t>
  </si>
  <si>
    <t>ENSDCDG00000000721</t>
  </si>
  <si>
    <t>aebp1</t>
  </si>
  <si>
    <t>ENSCMIP00000021772.1</t>
  </si>
  <si>
    <t>ENSCMIG00000009884</t>
  </si>
  <si>
    <t>ENSFHEP00000008465.1</t>
  </si>
  <si>
    <t>ENSFHEG00000009657</t>
  </si>
  <si>
    <t>si:ch1073-459j12.1</t>
  </si>
  <si>
    <t>ENSP00000427772.1</t>
  </si>
  <si>
    <t>ENSG00000113645</t>
  </si>
  <si>
    <t>WW</t>
  </si>
  <si>
    <t>ENSMUSP00000018993.7</t>
  </si>
  <si>
    <t>ENSMUSG00000018849</t>
  </si>
  <si>
    <t>Wwc1</t>
  </si>
  <si>
    <t>ENSP00000414236.1</t>
  </si>
  <si>
    <t>ENSG00000226742</t>
  </si>
  <si>
    <t>ENSMUSP00000158095.2</t>
  </si>
  <si>
    <t>ENSMUSG00000078963</t>
  </si>
  <si>
    <t>Hsbp1l1</t>
  </si>
  <si>
    <t>ENSPMJP00000012750.1</t>
  </si>
  <si>
    <t>ENSPMJG00000009769</t>
  </si>
  <si>
    <t>ENSDCDP00000015324.1</t>
  </si>
  <si>
    <t>ENSDCDG00000012100</t>
  </si>
  <si>
    <t>ENSMODP00000000462.4</t>
  </si>
  <si>
    <t>ENSMODG00000000383</t>
  </si>
  <si>
    <t>ENSSGRP00000068465.1</t>
  </si>
  <si>
    <t>ENSSGRG00000035097</t>
  </si>
  <si>
    <t>sdr16c5b</t>
  </si>
  <si>
    <t>ENSSHAP00000005195.2</t>
  </si>
  <si>
    <t>ENSSHAG00000004546</t>
  </si>
  <si>
    <t>MAGE</t>
  </si>
  <si>
    <t>ENSPCTP00005009549.1</t>
  </si>
  <si>
    <t>ENSPCTG00005006433</t>
  </si>
  <si>
    <t>ENSNSUP00000018915.1</t>
  </si>
  <si>
    <t>ENSNSUG00000013802</t>
  </si>
  <si>
    <t>FBN2</t>
  </si>
  <si>
    <t>Notch</t>
  </si>
  <si>
    <t>Lmo1</t>
  </si>
  <si>
    <t>ENSCCRP00000042348.1</t>
  </si>
  <si>
    <t>ENSCCRG00000022576</t>
  </si>
  <si>
    <t>si:dkey-90l8.3</t>
  </si>
  <si>
    <t>MGP_SPRETEiJ_P0084853</t>
  </si>
  <si>
    <t>MGP_SPRETEiJ_G0031420</t>
  </si>
  <si>
    <t>ENSAPOP00000016056.1</t>
  </si>
  <si>
    <t>ENSAPOG00000019249</t>
  </si>
  <si>
    <t>neo1a</t>
  </si>
  <si>
    <t>ENSOMEP00000017706.1</t>
  </si>
  <si>
    <t>ENSOMEG00000019413</t>
  </si>
  <si>
    <t>elob</t>
  </si>
  <si>
    <t>ENSATEP00000071479.1</t>
  </si>
  <si>
    <t>ENSATEG00000025962</t>
  </si>
  <si>
    <t>ENSHHUP00000073037.1</t>
  </si>
  <si>
    <t>ENSHHUG00000042882</t>
  </si>
  <si>
    <t>drap1</t>
  </si>
  <si>
    <t>ENSODEP00000024308.1</t>
  </si>
  <si>
    <t>ENSODEG00000017786</t>
  </si>
  <si>
    <t>ENSKMAP00000022993.1</t>
  </si>
  <si>
    <t>ENSKMAG00000017054</t>
  </si>
  <si>
    <t>med7</t>
  </si>
  <si>
    <t>ENSSAUP00010068964.1</t>
  </si>
  <si>
    <t>ENSSAUG00010027347</t>
  </si>
  <si>
    <t>ENSSMRP00000010525.1</t>
  </si>
  <si>
    <t>ENSSMRG00000008274</t>
  </si>
  <si>
    <t>ENSOGAP00000000491.2</t>
  </si>
  <si>
    <t>ENSOGAG00000000543</t>
  </si>
  <si>
    <t>ENSMMSP00000005475.1</t>
  </si>
  <si>
    <t>ENSMMSG00000004096</t>
  </si>
  <si>
    <t>ENSSFOP00015022412.1</t>
  </si>
  <si>
    <t>ENSSFOG00015014390</t>
  </si>
  <si>
    <t>Transcriptional</t>
  </si>
  <si>
    <t>ENSRBIP00000041830.1</t>
  </si>
  <si>
    <t>ENSRBIG00000044232</t>
  </si>
  <si>
    <t>ENSLACP00000010638.2</t>
  </si>
  <si>
    <t>ENSLACG00000009371</t>
  </si>
  <si>
    <t>POLR</t>
  </si>
  <si>
    <t>ENSPNAP00000036503.1</t>
  </si>
  <si>
    <t>ENSPNAG00000005164</t>
  </si>
  <si>
    <t>polr3f</t>
  </si>
  <si>
    <t>ENSCLMP00005046350.1</t>
  </si>
  <si>
    <t>ENSCLMG00005021348</t>
  </si>
  <si>
    <t>trip4</t>
  </si>
  <si>
    <t>Thyroid</t>
  </si>
  <si>
    <t>ENSHBUP00000033865.1</t>
  </si>
  <si>
    <t>ENSHBUG00000021071</t>
  </si>
  <si>
    <t>ENSMMDP00005035548.1</t>
  </si>
  <si>
    <t>ENSMMDG00005016698</t>
  </si>
  <si>
    <t>taf11</t>
  </si>
  <si>
    <t>ENSRROP00000002192.1</t>
  </si>
  <si>
    <t>ENSRROG00000008937</t>
  </si>
  <si>
    <t>ENSPEMP00000004392.2</t>
  </si>
  <si>
    <t>ENSPEMG00000006688</t>
  </si>
  <si>
    <t>Med20</t>
  </si>
  <si>
    <t>ENSCMIP00000003430.1</t>
  </si>
  <si>
    <t>ENSCMIG00000002062</t>
  </si>
  <si>
    <t>med20</t>
  </si>
  <si>
    <t>ENSP00000431162.2</t>
  </si>
  <si>
    <t>ENSG00000255302</t>
  </si>
  <si>
    <t>EID</t>
  </si>
  <si>
    <t>ENSRROP00000043985.1</t>
  </si>
  <si>
    <t>ENSRROG00000044991</t>
  </si>
  <si>
    <t>ENSP00000311695.2</t>
  </si>
  <si>
    <t>ENSG00000175602</t>
  </si>
  <si>
    <t>ENSMMSP00000002275.1</t>
  </si>
  <si>
    <t>ENSMMSG00000001739</t>
  </si>
  <si>
    <t>ENSHCOP00000026328.1</t>
  </si>
  <si>
    <t>ENSHCOG00000017216</t>
  </si>
  <si>
    <t>ENSPPAP00000013966.1</t>
  </si>
  <si>
    <t>ENSPPAG00000030140</t>
  </si>
  <si>
    <t>ENSPTIP00000024059.1</t>
  </si>
  <si>
    <t>ENSPTIG00000020285</t>
  </si>
  <si>
    <t>ENSP00000462521.1</t>
  </si>
  <si>
    <t>ENSG00000265972</t>
  </si>
  <si>
    <t>ENSAMEP00000008823.2</t>
  </si>
  <si>
    <t>ENSAMEG00000008374</t>
  </si>
  <si>
    <t>ARHGAP35</t>
  </si>
  <si>
    <t>ENSP00000238647.3</t>
  </si>
  <si>
    <t>ENSG00000119669</t>
  </si>
  <si>
    <t>ENSDORP00000016544.1</t>
  </si>
  <si>
    <t>ENSDORG00000026871</t>
  </si>
  <si>
    <t>ENSMSIP00000038225.1</t>
  </si>
  <si>
    <t>ENSMSIG00000031866</t>
  </si>
  <si>
    <t>Commd1</t>
  </si>
  <si>
    <t>ENSMAUP00000009398.1</t>
  </si>
  <si>
    <t>ENSMAUG00000010569</t>
  </si>
  <si>
    <t>ENSACIP00000026807.1</t>
  </si>
  <si>
    <t>ENSACIG00000020740</t>
  </si>
  <si>
    <t>cnot2</t>
  </si>
  <si>
    <t>ENSP00000358283.4</t>
  </si>
  <si>
    <t>ENSG00000014123</t>
  </si>
  <si>
    <t>ENSP00000218364.4</t>
  </si>
  <si>
    <t>ENSG00000102241</t>
  </si>
  <si>
    <t>ENSP00000429413.1</t>
  </si>
  <si>
    <t>ENSG00000158806</t>
  </si>
  <si>
    <t>ENSCAFP00020019108.1</t>
  </si>
  <si>
    <t>ENSCAFG00020015176</t>
  </si>
  <si>
    <t>ENSSMAP00000026582.2</t>
  </si>
  <si>
    <t>ENSSMAG00000016253</t>
  </si>
  <si>
    <t>ankrd29</t>
  </si>
  <si>
    <t>Ankyrin</t>
  </si>
  <si>
    <t>ENSP00000434552.1</t>
  </si>
  <si>
    <t>ENSG00000184384</t>
  </si>
  <si>
    <t>MAML</t>
  </si>
  <si>
    <t>ENSTBEP00000000228.1</t>
  </si>
  <si>
    <t>ENSTBEG00000000273</t>
  </si>
  <si>
    <t>ENSMSIP00000001322.1</t>
  </si>
  <si>
    <t>ENSMSIG00000001305</t>
  </si>
  <si>
    <t>Basp1</t>
  </si>
  <si>
    <t>ENSMUSP00000149335.2</t>
  </si>
  <si>
    <t>ENSMUSG00000039697</t>
  </si>
  <si>
    <t>Ncoa7</t>
  </si>
  <si>
    <t>ENSMUSP00000080427.6</t>
  </si>
  <si>
    <t>ENSMUSG00000022240</t>
  </si>
  <si>
    <t>Ctnnd2</t>
  </si>
  <si>
    <t>Casein</t>
  </si>
  <si>
    <t>ENSSVLP00005020083.1</t>
  </si>
  <si>
    <t>ENSSVLG00005016098</t>
  </si>
  <si>
    <t>ENSMSIP00000035952.1</t>
  </si>
  <si>
    <t>ENSMSIG00000029923</t>
  </si>
  <si>
    <t>Zcchc12</t>
  </si>
  <si>
    <t>ENSMUSP00000052919.9</t>
  </si>
  <si>
    <t>ENSMUSG00000042182</t>
  </si>
  <si>
    <t>Bend6</t>
  </si>
  <si>
    <t>ENSMUSP00000065397.5</t>
  </si>
  <si>
    <t>ENSMUSG00000054034</t>
  </si>
  <si>
    <t>Tceal5</t>
  </si>
  <si>
    <t>ENSMSIP00000010589.1</t>
  </si>
  <si>
    <t>ENSMSIG00000009285</t>
  </si>
  <si>
    <t>Tceal3</t>
  </si>
  <si>
    <t>ENSMSIP00000012800.1</t>
  </si>
  <si>
    <t>ENSMSIG00000011034</t>
  </si>
  <si>
    <t>Park7</t>
  </si>
  <si>
    <t>MGP_SPRETEiJ_P0068533</t>
  </si>
  <si>
    <t>MGP_SPRETEiJ_G0027826</t>
  </si>
  <si>
    <t>Park8</t>
  </si>
  <si>
    <t>ENSSCAP00000005150.1</t>
  </si>
  <si>
    <t>ENSSCAG00000004138</t>
  </si>
  <si>
    <t>FBpp0078863</t>
  </si>
  <si>
    <t>FBgn0031759</t>
  </si>
  <si>
    <t>lid</t>
  </si>
  <si>
    <t>ENSRNOP00000011803.7</t>
  </si>
  <si>
    <t>ENSRNOG00000008870</t>
  </si>
  <si>
    <t>Atf7ip</t>
  </si>
  <si>
    <t>ENSECRP00000007960.1</t>
  </si>
  <si>
    <t>ENSECRG00000005301</t>
  </si>
  <si>
    <t>epc1a</t>
  </si>
  <si>
    <t>ENSSLUP00000016863.1</t>
  </si>
  <si>
    <t>ENSSLUG00000007896</t>
  </si>
  <si>
    <t>ENSCPRP00005014886.1</t>
  </si>
  <si>
    <t>ENSCPRG00005010450</t>
  </si>
  <si>
    <t>ENSPKIP00000011733.1</t>
  </si>
  <si>
    <t>ENSPKIG00000018688</t>
  </si>
  <si>
    <t>gtf2h1</t>
  </si>
  <si>
    <t>ENSOCUP00000028229.1</t>
  </si>
  <si>
    <t>ENSOCUG00000030198</t>
  </si>
  <si>
    <t>WDR5B</t>
  </si>
  <si>
    <t>ENSCMIP00000038346.1</t>
  </si>
  <si>
    <t>ENSCMIG00000016031</t>
  </si>
  <si>
    <t>tnksb</t>
  </si>
  <si>
    <t>ENSSMRP00000007383.1</t>
  </si>
  <si>
    <t>ENSSMRG00000005942</t>
  </si>
  <si>
    <t>TNKS</t>
  </si>
  <si>
    <t>ENSSPUP00000002477.1</t>
  </si>
  <si>
    <t>ENSSPUG00000001917</t>
  </si>
  <si>
    <t>ENSOTSP00005052835.1</t>
  </si>
  <si>
    <t>ENSOTSG00005025546</t>
  </si>
  <si>
    <t>ENSEEUP00000011520.1</t>
  </si>
  <si>
    <t>ENSEEUG00000012658</t>
  </si>
  <si>
    <t>ENSNSUP00000012063.1</t>
  </si>
  <si>
    <t>ENSNSUG00000009052</t>
  </si>
  <si>
    <t>ENSLCAP00010046906.1</t>
  </si>
  <si>
    <t>ENSLCAG00010021740</t>
  </si>
  <si>
    <t>ENSSPUP00000014565.1</t>
  </si>
  <si>
    <t>ENSSPUG00000011237</t>
  </si>
  <si>
    <t>ENSPPRP00000023602.1</t>
  </si>
  <si>
    <t>ENSPPRG00000013855</t>
  </si>
  <si>
    <t>ENSSAUP00010042225.1</t>
  </si>
  <si>
    <t>ENSSAUG00010017742</t>
  </si>
  <si>
    <t>ENSSHAP00000012902.2</t>
  </si>
  <si>
    <t>ENSSHAG00000011037</t>
  </si>
  <si>
    <t>HEXIM2</t>
  </si>
  <si>
    <t>ENSTSYP00000025802.1</t>
  </si>
  <si>
    <t>ENSTSYG00000031366</t>
  </si>
  <si>
    <t>ENSPVAP00000016213.1</t>
  </si>
  <si>
    <t>ENSPVAG00000017185</t>
  </si>
  <si>
    <t>RAB38</t>
  </si>
  <si>
    <t>ENSSGRP00000049200.1</t>
  </si>
  <si>
    <t>ENSSGRG00000025925</t>
  </si>
  <si>
    <t>polr2a</t>
  </si>
  <si>
    <t>ENSAMXP00000051177.1</t>
  </si>
  <si>
    <t>ENSAMXG00000034535</t>
  </si>
  <si>
    <t>ENSXETP00000034772.4</t>
  </si>
  <si>
    <t>ENSXETG00000015926</t>
  </si>
  <si>
    <t>ncoa2</t>
  </si>
  <si>
    <t>ENSPTIP00000011914.1</t>
  </si>
  <si>
    <t>ENSPTIG00000012171</t>
  </si>
  <si>
    <t>PRDM7</t>
  </si>
  <si>
    <t>TF</t>
  </si>
  <si>
    <t>Category</t>
  </si>
  <si>
    <t>Other regulatory gene</t>
  </si>
  <si>
    <t>COF</t>
  </si>
  <si>
    <t>Number of transcription factors:</t>
  </si>
  <si>
    <t>Number of cofactors:</t>
  </si>
  <si>
    <t>Number of other regulatory genes:</t>
  </si>
  <si>
    <t>TF+COF</t>
  </si>
  <si>
    <t>Note</t>
  </si>
  <si>
    <t>COF has better e-values.</t>
  </si>
  <si>
    <t>TF has better e-values.</t>
  </si>
  <si>
    <t>COF+TF</t>
  </si>
  <si>
    <t>TF+COF:</t>
  </si>
  <si>
    <t>COF+TF:</t>
  </si>
  <si>
    <t>TF and COF have equally good e-values. And they correspond to each other.</t>
  </si>
  <si>
    <t>TF has better e-values and anyway TF and COF correspond.</t>
  </si>
  <si>
    <t>COF has better e-values, but similar.</t>
  </si>
  <si>
    <t>TF has better e-value.</t>
  </si>
  <si>
    <t>TF has better e-values</t>
  </si>
  <si>
    <t>TF has better e-values, although similar.</t>
  </si>
  <si>
    <t>TF have better e-values.</t>
  </si>
  <si>
    <t>Both have good e-value and they correspond to each other.</t>
  </si>
  <si>
    <t>COF has better e-values. Although both are good!</t>
  </si>
  <si>
    <t>Both have equally good e-values.</t>
  </si>
  <si>
    <t>COF has better e-values. Although both very good.</t>
  </si>
  <si>
    <t>Similar e-values and COF and TF correspond!</t>
  </si>
  <si>
    <t>COF has better e-values</t>
  </si>
  <si>
    <t>COF has better e-values. Although COF and TF almost correspond!.. Could belong to broader family in which some genes are TF and some are COF.</t>
  </si>
  <si>
    <t>****check header for one of the sequences….. Solved</t>
  </si>
  <si>
    <t>All TFs (TF and TF+COF):</t>
  </si>
  <si>
    <t>All COFs (COF and COF+TF):</t>
  </si>
  <si>
    <t>CHD3/4</t>
  </si>
  <si>
    <t>Lin9/CBFA2T3</t>
  </si>
  <si>
    <t>fgfr2/abl1/jak2b/LOXL3</t>
  </si>
  <si>
    <t>LOXL2/3</t>
  </si>
  <si>
    <t>INSR/FRK</t>
  </si>
  <si>
    <t>bud31/l(1)10Bb</t>
  </si>
  <si>
    <t>PIDD1/RAB43/tonsl/erbin</t>
  </si>
  <si>
    <t>INSR/pll</t>
  </si>
  <si>
    <t>BTF3/bic</t>
  </si>
  <si>
    <t>SIRT6/7</t>
  </si>
  <si>
    <t>hsbp1/CG5446</t>
  </si>
  <si>
    <t>TF predictor says: homeodomain.</t>
  </si>
  <si>
    <t>dpf2/3</t>
  </si>
  <si>
    <t>Zinc_finger</t>
  </si>
  <si>
    <t>Tceal3/5</t>
  </si>
  <si>
    <t>Park7/8</t>
  </si>
  <si>
    <t>gtf2h1/WDR5B</t>
  </si>
  <si>
    <t>HEXIM1/2</t>
  </si>
  <si>
    <t>How many OGs are TF:</t>
  </si>
  <si>
    <t>How many OGs are TF+COF:</t>
  </si>
  <si>
    <t>How many OGs are COF:</t>
  </si>
  <si>
    <t>How many OGs are COF+TF:</t>
  </si>
  <si>
    <t>How many OGs are Other regulatory gene:</t>
  </si>
  <si>
    <t>Percentage of OGs that are either TF or COF:</t>
  </si>
  <si>
    <t>Percentage of Ogs that are Other regulatory genes:</t>
  </si>
  <si>
    <t>Arginine_methyltransferase</t>
  </si>
  <si>
    <t>Homeobox/zf-C2H2</t>
  </si>
  <si>
    <t>Mediator_complex</t>
  </si>
  <si>
    <t>*** according to online "predict TF" it is a TF_bZIP ***</t>
  </si>
  <si>
    <t>*** according to online "predict TF" it is a HLH ***</t>
  </si>
  <si>
    <t>Percentage of OGs that are TF:</t>
  </si>
  <si>
    <t>Only TF and TF+COF Families:</t>
  </si>
  <si>
    <t>TOT:</t>
  </si>
  <si>
    <t>Unique TFs (TF and TF+COF) Families</t>
  </si>
  <si>
    <t>Percentage of OGs that are COF:</t>
  </si>
  <si>
    <t>Categories based on DNA Binding Domain</t>
  </si>
  <si>
    <t>Unclassified Structure</t>
  </si>
  <si>
    <t>Other Alpha-Helix Group</t>
  </si>
  <si>
    <t>Zinc-Coordinating Group</t>
  </si>
  <si>
    <t>Beta-Scaffold Factors</t>
  </si>
  <si>
    <t>Group based on DNA Binding Domain</t>
  </si>
  <si>
    <t>*** according to online "predict TF" it is a homeodomain .. Consider as homeobox***</t>
  </si>
  <si>
    <t>Only TFs (TF and TF+COF)</t>
  </si>
  <si>
    <t>Unique Groups</t>
  </si>
  <si>
    <t>Frequency</t>
  </si>
  <si>
    <t>Basic Domains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</si>
</sst>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DE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66">
    <xf numFmtId="0" fontId="0" fillId="0" borderId="0" xfId="0"/>
    <xf numFmtId="0" fontId="0" fillId="33" borderId="0" xfId="0" applyFill="1"/>
    <xf numFmtId="0" fontId="0" fillId="0" borderId="10" xfId="0" applyBorder="1"/>
    <xf numFmtId="0" fontId="18" fillId="0" borderId="0" xfId="42"/>
    <xf numFmtId="0" fontId="0" fillId="0" borderId="0" xfId="0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5" xfId="0" quotePrefix="1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0" fillId="0" borderId="13" xfId="0" applyBorder="1"/>
    <xf numFmtId="0" fontId="0" fillId="0" borderId="0" xfId="0" applyAlignment="1">
      <alignment horizontal="lef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16" fillId="0" borderId="11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0" fillId="0" borderId="24" xfId="0" applyBorder="1"/>
    <xf numFmtId="0" fontId="16" fillId="0" borderId="23" xfId="0" applyFont="1" applyBorder="1"/>
    <xf numFmtId="0" fontId="16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1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2" fontId="0" fillId="0" borderId="15" xfId="0" applyNumberFormat="1" applyBorder="1"/>
    <xf numFmtId="2" fontId="0" fillId="0" borderId="17" xfId="0" applyNumberFormat="1" applyBorder="1"/>
    <xf numFmtId="2" fontId="0" fillId="0" borderId="0" xfId="0" applyNumberFormat="1"/>
    <xf numFmtId="2" fontId="0" fillId="0" borderId="14" xfId="0" applyNumberFormat="1" applyBorder="1"/>
    <xf numFmtId="2" fontId="0" fillId="0" borderId="16" xfId="0" applyNumberFormat="1" applyBorder="1"/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 wrapText="1"/>
    </xf>
    <xf numFmtId="0" fontId="0" fillId="35" borderId="14" xfId="0" applyFill="1" applyBorder="1"/>
    <xf numFmtId="0" fontId="0" fillId="35" borderId="15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0" xfId="0" applyFill="1" applyBorder="1"/>
    <xf numFmtId="0" fontId="0" fillId="34" borderId="17" xfId="0" applyFill="1" applyBorder="1"/>
    <xf numFmtId="0" fontId="16" fillId="0" borderId="34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0" fontId="0" fillId="0" borderId="30" xfId="0" applyBorder="1"/>
    <xf numFmtId="0" fontId="0" fillId="34" borderId="0" xfId="0" applyFill="1" applyAlignment="1">
      <alignment vertical="center"/>
    </xf>
    <xf numFmtId="0" fontId="0" fillId="34" borderId="10" xfId="0" applyFill="1" applyBorder="1" applyAlignment="1">
      <alignment vertical="center"/>
    </xf>
    <xf numFmtId="49" fontId="16" fillId="0" borderId="25" xfId="0" applyNumberFormat="1" applyFont="1" applyBorder="1" applyAlignment="1">
      <alignment horizontal="left" vertical="center"/>
    </xf>
    <xf numFmtId="49" fontId="16" fillId="0" borderId="28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" fillId="0" borderId="10" xfId="0" applyFont="1" applyBorder="1"/>
    <xf numFmtId="0" fontId="0" fillId="35" borderId="0" xfId="0" applyFill="1" applyAlignment="1">
      <alignment vertical="center"/>
    </xf>
    <xf numFmtId="0" fontId="0" fillId="36" borderId="10" xfId="0" applyFill="1" applyBorder="1" applyAlignment="1">
      <alignment vertical="center"/>
    </xf>
    <xf numFmtId="0" fontId="0" fillId="35" borderId="36" xfId="0" applyFill="1" applyBorder="1" applyAlignment="1">
      <alignment horizontal="center" vertical="center"/>
    </xf>
    <xf numFmtId="0" fontId="0" fillId="36" borderId="36" xfId="0" applyFill="1" applyBorder="1" applyAlignment="1">
      <alignment horizontal="center" vertical="center"/>
    </xf>
    <xf numFmtId="0" fontId="0" fillId="34" borderId="36" xfId="0" applyFill="1" applyBorder="1" applyAlignment="1">
      <alignment horizontal="center" vertical="center"/>
    </xf>
    <xf numFmtId="0" fontId="0" fillId="35" borderId="13" xfId="0" applyFill="1" applyBorder="1" applyAlignment="1">
      <alignment vertical="center"/>
    </xf>
    <xf numFmtId="0" fontId="0" fillId="35" borderId="17" xfId="0" applyFill="1" applyBorder="1" applyAlignment="1">
      <alignment vertical="center"/>
    </xf>
    <xf numFmtId="0" fontId="19" fillId="34" borderId="3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7" borderId="14" xfId="0" applyFill="1" applyBorder="1"/>
    <xf numFmtId="0" fontId="0" fillId="37" borderId="15" xfId="0" applyFill="1" applyBorder="1"/>
    <xf numFmtId="0" fontId="0" fillId="37" borderId="36" xfId="0" applyFill="1" applyBorder="1" applyAlignment="1">
      <alignment horizontal="center" vertical="center"/>
    </xf>
    <xf numFmtId="0" fontId="0" fillId="37" borderId="16" xfId="0" applyFill="1" applyBorder="1"/>
    <xf numFmtId="0" fontId="0" fillId="37" borderId="10" xfId="0" applyFill="1" applyBorder="1"/>
    <xf numFmtId="0" fontId="0" fillId="37" borderId="17" xfId="0" applyFill="1" applyBorder="1"/>
    <xf numFmtId="0" fontId="0" fillId="36" borderId="10" xfId="0" applyFill="1" applyBorder="1" applyAlignment="1">
      <alignment horizontal="left" vertical="center" wrapText="1"/>
    </xf>
    <xf numFmtId="0" fontId="0" fillId="38" borderId="14" xfId="0" applyFill="1" applyBorder="1"/>
    <xf numFmtId="0" fontId="0" fillId="38" borderId="15" xfId="0" applyFill="1" applyBorder="1"/>
    <xf numFmtId="0" fontId="0" fillId="38" borderId="36" xfId="0" applyFill="1" applyBorder="1" applyAlignment="1">
      <alignment horizontal="center" vertical="center"/>
    </xf>
    <xf numFmtId="0" fontId="0" fillId="35" borderId="30" xfId="0" applyFill="1" applyBorder="1" applyAlignment="1">
      <alignment horizontal="left" vertical="center" wrapText="1"/>
    </xf>
    <xf numFmtId="0" fontId="0" fillId="36" borderId="30" xfId="0" applyFill="1" applyBorder="1" applyAlignment="1">
      <alignment horizontal="left" vertical="center" wrapText="1"/>
    </xf>
    <xf numFmtId="0" fontId="0" fillId="37" borderId="13" xfId="0" applyFill="1" applyBorder="1" applyAlignment="1">
      <alignment vertical="center"/>
    </xf>
    <xf numFmtId="0" fontId="0" fillId="37" borderId="15" xfId="0" applyFill="1" applyBorder="1" applyAlignment="1">
      <alignment vertical="center"/>
    </xf>
    <xf numFmtId="0" fontId="0" fillId="37" borderId="17" xfId="0" applyFill="1" applyBorder="1" applyAlignment="1">
      <alignment vertical="center"/>
    </xf>
    <xf numFmtId="0" fontId="0" fillId="37" borderId="30" xfId="0" applyFill="1" applyBorder="1" applyAlignment="1">
      <alignment horizontal="left" vertical="center" wrapText="1"/>
    </xf>
    <xf numFmtId="0" fontId="0" fillId="34" borderId="30" xfId="0" applyFill="1" applyBorder="1" applyAlignment="1">
      <alignment horizontal="left" vertical="center" wrapText="1"/>
    </xf>
    <xf numFmtId="0" fontId="0" fillId="38" borderId="30" xfId="0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49" fontId="18" fillId="36" borderId="10" xfId="42" applyNumberFormat="1" applyFill="1" applyBorder="1" applyAlignment="1">
      <alignment horizontal="left" vertical="center"/>
    </xf>
    <xf numFmtId="49" fontId="18" fillId="34" borderId="10" xfId="42" applyNumberFormat="1" applyFill="1" applyBorder="1" applyAlignment="1">
      <alignment horizontal="left" vertical="center"/>
    </xf>
    <xf numFmtId="49" fontId="18" fillId="36" borderId="30" xfId="42" applyNumberFormat="1" applyFill="1" applyBorder="1" applyAlignment="1">
      <alignment horizontal="left" vertical="center"/>
    </xf>
    <xf numFmtId="49" fontId="18" fillId="35" borderId="30" xfId="42" applyNumberFormat="1" applyFill="1" applyBorder="1" applyAlignment="1">
      <alignment horizontal="left" vertical="center"/>
    </xf>
    <xf numFmtId="49" fontId="18" fillId="34" borderId="0" xfId="42" applyNumberFormat="1" applyFill="1" applyAlignment="1">
      <alignment horizontal="left" vertical="center"/>
    </xf>
    <xf numFmtId="49" fontId="18" fillId="37" borderId="30" xfId="42" applyNumberFormat="1" applyFill="1" applyBorder="1" applyAlignment="1">
      <alignment horizontal="left" vertical="center"/>
    </xf>
    <xf numFmtId="49" fontId="18" fillId="34" borderId="30" xfId="42" applyNumberFormat="1" applyFill="1" applyBorder="1" applyAlignment="1">
      <alignment horizontal="left" vertical="center"/>
    </xf>
    <xf numFmtId="49" fontId="18" fillId="38" borderId="30" xfId="42" applyNumberFormat="1" applyFill="1" applyBorder="1" applyAlignment="1">
      <alignment horizontal="left" vertical="center"/>
    </xf>
    <xf numFmtId="49" fontId="18" fillId="35" borderId="10" xfId="42" applyNumberFormat="1" applyFill="1" applyBorder="1" applyAlignment="1">
      <alignment horizontal="left" vertical="center"/>
    </xf>
    <xf numFmtId="0" fontId="16" fillId="0" borderId="31" xfId="0" applyFont="1" applyBorder="1" applyAlignment="1">
      <alignment vertical="center"/>
    </xf>
    <xf numFmtId="0" fontId="0" fillId="38" borderId="13" xfId="0" applyFill="1" applyBorder="1" applyAlignment="1">
      <alignment vertical="center"/>
    </xf>
    <xf numFmtId="0" fontId="0" fillId="38" borderId="15" xfId="0" applyFill="1" applyBorder="1" applyAlignment="1">
      <alignment vertical="center"/>
    </xf>
    <xf numFmtId="0" fontId="0" fillId="38" borderId="17" xfId="0" applyFill="1" applyBorder="1" applyAlignment="1">
      <alignment vertical="center"/>
    </xf>
    <xf numFmtId="0" fontId="0" fillId="35" borderId="15" xfId="0" applyFill="1" applyBorder="1" applyAlignment="1">
      <alignment vertical="center"/>
    </xf>
    <xf numFmtId="0" fontId="0" fillId="34" borderId="15" xfId="0" applyFill="1" applyBorder="1" applyAlignment="1">
      <alignment vertical="center"/>
    </xf>
    <xf numFmtId="0" fontId="0" fillId="34" borderId="17" xfId="0" applyFill="1" applyBorder="1" applyAlignment="1">
      <alignment vertical="center"/>
    </xf>
    <xf numFmtId="0" fontId="0" fillId="36" borderId="30" xfId="0" applyFill="1" applyBorder="1" applyAlignment="1">
      <alignment vertical="center"/>
    </xf>
    <xf numFmtId="0" fontId="0" fillId="35" borderId="30" xfId="0" applyFill="1" applyBorder="1" applyAlignment="1">
      <alignment vertical="center"/>
    </xf>
    <xf numFmtId="0" fontId="0" fillId="37" borderId="30" xfId="0" applyFill="1" applyBorder="1" applyAlignment="1">
      <alignment vertical="center"/>
    </xf>
    <xf numFmtId="0" fontId="0" fillId="34" borderId="30" xfId="0" applyFill="1" applyBorder="1" applyAlignment="1">
      <alignment vertical="center"/>
    </xf>
    <xf numFmtId="0" fontId="0" fillId="34" borderId="12" xfId="0" applyFill="1" applyBorder="1" applyAlignment="1">
      <alignment vertical="center"/>
    </xf>
    <xf numFmtId="0" fontId="0" fillId="38" borderId="30" xfId="0" applyFill="1" applyBorder="1" applyAlignment="1">
      <alignment vertical="center"/>
    </xf>
    <xf numFmtId="0" fontId="0" fillId="35" borderId="12" xfId="0" applyFill="1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7" borderId="12" xfId="0" applyFill="1" applyBorder="1" applyAlignment="1">
      <alignment vertical="center"/>
    </xf>
    <xf numFmtId="0" fontId="0" fillId="37" borderId="0" xfId="0" applyFill="1" applyAlignment="1">
      <alignment vertical="center"/>
    </xf>
    <xf numFmtId="0" fontId="0" fillId="37" borderId="10" xfId="0" applyFill="1" applyBorder="1" applyAlignment="1">
      <alignment vertical="center"/>
    </xf>
    <xf numFmtId="0" fontId="0" fillId="37" borderId="14" xfId="0" applyFill="1" applyBorder="1" applyAlignment="1">
      <alignment vertical="center"/>
    </xf>
    <xf numFmtId="0" fontId="0" fillId="37" borderId="16" xfId="0" applyFill="1" applyBorder="1" applyAlignment="1">
      <alignment vertical="center"/>
    </xf>
    <xf numFmtId="0" fontId="0" fillId="35" borderId="14" xfId="0" applyFill="1" applyBorder="1" applyAlignment="1">
      <alignment vertical="center"/>
    </xf>
    <xf numFmtId="0" fontId="0" fillId="35" borderId="16" xfId="0" applyFill="1" applyBorder="1" applyAlignment="1">
      <alignment vertical="center"/>
    </xf>
    <xf numFmtId="0" fontId="0" fillId="38" borderId="14" xfId="0" applyFill="1" applyBorder="1" applyAlignment="1">
      <alignment vertical="center"/>
    </xf>
    <xf numFmtId="0" fontId="0" fillId="38" borderId="0" xfId="0" applyFill="1" applyAlignment="1">
      <alignment vertical="center"/>
    </xf>
    <xf numFmtId="0" fontId="0" fillId="38" borderId="16" xfId="0" applyFill="1" applyBorder="1" applyAlignment="1">
      <alignment vertical="center"/>
    </xf>
    <xf numFmtId="0" fontId="0" fillId="38" borderId="10" xfId="0" applyFill="1" applyBorder="1" applyAlignment="1">
      <alignment vertical="center"/>
    </xf>
    <xf numFmtId="0" fontId="0" fillId="36" borderId="16" xfId="0" applyFill="1" applyBorder="1" applyAlignment="1">
      <alignment vertical="center"/>
    </xf>
    <xf numFmtId="0" fontId="0" fillId="36" borderId="17" xfId="0" applyFill="1" applyBorder="1" applyAlignment="1">
      <alignment vertical="center"/>
    </xf>
    <xf numFmtId="0" fontId="0" fillId="34" borderId="14" xfId="0" applyFill="1" applyBorder="1" applyAlignment="1">
      <alignment vertical="center"/>
    </xf>
    <xf numFmtId="0" fontId="0" fillId="34" borderId="16" xfId="0" applyFill="1" applyBorder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5" borderId="21" xfId="0" applyFill="1" applyBorder="1" applyAlignment="1">
      <alignment vertical="center"/>
    </xf>
    <xf numFmtId="0" fontId="0" fillId="35" borderId="22" xfId="0" applyFill="1" applyBorder="1" applyAlignment="1">
      <alignment vertical="center"/>
    </xf>
    <xf numFmtId="0" fontId="0" fillId="37" borderId="21" xfId="0" applyFill="1" applyBorder="1" applyAlignment="1">
      <alignment vertical="center"/>
    </xf>
    <xf numFmtId="0" fontId="0" fillId="37" borderId="22" xfId="0" applyFill="1" applyBorder="1" applyAlignment="1">
      <alignment vertical="center"/>
    </xf>
    <xf numFmtId="0" fontId="0" fillId="38" borderId="12" xfId="0" applyFill="1" applyBorder="1" applyAlignment="1">
      <alignment vertical="center"/>
    </xf>
    <xf numFmtId="0" fontId="0" fillId="34" borderId="21" xfId="0" applyFill="1" applyBorder="1" applyAlignment="1">
      <alignment vertical="center"/>
    </xf>
    <xf numFmtId="0" fontId="0" fillId="34" borderId="22" xfId="0" applyFill="1" applyBorder="1" applyAlignment="1">
      <alignment vertical="center"/>
    </xf>
    <xf numFmtId="0" fontId="0" fillId="38" borderId="21" xfId="0" applyFill="1" applyBorder="1" applyAlignment="1">
      <alignment vertical="center"/>
    </xf>
    <xf numFmtId="0" fontId="0" fillId="38" borderId="22" xfId="0" applyFill="1" applyBorder="1" applyAlignment="1">
      <alignment vertical="center"/>
    </xf>
    <xf numFmtId="0" fontId="0" fillId="35" borderId="11" xfId="0" applyFill="1" applyBorder="1" applyAlignment="1">
      <alignment vertical="center"/>
    </xf>
    <xf numFmtId="0" fontId="0" fillId="38" borderId="11" xfId="0" applyFill="1" applyBorder="1" applyAlignment="1">
      <alignment vertical="center"/>
    </xf>
    <xf numFmtId="0" fontId="0" fillId="37" borderId="11" xfId="0" applyFill="1" applyBorder="1" applyAlignment="1">
      <alignment vertical="center"/>
    </xf>
    <xf numFmtId="0" fontId="1" fillId="38" borderId="16" xfId="0" applyFont="1" applyFill="1" applyBorder="1" applyAlignment="1">
      <alignment vertical="center"/>
    </xf>
    <xf numFmtId="0" fontId="1" fillId="38" borderId="10" xfId="0" applyFont="1" applyFill="1" applyBorder="1" applyAlignment="1">
      <alignment vertical="center"/>
    </xf>
    <xf numFmtId="0" fontId="1" fillId="38" borderId="17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7" xfId="0" applyBorder="1" applyAlignment="1">
      <alignment horizontal="center" vertical="center"/>
    </xf>
    <xf numFmtId="0" fontId="0" fillId="0" borderId="28" xfId="0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34" borderId="0" xfId="0" applyFill="1"/>
    <xf numFmtId="0" fontId="0" fillId="38" borderId="0" xfId="0" applyFill="1"/>
    <xf numFmtId="0" fontId="0" fillId="0" borderId="0" xfId="0" applyAlignment="1">
      <alignment horizontal="right"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horizontal="right" vertical="center"/>
    </xf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6" borderId="15" xfId="0" applyFill="1" applyBorder="1"/>
    <xf numFmtId="0" fontId="0" fillId="0" borderId="14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36" borderId="14" xfId="0" applyFill="1" applyBorder="1"/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18" fillId="0" borderId="14" xfId="42" applyBorder="1"/>
    <xf numFmtId="0" fontId="18" fillId="0" borderId="14" xfId="42" applyFill="1" applyBorder="1"/>
    <xf numFmtId="0" fontId="18" fillId="0" borderId="16" xfId="42" applyBorder="1"/>
    <xf numFmtId="0" fontId="0" fillId="0" borderId="15" xfId="0" applyBorder="1" applyAlignment="1">
      <alignment horizontal="right"/>
    </xf>
    <xf numFmtId="0" fontId="16" fillId="0" borderId="11" xfId="0" applyFont="1" applyBorder="1" applyAlignment="1">
      <alignment wrapText="1"/>
    </xf>
    <xf numFmtId="0" fontId="16" fillId="0" borderId="11" xfId="0" applyFont="1" applyBorder="1" applyAlignment="1">
      <alignment vertical="center" wrapText="1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38" borderId="11" xfId="0" applyFill="1" applyBorder="1" applyAlignment="1">
      <alignment horizontal="left" vertical="center" wrapText="1"/>
    </xf>
    <xf numFmtId="0" fontId="0" fillId="38" borderId="16" xfId="0" applyFill="1" applyBorder="1" applyAlignment="1">
      <alignment horizontal="left" vertical="center" wrapText="1"/>
    </xf>
    <xf numFmtId="0" fontId="0" fillId="37" borderId="11" xfId="0" applyFill="1" applyBorder="1" applyAlignment="1">
      <alignment horizontal="left" vertical="center" wrapText="1"/>
    </xf>
    <xf numFmtId="0" fontId="0" fillId="37" borderId="14" xfId="0" applyFill="1" applyBorder="1" applyAlignment="1">
      <alignment horizontal="left" vertical="center" wrapText="1"/>
    </xf>
    <xf numFmtId="0" fontId="0" fillId="37" borderId="16" xfId="0" applyFill="1" applyBorder="1" applyAlignment="1">
      <alignment horizontal="left" vertical="center" wrapText="1"/>
    </xf>
    <xf numFmtId="0" fontId="0" fillId="34" borderId="11" xfId="0" applyFill="1" applyBorder="1" applyAlignment="1">
      <alignment horizontal="left" vertical="center" wrapText="1"/>
    </xf>
    <xf numFmtId="0" fontId="0" fillId="34" borderId="14" xfId="0" applyFill="1" applyBorder="1" applyAlignment="1">
      <alignment horizontal="left" vertical="center" wrapText="1"/>
    </xf>
    <xf numFmtId="0" fontId="0" fillId="34" borderId="16" xfId="0" applyFill="1" applyBorder="1" applyAlignment="1">
      <alignment horizontal="left" vertical="center" wrapText="1"/>
    </xf>
    <xf numFmtId="0" fontId="0" fillId="38" borderId="14" xfId="0" applyFill="1" applyBorder="1" applyAlignment="1">
      <alignment horizontal="left" vertical="center" wrapText="1"/>
    </xf>
    <xf numFmtId="0" fontId="0" fillId="35" borderId="11" xfId="0" applyFill="1" applyBorder="1" applyAlignment="1">
      <alignment horizontal="left" vertical="center" wrapText="1"/>
    </xf>
    <xf numFmtId="0" fontId="0" fillId="35" borderId="16" xfId="0" applyFill="1" applyBorder="1" applyAlignment="1">
      <alignment horizontal="left" vertical="center" wrapText="1"/>
    </xf>
    <xf numFmtId="0" fontId="0" fillId="35" borderId="14" xfId="0" applyFill="1" applyBorder="1" applyAlignment="1">
      <alignment horizontal="left" vertical="center" wrapText="1"/>
    </xf>
    <xf numFmtId="0" fontId="0" fillId="35" borderId="36" xfId="0" applyFill="1" applyBorder="1" applyAlignment="1">
      <alignment horizontal="right" vertical="center"/>
    </xf>
    <xf numFmtId="0" fontId="0" fillId="34" borderId="36" xfId="0" applyFill="1" applyBorder="1" applyAlignment="1">
      <alignment horizontal="right" vertical="center"/>
    </xf>
    <xf numFmtId="0" fontId="0" fillId="36" borderId="36" xfId="0" applyFill="1" applyBorder="1" applyAlignment="1">
      <alignment horizontal="right" vertical="center"/>
    </xf>
    <xf numFmtId="0" fontId="0" fillId="37" borderId="36" xfId="0" applyFill="1" applyBorder="1" applyAlignment="1">
      <alignment horizontal="right" vertical="center"/>
    </xf>
    <xf numFmtId="0" fontId="0" fillId="38" borderId="36" xfId="0" applyFill="1" applyBorder="1" applyAlignment="1">
      <alignment horizontal="right" vertical="center"/>
    </xf>
    <xf numFmtId="0" fontId="0" fillId="37" borderId="36" xfId="0" applyFill="1" applyBorder="1" applyAlignment="1">
      <alignment horizontal="center" vertical="center"/>
    </xf>
    <xf numFmtId="0" fontId="0" fillId="38" borderId="36" xfId="0" applyFill="1" applyBorder="1" applyAlignment="1">
      <alignment horizontal="center" vertical="center"/>
    </xf>
    <xf numFmtId="0" fontId="0" fillId="35" borderId="36" xfId="0" applyFill="1" applyBorder="1" applyAlignment="1">
      <alignment horizontal="center" vertical="center"/>
    </xf>
    <xf numFmtId="0" fontId="0" fillId="34" borderId="36" xfId="0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9" fillId="34" borderId="36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0" fillId="34" borderId="13" xfId="0" applyFill="1" applyBorder="1" applyAlignment="1">
      <alignment vertical="center"/>
    </xf>
    <xf numFmtId="0" fontId="0" fillId="34" borderId="15" xfId="0" applyFill="1" applyBorder="1" applyAlignment="1">
      <alignment vertical="center"/>
    </xf>
    <xf numFmtId="0" fontId="0" fillId="34" borderId="17" xfId="0" applyFill="1" applyBorder="1" applyAlignment="1">
      <alignment vertical="center"/>
    </xf>
    <xf numFmtId="49" fontId="18" fillId="34" borderId="12" xfId="42" applyNumberFormat="1" applyFill="1" applyBorder="1" applyAlignment="1">
      <alignment horizontal="left" vertical="center"/>
    </xf>
    <xf numFmtId="49" fontId="18" fillId="34" borderId="0" xfId="42" applyNumberFormat="1" applyFill="1" applyAlignment="1">
      <alignment horizontal="left" vertical="center"/>
    </xf>
    <xf numFmtId="49" fontId="18" fillId="34" borderId="10" xfId="42" applyNumberFormat="1" applyFill="1" applyBorder="1" applyAlignment="1">
      <alignment horizontal="left" vertical="center"/>
    </xf>
    <xf numFmtId="0" fontId="0" fillId="37" borderId="13" xfId="0" applyFill="1" applyBorder="1" applyAlignment="1">
      <alignment vertical="center"/>
    </xf>
    <xf numFmtId="0" fontId="0" fillId="37" borderId="15" xfId="0" applyFill="1" applyBorder="1" applyAlignment="1">
      <alignment vertical="center"/>
    </xf>
    <xf numFmtId="0" fontId="0" fillId="37" borderId="17" xfId="0" applyFill="1" applyBorder="1" applyAlignment="1">
      <alignment vertical="center"/>
    </xf>
    <xf numFmtId="49" fontId="18" fillId="37" borderId="12" xfId="42" applyNumberFormat="1" applyFill="1" applyBorder="1" applyAlignment="1">
      <alignment horizontal="left" vertical="center"/>
    </xf>
    <xf numFmtId="49" fontId="18" fillId="37" borderId="0" xfId="42" applyNumberFormat="1" applyFill="1" applyAlignment="1">
      <alignment horizontal="left" vertical="center"/>
    </xf>
    <xf numFmtId="49" fontId="18" fillId="37" borderId="10" xfId="42" applyNumberFormat="1" applyFill="1" applyBorder="1" applyAlignment="1">
      <alignment horizontal="left" vertical="center"/>
    </xf>
    <xf numFmtId="0" fontId="0" fillId="35" borderId="13" xfId="0" applyFill="1" applyBorder="1" applyAlignment="1">
      <alignment vertical="center"/>
    </xf>
    <xf numFmtId="0" fontId="0" fillId="35" borderId="17" xfId="0" applyFill="1" applyBorder="1" applyAlignment="1">
      <alignment vertical="center"/>
    </xf>
    <xf numFmtId="49" fontId="18" fillId="35" borderId="12" xfId="42" applyNumberFormat="1" applyFill="1" applyBorder="1" applyAlignment="1">
      <alignment horizontal="left" vertical="center"/>
    </xf>
    <xf numFmtId="49" fontId="0" fillId="35" borderId="10" xfId="0" applyNumberFormat="1" applyFill="1" applyBorder="1" applyAlignment="1">
      <alignment horizontal="left" vertical="center"/>
    </xf>
    <xf numFmtId="0" fontId="0" fillId="35" borderId="12" xfId="0" applyFill="1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8" borderId="13" xfId="0" applyFill="1" applyBorder="1" applyAlignment="1">
      <alignment vertical="center"/>
    </xf>
    <xf numFmtId="0" fontId="0" fillId="38" borderId="17" xfId="0" applyFill="1" applyBorder="1" applyAlignment="1">
      <alignment vertical="center"/>
    </xf>
    <xf numFmtId="49" fontId="18" fillId="38" borderId="12" xfId="42" applyNumberFormat="1" applyFill="1" applyBorder="1" applyAlignment="1">
      <alignment horizontal="left" vertical="center"/>
    </xf>
    <xf numFmtId="49" fontId="18" fillId="38" borderId="10" xfId="42" applyNumberFormat="1" applyFill="1" applyBorder="1" applyAlignment="1">
      <alignment horizontal="left" vertical="center"/>
    </xf>
    <xf numFmtId="0" fontId="0" fillId="37" borderId="12" xfId="0" applyFill="1" applyBorder="1" applyAlignment="1">
      <alignment vertical="center"/>
    </xf>
    <xf numFmtId="0" fontId="0" fillId="37" borderId="0" xfId="0" applyFill="1" applyAlignment="1">
      <alignment vertical="center"/>
    </xf>
    <xf numFmtId="0" fontId="0" fillId="37" borderId="10" xfId="0" applyFill="1" applyBorder="1" applyAlignment="1">
      <alignment vertical="center"/>
    </xf>
    <xf numFmtId="49" fontId="0" fillId="37" borderId="0" xfId="0" applyNumberFormat="1" applyFill="1" applyAlignment="1">
      <alignment horizontal="left" vertical="center"/>
    </xf>
    <xf numFmtId="49" fontId="0" fillId="37" borderId="10" xfId="0" applyNumberFormat="1" applyFill="1" applyBorder="1" applyAlignment="1">
      <alignment horizontal="left" vertical="center"/>
    </xf>
    <xf numFmtId="0" fontId="0" fillId="38" borderId="15" xfId="0" applyFill="1" applyBorder="1" applyAlignment="1">
      <alignment vertical="center"/>
    </xf>
    <xf numFmtId="49" fontId="0" fillId="38" borderId="0" xfId="0" applyNumberFormat="1" applyFill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/>
    </xf>
    <xf numFmtId="0" fontId="0" fillId="35" borderId="15" xfId="0" applyFill="1" applyBorder="1" applyAlignment="1">
      <alignment vertical="center"/>
    </xf>
    <xf numFmtId="49" fontId="0" fillId="35" borderId="0" xfId="0" applyNumberFormat="1" applyFill="1" applyAlignment="1">
      <alignment horizontal="left" vertical="center"/>
    </xf>
    <xf numFmtId="49" fontId="18" fillId="38" borderId="0" xfId="42" applyNumberFormat="1" applyFill="1" applyAlignment="1">
      <alignment horizontal="left" vertical="center"/>
    </xf>
    <xf numFmtId="0" fontId="0" fillId="35" borderId="0" xfId="0" applyFill="1" applyAlignment="1">
      <alignment vertical="center"/>
    </xf>
    <xf numFmtId="49" fontId="18" fillId="38" borderId="0" xfId="42" applyNumberFormat="1" applyFill="1" applyBorder="1" applyAlignment="1">
      <alignment horizontal="left" vertical="center"/>
    </xf>
    <xf numFmtId="0" fontId="0" fillId="34" borderId="12" xfId="0" applyFill="1" applyBorder="1" applyAlignment="1">
      <alignment vertical="center"/>
    </xf>
    <xf numFmtId="0" fontId="0" fillId="34" borderId="0" xfId="0" applyFill="1" applyAlignment="1">
      <alignment vertical="center"/>
    </xf>
    <xf numFmtId="0" fontId="0" fillId="34" borderId="10" xfId="0" applyFill="1" applyBorder="1" applyAlignment="1">
      <alignment vertical="center"/>
    </xf>
    <xf numFmtId="49" fontId="18" fillId="35" borderId="0" xfId="42" applyNumberFormat="1" applyFill="1" applyAlignment="1">
      <alignment horizontal="left" vertical="center"/>
    </xf>
    <xf numFmtId="49" fontId="18" fillId="35" borderId="0" xfId="42" applyNumberFormat="1" applyFill="1" applyBorder="1" applyAlignment="1">
      <alignment horizontal="left" vertical="center"/>
    </xf>
    <xf numFmtId="49" fontId="18" fillId="34" borderId="0" xfId="42" applyNumberFormat="1" applyFill="1" applyBorder="1" applyAlignment="1">
      <alignment horizontal="left" vertical="center"/>
    </xf>
    <xf numFmtId="49" fontId="18" fillId="37" borderId="0" xfId="42" applyNumberFormat="1" applyFill="1" applyBorder="1" applyAlignment="1">
      <alignment horizontal="left" vertical="center"/>
    </xf>
    <xf numFmtId="0" fontId="16" fillId="34" borderId="11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26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5" borderId="11" xfId="0" applyFont="1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/>
    </xf>
    <xf numFmtId="0" fontId="16" fillId="35" borderId="13" xfId="0" applyFont="1" applyFill="1" applyBorder="1" applyAlignment="1">
      <alignment horizontal="center" vertical="center"/>
    </xf>
    <xf numFmtId="0" fontId="19" fillId="37" borderId="15" xfId="0" applyFont="1" applyFill="1" applyBorder="1" applyAlignment="1">
      <alignment vertical="center"/>
    </xf>
    <xf numFmtId="0" fontId="19" fillId="37" borderId="17" xfId="0" applyFont="1" applyFill="1" applyBorder="1" applyAlignment="1">
      <alignment vertical="center"/>
    </xf>
    <xf numFmtId="0" fontId="19" fillId="35" borderId="15" xfId="0" applyFont="1" applyFill="1" applyBorder="1" applyAlignment="1">
      <alignment vertical="center"/>
    </xf>
    <xf numFmtId="0" fontId="19" fillId="35" borderId="17" xfId="0" applyFont="1" applyFill="1" applyBorder="1" applyAlignment="1">
      <alignment vertical="center"/>
    </xf>
    <xf numFmtId="0" fontId="0" fillId="0" borderId="0" xfId="0" applyAlignment="1">
      <alignment horizontal="left" wrapText="1"/>
    </xf>
    <xf numFmtId="0" fontId="0" fillId="0" borderId="18" xfId="0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DE6"/>
      <color rgb="FFFFB9D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3BUHW@33208%7CMetazoa" TargetMode="External"/><Relationship Id="rId299" Type="http://schemas.openxmlformats.org/officeDocument/2006/relationships/hyperlink" Target="mailto:3BJIN@33208%7CMetazoa" TargetMode="External"/><Relationship Id="rId21" Type="http://schemas.openxmlformats.org/officeDocument/2006/relationships/hyperlink" Target="mailto:3BA8M@33208%7CMetazoa" TargetMode="External"/><Relationship Id="rId63" Type="http://schemas.openxmlformats.org/officeDocument/2006/relationships/hyperlink" Target="mailto:3BDY8@33208%7CMetazoa" TargetMode="External"/><Relationship Id="rId159" Type="http://schemas.openxmlformats.org/officeDocument/2006/relationships/hyperlink" Target="mailto:3BEEG@33208%7CMetazoa" TargetMode="External"/><Relationship Id="rId324" Type="http://schemas.openxmlformats.org/officeDocument/2006/relationships/hyperlink" Target="mailto:3B94N@33208%7CMetazoa" TargetMode="External"/><Relationship Id="rId366" Type="http://schemas.openxmlformats.org/officeDocument/2006/relationships/hyperlink" Target="mailto:3BB3A@33208%7CMetazoa" TargetMode="External"/><Relationship Id="rId170" Type="http://schemas.openxmlformats.org/officeDocument/2006/relationships/hyperlink" Target="mailto:3BG2H@33208%7CMetazoa" TargetMode="External"/><Relationship Id="rId226" Type="http://schemas.openxmlformats.org/officeDocument/2006/relationships/hyperlink" Target="mailto:3B9K7@33208%7CMetazoa" TargetMode="External"/><Relationship Id="rId268" Type="http://schemas.openxmlformats.org/officeDocument/2006/relationships/hyperlink" Target="mailto:3BHF4@33208%7CMetazoa" TargetMode="External"/><Relationship Id="rId32" Type="http://schemas.openxmlformats.org/officeDocument/2006/relationships/hyperlink" Target="mailto:3BC80@33208%7CMetazoa" TargetMode="External"/><Relationship Id="rId74" Type="http://schemas.openxmlformats.org/officeDocument/2006/relationships/hyperlink" Target="mailto:3BHIH@33208%7CMetazoa" TargetMode="External"/><Relationship Id="rId128" Type="http://schemas.openxmlformats.org/officeDocument/2006/relationships/hyperlink" Target="mailto:3B9VG@33208%7CMetazoa" TargetMode="External"/><Relationship Id="rId335" Type="http://schemas.openxmlformats.org/officeDocument/2006/relationships/hyperlink" Target="mailto:3BF2B@33208%7CMetazoa" TargetMode="External"/><Relationship Id="rId377" Type="http://schemas.openxmlformats.org/officeDocument/2006/relationships/hyperlink" Target="mailto:39UGB@33154%7COpisthokonta" TargetMode="External"/><Relationship Id="rId5" Type="http://schemas.openxmlformats.org/officeDocument/2006/relationships/hyperlink" Target="mailto:3B9QG@33208%7CMetazoa" TargetMode="External"/><Relationship Id="rId181" Type="http://schemas.openxmlformats.org/officeDocument/2006/relationships/hyperlink" Target="mailto:3BB4Y@33208%7CMetazoa" TargetMode="External"/><Relationship Id="rId237" Type="http://schemas.openxmlformats.org/officeDocument/2006/relationships/hyperlink" Target="mailto:3BRHT@33208%7CMetazoa" TargetMode="External"/><Relationship Id="rId402" Type="http://schemas.openxmlformats.org/officeDocument/2006/relationships/hyperlink" Target="mailto:3BBUX@33208%7CMetazoa" TargetMode="External"/><Relationship Id="rId279" Type="http://schemas.openxmlformats.org/officeDocument/2006/relationships/hyperlink" Target="mailto:3BH9I@33208%7CMetazoa" TargetMode="External"/><Relationship Id="rId22" Type="http://schemas.openxmlformats.org/officeDocument/2006/relationships/hyperlink" Target="mailto:3BAYG@33208%7CMetazoa" TargetMode="External"/><Relationship Id="rId43" Type="http://schemas.openxmlformats.org/officeDocument/2006/relationships/hyperlink" Target="mailto:3BBUM@33208%7CMetazoa" TargetMode="External"/><Relationship Id="rId64" Type="http://schemas.openxmlformats.org/officeDocument/2006/relationships/hyperlink" Target="mailto:3BSH6@33208%7CMetazoa" TargetMode="External"/><Relationship Id="rId118" Type="http://schemas.openxmlformats.org/officeDocument/2006/relationships/hyperlink" Target="mailto:3B98N@33208%7CMetazoa" TargetMode="External"/><Relationship Id="rId139" Type="http://schemas.openxmlformats.org/officeDocument/2006/relationships/hyperlink" Target="mailto:3BBFT@33208%7CMetazoa" TargetMode="External"/><Relationship Id="rId290" Type="http://schemas.openxmlformats.org/officeDocument/2006/relationships/hyperlink" Target="mailto:KOG3173@2759%7CEukaryota" TargetMode="External"/><Relationship Id="rId304" Type="http://schemas.openxmlformats.org/officeDocument/2006/relationships/hyperlink" Target="mailto:3BC6N@33208%7CMetazoa" TargetMode="External"/><Relationship Id="rId325" Type="http://schemas.openxmlformats.org/officeDocument/2006/relationships/hyperlink" Target="mailto:KOG4278@2759%7CEukaryota" TargetMode="External"/><Relationship Id="rId346" Type="http://schemas.openxmlformats.org/officeDocument/2006/relationships/hyperlink" Target="mailto:3BTYJ@33208%7CMetazoa" TargetMode="External"/><Relationship Id="rId367" Type="http://schemas.openxmlformats.org/officeDocument/2006/relationships/hyperlink" Target="mailto:3BD0M@33208%7CMetazoa" TargetMode="External"/><Relationship Id="rId388" Type="http://schemas.openxmlformats.org/officeDocument/2006/relationships/hyperlink" Target="mailto:3BHVU@33208%7CMetazoa" TargetMode="External"/><Relationship Id="rId85" Type="http://schemas.openxmlformats.org/officeDocument/2006/relationships/hyperlink" Target="mailto:3BHQC@33208%7CMetazoa" TargetMode="External"/><Relationship Id="rId150" Type="http://schemas.openxmlformats.org/officeDocument/2006/relationships/hyperlink" Target="mailto:3BFQW@33208%7CMetazoa" TargetMode="External"/><Relationship Id="rId171" Type="http://schemas.openxmlformats.org/officeDocument/2006/relationships/hyperlink" Target="mailto:3BD5H@33208%7CMetazoa" TargetMode="External"/><Relationship Id="rId192" Type="http://schemas.openxmlformats.org/officeDocument/2006/relationships/hyperlink" Target="mailto:KOG0490@2759%7CEukaryota" TargetMode="External"/><Relationship Id="rId206" Type="http://schemas.openxmlformats.org/officeDocument/2006/relationships/hyperlink" Target="mailto:3BD9Y@33208%7CMetazoa" TargetMode="External"/><Relationship Id="rId227" Type="http://schemas.openxmlformats.org/officeDocument/2006/relationships/hyperlink" Target="mailto:KOG1094@2759%7CEukaryota" TargetMode="External"/><Relationship Id="rId413" Type="http://schemas.openxmlformats.org/officeDocument/2006/relationships/hyperlink" Target="mailto:3CP8I@33208%7CMetazoa" TargetMode="External"/><Relationship Id="rId248" Type="http://schemas.openxmlformats.org/officeDocument/2006/relationships/hyperlink" Target="mailto:39SN7@33154%7COpisthokonta" TargetMode="External"/><Relationship Id="rId269" Type="http://schemas.openxmlformats.org/officeDocument/2006/relationships/hyperlink" Target="mailto:3BDXQ@33208%7CMetazoa" TargetMode="External"/><Relationship Id="rId12" Type="http://schemas.openxmlformats.org/officeDocument/2006/relationships/hyperlink" Target="mailto:3BAU8@33208%7CMetazoa" TargetMode="External"/><Relationship Id="rId33" Type="http://schemas.openxmlformats.org/officeDocument/2006/relationships/hyperlink" Target="mailto:3BC95@33208%7CMetazoa" TargetMode="External"/><Relationship Id="rId108" Type="http://schemas.openxmlformats.org/officeDocument/2006/relationships/hyperlink" Target="mailto:3BJRC@33208%7CMetazoa" TargetMode="External"/><Relationship Id="rId129" Type="http://schemas.openxmlformats.org/officeDocument/2006/relationships/hyperlink" Target="mailto:3BGS7@33208%7CMetazoa" TargetMode="External"/><Relationship Id="rId280" Type="http://schemas.openxmlformats.org/officeDocument/2006/relationships/hyperlink" Target="mailto:3BHJY@33208%7CMetazoa" TargetMode="External"/><Relationship Id="rId315" Type="http://schemas.openxmlformats.org/officeDocument/2006/relationships/hyperlink" Target="mailto:3BBE5@33208%7CMetazoa" TargetMode="External"/><Relationship Id="rId336" Type="http://schemas.openxmlformats.org/officeDocument/2006/relationships/hyperlink" Target="mailto:3BCR6@33208%7CMetazoa" TargetMode="External"/><Relationship Id="rId357" Type="http://schemas.openxmlformats.org/officeDocument/2006/relationships/hyperlink" Target="mailto:3BHD7@33208%7CMetazoa" TargetMode="External"/><Relationship Id="rId54" Type="http://schemas.openxmlformats.org/officeDocument/2006/relationships/hyperlink" Target="mailto:3BN0K@33208%7CMetazoa" TargetMode="External"/><Relationship Id="rId75" Type="http://schemas.openxmlformats.org/officeDocument/2006/relationships/hyperlink" Target="mailto:3BC0U@33208%7CMetazoa" TargetMode="External"/><Relationship Id="rId96" Type="http://schemas.openxmlformats.org/officeDocument/2006/relationships/hyperlink" Target="mailto:3BDVZ@33208%7CMetazoa" TargetMode="External"/><Relationship Id="rId140" Type="http://schemas.openxmlformats.org/officeDocument/2006/relationships/hyperlink" Target="mailto:3BGJY@33208%7CMetazoa" TargetMode="External"/><Relationship Id="rId161" Type="http://schemas.openxmlformats.org/officeDocument/2006/relationships/hyperlink" Target="mailto:3BGZQ@33208%7CMetazoa" TargetMode="External"/><Relationship Id="rId182" Type="http://schemas.openxmlformats.org/officeDocument/2006/relationships/hyperlink" Target="mailto:3BC2I@33208%7CMetazoa" TargetMode="External"/><Relationship Id="rId217" Type="http://schemas.openxmlformats.org/officeDocument/2006/relationships/hyperlink" Target="mailto:39T3J@33154%7COpisthokonta" TargetMode="External"/><Relationship Id="rId378" Type="http://schemas.openxmlformats.org/officeDocument/2006/relationships/hyperlink" Target="mailto:3B9ZF@33208%7CMetazoa" TargetMode="External"/><Relationship Id="rId399" Type="http://schemas.openxmlformats.org/officeDocument/2006/relationships/hyperlink" Target="mailto:3BG80@33208%7CMetazoa" TargetMode="External"/><Relationship Id="rId403" Type="http://schemas.openxmlformats.org/officeDocument/2006/relationships/hyperlink" Target="mailto:3BFY4@33208%7CMetazoa" TargetMode="External"/><Relationship Id="rId6" Type="http://schemas.openxmlformats.org/officeDocument/2006/relationships/hyperlink" Target="mailto:3BBR9@33208%7CMetazoa" TargetMode="External"/><Relationship Id="rId238" Type="http://schemas.openxmlformats.org/officeDocument/2006/relationships/hyperlink" Target="mailto:3BCH8@33208%7CMetazoa" TargetMode="External"/><Relationship Id="rId259" Type="http://schemas.openxmlformats.org/officeDocument/2006/relationships/hyperlink" Target="mailto:3BAGY@33208%7CMetazoa" TargetMode="External"/><Relationship Id="rId23" Type="http://schemas.openxmlformats.org/officeDocument/2006/relationships/hyperlink" Target="mailto:3BBFY@33208%7CMetazoa" TargetMode="External"/><Relationship Id="rId119" Type="http://schemas.openxmlformats.org/officeDocument/2006/relationships/hyperlink" Target="mailto:KOG0199@2759%7CEukaryota" TargetMode="External"/><Relationship Id="rId270" Type="http://schemas.openxmlformats.org/officeDocument/2006/relationships/hyperlink" Target="mailto:3BIA0@33208%7CMetazoa" TargetMode="External"/><Relationship Id="rId291" Type="http://schemas.openxmlformats.org/officeDocument/2006/relationships/hyperlink" Target="mailto:KOG4029@2759%7CEukaryota" TargetMode="External"/><Relationship Id="rId305" Type="http://schemas.openxmlformats.org/officeDocument/2006/relationships/hyperlink" Target="mailto:38GB2@33154%7COpisthokonta" TargetMode="External"/><Relationship Id="rId326" Type="http://schemas.openxmlformats.org/officeDocument/2006/relationships/hyperlink" Target="mailto:3BA3Q@33208%7CMetazoa" TargetMode="External"/><Relationship Id="rId347" Type="http://schemas.openxmlformats.org/officeDocument/2006/relationships/hyperlink" Target="mailto:3BJF2@33208%7CMetazoa" TargetMode="External"/><Relationship Id="rId44" Type="http://schemas.openxmlformats.org/officeDocument/2006/relationships/hyperlink" Target="mailto:3BDM1@33208%7CMetazoa" TargetMode="External"/><Relationship Id="rId65" Type="http://schemas.openxmlformats.org/officeDocument/2006/relationships/hyperlink" Target="mailto:3B9AQ@33208%7CMetazoa" TargetMode="External"/><Relationship Id="rId86" Type="http://schemas.openxmlformats.org/officeDocument/2006/relationships/hyperlink" Target="mailto:3BH2K@33208%7CMetazoa" TargetMode="External"/><Relationship Id="rId130" Type="http://schemas.openxmlformats.org/officeDocument/2006/relationships/hyperlink" Target="mailto:3BRJ8@33208%7CMetazoa" TargetMode="External"/><Relationship Id="rId151" Type="http://schemas.openxmlformats.org/officeDocument/2006/relationships/hyperlink" Target="mailto:KOG3575@2759%7CEukaryota" TargetMode="External"/><Relationship Id="rId368" Type="http://schemas.openxmlformats.org/officeDocument/2006/relationships/hyperlink" Target="mailto:3BI7B@33208%7CMetazoa" TargetMode="External"/><Relationship Id="rId389" Type="http://schemas.openxmlformats.org/officeDocument/2006/relationships/hyperlink" Target="mailto:3BMCK@33208%7CMetazoa" TargetMode="External"/><Relationship Id="rId172" Type="http://schemas.openxmlformats.org/officeDocument/2006/relationships/hyperlink" Target="mailto:3BKNU@33208%7CMetazoa" TargetMode="External"/><Relationship Id="rId193" Type="http://schemas.openxmlformats.org/officeDocument/2006/relationships/hyperlink" Target="mailto:3BC4J@33208%7CMetazoa" TargetMode="External"/><Relationship Id="rId207" Type="http://schemas.openxmlformats.org/officeDocument/2006/relationships/hyperlink" Target="mailto:3BABQ@33208%7CMetazoa" TargetMode="External"/><Relationship Id="rId228" Type="http://schemas.openxmlformats.org/officeDocument/2006/relationships/hyperlink" Target="mailto:3BEDC@33208%7CMetazoa" TargetMode="External"/><Relationship Id="rId249" Type="http://schemas.openxmlformats.org/officeDocument/2006/relationships/hyperlink" Target="mailto:3BIPI@33208%7CMetazoa" TargetMode="External"/><Relationship Id="rId414" Type="http://schemas.openxmlformats.org/officeDocument/2006/relationships/hyperlink" Target="mailto:38BGX@33154%7COpisthokonta" TargetMode="External"/><Relationship Id="rId13" Type="http://schemas.openxmlformats.org/officeDocument/2006/relationships/hyperlink" Target="mailto:3BA9A@33208%7CMetazoa" TargetMode="External"/><Relationship Id="rId109" Type="http://schemas.openxmlformats.org/officeDocument/2006/relationships/hyperlink" Target="mailto:3BPZP@33208%7CMetazoa" TargetMode="External"/><Relationship Id="rId260" Type="http://schemas.openxmlformats.org/officeDocument/2006/relationships/hyperlink" Target="mailto:3ABMK@33154%7COpisthokonta" TargetMode="External"/><Relationship Id="rId281" Type="http://schemas.openxmlformats.org/officeDocument/2006/relationships/hyperlink" Target="mailto:3BPDS@33208%7CMetazoa" TargetMode="External"/><Relationship Id="rId316" Type="http://schemas.openxmlformats.org/officeDocument/2006/relationships/hyperlink" Target="mailto:3BPFX@33208%7CMetazoa" TargetMode="External"/><Relationship Id="rId337" Type="http://schemas.openxmlformats.org/officeDocument/2006/relationships/hyperlink" Target="mailto:3BKN8@33208%7CMetazoa" TargetMode="External"/><Relationship Id="rId34" Type="http://schemas.openxmlformats.org/officeDocument/2006/relationships/hyperlink" Target="mailto:3BG38@33208%7CMetazoa" TargetMode="External"/><Relationship Id="rId55" Type="http://schemas.openxmlformats.org/officeDocument/2006/relationships/hyperlink" Target="mailto:3BSPQ@33208%7CMetazoa" TargetMode="External"/><Relationship Id="rId76" Type="http://schemas.openxmlformats.org/officeDocument/2006/relationships/hyperlink" Target="mailto:3BDKF@33208%7CMetazoa" TargetMode="External"/><Relationship Id="rId97" Type="http://schemas.openxmlformats.org/officeDocument/2006/relationships/hyperlink" Target="mailto:3B9SZ@33208%7CMetazoa" TargetMode="External"/><Relationship Id="rId120" Type="http://schemas.openxmlformats.org/officeDocument/2006/relationships/hyperlink" Target="mailto:3BQ52@33208%7CMetazoa" TargetMode="External"/><Relationship Id="rId141" Type="http://schemas.openxmlformats.org/officeDocument/2006/relationships/hyperlink" Target="mailto:3BF2J@33208%7CMetazoa" TargetMode="External"/><Relationship Id="rId358" Type="http://schemas.openxmlformats.org/officeDocument/2006/relationships/hyperlink" Target="mailto:3BASW@33208%7CMetazoa" TargetMode="External"/><Relationship Id="rId379" Type="http://schemas.openxmlformats.org/officeDocument/2006/relationships/hyperlink" Target="mailto:3BBWT@33208%7CMetazoa" TargetMode="External"/><Relationship Id="rId7" Type="http://schemas.openxmlformats.org/officeDocument/2006/relationships/hyperlink" Target="mailto:3BGB4@33208%7CMetazoa" TargetMode="External"/><Relationship Id="rId162" Type="http://schemas.openxmlformats.org/officeDocument/2006/relationships/hyperlink" Target="mailto:3BPIB@33208%7CMetazoa" TargetMode="External"/><Relationship Id="rId183" Type="http://schemas.openxmlformats.org/officeDocument/2006/relationships/hyperlink" Target="mailto:3BEQE@33208%7CMetazoa" TargetMode="External"/><Relationship Id="rId218" Type="http://schemas.openxmlformats.org/officeDocument/2006/relationships/hyperlink" Target="mailto:3BEJV@33208%7CMetazoa" TargetMode="External"/><Relationship Id="rId239" Type="http://schemas.openxmlformats.org/officeDocument/2006/relationships/hyperlink" Target="mailto:3BE0B@33208%7CMetazoa" TargetMode="External"/><Relationship Id="rId390" Type="http://schemas.openxmlformats.org/officeDocument/2006/relationships/hyperlink" Target="mailto:3BMMB@33208%7CMetazoa" TargetMode="External"/><Relationship Id="rId404" Type="http://schemas.openxmlformats.org/officeDocument/2006/relationships/hyperlink" Target="mailto:3BIXI@33208%7CMetazoa" TargetMode="External"/><Relationship Id="rId250" Type="http://schemas.openxmlformats.org/officeDocument/2006/relationships/hyperlink" Target="mailto:KOG3898@2759%7CEukaryota" TargetMode="External"/><Relationship Id="rId271" Type="http://schemas.openxmlformats.org/officeDocument/2006/relationships/hyperlink" Target="mailto:3BIZR@33208%7CMetazoa" TargetMode="External"/><Relationship Id="rId292" Type="http://schemas.openxmlformats.org/officeDocument/2006/relationships/hyperlink" Target="mailto:3BGS9@33208%7CMetazoa" TargetMode="External"/><Relationship Id="rId306" Type="http://schemas.openxmlformats.org/officeDocument/2006/relationships/hyperlink" Target="mailto:3BA7S@33208%7CMetazoa" TargetMode="External"/><Relationship Id="rId24" Type="http://schemas.openxmlformats.org/officeDocument/2006/relationships/hyperlink" Target="mailto:3BGT2@33208%7CMetazoa" TargetMode="External"/><Relationship Id="rId45" Type="http://schemas.openxmlformats.org/officeDocument/2006/relationships/hyperlink" Target="mailto:3B9QY@33208%7CMetazoa" TargetMode="External"/><Relationship Id="rId66" Type="http://schemas.openxmlformats.org/officeDocument/2006/relationships/hyperlink" Target="mailto:3BGW3@33208%7CMetazoa" TargetMode="External"/><Relationship Id="rId87" Type="http://schemas.openxmlformats.org/officeDocument/2006/relationships/hyperlink" Target="mailto:3BKQ7@33208%7CMetazoa" TargetMode="External"/><Relationship Id="rId110" Type="http://schemas.openxmlformats.org/officeDocument/2006/relationships/hyperlink" Target="mailto:3BFV6@33208%7CMetazoa" TargetMode="External"/><Relationship Id="rId131" Type="http://schemas.openxmlformats.org/officeDocument/2006/relationships/hyperlink" Target="mailto:3BEV6@33208%7CMetazoa" TargetMode="External"/><Relationship Id="rId327" Type="http://schemas.openxmlformats.org/officeDocument/2006/relationships/hyperlink" Target="mailto:3BESE@33208%7CMetazoa" TargetMode="External"/><Relationship Id="rId348" Type="http://schemas.openxmlformats.org/officeDocument/2006/relationships/hyperlink" Target="mailto:3B9GN@33208%7CMetazoa" TargetMode="External"/><Relationship Id="rId369" Type="http://schemas.openxmlformats.org/officeDocument/2006/relationships/hyperlink" Target="mailto:3BH3D@33208%7CMetazoa" TargetMode="External"/><Relationship Id="rId152" Type="http://schemas.openxmlformats.org/officeDocument/2006/relationships/hyperlink" Target="mailto:3BCYT@33208%7CMetazoa" TargetMode="External"/><Relationship Id="rId173" Type="http://schemas.openxmlformats.org/officeDocument/2006/relationships/hyperlink" Target="mailto:3BPD8@33208%7CMetazoa" TargetMode="External"/><Relationship Id="rId194" Type="http://schemas.openxmlformats.org/officeDocument/2006/relationships/hyperlink" Target="mailto:3BAKC@33208%7CMetazoa" TargetMode="External"/><Relationship Id="rId208" Type="http://schemas.openxmlformats.org/officeDocument/2006/relationships/hyperlink" Target="mailto:3BE65@33208%7CMetazoa" TargetMode="External"/><Relationship Id="rId229" Type="http://schemas.openxmlformats.org/officeDocument/2006/relationships/hyperlink" Target="mailto:3BER7@33208%7CMetazoa" TargetMode="External"/><Relationship Id="rId380" Type="http://schemas.openxmlformats.org/officeDocument/2006/relationships/hyperlink" Target="mailto:3BFJI@33208%7CMetazoa" TargetMode="External"/><Relationship Id="rId415" Type="http://schemas.openxmlformats.org/officeDocument/2006/relationships/hyperlink" Target="mailto:3BEAI@33208%7CMetazoa" TargetMode="External"/><Relationship Id="rId240" Type="http://schemas.openxmlformats.org/officeDocument/2006/relationships/hyperlink" Target="mailto:3BFEA@33208%7CMetazoa" TargetMode="External"/><Relationship Id="rId261" Type="http://schemas.openxmlformats.org/officeDocument/2006/relationships/hyperlink" Target="mailto:3BAC6@33208%7CMetazoa" TargetMode="External"/><Relationship Id="rId14" Type="http://schemas.openxmlformats.org/officeDocument/2006/relationships/hyperlink" Target="mailto:3B940@33208%7CMetazoa" TargetMode="External"/><Relationship Id="rId35" Type="http://schemas.openxmlformats.org/officeDocument/2006/relationships/hyperlink" Target="mailto:3BA3P@33208%7CMetazoa" TargetMode="External"/><Relationship Id="rId56" Type="http://schemas.openxmlformats.org/officeDocument/2006/relationships/hyperlink" Target="mailto:3BEDD@33208%7CMetazoa" TargetMode="External"/><Relationship Id="rId77" Type="http://schemas.openxmlformats.org/officeDocument/2006/relationships/hyperlink" Target="mailto:3BUEH@33208%7CMetazoa" TargetMode="External"/><Relationship Id="rId100" Type="http://schemas.openxmlformats.org/officeDocument/2006/relationships/hyperlink" Target="mailto:3BB6X@33208%7CMetazoa" TargetMode="External"/><Relationship Id="rId282" Type="http://schemas.openxmlformats.org/officeDocument/2006/relationships/hyperlink" Target="mailto:3BEG9@33208%7CMetazoa" TargetMode="External"/><Relationship Id="rId317" Type="http://schemas.openxmlformats.org/officeDocument/2006/relationships/hyperlink" Target="mailto:3B94C@33208%7CMetazoa" TargetMode="External"/><Relationship Id="rId338" Type="http://schemas.openxmlformats.org/officeDocument/2006/relationships/hyperlink" Target="mailto:3BNZC@33208%7CMetazoa" TargetMode="External"/><Relationship Id="rId359" Type="http://schemas.openxmlformats.org/officeDocument/2006/relationships/hyperlink" Target="mailto:3BQJG@33208%7CMetazoa" TargetMode="External"/><Relationship Id="rId8" Type="http://schemas.openxmlformats.org/officeDocument/2006/relationships/hyperlink" Target="mailto:3B9X0@33208%7CMetazoa" TargetMode="External"/><Relationship Id="rId98" Type="http://schemas.openxmlformats.org/officeDocument/2006/relationships/hyperlink" Target="mailto:3B9YF@33208%7CMetazoa" TargetMode="External"/><Relationship Id="rId121" Type="http://schemas.openxmlformats.org/officeDocument/2006/relationships/hyperlink" Target="mailto:396KH@33154%7COpisthokonta" TargetMode="External"/><Relationship Id="rId142" Type="http://schemas.openxmlformats.org/officeDocument/2006/relationships/hyperlink" Target="mailto:3BDYF@33208%7CMetazoa" TargetMode="External"/><Relationship Id="rId163" Type="http://schemas.openxmlformats.org/officeDocument/2006/relationships/hyperlink" Target="mailto:3BD19@33208%7CMetazoa" TargetMode="External"/><Relationship Id="rId184" Type="http://schemas.openxmlformats.org/officeDocument/2006/relationships/hyperlink" Target="mailto:3BD24@33208%7CMetazoa" TargetMode="External"/><Relationship Id="rId219" Type="http://schemas.openxmlformats.org/officeDocument/2006/relationships/hyperlink" Target="mailto:3BBP2@33208%7CMetazoa" TargetMode="External"/><Relationship Id="rId370" Type="http://schemas.openxmlformats.org/officeDocument/2006/relationships/hyperlink" Target="mailto:3BEPG@33208%7CMetazoa" TargetMode="External"/><Relationship Id="rId391" Type="http://schemas.openxmlformats.org/officeDocument/2006/relationships/hyperlink" Target="mailto:3BPHV@33208%7CMetazoa" TargetMode="External"/><Relationship Id="rId405" Type="http://schemas.openxmlformats.org/officeDocument/2006/relationships/hyperlink" Target="mailto:3BGUF@33208%7CMetazoa" TargetMode="External"/><Relationship Id="rId230" Type="http://schemas.openxmlformats.org/officeDocument/2006/relationships/hyperlink" Target="mailto:3BJTQ@33208%7CMetazoa" TargetMode="External"/><Relationship Id="rId251" Type="http://schemas.openxmlformats.org/officeDocument/2006/relationships/hyperlink" Target="mailto:3BGGY@33208%7CMetazoa" TargetMode="External"/><Relationship Id="rId25" Type="http://schemas.openxmlformats.org/officeDocument/2006/relationships/hyperlink" Target="mailto:3BEJX@33208%7CMetazoa" TargetMode="External"/><Relationship Id="rId46" Type="http://schemas.openxmlformats.org/officeDocument/2006/relationships/hyperlink" Target="mailto:3B95H@33208%7CMetazoa" TargetMode="External"/><Relationship Id="rId67" Type="http://schemas.openxmlformats.org/officeDocument/2006/relationships/hyperlink" Target="mailto:3BETZ@33208%7CMetazoa" TargetMode="External"/><Relationship Id="rId272" Type="http://schemas.openxmlformats.org/officeDocument/2006/relationships/hyperlink" Target="mailto:3BJ8G@33208%7CMetazoa" TargetMode="External"/><Relationship Id="rId293" Type="http://schemas.openxmlformats.org/officeDocument/2006/relationships/hyperlink" Target="mailto:3BX2I@33208%7CMetazoa" TargetMode="External"/><Relationship Id="rId307" Type="http://schemas.openxmlformats.org/officeDocument/2006/relationships/hyperlink" Target="mailto:3BB5Z@33208%7CMetazoa" TargetMode="External"/><Relationship Id="rId328" Type="http://schemas.openxmlformats.org/officeDocument/2006/relationships/hyperlink" Target="mailto:3BFKR@33208%7CMetazoa" TargetMode="External"/><Relationship Id="rId349" Type="http://schemas.openxmlformats.org/officeDocument/2006/relationships/hyperlink" Target="mailto:3BB4E@33208%7CMetazoa" TargetMode="External"/><Relationship Id="rId88" Type="http://schemas.openxmlformats.org/officeDocument/2006/relationships/hyperlink" Target="mailto:3BDZ7@33208%7CMetazoa" TargetMode="External"/><Relationship Id="rId111" Type="http://schemas.openxmlformats.org/officeDocument/2006/relationships/hyperlink" Target="mailto:3BGVQ@33208%7CMetazoa" TargetMode="External"/><Relationship Id="rId132" Type="http://schemas.openxmlformats.org/officeDocument/2006/relationships/hyperlink" Target="mailto:3BBE7@33208%7CMetazoa" TargetMode="External"/><Relationship Id="rId153" Type="http://schemas.openxmlformats.org/officeDocument/2006/relationships/hyperlink" Target="mailto:3BA7E@33208%7CMetazoa" TargetMode="External"/><Relationship Id="rId174" Type="http://schemas.openxmlformats.org/officeDocument/2006/relationships/hyperlink" Target="mailto:3BDFE@33208%7CMetazoa" TargetMode="External"/><Relationship Id="rId195" Type="http://schemas.openxmlformats.org/officeDocument/2006/relationships/hyperlink" Target="mailto:3BCBC@33208%7CMetazoa" TargetMode="External"/><Relationship Id="rId209" Type="http://schemas.openxmlformats.org/officeDocument/2006/relationships/hyperlink" Target="mailto:3BAPM@33208%7CMetazoa" TargetMode="External"/><Relationship Id="rId360" Type="http://schemas.openxmlformats.org/officeDocument/2006/relationships/hyperlink" Target="mailto:3BFW6@33208%7CMetazoa" TargetMode="External"/><Relationship Id="rId381" Type="http://schemas.openxmlformats.org/officeDocument/2006/relationships/hyperlink" Target="mailto:3BNU3@33208%7CMetazoa" TargetMode="External"/><Relationship Id="rId416" Type="http://schemas.openxmlformats.org/officeDocument/2006/relationships/hyperlink" Target="mailto:3BFXS@33208%7CMetazoa" TargetMode="External"/><Relationship Id="rId220" Type="http://schemas.openxmlformats.org/officeDocument/2006/relationships/hyperlink" Target="mailto:3BB4D@33208%7CMetazoa" TargetMode="External"/><Relationship Id="rId241" Type="http://schemas.openxmlformats.org/officeDocument/2006/relationships/hyperlink" Target="mailto:3BSN0@33208%7CMetazoa" TargetMode="External"/><Relationship Id="rId15" Type="http://schemas.openxmlformats.org/officeDocument/2006/relationships/hyperlink" Target="mailto:3BI6Q@33208%7CMetazoa" TargetMode="External"/><Relationship Id="rId36" Type="http://schemas.openxmlformats.org/officeDocument/2006/relationships/hyperlink" Target="mailto:3BBHI@33208%7CMetazoa" TargetMode="External"/><Relationship Id="rId57" Type="http://schemas.openxmlformats.org/officeDocument/2006/relationships/hyperlink" Target="mailto:3BFK2@33208%7CMetazoa" TargetMode="External"/><Relationship Id="rId262" Type="http://schemas.openxmlformats.org/officeDocument/2006/relationships/hyperlink" Target="mailto:KOG4194@2759%7CEukaryota" TargetMode="External"/><Relationship Id="rId283" Type="http://schemas.openxmlformats.org/officeDocument/2006/relationships/hyperlink" Target="mailto:3BM8I@33208%7CMetazoa" TargetMode="External"/><Relationship Id="rId318" Type="http://schemas.openxmlformats.org/officeDocument/2006/relationships/hyperlink" Target="mailto:3BDPV@33208%7CMetazoa" TargetMode="External"/><Relationship Id="rId339" Type="http://schemas.openxmlformats.org/officeDocument/2006/relationships/hyperlink" Target="mailto:3B96C@33208%7CMetazoa" TargetMode="External"/><Relationship Id="rId78" Type="http://schemas.openxmlformats.org/officeDocument/2006/relationships/hyperlink" Target="mailto:3BI5D@33208%7CMetazoa" TargetMode="External"/><Relationship Id="rId99" Type="http://schemas.openxmlformats.org/officeDocument/2006/relationships/hyperlink" Target="mailto:3BPBE@33208%7CMetazoa" TargetMode="External"/><Relationship Id="rId101" Type="http://schemas.openxmlformats.org/officeDocument/2006/relationships/hyperlink" Target="mailto:3BEJZ@33208%7CMetazoa" TargetMode="External"/><Relationship Id="rId122" Type="http://schemas.openxmlformats.org/officeDocument/2006/relationships/hyperlink" Target="mailto:KOG3815@2759%7CEukaryota" TargetMode="External"/><Relationship Id="rId143" Type="http://schemas.openxmlformats.org/officeDocument/2006/relationships/hyperlink" Target="mailto:3BDE6@33208%7CMetazoa" TargetMode="External"/><Relationship Id="rId164" Type="http://schemas.openxmlformats.org/officeDocument/2006/relationships/hyperlink" Target="mailto:3BD2S@33208%7CMetazoa" TargetMode="External"/><Relationship Id="rId185" Type="http://schemas.openxmlformats.org/officeDocument/2006/relationships/hyperlink" Target="mailto:3BFDW@33208%7CMetazoa" TargetMode="External"/><Relationship Id="rId350" Type="http://schemas.openxmlformats.org/officeDocument/2006/relationships/hyperlink" Target="mailto:3BC5P@33208%7CMetazoa" TargetMode="External"/><Relationship Id="rId371" Type="http://schemas.openxmlformats.org/officeDocument/2006/relationships/hyperlink" Target="mailto:3BFUZ@33208%7CMetazoa" TargetMode="External"/><Relationship Id="rId406" Type="http://schemas.openxmlformats.org/officeDocument/2006/relationships/hyperlink" Target="mailto:3BMRY@33208%7CMetazoa" TargetMode="External"/><Relationship Id="rId9" Type="http://schemas.openxmlformats.org/officeDocument/2006/relationships/hyperlink" Target="mailto:3BCPA@33208%7CMetazoa" TargetMode="External"/><Relationship Id="rId210" Type="http://schemas.openxmlformats.org/officeDocument/2006/relationships/hyperlink" Target="mailto:3BH6C@33208%7CMetazoa" TargetMode="External"/><Relationship Id="rId392" Type="http://schemas.openxmlformats.org/officeDocument/2006/relationships/hyperlink" Target="mailto:3BQ9K@33208%7CMetazoa" TargetMode="External"/><Relationship Id="rId26" Type="http://schemas.openxmlformats.org/officeDocument/2006/relationships/hyperlink" Target="mailto:3BRDB@33208%7CMetazoa" TargetMode="External"/><Relationship Id="rId231" Type="http://schemas.openxmlformats.org/officeDocument/2006/relationships/hyperlink" Target="mailto:3BDY6@33208%7CMetazoa" TargetMode="External"/><Relationship Id="rId252" Type="http://schemas.openxmlformats.org/officeDocument/2006/relationships/hyperlink" Target="mailto:3B9VD@33208%7CMetazoa" TargetMode="External"/><Relationship Id="rId273" Type="http://schemas.openxmlformats.org/officeDocument/2006/relationships/hyperlink" Target="mailto:3BK1A@33208%7CMetazoa" TargetMode="External"/><Relationship Id="rId294" Type="http://schemas.openxmlformats.org/officeDocument/2006/relationships/hyperlink" Target="mailto:3BSP1@33208%7CMetazoa" TargetMode="External"/><Relationship Id="rId308" Type="http://schemas.openxmlformats.org/officeDocument/2006/relationships/hyperlink" Target="mailto:3BGX1@33208%7CMetazoa" TargetMode="External"/><Relationship Id="rId329" Type="http://schemas.openxmlformats.org/officeDocument/2006/relationships/hyperlink" Target="mailto:KOG3216@2759%7CEukaryota" TargetMode="External"/><Relationship Id="rId47" Type="http://schemas.openxmlformats.org/officeDocument/2006/relationships/hyperlink" Target="mailto:KOG4291@2759%7CEukaryota" TargetMode="External"/><Relationship Id="rId68" Type="http://schemas.openxmlformats.org/officeDocument/2006/relationships/hyperlink" Target="mailto:3BTZC@33208%7CMetazoa" TargetMode="External"/><Relationship Id="rId89" Type="http://schemas.openxmlformats.org/officeDocument/2006/relationships/hyperlink" Target="mailto:KOG0196@2759%7CEukaryota" TargetMode="External"/><Relationship Id="rId112" Type="http://schemas.openxmlformats.org/officeDocument/2006/relationships/hyperlink" Target="mailto:3BA8J@33208%7CMetazoa" TargetMode="External"/><Relationship Id="rId133" Type="http://schemas.openxmlformats.org/officeDocument/2006/relationships/hyperlink" Target="mailto:3BKIW@33208%7CMetazoa" TargetMode="External"/><Relationship Id="rId154" Type="http://schemas.openxmlformats.org/officeDocument/2006/relationships/hyperlink" Target="mailto:3BEMQ@33208%7CMetazoa" TargetMode="External"/><Relationship Id="rId175" Type="http://schemas.openxmlformats.org/officeDocument/2006/relationships/hyperlink" Target="mailto:3B9CK@33208%7CMetazoa" TargetMode="External"/><Relationship Id="rId340" Type="http://schemas.openxmlformats.org/officeDocument/2006/relationships/hyperlink" Target="mailto:3BKQB@33208%7CMetazoa" TargetMode="External"/><Relationship Id="rId361" Type="http://schemas.openxmlformats.org/officeDocument/2006/relationships/hyperlink" Target="mailto:3B9R8@33208%7CMetazoa" TargetMode="External"/><Relationship Id="rId196" Type="http://schemas.openxmlformats.org/officeDocument/2006/relationships/hyperlink" Target="mailto:3BCYB@33208%7CMetazoa" TargetMode="External"/><Relationship Id="rId200" Type="http://schemas.openxmlformats.org/officeDocument/2006/relationships/hyperlink" Target="mailto:3BCID@33208%7CMetazoa" TargetMode="External"/><Relationship Id="rId382" Type="http://schemas.openxmlformats.org/officeDocument/2006/relationships/hyperlink" Target="mailto:3BCVW@33208%7CMetazoa" TargetMode="External"/><Relationship Id="rId417" Type="http://schemas.openxmlformats.org/officeDocument/2006/relationships/hyperlink" Target="mailto:3BB9P@33208%7CMetazoa" TargetMode="External"/><Relationship Id="rId16" Type="http://schemas.openxmlformats.org/officeDocument/2006/relationships/hyperlink" Target="mailto:3BQM6@33208%7CMetazoa" TargetMode="External"/><Relationship Id="rId221" Type="http://schemas.openxmlformats.org/officeDocument/2006/relationships/hyperlink" Target="mailto:3BBGE@33208%7CMetazoa" TargetMode="External"/><Relationship Id="rId242" Type="http://schemas.openxmlformats.org/officeDocument/2006/relationships/hyperlink" Target="mailto:3BTPB@33208%7CMetazoa" TargetMode="External"/><Relationship Id="rId263" Type="http://schemas.openxmlformats.org/officeDocument/2006/relationships/hyperlink" Target="mailto:3BABD@33208%7CMetazoa" TargetMode="External"/><Relationship Id="rId284" Type="http://schemas.openxmlformats.org/officeDocument/2006/relationships/hyperlink" Target="mailto:3BK6C@33208%7CMetazoa" TargetMode="External"/><Relationship Id="rId319" Type="http://schemas.openxmlformats.org/officeDocument/2006/relationships/hyperlink" Target="mailto:3BGUC@33208%7CMetazoa" TargetMode="External"/><Relationship Id="rId37" Type="http://schemas.openxmlformats.org/officeDocument/2006/relationships/hyperlink" Target="mailto:3BAU9@33208%7CMetazoa" TargetMode="External"/><Relationship Id="rId58" Type="http://schemas.openxmlformats.org/officeDocument/2006/relationships/hyperlink" Target="mailto:3B9UT@33208%7CMetazoa" TargetMode="External"/><Relationship Id="rId79" Type="http://schemas.openxmlformats.org/officeDocument/2006/relationships/hyperlink" Target="mailto:3BFPK@33208%7CMetazoa" TargetMode="External"/><Relationship Id="rId102" Type="http://schemas.openxmlformats.org/officeDocument/2006/relationships/hyperlink" Target="mailto:3BGN1@33208%7CMetazoa" TargetMode="External"/><Relationship Id="rId123" Type="http://schemas.openxmlformats.org/officeDocument/2006/relationships/hyperlink" Target="mailto:KOG0192@2759%7CEukaryota" TargetMode="External"/><Relationship Id="rId144" Type="http://schemas.openxmlformats.org/officeDocument/2006/relationships/hyperlink" Target="mailto:3BBUH@33208%7CMetazoa" TargetMode="External"/><Relationship Id="rId330" Type="http://schemas.openxmlformats.org/officeDocument/2006/relationships/hyperlink" Target="mailto:3BDBY@33208%7CMetazoa" TargetMode="External"/><Relationship Id="rId90" Type="http://schemas.openxmlformats.org/officeDocument/2006/relationships/hyperlink" Target="mailto:2T1CJ@2759%7CEukaryota" TargetMode="External"/><Relationship Id="rId165" Type="http://schemas.openxmlformats.org/officeDocument/2006/relationships/hyperlink" Target="mailto:3B98S@33208%7CMetazoa" TargetMode="External"/><Relationship Id="rId186" Type="http://schemas.openxmlformats.org/officeDocument/2006/relationships/hyperlink" Target="mailto:3BK0J@33208%7CMetazoa" TargetMode="External"/><Relationship Id="rId351" Type="http://schemas.openxmlformats.org/officeDocument/2006/relationships/hyperlink" Target="mailto:3BDR9@33208%7CMetazoa" TargetMode="External"/><Relationship Id="rId372" Type="http://schemas.openxmlformats.org/officeDocument/2006/relationships/hyperlink" Target="mailto:KOG2744@2759%7CEukaryota" TargetMode="External"/><Relationship Id="rId393" Type="http://schemas.openxmlformats.org/officeDocument/2006/relationships/hyperlink" Target="mailto:3BSK0@33208%7CMetazoa" TargetMode="External"/><Relationship Id="rId407" Type="http://schemas.openxmlformats.org/officeDocument/2006/relationships/hyperlink" Target="mailto:KOG0489@2759%7CEukaryota" TargetMode="External"/><Relationship Id="rId211" Type="http://schemas.openxmlformats.org/officeDocument/2006/relationships/hyperlink" Target="mailto:3BT29@33208%7CMetazoa" TargetMode="External"/><Relationship Id="rId232" Type="http://schemas.openxmlformats.org/officeDocument/2006/relationships/hyperlink" Target="mailto:3BMS4@33208%7CMetazoa" TargetMode="External"/><Relationship Id="rId253" Type="http://schemas.openxmlformats.org/officeDocument/2006/relationships/hyperlink" Target="mailto:3BIM8@33208%7CMetazoa" TargetMode="External"/><Relationship Id="rId274" Type="http://schemas.openxmlformats.org/officeDocument/2006/relationships/hyperlink" Target="mailto:3B9F8@33208%7CMetazoa" TargetMode="External"/><Relationship Id="rId295" Type="http://schemas.openxmlformats.org/officeDocument/2006/relationships/hyperlink" Target="mailto:3BR88@33208%7CMetazoa" TargetMode="External"/><Relationship Id="rId309" Type="http://schemas.openxmlformats.org/officeDocument/2006/relationships/hyperlink" Target="mailto:3BDTE@33208%7CMetazoa" TargetMode="External"/><Relationship Id="rId27" Type="http://schemas.openxmlformats.org/officeDocument/2006/relationships/hyperlink" Target="mailto:3BA87@33208%7CMetazoa" TargetMode="External"/><Relationship Id="rId48" Type="http://schemas.openxmlformats.org/officeDocument/2006/relationships/hyperlink" Target="mailto:3BRQ6@33208%7CMetazoa" TargetMode="External"/><Relationship Id="rId69" Type="http://schemas.openxmlformats.org/officeDocument/2006/relationships/hyperlink" Target="mailto:3BG88@33208%7CMetazoa" TargetMode="External"/><Relationship Id="rId113" Type="http://schemas.openxmlformats.org/officeDocument/2006/relationships/hyperlink" Target="mailto:3BTXU@33208%7CMetazoa" TargetMode="External"/><Relationship Id="rId134" Type="http://schemas.openxmlformats.org/officeDocument/2006/relationships/hyperlink" Target="mailto:3BHIY@33208%7CMetazoa" TargetMode="External"/><Relationship Id="rId320" Type="http://schemas.openxmlformats.org/officeDocument/2006/relationships/hyperlink" Target="mailto:3BUAP@33208%7CMetazoa" TargetMode="External"/><Relationship Id="rId80" Type="http://schemas.openxmlformats.org/officeDocument/2006/relationships/hyperlink" Target="mailto:3BAAH@33208%7CMetazoa" TargetMode="External"/><Relationship Id="rId155" Type="http://schemas.openxmlformats.org/officeDocument/2006/relationships/hyperlink" Target="mailto:3BBFD@33208%7CMetazoa" TargetMode="External"/><Relationship Id="rId176" Type="http://schemas.openxmlformats.org/officeDocument/2006/relationships/hyperlink" Target="mailto:3BMUZ@33208%7CMetazoa" TargetMode="External"/><Relationship Id="rId197" Type="http://schemas.openxmlformats.org/officeDocument/2006/relationships/hyperlink" Target="mailto:3BDTU@33208%7CMetazoa" TargetMode="External"/><Relationship Id="rId341" Type="http://schemas.openxmlformats.org/officeDocument/2006/relationships/hyperlink" Target="mailto:3BI58@33208%7CMetazoa" TargetMode="External"/><Relationship Id="rId362" Type="http://schemas.openxmlformats.org/officeDocument/2006/relationships/hyperlink" Target="mailto:3BDVV@33208%7CMetazoa" TargetMode="External"/><Relationship Id="rId383" Type="http://schemas.openxmlformats.org/officeDocument/2006/relationships/hyperlink" Target="mailto:3BB0Q@33208%7CMetazoa" TargetMode="External"/><Relationship Id="rId418" Type="http://schemas.openxmlformats.org/officeDocument/2006/relationships/hyperlink" Target="mailto:3BE6C@33208%7CMetazoa" TargetMode="External"/><Relationship Id="rId201" Type="http://schemas.openxmlformats.org/officeDocument/2006/relationships/hyperlink" Target="mailto:3BI8P@33208%7CMetazoa" TargetMode="External"/><Relationship Id="rId222" Type="http://schemas.openxmlformats.org/officeDocument/2006/relationships/hyperlink" Target="mailto:3BAYK@33208%7CMetazoa" TargetMode="External"/><Relationship Id="rId243" Type="http://schemas.openxmlformats.org/officeDocument/2006/relationships/hyperlink" Target="mailto:KOG0850@2759%7CEukaryota" TargetMode="External"/><Relationship Id="rId264" Type="http://schemas.openxmlformats.org/officeDocument/2006/relationships/hyperlink" Target="mailto:3BQWD@33208%7CMetazoa" TargetMode="External"/><Relationship Id="rId285" Type="http://schemas.openxmlformats.org/officeDocument/2006/relationships/hyperlink" Target="mailto:3BSJF@33208%7CMetazoa" TargetMode="External"/><Relationship Id="rId17" Type="http://schemas.openxmlformats.org/officeDocument/2006/relationships/hyperlink" Target="mailto:3BF7H@33208%7CMetazoa" TargetMode="External"/><Relationship Id="rId38" Type="http://schemas.openxmlformats.org/officeDocument/2006/relationships/hyperlink" Target="mailto:KOG3806@2759%7CEukaryota" TargetMode="External"/><Relationship Id="rId59" Type="http://schemas.openxmlformats.org/officeDocument/2006/relationships/hyperlink" Target="mailto:3BAP2@33208%7CMetazoa" TargetMode="External"/><Relationship Id="rId103" Type="http://schemas.openxmlformats.org/officeDocument/2006/relationships/hyperlink" Target="mailto:3BDHM@33208%7CMetazoa" TargetMode="External"/><Relationship Id="rId124" Type="http://schemas.openxmlformats.org/officeDocument/2006/relationships/hyperlink" Target="mailto:3BEH8@33208%7CMetazoa" TargetMode="External"/><Relationship Id="rId310" Type="http://schemas.openxmlformats.org/officeDocument/2006/relationships/hyperlink" Target="mailto:3BB5X@33208%7CMetazoa" TargetMode="External"/><Relationship Id="rId70" Type="http://schemas.openxmlformats.org/officeDocument/2006/relationships/hyperlink" Target="mailto:3BI12@33208%7CMetazoa" TargetMode="External"/><Relationship Id="rId91" Type="http://schemas.openxmlformats.org/officeDocument/2006/relationships/hyperlink" Target="mailto:3BD7X@33208%7CMetazoa" TargetMode="External"/><Relationship Id="rId145" Type="http://schemas.openxmlformats.org/officeDocument/2006/relationships/hyperlink" Target="mailto:3BQI6@33208%7CMetazoa" TargetMode="External"/><Relationship Id="rId166" Type="http://schemas.openxmlformats.org/officeDocument/2006/relationships/hyperlink" Target="mailto:3BFF1@33208%7CMetazoa" TargetMode="External"/><Relationship Id="rId187" Type="http://schemas.openxmlformats.org/officeDocument/2006/relationships/hyperlink" Target="mailto:3BMQW@33208%7CMetazoa" TargetMode="External"/><Relationship Id="rId331" Type="http://schemas.openxmlformats.org/officeDocument/2006/relationships/hyperlink" Target="mailto:3BGUV@33208%7CMetazoa" TargetMode="External"/><Relationship Id="rId352" Type="http://schemas.openxmlformats.org/officeDocument/2006/relationships/hyperlink" Target="mailto:3BFX6@33208%7CMetazoa" TargetMode="External"/><Relationship Id="rId373" Type="http://schemas.openxmlformats.org/officeDocument/2006/relationships/hyperlink" Target="mailto:3BIJ8@33208%7CMetazoa" TargetMode="External"/><Relationship Id="rId394" Type="http://schemas.openxmlformats.org/officeDocument/2006/relationships/hyperlink" Target="mailto:3CNQG@33208%7CMetazoa" TargetMode="External"/><Relationship Id="rId408" Type="http://schemas.openxmlformats.org/officeDocument/2006/relationships/hyperlink" Target="mailto:KOG0773@2759%7CEukaryota" TargetMode="External"/><Relationship Id="rId1" Type="http://schemas.openxmlformats.org/officeDocument/2006/relationships/hyperlink" Target="mailto:3BC74@33208%7CMetazoa" TargetMode="External"/><Relationship Id="rId212" Type="http://schemas.openxmlformats.org/officeDocument/2006/relationships/hyperlink" Target="mailto:3BATV@33208%7CMetazoa" TargetMode="External"/><Relationship Id="rId233" Type="http://schemas.openxmlformats.org/officeDocument/2006/relationships/hyperlink" Target="mailto:3BDUH@33208%7CMetazoa" TargetMode="External"/><Relationship Id="rId254" Type="http://schemas.openxmlformats.org/officeDocument/2006/relationships/hyperlink" Target="mailto:3BKUE@33208%7CMetazoa" TargetMode="External"/><Relationship Id="rId28" Type="http://schemas.openxmlformats.org/officeDocument/2006/relationships/hyperlink" Target="mailto:3BGC5@33208%7CMetazoa" TargetMode="External"/><Relationship Id="rId49" Type="http://schemas.openxmlformats.org/officeDocument/2006/relationships/hyperlink" Target="mailto:3BEAC@33208%7CMetazoa" TargetMode="External"/><Relationship Id="rId114" Type="http://schemas.openxmlformats.org/officeDocument/2006/relationships/hyperlink" Target="mailto:3BCKD@33208%7CMetazoa" TargetMode="External"/><Relationship Id="rId275" Type="http://schemas.openxmlformats.org/officeDocument/2006/relationships/hyperlink" Target="mailto:3BGGB@33208%7CMetazoa" TargetMode="External"/><Relationship Id="rId296" Type="http://schemas.openxmlformats.org/officeDocument/2006/relationships/hyperlink" Target="mailto:3BJH9@33208%7CMetazoa" TargetMode="External"/><Relationship Id="rId300" Type="http://schemas.openxmlformats.org/officeDocument/2006/relationships/hyperlink" Target="mailto:3BRWP@33208%7CMetazoa" TargetMode="External"/><Relationship Id="rId60" Type="http://schemas.openxmlformats.org/officeDocument/2006/relationships/hyperlink" Target="mailto:3BFX4@33208%7CMetazoa" TargetMode="External"/><Relationship Id="rId81" Type="http://schemas.openxmlformats.org/officeDocument/2006/relationships/hyperlink" Target="mailto:3BAVP@33208%7CMetazoa" TargetMode="External"/><Relationship Id="rId135" Type="http://schemas.openxmlformats.org/officeDocument/2006/relationships/hyperlink" Target="mailto:3BAW9@33208%7CMetazoa" TargetMode="External"/><Relationship Id="rId156" Type="http://schemas.openxmlformats.org/officeDocument/2006/relationships/hyperlink" Target="mailto:3BDC4@33208%7CMetazoa" TargetMode="External"/><Relationship Id="rId177" Type="http://schemas.openxmlformats.org/officeDocument/2006/relationships/hyperlink" Target="mailto:3BSP9@33208%7CMetazoa" TargetMode="External"/><Relationship Id="rId198" Type="http://schemas.openxmlformats.org/officeDocument/2006/relationships/hyperlink" Target="mailto:3BHAC@33208%7CMetazoa" TargetMode="External"/><Relationship Id="rId321" Type="http://schemas.openxmlformats.org/officeDocument/2006/relationships/hyperlink" Target="mailto:3BE0J@33208%7CMetazoa" TargetMode="External"/><Relationship Id="rId342" Type="http://schemas.openxmlformats.org/officeDocument/2006/relationships/hyperlink" Target="mailto:3BF9D@33208%7CMetazoa" TargetMode="External"/><Relationship Id="rId363" Type="http://schemas.openxmlformats.org/officeDocument/2006/relationships/hyperlink" Target="mailto:3BH2A@33208%7CMetazoa" TargetMode="External"/><Relationship Id="rId384" Type="http://schemas.openxmlformats.org/officeDocument/2006/relationships/hyperlink" Target="mailto:3BBG4@33208%7CMetazoa" TargetMode="External"/><Relationship Id="rId419" Type="http://schemas.openxmlformats.org/officeDocument/2006/relationships/hyperlink" Target="mailto:3BEJ4@33208%7CMetazoa" TargetMode="External"/><Relationship Id="rId202" Type="http://schemas.openxmlformats.org/officeDocument/2006/relationships/hyperlink" Target="mailto:KOG0197@2759%7CEukaryota" TargetMode="External"/><Relationship Id="rId223" Type="http://schemas.openxmlformats.org/officeDocument/2006/relationships/hyperlink" Target="mailto:3BC4M@33208%7CMetazoa" TargetMode="External"/><Relationship Id="rId244" Type="http://schemas.openxmlformats.org/officeDocument/2006/relationships/hyperlink" Target="mailto:3BI4H@33208%7CMetazoa" TargetMode="External"/><Relationship Id="rId18" Type="http://schemas.openxmlformats.org/officeDocument/2006/relationships/hyperlink" Target="mailto:3BBKC@33208%7CMetazoa" TargetMode="External"/><Relationship Id="rId39" Type="http://schemas.openxmlformats.org/officeDocument/2006/relationships/hyperlink" Target="mailto:3BB6N@33208%7CMetazoa" TargetMode="External"/><Relationship Id="rId265" Type="http://schemas.openxmlformats.org/officeDocument/2006/relationships/hyperlink" Target="mailto:KOG2251@2759%7CEukaryota" TargetMode="External"/><Relationship Id="rId286" Type="http://schemas.openxmlformats.org/officeDocument/2006/relationships/hyperlink" Target="mailto:3BHUK@33208%7CMetazoa" TargetMode="External"/><Relationship Id="rId50" Type="http://schemas.openxmlformats.org/officeDocument/2006/relationships/hyperlink" Target="mailto:3BA66@33208%7CMetazoa" TargetMode="External"/><Relationship Id="rId104" Type="http://schemas.openxmlformats.org/officeDocument/2006/relationships/hyperlink" Target="mailto:3BDXS@33208%7CMetazoa" TargetMode="External"/><Relationship Id="rId125" Type="http://schemas.openxmlformats.org/officeDocument/2006/relationships/hyperlink" Target="mailto:3BWCB@33208%7CMetazoa" TargetMode="External"/><Relationship Id="rId146" Type="http://schemas.openxmlformats.org/officeDocument/2006/relationships/hyperlink" Target="mailto:3BE75@33208%7CMetazoa" TargetMode="External"/><Relationship Id="rId167" Type="http://schemas.openxmlformats.org/officeDocument/2006/relationships/hyperlink" Target="mailto:3BKZJ@33208%7CMetazoa" TargetMode="External"/><Relationship Id="rId188" Type="http://schemas.openxmlformats.org/officeDocument/2006/relationships/hyperlink" Target="mailto:3BAHP@33208%7CMetazoa" TargetMode="External"/><Relationship Id="rId311" Type="http://schemas.openxmlformats.org/officeDocument/2006/relationships/hyperlink" Target="mailto:3BM95@33208%7CMetazoa" TargetMode="External"/><Relationship Id="rId332" Type="http://schemas.openxmlformats.org/officeDocument/2006/relationships/hyperlink" Target="mailto:3BGAZ@33208%7CMetazoa" TargetMode="External"/><Relationship Id="rId353" Type="http://schemas.openxmlformats.org/officeDocument/2006/relationships/hyperlink" Target="mailto:3BMIE@33208%7CMetazoa" TargetMode="External"/><Relationship Id="rId374" Type="http://schemas.openxmlformats.org/officeDocument/2006/relationships/hyperlink" Target="mailto:3BTXF@33208%7CMetazoa" TargetMode="External"/><Relationship Id="rId395" Type="http://schemas.openxmlformats.org/officeDocument/2006/relationships/hyperlink" Target="mailto:3BW3W@33208%7CMetazoa" TargetMode="External"/><Relationship Id="rId409" Type="http://schemas.openxmlformats.org/officeDocument/2006/relationships/hyperlink" Target="mailto:3B97W@33208%7CMetazoa" TargetMode="External"/><Relationship Id="rId71" Type="http://schemas.openxmlformats.org/officeDocument/2006/relationships/hyperlink" Target="mailto:3BC67@33208%7CMetazoa" TargetMode="External"/><Relationship Id="rId92" Type="http://schemas.openxmlformats.org/officeDocument/2006/relationships/hyperlink" Target="mailto:3BHW9@33208%7CMetazoa" TargetMode="External"/><Relationship Id="rId213" Type="http://schemas.openxmlformats.org/officeDocument/2006/relationships/hyperlink" Target="mailto:3BA7M@33208%7CMetazoa" TargetMode="External"/><Relationship Id="rId234" Type="http://schemas.openxmlformats.org/officeDocument/2006/relationships/hyperlink" Target="mailto:3BQNS@33208%7CMetazoa" TargetMode="External"/><Relationship Id="rId420" Type="http://schemas.openxmlformats.org/officeDocument/2006/relationships/hyperlink" Target="mailto:3BGGQ@33208%7CMetazoa" TargetMode="External"/><Relationship Id="rId2" Type="http://schemas.openxmlformats.org/officeDocument/2006/relationships/hyperlink" Target="mailto:3BJK8@33208%7CMetazoa" TargetMode="External"/><Relationship Id="rId29" Type="http://schemas.openxmlformats.org/officeDocument/2006/relationships/hyperlink" Target="mailto:3BHDV@33208%7CMetazoa" TargetMode="External"/><Relationship Id="rId255" Type="http://schemas.openxmlformats.org/officeDocument/2006/relationships/hyperlink" Target="mailto:3BBGK@33208%7CMetazoa" TargetMode="External"/><Relationship Id="rId276" Type="http://schemas.openxmlformats.org/officeDocument/2006/relationships/hyperlink" Target="mailto:3BDW3@33208%7CMetazoa" TargetMode="External"/><Relationship Id="rId297" Type="http://schemas.openxmlformats.org/officeDocument/2006/relationships/hyperlink" Target="mailto:3BD33@33208%7CMetazoa" TargetMode="External"/><Relationship Id="rId40" Type="http://schemas.openxmlformats.org/officeDocument/2006/relationships/hyperlink" Target="mailto:3BHF0@33208%7CMetazoa" TargetMode="External"/><Relationship Id="rId115" Type="http://schemas.openxmlformats.org/officeDocument/2006/relationships/hyperlink" Target="mailto:3BJRK@33208%7CMetazoa" TargetMode="External"/><Relationship Id="rId136" Type="http://schemas.openxmlformats.org/officeDocument/2006/relationships/hyperlink" Target="mailto:3BH8V@33208%7CMetazoa" TargetMode="External"/><Relationship Id="rId157" Type="http://schemas.openxmlformats.org/officeDocument/2006/relationships/hyperlink" Target="mailto:3B9TY@33208%7CMetazoa" TargetMode="External"/><Relationship Id="rId178" Type="http://schemas.openxmlformats.org/officeDocument/2006/relationships/hyperlink" Target="mailto:3BDPM@33208%7CMetazoa" TargetMode="External"/><Relationship Id="rId301" Type="http://schemas.openxmlformats.org/officeDocument/2006/relationships/hyperlink" Target="mailto:3BNDZ@33208%7CMetazoa" TargetMode="External"/><Relationship Id="rId322" Type="http://schemas.openxmlformats.org/officeDocument/2006/relationships/hyperlink" Target="mailto:3BH8A@33208%7CMetazoa" TargetMode="External"/><Relationship Id="rId343" Type="http://schemas.openxmlformats.org/officeDocument/2006/relationships/hyperlink" Target="mailto:3BDH4@33208%7CMetazoa" TargetMode="External"/><Relationship Id="rId364" Type="http://schemas.openxmlformats.org/officeDocument/2006/relationships/hyperlink" Target="mailto:3BGCN@33208%7CMetazoa" TargetMode="External"/><Relationship Id="rId61" Type="http://schemas.openxmlformats.org/officeDocument/2006/relationships/hyperlink" Target="mailto:3BAAD@33208%7CMetazoa" TargetMode="External"/><Relationship Id="rId82" Type="http://schemas.openxmlformats.org/officeDocument/2006/relationships/hyperlink" Target="mailto:3BF3C@33208%7CMetazoa" TargetMode="External"/><Relationship Id="rId199" Type="http://schemas.openxmlformats.org/officeDocument/2006/relationships/hyperlink" Target="mailto:3BAGC@33208%7CMetazoa" TargetMode="External"/><Relationship Id="rId203" Type="http://schemas.openxmlformats.org/officeDocument/2006/relationships/hyperlink" Target="mailto:3BSUU@33208%7CMetazoa" TargetMode="External"/><Relationship Id="rId385" Type="http://schemas.openxmlformats.org/officeDocument/2006/relationships/hyperlink" Target="mailto:3BDAI@33208%7CMetazoa" TargetMode="External"/><Relationship Id="rId19" Type="http://schemas.openxmlformats.org/officeDocument/2006/relationships/hyperlink" Target="mailto:KOG3017@2759%7CEukaryota" TargetMode="External"/><Relationship Id="rId224" Type="http://schemas.openxmlformats.org/officeDocument/2006/relationships/hyperlink" Target="mailto:3BRVA@33208%7CMetazoa" TargetMode="External"/><Relationship Id="rId245" Type="http://schemas.openxmlformats.org/officeDocument/2006/relationships/hyperlink" Target="mailto:3BU2K@33208%7CMetazoa" TargetMode="External"/><Relationship Id="rId266" Type="http://schemas.openxmlformats.org/officeDocument/2006/relationships/hyperlink" Target="mailto:3BA8I@33208%7CMetazoa" TargetMode="External"/><Relationship Id="rId287" Type="http://schemas.openxmlformats.org/officeDocument/2006/relationships/hyperlink" Target="mailto:39SX8@33154%7COpisthokonta" TargetMode="External"/><Relationship Id="rId410" Type="http://schemas.openxmlformats.org/officeDocument/2006/relationships/hyperlink" Target="mailto:3BQB4@33208%7CMetazoa" TargetMode="External"/><Relationship Id="rId30" Type="http://schemas.openxmlformats.org/officeDocument/2006/relationships/hyperlink" Target="mailto:3BSUW@33208%7CMetazoa" TargetMode="External"/><Relationship Id="rId105" Type="http://schemas.openxmlformats.org/officeDocument/2006/relationships/hyperlink" Target="mailto:3BBK4@33208%7CMetazoa" TargetMode="External"/><Relationship Id="rId126" Type="http://schemas.openxmlformats.org/officeDocument/2006/relationships/hyperlink" Target="mailto:3BF14@33208%7CMetazoa" TargetMode="External"/><Relationship Id="rId147" Type="http://schemas.openxmlformats.org/officeDocument/2006/relationships/hyperlink" Target="mailto:3BFME@33208%7CMetazoa" TargetMode="External"/><Relationship Id="rId168" Type="http://schemas.openxmlformats.org/officeDocument/2006/relationships/hyperlink" Target="mailto:3B9XS@33208%7CMetazoa" TargetMode="External"/><Relationship Id="rId312" Type="http://schemas.openxmlformats.org/officeDocument/2006/relationships/hyperlink" Target="mailto:3BJFJ@33208%7CMetazoa" TargetMode="External"/><Relationship Id="rId333" Type="http://schemas.openxmlformats.org/officeDocument/2006/relationships/hyperlink" Target="mailto:3BF2S@33208%7CMetazoa" TargetMode="External"/><Relationship Id="rId354" Type="http://schemas.openxmlformats.org/officeDocument/2006/relationships/hyperlink" Target="mailto:3BMMI@33208%7CMetazoa" TargetMode="External"/><Relationship Id="rId51" Type="http://schemas.openxmlformats.org/officeDocument/2006/relationships/hyperlink" Target="mailto:3BDGQ@33208%7CMetazoa" TargetMode="External"/><Relationship Id="rId72" Type="http://schemas.openxmlformats.org/officeDocument/2006/relationships/hyperlink" Target="mailto:3BG3A@33208%7CMetazoa" TargetMode="External"/><Relationship Id="rId93" Type="http://schemas.openxmlformats.org/officeDocument/2006/relationships/hyperlink" Target="mailto:3BM6I@33208%7CMetazoa" TargetMode="External"/><Relationship Id="rId189" Type="http://schemas.openxmlformats.org/officeDocument/2006/relationships/hyperlink" Target="mailto:3B97G@33208%7CMetazoa" TargetMode="External"/><Relationship Id="rId375" Type="http://schemas.openxmlformats.org/officeDocument/2006/relationships/hyperlink" Target="mailto:3BB2G@33208%7CMetazoa" TargetMode="External"/><Relationship Id="rId396" Type="http://schemas.openxmlformats.org/officeDocument/2006/relationships/hyperlink" Target="mailto:3BUC3@33208%7CMetazoa" TargetMode="External"/><Relationship Id="rId3" Type="http://schemas.openxmlformats.org/officeDocument/2006/relationships/hyperlink" Target="mailto:3BAXJ@33208%7CMetazoa" TargetMode="External"/><Relationship Id="rId214" Type="http://schemas.openxmlformats.org/officeDocument/2006/relationships/hyperlink" Target="mailto:3BRDX@33208%7CMetazoa" TargetMode="External"/><Relationship Id="rId235" Type="http://schemas.openxmlformats.org/officeDocument/2006/relationships/hyperlink" Target="mailto:3B965@33208%7CMetazoa" TargetMode="External"/><Relationship Id="rId256" Type="http://schemas.openxmlformats.org/officeDocument/2006/relationships/hyperlink" Target="mailto:3BKBU@33208%7CMetazoa" TargetMode="External"/><Relationship Id="rId277" Type="http://schemas.openxmlformats.org/officeDocument/2006/relationships/hyperlink" Target="mailto:3BGBV@33208%7CMetazoa" TargetMode="External"/><Relationship Id="rId298" Type="http://schemas.openxmlformats.org/officeDocument/2006/relationships/hyperlink" Target="mailto:3BDRF@33208%7CMetazoa" TargetMode="External"/><Relationship Id="rId400" Type="http://schemas.openxmlformats.org/officeDocument/2006/relationships/hyperlink" Target="mailto:3BED0@33208%7CMetazoa" TargetMode="External"/><Relationship Id="rId421" Type="http://schemas.openxmlformats.org/officeDocument/2006/relationships/hyperlink" Target="mailto:3BAPD@33208%7CMetazoa" TargetMode="External"/><Relationship Id="rId116" Type="http://schemas.openxmlformats.org/officeDocument/2006/relationships/hyperlink" Target="mailto:3BAIX@33208%7CMetazoa" TargetMode="External"/><Relationship Id="rId137" Type="http://schemas.openxmlformats.org/officeDocument/2006/relationships/hyperlink" Target="mailto:3BI1A@33208%7CMetazoa" TargetMode="External"/><Relationship Id="rId158" Type="http://schemas.openxmlformats.org/officeDocument/2006/relationships/hyperlink" Target="mailto:3B9S9@33208%7CMetazoa" TargetMode="External"/><Relationship Id="rId302" Type="http://schemas.openxmlformats.org/officeDocument/2006/relationships/hyperlink" Target="mailto:3BBMR@33208%7CMetazoa" TargetMode="External"/><Relationship Id="rId323" Type="http://schemas.openxmlformats.org/officeDocument/2006/relationships/hyperlink" Target="mailto:3BADD@33208%7CMetazoa" TargetMode="External"/><Relationship Id="rId344" Type="http://schemas.openxmlformats.org/officeDocument/2006/relationships/hyperlink" Target="mailto:3BH6A@33208%7CMetazoa" TargetMode="External"/><Relationship Id="rId20" Type="http://schemas.openxmlformats.org/officeDocument/2006/relationships/hyperlink" Target="mailto:3BHV1@33208%7CMetazoa" TargetMode="External"/><Relationship Id="rId41" Type="http://schemas.openxmlformats.org/officeDocument/2006/relationships/hyperlink" Target="mailto:KOG1095@2759%7CEukaryota" TargetMode="External"/><Relationship Id="rId62" Type="http://schemas.openxmlformats.org/officeDocument/2006/relationships/hyperlink" Target="mailto:3BCI2@33208%7CMetazoa" TargetMode="External"/><Relationship Id="rId83" Type="http://schemas.openxmlformats.org/officeDocument/2006/relationships/hyperlink" Target="mailto:3BBHF@33208%7CMetazoa" TargetMode="External"/><Relationship Id="rId179" Type="http://schemas.openxmlformats.org/officeDocument/2006/relationships/hyperlink" Target="mailto:3BSSH@33208%7CMetazoa" TargetMode="External"/><Relationship Id="rId365" Type="http://schemas.openxmlformats.org/officeDocument/2006/relationships/hyperlink" Target="mailto:3ADZF@33154%7COpisthokonta" TargetMode="External"/><Relationship Id="rId386" Type="http://schemas.openxmlformats.org/officeDocument/2006/relationships/hyperlink" Target="mailto:3BDKI@33208%7CMetazoa" TargetMode="External"/><Relationship Id="rId190" Type="http://schemas.openxmlformats.org/officeDocument/2006/relationships/hyperlink" Target="mailto:3BFGR@33208%7CMetazoa" TargetMode="External"/><Relationship Id="rId204" Type="http://schemas.openxmlformats.org/officeDocument/2006/relationships/hyperlink" Target="mailto:3B9DA@33208%7CMetazoa" TargetMode="External"/><Relationship Id="rId225" Type="http://schemas.openxmlformats.org/officeDocument/2006/relationships/hyperlink" Target="mailto:3BB9R@33208%7CMetazoa" TargetMode="External"/><Relationship Id="rId246" Type="http://schemas.openxmlformats.org/officeDocument/2006/relationships/hyperlink" Target="mailto:3B9N9@33208%7CMetazoa" TargetMode="External"/><Relationship Id="rId267" Type="http://schemas.openxmlformats.org/officeDocument/2006/relationships/hyperlink" Target="mailto:3BQKS@33208%7CMetazoa" TargetMode="External"/><Relationship Id="rId288" Type="http://schemas.openxmlformats.org/officeDocument/2006/relationships/hyperlink" Target="mailto:3BBQ0@33208%7CMetazoa" TargetMode="External"/><Relationship Id="rId411" Type="http://schemas.openxmlformats.org/officeDocument/2006/relationships/hyperlink" Target="mailto:3BAVM@33208%7CMetazoa" TargetMode="External"/><Relationship Id="rId106" Type="http://schemas.openxmlformats.org/officeDocument/2006/relationships/hyperlink" Target="mailto:KOG4641@2759%7CEukaryota" TargetMode="External"/><Relationship Id="rId127" Type="http://schemas.openxmlformats.org/officeDocument/2006/relationships/hyperlink" Target="mailto:3BSSN@33208%7CMetazoa" TargetMode="External"/><Relationship Id="rId313" Type="http://schemas.openxmlformats.org/officeDocument/2006/relationships/hyperlink" Target="mailto:3BA0X@33208%7CMetazoa" TargetMode="External"/><Relationship Id="rId10" Type="http://schemas.openxmlformats.org/officeDocument/2006/relationships/hyperlink" Target="mailto:3BFP2@33208%7CMetazoa" TargetMode="External"/><Relationship Id="rId31" Type="http://schemas.openxmlformats.org/officeDocument/2006/relationships/hyperlink" Target="mailto:3BCV9@33208%7CMetazoa" TargetMode="External"/><Relationship Id="rId52" Type="http://schemas.openxmlformats.org/officeDocument/2006/relationships/hyperlink" Target="mailto:3BARA@33208%7CMetazoa" TargetMode="External"/><Relationship Id="rId73" Type="http://schemas.openxmlformats.org/officeDocument/2006/relationships/hyperlink" Target="mailto:KOG4441@2759%7CEukaryota" TargetMode="External"/><Relationship Id="rId94" Type="http://schemas.openxmlformats.org/officeDocument/2006/relationships/hyperlink" Target="mailto:3BACW@33208%7CMetazoa" TargetMode="External"/><Relationship Id="rId148" Type="http://schemas.openxmlformats.org/officeDocument/2006/relationships/hyperlink" Target="mailto:3BEI0@33208%7CMetazoa" TargetMode="External"/><Relationship Id="rId169" Type="http://schemas.openxmlformats.org/officeDocument/2006/relationships/hyperlink" Target="mailto:3B98K@33208%7CMetazoa" TargetMode="External"/><Relationship Id="rId334" Type="http://schemas.openxmlformats.org/officeDocument/2006/relationships/hyperlink" Target="mailto:3BG8T@33208%7CMetazoa" TargetMode="External"/><Relationship Id="rId355" Type="http://schemas.openxmlformats.org/officeDocument/2006/relationships/hyperlink" Target="mailto:3BP1U@33208%7CMetazoa" TargetMode="External"/><Relationship Id="rId376" Type="http://schemas.openxmlformats.org/officeDocument/2006/relationships/hyperlink" Target="mailto:3BDZF@33208%7CMetazoa" TargetMode="External"/><Relationship Id="rId397" Type="http://schemas.openxmlformats.org/officeDocument/2006/relationships/hyperlink" Target="mailto:3BBQU@33208%7CMetazoa" TargetMode="External"/><Relationship Id="rId4" Type="http://schemas.openxmlformats.org/officeDocument/2006/relationships/hyperlink" Target="mailto:3BAHC@33208%7CMetazoa" TargetMode="External"/><Relationship Id="rId180" Type="http://schemas.openxmlformats.org/officeDocument/2006/relationships/hyperlink" Target="mailto:3BEV8@33208%7CMetazoa" TargetMode="External"/><Relationship Id="rId215" Type="http://schemas.openxmlformats.org/officeDocument/2006/relationships/hyperlink" Target="mailto:3BDT0@33208%7CMetazoa" TargetMode="External"/><Relationship Id="rId236" Type="http://schemas.openxmlformats.org/officeDocument/2006/relationships/hyperlink" Target="mailto:3BE2Z@33208%7CMetazoa" TargetMode="External"/><Relationship Id="rId257" Type="http://schemas.openxmlformats.org/officeDocument/2006/relationships/hyperlink" Target="mailto:3BKXK@33208%7CMetazoa" TargetMode="External"/><Relationship Id="rId278" Type="http://schemas.openxmlformats.org/officeDocument/2006/relationships/hyperlink" Target="mailto:3BJ6M@33208%7CMetazoa" TargetMode="External"/><Relationship Id="rId401" Type="http://schemas.openxmlformats.org/officeDocument/2006/relationships/hyperlink" Target="mailto:3BQ4B@33208%7CMetazoa" TargetMode="External"/><Relationship Id="rId422" Type="http://schemas.openxmlformats.org/officeDocument/2006/relationships/printerSettings" Target="../printerSettings/printerSettings1.bin"/><Relationship Id="rId303" Type="http://schemas.openxmlformats.org/officeDocument/2006/relationships/hyperlink" Target="mailto:3BMCD@33208%7CMetazoa" TargetMode="External"/><Relationship Id="rId42" Type="http://schemas.openxmlformats.org/officeDocument/2006/relationships/hyperlink" Target="mailto:3BJ5H@33208%7CMetazoa" TargetMode="External"/><Relationship Id="rId84" Type="http://schemas.openxmlformats.org/officeDocument/2006/relationships/hyperlink" Target="mailto:KOG4196@2759%7CEukaryota" TargetMode="External"/><Relationship Id="rId138" Type="http://schemas.openxmlformats.org/officeDocument/2006/relationships/hyperlink" Target="mailto:3B9E5@33208%7CMetazoa" TargetMode="External"/><Relationship Id="rId345" Type="http://schemas.openxmlformats.org/officeDocument/2006/relationships/hyperlink" Target="mailto:3BRDV@33208%7CMetazoa" TargetMode="External"/><Relationship Id="rId387" Type="http://schemas.openxmlformats.org/officeDocument/2006/relationships/hyperlink" Target="mailto:3BEQU@33208%7CMetazoa" TargetMode="External"/><Relationship Id="rId191" Type="http://schemas.openxmlformats.org/officeDocument/2006/relationships/hyperlink" Target="mailto:3B9RN@33208%7CMetazoa" TargetMode="External"/><Relationship Id="rId205" Type="http://schemas.openxmlformats.org/officeDocument/2006/relationships/hyperlink" Target="mailto:3BQAG@33208%7CMetazoa" TargetMode="External"/><Relationship Id="rId247" Type="http://schemas.openxmlformats.org/officeDocument/2006/relationships/hyperlink" Target="mailto:3BJD2@33208%7CMetazoa" TargetMode="External"/><Relationship Id="rId412" Type="http://schemas.openxmlformats.org/officeDocument/2006/relationships/hyperlink" Target="mailto:3BDE0@33208%7CMetazoa" TargetMode="External"/><Relationship Id="rId107" Type="http://schemas.openxmlformats.org/officeDocument/2006/relationships/hyperlink" Target="mailto:3BFJJ@33208%7CMetazoa" TargetMode="External"/><Relationship Id="rId289" Type="http://schemas.openxmlformats.org/officeDocument/2006/relationships/hyperlink" Target="mailto:3BAFV@33208%7CMetazoa" TargetMode="External"/><Relationship Id="rId11" Type="http://schemas.openxmlformats.org/officeDocument/2006/relationships/hyperlink" Target="mailto:3BA1R@33208%7CMetazoa" TargetMode="External"/><Relationship Id="rId53" Type="http://schemas.openxmlformats.org/officeDocument/2006/relationships/hyperlink" Target="mailto:3BIHU@33208%7CMetazoa" TargetMode="External"/><Relationship Id="rId149" Type="http://schemas.openxmlformats.org/officeDocument/2006/relationships/hyperlink" Target="mailto:3B9N6@33208%7CMetazoa" TargetMode="External"/><Relationship Id="rId314" Type="http://schemas.openxmlformats.org/officeDocument/2006/relationships/hyperlink" Target="mailto:3BAXW@33208%7CMetazoa" TargetMode="External"/><Relationship Id="rId356" Type="http://schemas.openxmlformats.org/officeDocument/2006/relationships/hyperlink" Target="mailto:3BQ61@33208%7CMetazoa" TargetMode="External"/><Relationship Id="rId398" Type="http://schemas.openxmlformats.org/officeDocument/2006/relationships/hyperlink" Target="mailto:3BH39@33208%7CMetazoa" TargetMode="External"/><Relationship Id="rId95" Type="http://schemas.openxmlformats.org/officeDocument/2006/relationships/hyperlink" Target="mailto:3BBB6@33208%7CMetazoa" TargetMode="External"/><Relationship Id="rId160" Type="http://schemas.openxmlformats.org/officeDocument/2006/relationships/hyperlink" Target="mailto:3BPKH@33208%7CMetazoa" TargetMode="External"/><Relationship Id="rId216" Type="http://schemas.openxmlformats.org/officeDocument/2006/relationships/hyperlink" Target="mailto:3BACK@33208%7CMetazoa" TargetMode="External"/><Relationship Id="rId258" Type="http://schemas.openxmlformats.org/officeDocument/2006/relationships/hyperlink" Target="mailto:3BCWT@33208%7CMetazoa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3BA7S@33208%7CMetazoa" TargetMode="External"/><Relationship Id="rId299" Type="http://schemas.openxmlformats.org/officeDocument/2006/relationships/hyperlink" Target="mailto:3BEH8@33208%7CMetazoa" TargetMode="External"/><Relationship Id="rId21" Type="http://schemas.openxmlformats.org/officeDocument/2006/relationships/hyperlink" Target="mailto:3BED0@33208%7CMetazoa" TargetMode="External"/><Relationship Id="rId63" Type="http://schemas.openxmlformats.org/officeDocument/2006/relationships/hyperlink" Target="mailto:3BASW@33208%7CMetazoa" TargetMode="External"/><Relationship Id="rId159" Type="http://schemas.openxmlformats.org/officeDocument/2006/relationships/hyperlink" Target="mailto:KOG2251@2759%7CEukaryota" TargetMode="External"/><Relationship Id="rId324" Type="http://schemas.openxmlformats.org/officeDocument/2006/relationships/hyperlink" Target="mailto:3BPBE@33208%7CMetazoa" TargetMode="External"/><Relationship Id="rId366" Type="http://schemas.openxmlformats.org/officeDocument/2006/relationships/hyperlink" Target="mailto:3B9UT@33208%7CMetazoa" TargetMode="External"/><Relationship Id="rId170" Type="http://schemas.openxmlformats.org/officeDocument/2006/relationships/hyperlink" Target="mailto:3BKUE@33208%7CMetazoa" TargetMode="External"/><Relationship Id="rId226" Type="http://schemas.openxmlformats.org/officeDocument/2006/relationships/hyperlink" Target="mailto:3BHAC@33208%7CMetazoa" TargetMode="External"/><Relationship Id="rId268" Type="http://schemas.openxmlformats.org/officeDocument/2006/relationships/hyperlink" Target="mailto:3BDC4@33208%7CMetazoa" TargetMode="External"/><Relationship Id="rId32" Type="http://schemas.openxmlformats.org/officeDocument/2006/relationships/hyperlink" Target="mailto:3BMCK@33208%7CMetazoa" TargetMode="External"/><Relationship Id="rId74" Type="http://schemas.openxmlformats.org/officeDocument/2006/relationships/hyperlink" Target="mailto:3BJF2@33208%7CMetazoa" TargetMode="External"/><Relationship Id="rId128" Type="http://schemas.openxmlformats.org/officeDocument/2006/relationships/hyperlink" Target="mailto:3BR88@33208%7CMetazoa" TargetMode="External"/><Relationship Id="rId335" Type="http://schemas.openxmlformats.org/officeDocument/2006/relationships/hyperlink" Target="mailto:KOG0196@2759%7CEukaryota" TargetMode="External"/><Relationship Id="rId377" Type="http://schemas.openxmlformats.org/officeDocument/2006/relationships/hyperlink" Target="mailto:KOG4291@2759%7CEukaryota" TargetMode="External"/><Relationship Id="rId5" Type="http://schemas.openxmlformats.org/officeDocument/2006/relationships/hyperlink" Target="mailto:3BFXS@33208%7CMetazoa" TargetMode="External"/><Relationship Id="rId181" Type="http://schemas.openxmlformats.org/officeDocument/2006/relationships/hyperlink" Target="mailto:KOG0850@2759%7CEukaryota" TargetMode="External"/><Relationship Id="rId237" Type="http://schemas.openxmlformats.org/officeDocument/2006/relationships/hyperlink" Target="mailto:3BMQW@33208%7CMetazoa" TargetMode="External"/><Relationship Id="rId402" Type="http://schemas.openxmlformats.org/officeDocument/2006/relationships/hyperlink" Target="mailto:3BAYG@33208%7CMetazoa" TargetMode="External"/><Relationship Id="rId279" Type="http://schemas.openxmlformats.org/officeDocument/2006/relationships/hyperlink" Target="mailto:3BQI6@33208%7CMetazoa" TargetMode="External"/><Relationship Id="rId22" Type="http://schemas.openxmlformats.org/officeDocument/2006/relationships/hyperlink" Target="mailto:3BG80@33208%7CMetazoa" TargetMode="External"/><Relationship Id="rId43" Type="http://schemas.openxmlformats.org/officeDocument/2006/relationships/hyperlink" Target="mailto:3B9ZF@33208%7CMetazoa" TargetMode="External"/><Relationship Id="rId64" Type="http://schemas.openxmlformats.org/officeDocument/2006/relationships/hyperlink" Target="mailto:3BHD7@33208%7CMetazoa" TargetMode="External"/><Relationship Id="rId118" Type="http://schemas.openxmlformats.org/officeDocument/2006/relationships/hyperlink" Target="mailto:38GB2@33154%7COpisthokonta" TargetMode="External"/><Relationship Id="rId139" Type="http://schemas.openxmlformats.org/officeDocument/2006/relationships/hyperlink" Target="mailto:3BK6C@33208%7CMetazoa" TargetMode="External"/><Relationship Id="rId290" Type="http://schemas.openxmlformats.org/officeDocument/2006/relationships/hyperlink" Target="mailto:3BKIW@33208%7CMetazoa" TargetMode="External"/><Relationship Id="rId304" Type="http://schemas.openxmlformats.org/officeDocument/2006/relationships/hyperlink" Target="mailto:KOG0199@2759%7CEukaryota" TargetMode="External"/><Relationship Id="rId325" Type="http://schemas.openxmlformats.org/officeDocument/2006/relationships/hyperlink" Target="mailto:3BJK8@33208%7CMetazoa" TargetMode="External"/><Relationship Id="rId346" Type="http://schemas.openxmlformats.org/officeDocument/2006/relationships/hyperlink" Target="mailto:3BI5D@33208%7CMetazoa" TargetMode="External"/><Relationship Id="rId367" Type="http://schemas.openxmlformats.org/officeDocument/2006/relationships/hyperlink" Target="mailto:3BFK2@33208%7CMetazoa" TargetMode="External"/><Relationship Id="rId388" Type="http://schemas.openxmlformats.org/officeDocument/2006/relationships/hyperlink" Target="mailto:3BBHI@33208%7CMetazoa" TargetMode="External"/><Relationship Id="rId85" Type="http://schemas.openxmlformats.org/officeDocument/2006/relationships/hyperlink" Target="mailto:3BCR6@33208%7CMetazoa" TargetMode="External"/><Relationship Id="rId150" Type="http://schemas.openxmlformats.org/officeDocument/2006/relationships/hyperlink" Target="mailto:3B9F8@33208%7CMetazoa" TargetMode="External"/><Relationship Id="rId171" Type="http://schemas.openxmlformats.org/officeDocument/2006/relationships/hyperlink" Target="mailto:3BIM8@33208%7CMetazoa" TargetMode="External"/><Relationship Id="rId192" Type="http://schemas.openxmlformats.org/officeDocument/2006/relationships/hyperlink" Target="mailto:3BMS4@33208%7CMetazoa" TargetMode="External"/><Relationship Id="rId206" Type="http://schemas.openxmlformats.org/officeDocument/2006/relationships/hyperlink" Target="mailto:3BEJV@33208%7CMetazoa" TargetMode="External"/><Relationship Id="rId227" Type="http://schemas.openxmlformats.org/officeDocument/2006/relationships/hyperlink" Target="mailto:3BDTU@33208%7CMetazoa" TargetMode="External"/><Relationship Id="rId413" Type="http://schemas.openxmlformats.org/officeDocument/2006/relationships/hyperlink" Target="mailto:3BF7H@33208%7CMetazoa" TargetMode="External"/><Relationship Id="rId248" Type="http://schemas.openxmlformats.org/officeDocument/2006/relationships/hyperlink" Target="mailto:3BMUZ@33208%7CMetazoa" TargetMode="External"/><Relationship Id="rId269" Type="http://schemas.openxmlformats.org/officeDocument/2006/relationships/hyperlink" Target="mailto:3BBFD@33208%7CMetazoa" TargetMode="External"/><Relationship Id="rId12" Type="http://schemas.openxmlformats.org/officeDocument/2006/relationships/hyperlink" Target="mailto:3B97W@33208%7CMetazoa" TargetMode="External"/><Relationship Id="rId33" Type="http://schemas.openxmlformats.org/officeDocument/2006/relationships/hyperlink" Target="mailto:3BHVU@33208%7CMetazoa" TargetMode="External"/><Relationship Id="rId108" Type="http://schemas.openxmlformats.org/officeDocument/2006/relationships/hyperlink" Target="mailto:3BBE5@33208%7CMetazoa" TargetMode="External"/><Relationship Id="rId129" Type="http://schemas.openxmlformats.org/officeDocument/2006/relationships/hyperlink" Target="mailto:3BSP1@33208%7CMetazoa" TargetMode="External"/><Relationship Id="rId280" Type="http://schemas.openxmlformats.org/officeDocument/2006/relationships/hyperlink" Target="mailto:3BBUH@33208%7CMetazoa" TargetMode="External"/><Relationship Id="rId315" Type="http://schemas.openxmlformats.org/officeDocument/2006/relationships/hyperlink" Target="mailto:3BJRC@33208%7CMetazoa" TargetMode="External"/><Relationship Id="rId336" Type="http://schemas.openxmlformats.org/officeDocument/2006/relationships/hyperlink" Target="mailto:3BDZ7@33208%7CMetazoa" TargetMode="External"/><Relationship Id="rId357" Type="http://schemas.openxmlformats.org/officeDocument/2006/relationships/hyperlink" Target="mailto:3BETZ@33208%7CMetazoa" TargetMode="External"/><Relationship Id="rId54" Type="http://schemas.openxmlformats.org/officeDocument/2006/relationships/hyperlink" Target="mailto:3BD0M@33208%7CMetazoa" TargetMode="External"/><Relationship Id="rId75" Type="http://schemas.openxmlformats.org/officeDocument/2006/relationships/hyperlink" Target="mailto:3BTYJ@33208%7CMetazoa" TargetMode="External"/><Relationship Id="rId96" Type="http://schemas.openxmlformats.org/officeDocument/2006/relationships/hyperlink" Target="mailto:3BESE@33208%7CMetazoa" TargetMode="External"/><Relationship Id="rId140" Type="http://schemas.openxmlformats.org/officeDocument/2006/relationships/hyperlink" Target="mailto:3BM8I@33208%7CMetazoa" TargetMode="External"/><Relationship Id="rId161" Type="http://schemas.openxmlformats.org/officeDocument/2006/relationships/hyperlink" Target="mailto:3BABD@33208%7CMetazoa" TargetMode="External"/><Relationship Id="rId182" Type="http://schemas.openxmlformats.org/officeDocument/2006/relationships/hyperlink" Target="mailto:3BTPB@33208%7CMetazoa" TargetMode="External"/><Relationship Id="rId217" Type="http://schemas.openxmlformats.org/officeDocument/2006/relationships/hyperlink" Target="mailto:3BABQ@33208%7CMetazoa" TargetMode="External"/><Relationship Id="rId378" Type="http://schemas.openxmlformats.org/officeDocument/2006/relationships/hyperlink" Target="mailto:3B95H@33208%7CMetazoa" TargetMode="External"/><Relationship Id="rId399" Type="http://schemas.openxmlformats.org/officeDocument/2006/relationships/hyperlink" Target="mailto:3BEJX@33208%7CMetazoa" TargetMode="External"/><Relationship Id="rId403" Type="http://schemas.openxmlformats.org/officeDocument/2006/relationships/hyperlink" Target="mailto:3BA8M@33208%7CMetazoa" TargetMode="External"/><Relationship Id="rId6" Type="http://schemas.openxmlformats.org/officeDocument/2006/relationships/hyperlink" Target="mailto:3BEAI@33208%7CMetazoa" TargetMode="External"/><Relationship Id="rId238" Type="http://schemas.openxmlformats.org/officeDocument/2006/relationships/hyperlink" Target="mailto:3BK0J@33208%7CMetazoa" TargetMode="External"/><Relationship Id="rId259" Type="http://schemas.openxmlformats.org/officeDocument/2006/relationships/hyperlink" Target="mailto:3B98S@33208%7CMetazoa" TargetMode="External"/><Relationship Id="rId23" Type="http://schemas.openxmlformats.org/officeDocument/2006/relationships/hyperlink" Target="mailto:3BH39@33208%7CMetazoa" TargetMode="External"/><Relationship Id="rId119" Type="http://schemas.openxmlformats.org/officeDocument/2006/relationships/hyperlink" Target="mailto:3BC6N@33208%7CMetazoa" TargetMode="External"/><Relationship Id="rId270" Type="http://schemas.openxmlformats.org/officeDocument/2006/relationships/hyperlink" Target="mailto:3BEMQ@33208%7CMetazoa" TargetMode="External"/><Relationship Id="rId291" Type="http://schemas.openxmlformats.org/officeDocument/2006/relationships/hyperlink" Target="mailto:3BBE7@33208%7CMetazoa" TargetMode="External"/><Relationship Id="rId305" Type="http://schemas.openxmlformats.org/officeDocument/2006/relationships/hyperlink" Target="mailto:3B98N@33208%7CMetazoa" TargetMode="External"/><Relationship Id="rId326" Type="http://schemas.openxmlformats.org/officeDocument/2006/relationships/hyperlink" Target="mailto:3B9YF@33208%7CMetazoa" TargetMode="External"/><Relationship Id="rId347" Type="http://schemas.openxmlformats.org/officeDocument/2006/relationships/hyperlink" Target="mailto:3BUEH@33208%7CMetazoa" TargetMode="External"/><Relationship Id="rId44" Type="http://schemas.openxmlformats.org/officeDocument/2006/relationships/hyperlink" Target="mailto:39UGB@33154%7COpisthokonta" TargetMode="External"/><Relationship Id="rId65" Type="http://schemas.openxmlformats.org/officeDocument/2006/relationships/hyperlink" Target="mailto:3BQ61@33208%7CMetazoa" TargetMode="External"/><Relationship Id="rId86" Type="http://schemas.openxmlformats.org/officeDocument/2006/relationships/hyperlink" Target="mailto:3BF2B@33208%7CMetazoa" TargetMode="External"/><Relationship Id="rId130" Type="http://schemas.openxmlformats.org/officeDocument/2006/relationships/hyperlink" Target="mailto:3BX2I@33208%7CMetazoa" TargetMode="External"/><Relationship Id="rId151" Type="http://schemas.openxmlformats.org/officeDocument/2006/relationships/hyperlink" Target="mailto:3BK1A@33208%7CMetazoa" TargetMode="External"/><Relationship Id="rId368" Type="http://schemas.openxmlformats.org/officeDocument/2006/relationships/hyperlink" Target="mailto:3BEDD@33208%7CMetazoa" TargetMode="External"/><Relationship Id="rId389" Type="http://schemas.openxmlformats.org/officeDocument/2006/relationships/hyperlink" Target="mailto:3BA3P@33208%7CMetazoa" TargetMode="External"/><Relationship Id="rId172" Type="http://schemas.openxmlformats.org/officeDocument/2006/relationships/hyperlink" Target="mailto:3B9VD@33208%7CMetazoa" TargetMode="External"/><Relationship Id="rId193" Type="http://schemas.openxmlformats.org/officeDocument/2006/relationships/hyperlink" Target="mailto:3BDY6@33208%7CMetazoa" TargetMode="External"/><Relationship Id="rId207" Type="http://schemas.openxmlformats.org/officeDocument/2006/relationships/hyperlink" Target="mailto:39T3J@33154%7COpisthokonta" TargetMode="External"/><Relationship Id="rId228" Type="http://schemas.openxmlformats.org/officeDocument/2006/relationships/hyperlink" Target="mailto:3BCYB@33208%7CMetazoa" TargetMode="External"/><Relationship Id="rId249" Type="http://schemas.openxmlformats.org/officeDocument/2006/relationships/hyperlink" Target="mailto:3B9CK@33208%7CMetazoa" TargetMode="External"/><Relationship Id="rId414" Type="http://schemas.openxmlformats.org/officeDocument/2006/relationships/hyperlink" Target="mailto:3BFP2@33208%7CMetazoa" TargetMode="External"/><Relationship Id="rId13" Type="http://schemas.openxmlformats.org/officeDocument/2006/relationships/hyperlink" Target="mailto:KOG0773@2759%7CEukaryota" TargetMode="External"/><Relationship Id="rId109" Type="http://schemas.openxmlformats.org/officeDocument/2006/relationships/hyperlink" Target="mailto:3BAXW@33208%7CMetazoa" TargetMode="External"/><Relationship Id="rId260" Type="http://schemas.openxmlformats.org/officeDocument/2006/relationships/hyperlink" Target="mailto:3BD2S@33208%7CMetazoa" TargetMode="External"/><Relationship Id="rId281" Type="http://schemas.openxmlformats.org/officeDocument/2006/relationships/hyperlink" Target="mailto:3BDE6@33208%7CMetazoa" TargetMode="External"/><Relationship Id="rId316" Type="http://schemas.openxmlformats.org/officeDocument/2006/relationships/hyperlink" Target="mailto:3BFJJ@33208%7CMetazoa" TargetMode="External"/><Relationship Id="rId337" Type="http://schemas.openxmlformats.org/officeDocument/2006/relationships/hyperlink" Target="mailto:3BKQ7@33208%7CMetazoa" TargetMode="External"/><Relationship Id="rId34" Type="http://schemas.openxmlformats.org/officeDocument/2006/relationships/hyperlink" Target="mailto:3BEQU@33208%7CMetazoa" TargetMode="External"/><Relationship Id="rId55" Type="http://schemas.openxmlformats.org/officeDocument/2006/relationships/hyperlink" Target="mailto:3BB3A@33208%7CMetazoa" TargetMode="External"/><Relationship Id="rId76" Type="http://schemas.openxmlformats.org/officeDocument/2006/relationships/hyperlink" Target="mailto:3BRDV@33208%7CMetazoa" TargetMode="External"/><Relationship Id="rId97" Type="http://schemas.openxmlformats.org/officeDocument/2006/relationships/hyperlink" Target="mailto:3BA3Q@33208%7CMetazoa" TargetMode="External"/><Relationship Id="rId120" Type="http://schemas.openxmlformats.org/officeDocument/2006/relationships/hyperlink" Target="mailto:3BMCD@33208%7CMetazoa" TargetMode="External"/><Relationship Id="rId141" Type="http://schemas.openxmlformats.org/officeDocument/2006/relationships/hyperlink" Target="mailto:3BEG9@33208%7CMetazoa" TargetMode="External"/><Relationship Id="rId358" Type="http://schemas.openxmlformats.org/officeDocument/2006/relationships/hyperlink" Target="mailto:3BGW3@33208%7CMetazoa" TargetMode="External"/><Relationship Id="rId379" Type="http://schemas.openxmlformats.org/officeDocument/2006/relationships/hyperlink" Target="mailto:3B9QY@33208%7CMetazoa" TargetMode="External"/><Relationship Id="rId7" Type="http://schemas.openxmlformats.org/officeDocument/2006/relationships/hyperlink" Target="mailto:38BGX@33154%7COpisthokonta" TargetMode="External"/><Relationship Id="rId162" Type="http://schemas.openxmlformats.org/officeDocument/2006/relationships/hyperlink" Target="mailto:KOG4194@2759%7CEukaryota" TargetMode="External"/><Relationship Id="rId183" Type="http://schemas.openxmlformats.org/officeDocument/2006/relationships/hyperlink" Target="mailto:3BSN0@33208%7CMetazoa" TargetMode="External"/><Relationship Id="rId218" Type="http://schemas.openxmlformats.org/officeDocument/2006/relationships/hyperlink" Target="mailto:3BD9Y@33208%7CMetazoa" TargetMode="External"/><Relationship Id="rId239" Type="http://schemas.openxmlformats.org/officeDocument/2006/relationships/hyperlink" Target="mailto:3BFDW@33208%7CMetazoa" TargetMode="External"/><Relationship Id="rId390" Type="http://schemas.openxmlformats.org/officeDocument/2006/relationships/hyperlink" Target="mailto:3BG38@33208%7CMetazoa" TargetMode="External"/><Relationship Id="rId404" Type="http://schemas.openxmlformats.org/officeDocument/2006/relationships/hyperlink" Target="mailto:3BHV1@33208%7CMetazoa" TargetMode="External"/><Relationship Id="rId250" Type="http://schemas.openxmlformats.org/officeDocument/2006/relationships/hyperlink" Target="mailto:3BDFE@33208%7CMetazoa" TargetMode="External"/><Relationship Id="rId271" Type="http://schemas.openxmlformats.org/officeDocument/2006/relationships/hyperlink" Target="mailto:3BA7E@33208%7CMetazoa" TargetMode="External"/><Relationship Id="rId292" Type="http://schemas.openxmlformats.org/officeDocument/2006/relationships/hyperlink" Target="mailto:3BEV6@33208%7CMetazoa" TargetMode="External"/><Relationship Id="rId306" Type="http://schemas.openxmlformats.org/officeDocument/2006/relationships/hyperlink" Target="mailto:3BUHW@33208%7CMetazoa" TargetMode="External"/><Relationship Id="rId24" Type="http://schemas.openxmlformats.org/officeDocument/2006/relationships/hyperlink" Target="mailto:3BBQU@33208%7CMetazoa" TargetMode="External"/><Relationship Id="rId45" Type="http://schemas.openxmlformats.org/officeDocument/2006/relationships/hyperlink" Target="mailto:3BDZF@33208%7CMetazoa" TargetMode="External"/><Relationship Id="rId66" Type="http://schemas.openxmlformats.org/officeDocument/2006/relationships/hyperlink" Target="mailto:3BP1U@33208%7CMetazoa" TargetMode="External"/><Relationship Id="rId87" Type="http://schemas.openxmlformats.org/officeDocument/2006/relationships/hyperlink" Target="mailto:3BG8T@33208%7CMetazoa" TargetMode="External"/><Relationship Id="rId110" Type="http://schemas.openxmlformats.org/officeDocument/2006/relationships/hyperlink" Target="mailto:3BA0X@33208%7CMetazoa" TargetMode="External"/><Relationship Id="rId131" Type="http://schemas.openxmlformats.org/officeDocument/2006/relationships/hyperlink" Target="mailto:3BGS9@33208%7CMetazoa" TargetMode="External"/><Relationship Id="rId327" Type="http://schemas.openxmlformats.org/officeDocument/2006/relationships/hyperlink" Target="mailto:3B9SZ@33208%7CMetazoa" TargetMode="External"/><Relationship Id="rId348" Type="http://schemas.openxmlformats.org/officeDocument/2006/relationships/hyperlink" Target="mailto:3BDKF@33208%7CMetazoa" TargetMode="External"/><Relationship Id="rId369" Type="http://schemas.openxmlformats.org/officeDocument/2006/relationships/hyperlink" Target="mailto:3BSPQ@33208%7CMetazoa" TargetMode="External"/><Relationship Id="rId152" Type="http://schemas.openxmlformats.org/officeDocument/2006/relationships/hyperlink" Target="mailto:3BJ8G@33208%7CMetazoa" TargetMode="External"/><Relationship Id="rId173" Type="http://schemas.openxmlformats.org/officeDocument/2006/relationships/hyperlink" Target="mailto:3BGGY@33208%7CMetazoa" TargetMode="External"/><Relationship Id="rId194" Type="http://schemas.openxmlformats.org/officeDocument/2006/relationships/hyperlink" Target="mailto:3BJTQ@33208%7CMetazoa" TargetMode="External"/><Relationship Id="rId208" Type="http://schemas.openxmlformats.org/officeDocument/2006/relationships/hyperlink" Target="mailto:3BACK@33208%7CMetazoa" TargetMode="External"/><Relationship Id="rId229" Type="http://schemas.openxmlformats.org/officeDocument/2006/relationships/hyperlink" Target="mailto:3BCBC@33208%7CMetazoa" TargetMode="External"/><Relationship Id="rId380" Type="http://schemas.openxmlformats.org/officeDocument/2006/relationships/hyperlink" Target="mailto:3BDM1@33208%7CMetazoa" TargetMode="External"/><Relationship Id="rId415" Type="http://schemas.openxmlformats.org/officeDocument/2006/relationships/hyperlink" Target="mailto:3BCPA@33208%7CMetazoa" TargetMode="External"/><Relationship Id="rId240" Type="http://schemas.openxmlformats.org/officeDocument/2006/relationships/hyperlink" Target="mailto:3BD24@33208%7CMetazoa" TargetMode="External"/><Relationship Id="rId261" Type="http://schemas.openxmlformats.org/officeDocument/2006/relationships/hyperlink" Target="mailto:3BD19@33208%7CMetazoa" TargetMode="External"/><Relationship Id="rId14" Type="http://schemas.openxmlformats.org/officeDocument/2006/relationships/hyperlink" Target="mailto:KOG0489@2759%7CEukaryota" TargetMode="External"/><Relationship Id="rId35" Type="http://schemas.openxmlformats.org/officeDocument/2006/relationships/hyperlink" Target="mailto:3BDKI@33208%7CMetazoa" TargetMode="External"/><Relationship Id="rId56" Type="http://schemas.openxmlformats.org/officeDocument/2006/relationships/hyperlink" Target="mailto:3ADZF@33154%7COpisthokonta" TargetMode="External"/><Relationship Id="rId77" Type="http://schemas.openxmlformats.org/officeDocument/2006/relationships/hyperlink" Target="mailto:3BH6A@33208%7CMetazoa" TargetMode="External"/><Relationship Id="rId100" Type="http://schemas.openxmlformats.org/officeDocument/2006/relationships/hyperlink" Target="mailto:3BADD@33208%7CMetazoa" TargetMode="External"/><Relationship Id="rId282" Type="http://schemas.openxmlformats.org/officeDocument/2006/relationships/hyperlink" Target="mailto:3BDYF@33208%7CMetazoa" TargetMode="External"/><Relationship Id="rId317" Type="http://schemas.openxmlformats.org/officeDocument/2006/relationships/hyperlink" Target="mailto:KOG4641@2759%7CEukaryota" TargetMode="External"/><Relationship Id="rId338" Type="http://schemas.openxmlformats.org/officeDocument/2006/relationships/hyperlink" Target="mailto:3BH2K@33208%7CMetazoa" TargetMode="External"/><Relationship Id="rId359" Type="http://schemas.openxmlformats.org/officeDocument/2006/relationships/hyperlink" Target="mailto:3B9AQ@33208%7CMetazoa" TargetMode="External"/><Relationship Id="rId8" Type="http://schemas.openxmlformats.org/officeDocument/2006/relationships/hyperlink" Target="mailto:3CP8I@33208%7CMetazoa" TargetMode="External"/><Relationship Id="rId98" Type="http://schemas.openxmlformats.org/officeDocument/2006/relationships/hyperlink" Target="mailto:KOG4278@2759%7CEukaryota" TargetMode="External"/><Relationship Id="rId121" Type="http://schemas.openxmlformats.org/officeDocument/2006/relationships/hyperlink" Target="mailto:3BBMR@33208%7CMetazoa" TargetMode="External"/><Relationship Id="rId142" Type="http://schemas.openxmlformats.org/officeDocument/2006/relationships/hyperlink" Target="mailto:3BPDS@33208%7CMetazoa" TargetMode="External"/><Relationship Id="rId163" Type="http://schemas.openxmlformats.org/officeDocument/2006/relationships/hyperlink" Target="mailto:3BAC6@33208%7CMetazoa" TargetMode="External"/><Relationship Id="rId184" Type="http://schemas.openxmlformats.org/officeDocument/2006/relationships/hyperlink" Target="mailto:3BFEA@33208%7CMetazoa" TargetMode="External"/><Relationship Id="rId219" Type="http://schemas.openxmlformats.org/officeDocument/2006/relationships/hyperlink" Target="mailto:3BQAG@33208%7CMetazoa" TargetMode="External"/><Relationship Id="rId370" Type="http://schemas.openxmlformats.org/officeDocument/2006/relationships/hyperlink" Target="mailto:3BN0K@33208%7CMetazoa" TargetMode="External"/><Relationship Id="rId391" Type="http://schemas.openxmlformats.org/officeDocument/2006/relationships/hyperlink" Target="mailto:3BC95@33208%7CMetazoa" TargetMode="External"/><Relationship Id="rId405" Type="http://schemas.openxmlformats.org/officeDocument/2006/relationships/hyperlink" Target="mailto:KOG3017@2759%7CEukaryota" TargetMode="External"/><Relationship Id="rId230" Type="http://schemas.openxmlformats.org/officeDocument/2006/relationships/hyperlink" Target="mailto:3BAKC@33208%7CMetazoa" TargetMode="External"/><Relationship Id="rId251" Type="http://schemas.openxmlformats.org/officeDocument/2006/relationships/hyperlink" Target="mailto:3BPD8@33208%7CMetazoa" TargetMode="External"/><Relationship Id="rId25" Type="http://schemas.openxmlformats.org/officeDocument/2006/relationships/hyperlink" Target="mailto:3BUC3@33208%7CMetazoa" TargetMode="External"/><Relationship Id="rId46" Type="http://schemas.openxmlformats.org/officeDocument/2006/relationships/hyperlink" Target="mailto:3BB2G@33208%7CMetazoa" TargetMode="External"/><Relationship Id="rId67" Type="http://schemas.openxmlformats.org/officeDocument/2006/relationships/hyperlink" Target="mailto:3BMMI@33208%7CMetazoa" TargetMode="External"/><Relationship Id="rId272" Type="http://schemas.openxmlformats.org/officeDocument/2006/relationships/hyperlink" Target="mailto:3BCYT@33208%7CMetazoa" TargetMode="External"/><Relationship Id="rId293" Type="http://schemas.openxmlformats.org/officeDocument/2006/relationships/hyperlink" Target="mailto:3BRJ8@33208%7CMetazoa" TargetMode="External"/><Relationship Id="rId307" Type="http://schemas.openxmlformats.org/officeDocument/2006/relationships/hyperlink" Target="mailto:3BAIX@33208%7CMetazoa" TargetMode="External"/><Relationship Id="rId328" Type="http://schemas.openxmlformats.org/officeDocument/2006/relationships/hyperlink" Target="mailto:3BDVZ@33208%7CMetazoa" TargetMode="External"/><Relationship Id="rId349" Type="http://schemas.openxmlformats.org/officeDocument/2006/relationships/hyperlink" Target="mailto:3BC0U@33208%7CMetazoa" TargetMode="External"/><Relationship Id="rId88" Type="http://schemas.openxmlformats.org/officeDocument/2006/relationships/hyperlink" Target="mailto:3BF2S@33208%7CMetazoa" TargetMode="External"/><Relationship Id="rId111" Type="http://schemas.openxmlformats.org/officeDocument/2006/relationships/hyperlink" Target="mailto:3BJFJ@33208%7CMetazoa" TargetMode="External"/><Relationship Id="rId132" Type="http://schemas.openxmlformats.org/officeDocument/2006/relationships/hyperlink" Target="mailto:KOG4029@2759%7CEukaryota" TargetMode="External"/><Relationship Id="rId153" Type="http://schemas.openxmlformats.org/officeDocument/2006/relationships/hyperlink" Target="mailto:3BIZR@33208%7CMetazoa" TargetMode="External"/><Relationship Id="rId174" Type="http://schemas.openxmlformats.org/officeDocument/2006/relationships/hyperlink" Target="mailto:KOG3898@2759%7CEukaryota" TargetMode="External"/><Relationship Id="rId195" Type="http://schemas.openxmlformats.org/officeDocument/2006/relationships/hyperlink" Target="mailto:3BER7@33208%7CMetazoa" TargetMode="External"/><Relationship Id="rId209" Type="http://schemas.openxmlformats.org/officeDocument/2006/relationships/hyperlink" Target="mailto:3BDT0@33208%7CMetazoa" TargetMode="External"/><Relationship Id="rId360" Type="http://schemas.openxmlformats.org/officeDocument/2006/relationships/hyperlink" Target="mailto:3BSH6@33208%7CMetazoa" TargetMode="External"/><Relationship Id="rId381" Type="http://schemas.openxmlformats.org/officeDocument/2006/relationships/hyperlink" Target="mailto:3BBUM@33208%7CMetazoa" TargetMode="External"/><Relationship Id="rId416" Type="http://schemas.openxmlformats.org/officeDocument/2006/relationships/hyperlink" Target="mailto:3B9X0@33208%7CMetazoa" TargetMode="External"/><Relationship Id="rId220" Type="http://schemas.openxmlformats.org/officeDocument/2006/relationships/hyperlink" Target="mailto:3B9DA@33208%7CMetazoa" TargetMode="External"/><Relationship Id="rId241" Type="http://schemas.openxmlformats.org/officeDocument/2006/relationships/hyperlink" Target="mailto:3BEQE@33208%7CMetazoa" TargetMode="External"/><Relationship Id="rId15" Type="http://schemas.openxmlformats.org/officeDocument/2006/relationships/hyperlink" Target="mailto:3BMRY@33208%7CMetazoa" TargetMode="External"/><Relationship Id="rId36" Type="http://schemas.openxmlformats.org/officeDocument/2006/relationships/hyperlink" Target="mailto:3BDAI@33208%7CMetazoa" TargetMode="External"/><Relationship Id="rId57" Type="http://schemas.openxmlformats.org/officeDocument/2006/relationships/hyperlink" Target="mailto:3BGCN@33208%7CMetazoa" TargetMode="External"/><Relationship Id="rId262" Type="http://schemas.openxmlformats.org/officeDocument/2006/relationships/hyperlink" Target="mailto:3BPIB@33208%7CMetazoa" TargetMode="External"/><Relationship Id="rId283" Type="http://schemas.openxmlformats.org/officeDocument/2006/relationships/hyperlink" Target="mailto:3BF2J@33208%7CMetazoa" TargetMode="External"/><Relationship Id="rId318" Type="http://schemas.openxmlformats.org/officeDocument/2006/relationships/hyperlink" Target="mailto:3BBK4@33208%7CMetazoa" TargetMode="External"/><Relationship Id="rId339" Type="http://schemas.openxmlformats.org/officeDocument/2006/relationships/hyperlink" Target="mailto:3BHQC@33208%7CMetazoa" TargetMode="External"/><Relationship Id="rId78" Type="http://schemas.openxmlformats.org/officeDocument/2006/relationships/hyperlink" Target="mailto:3BDH4@33208%7CMetazoa" TargetMode="External"/><Relationship Id="rId99" Type="http://schemas.openxmlformats.org/officeDocument/2006/relationships/hyperlink" Target="mailto:3B94N@33208%7CMetazoa" TargetMode="External"/><Relationship Id="rId101" Type="http://schemas.openxmlformats.org/officeDocument/2006/relationships/hyperlink" Target="mailto:3BH8A@33208%7CMetazoa" TargetMode="External"/><Relationship Id="rId122" Type="http://schemas.openxmlformats.org/officeDocument/2006/relationships/hyperlink" Target="mailto:3BNDZ@33208%7CMetazoa" TargetMode="External"/><Relationship Id="rId143" Type="http://schemas.openxmlformats.org/officeDocument/2006/relationships/hyperlink" Target="mailto:3BHJY@33208%7CMetazoa" TargetMode="External"/><Relationship Id="rId164" Type="http://schemas.openxmlformats.org/officeDocument/2006/relationships/hyperlink" Target="mailto:3ABMK@33154%7COpisthokonta" TargetMode="External"/><Relationship Id="rId185" Type="http://schemas.openxmlformats.org/officeDocument/2006/relationships/hyperlink" Target="mailto:3BE0B@33208%7CMetazoa" TargetMode="External"/><Relationship Id="rId350" Type="http://schemas.openxmlformats.org/officeDocument/2006/relationships/hyperlink" Target="mailto:3BHIH@33208%7CMetazoa" TargetMode="External"/><Relationship Id="rId371" Type="http://schemas.openxmlformats.org/officeDocument/2006/relationships/hyperlink" Target="mailto:3BIHU@33208%7CMetazoa" TargetMode="External"/><Relationship Id="rId406" Type="http://schemas.openxmlformats.org/officeDocument/2006/relationships/hyperlink" Target="mailto:3BQM6@33208%7CMetazoa" TargetMode="External"/><Relationship Id="rId9" Type="http://schemas.openxmlformats.org/officeDocument/2006/relationships/hyperlink" Target="mailto:3BDE0@33208%7CMetazoa" TargetMode="External"/><Relationship Id="rId210" Type="http://schemas.openxmlformats.org/officeDocument/2006/relationships/hyperlink" Target="mailto:3BRDX@33208%7CMetazoa" TargetMode="External"/><Relationship Id="rId392" Type="http://schemas.openxmlformats.org/officeDocument/2006/relationships/hyperlink" Target="mailto:3BC80@33208%7CMetazoa" TargetMode="External"/><Relationship Id="rId26" Type="http://schemas.openxmlformats.org/officeDocument/2006/relationships/hyperlink" Target="mailto:3BW3W@33208%7CMetazoa" TargetMode="External"/><Relationship Id="rId231" Type="http://schemas.openxmlformats.org/officeDocument/2006/relationships/hyperlink" Target="mailto:3BC4J@33208%7CMetazoa" TargetMode="External"/><Relationship Id="rId252" Type="http://schemas.openxmlformats.org/officeDocument/2006/relationships/hyperlink" Target="mailto:3BKNU@33208%7CMetazoa" TargetMode="External"/><Relationship Id="rId273" Type="http://schemas.openxmlformats.org/officeDocument/2006/relationships/hyperlink" Target="mailto:KOG3575@2759%7CEukaryota" TargetMode="External"/><Relationship Id="rId294" Type="http://schemas.openxmlformats.org/officeDocument/2006/relationships/hyperlink" Target="mailto:3BGS7@33208%7CMetazoa" TargetMode="External"/><Relationship Id="rId308" Type="http://schemas.openxmlformats.org/officeDocument/2006/relationships/hyperlink" Target="mailto:3BJRK@33208%7CMetazoa" TargetMode="External"/><Relationship Id="rId329" Type="http://schemas.openxmlformats.org/officeDocument/2006/relationships/hyperlink" Target="mailto:3BBB6@33208%7CMetazoa" TargetMode="External"/><Relationship Id="rId47" Type="http://schemas.openxmlformats.org/officeDocument/2006/relationships/hyperlink" Target="mailto:3BTXF@33208%7CMetazoa" TargetMode="External"/><Relationship Id="rId68" Type="http://schemas.openxmlformats.org/officeDocument/2006/relationships/hyperlink" Target="mailto:3BMIE@33208%7CMetazoa" TargetMode="External"/><Relationship Id="rId89" Type="http://schemas.openxmlformats.org/officeDocument/2006/relationships/hyperlink" Target="mailto:3B9E5@33208%7CMetazoa" TargetMode="External"/><Relationship Id="rId112" Type="http://schemas.openxmlformats.org/officeDocument/2006/relationships/hyperlink" Target="mailto:3BM95@33208%7CMetazoa" TargetMode="External"/><Relationship Id="rId133" Type="http://schemas.openxmlformats.org/officeDocument/2006/relationships/hyperlink" Target="mailto:KOG3173@2759%7CEukaryota" TargetMode="External"/><Relationship Id="rId154" Type="http://schemas.openxmlformats.org/officeDocument/2006/relationships/hyperlink" Target="mailto:3BIA0@33208%7CMetazoa" TargetMode="External"/><Relationship Id="rId175" Type="http://schemas.openxmlformats.org/officeDocument/2006/relationships/hyperlink" Target="mailto:3BIPI@33208%7CMetazoa" TargetMode="External"/><Relationship Id="rId340" Type="http://schemas.openxmlformats.org/officeDocument/2006/relationships/hyperlink" Target="mailto:KOG4196@2759%7CEukaryota" TargetMode="External"/><Relationship Id="rId361" Type="http://schemas.openxmlformats.org/officeDocument/2006/relationships/hyperlink" Target="mailto:3BDY8@33208%7CMetazoa" TargetMode="External"/><Relationship Id="rId196" Type="http://schemas.openxmlformats.org/officeDocument/2006/relationships/hyperlink" Target="mailto:3BEDC@33208%7CMetazoa" TargetMode="External"/><Relationship Id="rId200" Type="http://schemas.openxmlformats.org/officeDocument/2006/relationships/hyperlink" Target="mailto:3BRVA@33208%7CMetazoa" TargetMode="External"/><Relationship Id="rId382" Type="http://schemas.openxmlformats.org/officeDocument/2006/relationships/hyperlink" Target="mailto:3BJ5H@33208%7CMetazoa" TargetMode="External"/><Relationship Id="rId417" Type="http://schemas.openxmlformats.org/officeDocument/2006/relationships/hyperlink" Target="mailto:3BGB4@33208%7CMetazoa" TargetMode="External"/><Relationship Id="rId16" Type="http://schemas.openxmlformats.org/officeDocument/2006/relationships/hyperlink" Target="mailto:3BGUF@33208%7CMetazoa" TargetMode="External"/><Relationship Id="rId221" Type="http://schemas.openxmlformats.org/officeDocument/2006/relationships/hyperlink" Target="mailto:3BSUU@33208%7CMetazoa" TargetMode="External"/><Relationship Id="rId242" Type="http://schemas.openxmlformats.org/officeDocument/2006/relationships/hyperlink" Target="mailto:3BC2I@33208%7CMetazoa" TargetMode="External"/><Relationship Id="rId263" Type="http://schemas.openxmlformats.org/officeDocument/2006/relationships/hyperlink" Target="mailto:3BGZQ@33208%7CMetazoa" TargetMode="External"/><Relationship Id="rId284" Type="http://schemas.openxmlformats.org/officeDocument/2006/relationships/hyperlink" Target="mailto:3BGJY@33208%7CMetazoa" TargetMode="External"/><Relationship Id="rId319" Type="http://schemas.openxmlformats.org/officeDocument/2006/relationships/hyperlink" Target="mailto:3BDXS@33208%7CMetazoa" TargetMode="External"/><Relationship Id="rId37" Type="http://schemas.openxmlformats.org/officeDocument/2006/relationships/hyperlink" Target="mailto:3BBG4@33208%7CMetazoa" TargetMode="External"/><Relationship Id="rId58" Type="http://schemas.openxmlformats.org/officeDocument/2006/relationships/hyperlink" Target="mailto:3BH2A@33208%7CMetazoa" TargetMode="External"/><Relationship Id="rId79" Type="http://schemas.openxmlformats.org/officeDocument/2006/relationships/hyperlink" Target="mailto:3BF9D@33208%7CMetazoa" TargetMode="External"/><Relationship Id="rId102" Type="http://schemas.openxmlformats.org/officeDocument/2006/relationships/hyperlink" Target="mailto:3BE0J@33208%7CMetazoa" TargetMode="External"/><Relationship Id="rId123" Type="http://schemas.openxmlformats.org/officeDocument/2006/relationships/hyperlink" Target="mailto:3BRWP@33208%7CMetazoa" TargetMode="External"/><Relationship Id="rId144" Type="http://schemas.openxmlformats.org/officeDocument/2006/relationships/hyperlink" Target="mailto:3BH9I@33208%7CMetazoa" TargetMode="External"/><Relationship Id="rId330" Type="http://schemas.openxmlformats.org/officeDocument/2006/relationships/hyperlink" Target="mailto:3BACW@33208%7CMetazoa" TargetMode="External"/><Relationship Id="rId90" Type="http://schemas.openxmlformats.org/officeDocument/2006/relationships/hyperlink" Target="mailto:3BGAZ@33208%7CMetazoa" TargetMode="External"/><Relationship Id="rId165" Type="http://schemas.openxmlformats.org/officeDocument/2006/relationships/hyperlink" Target="mailto:3BAGY@33208%7CMetazoa" TargetMode="External"/><Relationship Id="rId186" Type="http://schemas.openxmlformats.org/officeDocument/2006/relationships/hyperlink" Target="mailto:3BCH8@33208%7CMetazoa" TargetMode="External"/><Relationship Id="rId351" Type="http://schemas.openxmlformats.org/officeDocument/2006/relationships/hyperlink" Target="mailto:KOG4441@2759%7CEukaryota" TargetMode="External"/><Relationship Id="rId372" Type="http://schemas.openxmlformats.org/officeDocument/2006/relationships/hyperlink" Target="mailto:3BARA@33208%7CMetazoa" TargetMode="External"/><Relationship Id="rId393" Type="http://schemas.openxmlformats.org/officeDocument/2006/relationships/hyperlink" Target="mailto:3BCV9@33208%7CMetazoa" TargetMode="External"/><Relationship Id="rId407" Type="http://schemas.openxmlformats.org/officeDocument/2006/relationships/hyperlink" Target="mailto:3BI6Q@33208%7CMetazoa" TargetMode="External"/><Relationship Id="rId211" Type="http://schemas.openxmlformats.org/officeDocument/2006/relationships/hyperlink" Target="mailto:3BA7M@33208%7CMetazoa" TargetMode="External"/><Relationship Id="rId232" Type="http://schemas.openxmlformats.org/officeDocument/2006/relationships/hyperlink" Target="mailto:KOG0490@2759%7CEukaryota" TargetMode="External"/><Relationship Id="rId253" Type="http://schemas.openxmlformats.org/officeDocument/2006/relationships/hyperlink" Target="mailto:3BD5H@33208%7CMetazoa" TargetMode="External"/><Relationship Id="rId274" Type="http://schemas.openxmlformats.org/officeDocument/2006/relationships/hyperlink" Target="mailto:3BFQW@33208%7CMetazoa" TargetMode="External"/><Relationship Id="rId295" Type="http://schemas.openxmlformats.org/officeDocument/2006/relationships/hyperlink" Target="mailto:3B9VG@33208%7CMetazoa" TargetMode="External"/><Relationship Id="rId309" Type="http://schemas.openxmlformats.org/officeDocument/2006/relationships/hyperlink" Target="mailto:3BCKD@33208%7CMetazoa" TargetMode="External"/><Relationship Id="rId27" Type="http://schemas.openxmlformats.org/officeDocument/2006/relationships/hyperlink" Target="mailto:3CNQG@33208%7CMetazoa" TargetMode="External"/><Relationship Id="rId48" Type="http://schemas.openxmlformats.org/officeDocument/2006/relationships/hyperlink" Target="mailto:3BIJ8@33208%7CMetazoa" TargetMode="External"/><Relationship Id="rId69" Type="http://schemas.openxmlformats.org/officeDocument/2006/relationships/hyperlink" Target="mailto:3BFX6@33208%7CMetazoa" TargetMode="External"/><Relationship Id="rId113" Type="http://schemas.openxmlformats.org/officeDocument/2006/relationships/hyperlink" Target="mailto:3BB5X@33208%7CMetazoa" TargetMode="External"/><Relationship Id="rId134" Type="http://schemas.openxmlformats.org/officeDocument/2006/relationships/hyperlink" Target="mailto:3BAFV@33208%7CMetazoa" TargetMode="External"/><Relationship Id="rId320" Type="http://schemas.openxmlformats.org/officeDocument/2006/relationships/hyperlink" Target="mailto:3BDHM@33208%7CMetazoa" TargetMode="External"/><Relationship Id="rId80" Type="http://schemas.openxmlformats.org/officeDocument/2006/relationships/hyperlink" Target="mailto:3BI58@33208%7CMetazoa" TargetMode="External"/><Relationship Id="rId155" Type="http://schemas.openxmlformats.org/officeDocument/2006/relationships/hyperlink" Target="mailto:3BDXQ@33208%7CMetazoa" TargetMode="External"/><Relationship Id="rId176" Type="http://schemas.openxmlformats.org/officeDocument/2006/relationships/hyperlink" Target="mailto:39SN7@33154%7COpisthokonta" TargetMode="External"/><Relationship Id="rId197" Type="http://schemas.openxmlformats.org/officeDocument/2006/relationships/hyperlink" Target="mailto:KOG1094@2759%7CEukaryota" TargetMode="External"/><Relationship Id="rId341" Type="http://schemas.openxmlformats.org/officeDocument/2006/relationships/hyperlink" Target="mailto:3BBHF@33208%7CMetazoa" TargetMode="External"/><Relationship Id="rId362" Type="http://schemas.openxmlformats.org/officeDocument/2006/relationships/hyperlink" Target="mailto:3BCI2@33208%7CMetazoa" TargetMode="External"/><Relationship Id="rId383" Type="http://schemas.openxmlformats.org/officeDocument/2006/relationships/hyperlink" Target="mailto:KOG1095@2759%7CEukaryota" TargetMode="External"/><Relationship Id="rId418" Type="http://schemas.openxmlformats.org/officeDocument/2006/relationships/hyperlink" Target="mailto:3BBR9@33208%7CMetazoa" TargetMode="External"/><Relationship Id="rId201" Type="http://schemas.openxmlformats.org/officeDocument/2006/relationships/hyperlink" Target="mailto:3BC4M@33208%7CMetazoa" TargetMode="External"/><Relationship Id="rId222" Type="http://schemas.openxmlformats.org/officeDocument/2006/relationships/hyperlink" Target="mailto:KOG0197@2759%7CEukaryota" TargetMode="External"/><Relationship Id="rId243" Type="http://schemas.openxmlformats.org/officeDocument/2006/relationships/hyperlink" Target="mailto:3BB4Y@33208%7CMetazoa" TargetMode="External"/><Relationship Id="rId264" Type="http://schemas.openxmlformats.org/officeDocument/2006/relationships/hyperlink" Target="mailto:3BPKH@33208%7CMetazoa" TargetMode="External"/><Relationship Id="rId285" Type="http://schemas.openxmlformats.org/officeDocument/2006/relationships/hyperlink" Target="mailto:3BBFT@33208%7CMetazoa" TargetMode="External"/><Relationship Id="rId17" Type="http://schemas.openxmlformats.org/officeDocument/2006/relationships/hyperlink" Target="mailto:3BIXI@33208%7CMetazoa" TargetMode="External"/><Relationship Id="rId38" Type="http://schemas.openxmlformats.org/officeDocument/2006/relationships/hyperlink" Target="mailto:3BB0Q@33208%7CMetazoa" TargetMode="External"/><Relationship Id="rId59" Type="http://schemas.openxmlformats.org/officeDocument/2006/relationships/hyperlink" Target="mailto:3BDVV@33208%7CMetazoa" TargetMode="External"/><Relationship Id="rId103" Type="http://schemas.openxmlformats.org/officeDocument/2006/relationships/hyperlink" Target="mailto:3BUAP@33208%7CMetazoa" TargetMode="External"/><Relationship Id="rId124" Type="http://schemas.openxmlformats.org/officeDocument/2006/relationships/hyperlink" Target="mailto:3BJIN@33208%7CMetazoa" TargetMode="External"/><Relationship Id="rId310" Type="http://schemas.openxmlformats.org/officeDocument/2006/relationships/hyperlink" Target="mailto:3BTXU@33208%7CMetazoa" TargetMode="External"/><Relationship Id="rId70" Type="http://schemas.openxmlformats.org/officeDocument/2006/relationships/hyperlink" Target="mailto:3BDR9@33208%7CMetazoa" TargetMode="External"/><Relationship Id="rId91" Type="http://schemas.openxmlformats.org/officeDocument/2006/relationships/hyperlink" Target="mailto:3BGUV@33208%7CMetazoa" TargetMode="External"/><Relationship Id="rId145" Type="http://schemas.openxmlformats.org/officeDocument/2006/relationships/hyperlink" Target="mailto:3BJ6M@33208%7CMetazoa" TargetMode="External"/><Relationship Id="rId166" Type="http://schemas.openxmlformats.org/officeDocument/2006/relationships/hyperlink" Target="mailto:3BCWT@33208%7CMetazoa" TargetMode="External"/><Relationship Id="rId187" Type="http://schemas.openxmlformats.org/officeDocument/2006/relationships/hyperlink" Target="mailto:3BRHT@33208%7CMetazoa" TargetMode="External"/><Relationship Id="rId331" Type="http://schemas.openxmlformats.org/officeDocument/2006/relationships/hyperlink" Target="mailto:3BM6I@33208%7CMetazoa" TargetMode="External"/><Relationship Id="rId352" Type="http://schemas.openxmlformats.org/officeDocument/2006/relationships/hyperlink" Target="mailto:3BG3A@33208%7CMetazoa" TargetMode="External"/><Relationship Id="rId373" Type="http://schemas.openxmlformats.org/officeDocument/2006/relationships/hyperlink" Target="mailto:3BDGQ@33208%7CMetazoa" TargetMode="External"/><Relationship Id="rId394" Type="http://schemas.openxmlformats.org/officeDocument/2006/relationships/hyperlink" Target="mailto:3BSUW@33208%7CMetazoa" TargetMode="External"/><Relationship Id="rId408" Type="http://schemas.openxmlformats.org/officeDocument/2006/relationships/hyperlink" Target="mailto:3B940@33208%7CMetazoa" TargetMode="External"/><Relationship Id="rId1" Type="http://schemas.openxmlformats.org/officeDocument/2006/relationships/hyperlink" Target="mailto:3BGGQ@33208%7CMetazoa" TargetMode="External"/><Relationship Id="rId212" Type="http://schemas.openxmlformats.org/officeDocument/2006/relationships/hyperlink" Target="mailto:3BATV@33208%7CMetazoa" TargetMode="External"/><Relationship Id="rId233" Type="http://schemas.openxmlformats.org/officeDocument/2006/relationships/hyperlink" Target="mailto:3B9RN@33208%7CMetazoa" TargetMode="External"/><Relationship Id="rId254" Type="http://schemas.openxmlformats.org/officeDocument/2006/relationships/hyperlink" Target="mailto:3BG2H@33208%7CMetazoa" TargetMode="External"/><Relationship Id="rId28" Type="http://schemas.openxmlformats.org/officeDocument/2006/relationships/hyperlink" Target="mailto:3BSK0@33208%7CMetazoa" TargetMode="External"/><Relationship Id="rId49" Type="http://schemas.openxmlformats.org/officeDocument/2006/relationships/hyperlink" Target="mailto:KOG2744@2759%7CEukaryota" TargetMode="External"/><Relationship Id="rId114" Type="http://schemas.openxmlformats.org/officeDocument/2006/relationships/hyperlink" Target="mailto:3BDTE@33208%7CMetazoa" TargetMode="External"/><Relationship Id="rId275" Type="http://schemas.openxmlformats.org/officeDocument/2006/relationships/hyperlink" Target="mailto:3B9N6@33208%7CMetazoa" TargetMode="External"/><Relationship Id="rId296" Type="http://schemas.openxmlformats.org/officeDocument/2006/relationships/hyperlink" Target="mailto:3BSSN@33208%7CMetazoa" TargetMode="External"/><Relationship Id="rId300" Type="http://schemas.openxmlformats.org/officeDocument/2006/relationships/hyperlink" Target="mailto:KOG0192@2759%7CEukaryota" TargetMode="External"/><Relationship Id="rId60" Type="http://schemas.openxmlformats.org/officeDocument/2006/relationships/hyperlink" Target="mailto:3B9R8@33208%7CMetazoa" TargetMode="External"/><Relationship Id="rId81" Type="http://schemas.openxmlformats.org/officeDocument/2006/relationships/hyperlink" Target="mailto:3BKQB@33208%7CMetazoa" TargetMode="External"/><Relationship Id="rId135" Type="http://schemas.openxmlformats.org/officeDocument/2006/relationships/hyperlink" Target="mailto:3BBQ0@33208%7CMetazoa" TargetMode="External"/><Relationship Id="rId156" Type="http://schemas.openxmlformats.org/officeDocument/2006/relationships/hyperlink" Target="mailto:3BHF4@33208%7CMetazoa" TargetMode="External"/><Relationship Id="rId177" Type="http://schemas.openxmlformats.org/officeDocument/2006/relationships/hyperlink" Target="mailto:3BJD2@33208%7CMetazoa" TargetMode="External"/><Relationship Id="rId198" Type="http://schemas.openxmlformats.org/officeDocument/2006/relationships/hyperlink" Target="mailto:3B9K7@33208%7CMetazoa" TargetMode="External"/><Relationship Id="rId321" Type="http://schemas.openxmlformats.org/officeDocument/2006/relationships/hyperlink" Target="mailto:3BGN1@33208%7CMetazoa" TargetMode="External"/><Relationship Id="rId342" Type="http://schemas.openxmlformats.org/officeDocument/2006/relationships/hyperlink" Target="mailto:3BF3C@33208%7CMetazoa" TargetMode="External"/><Relationship Id="rId363" Type="http://schemas.openxmlformats.org/officeDocument/2006/relationships/hyperlink" Target="mailto:3BAAD@33208%7CMetazoa" TargetMode="External"/><Relationship Id="rId384" Type="http://schemas.openxmlformats.org/officeDocument/2006/relationships/hyperlink" Target="mailto:3BHF0@33208%7CMetazoa" TargetMode="External"/><Relationship Id="rId419" Type="http://schemas.openxmlformats.org/officeDocument/2006/relationships/hyperlink" Target="mailto:3B9QG@33208%7CMetazoa" TargetMode="External"/><Relationship Id="rId202" Type="http://schemas.openxmlformats.org/officeDocument/2006/relationships/hyperlink" Target="mailto:3BAYK@33208%7CMetazoa" TargetMode="External"/><Relationship Id="rId223" Type="http://schemas.openxmlformats.org/officeDocument/2006/relationships/hyperlink" Target="mailto:3BI8P@33208%7CMetazoa" TargetMode="External"/><Relationship Id="rId244" Type="http://schemas.openxmlformats.org/officeDocument/2006/relationships/hyperlink" Target="mailto:3BEV8@33208%7CMetazoa" TargetMode="External"/><Relationship Id="rId18" Type="http://schemas.openxmlformats.org/officeDocument/2006/relationships/hyperlink" Target="mailto:3BFY4@33208%7CMetazoa" TargetMode="External"/><Relationship Id="rId39" Type="http://schemas.openxmlformats.org/officeDocument/2006/relationships/hyperlink" Target="mailto:3BCVW@33208%7CMetazoa" TargetMode="External"/><Relationship Id="rId265" Type="http://schemas.openxmlformats.org/officeDocument/2006/relationships/hyperlink" Target="mailto:3BEEG@33208%7CMetazoa" TargetMode="External"/><Relationship Id="rId286" Type="http://schemas.openxmlformats.org/officeDocument/2006/relationships/hyperlink" Target="mailto:3BI1A@33208%7CMetazoa" TargetMode="External"/><Relationship Id="rId50" Type="http://schemas.openxmlformats.org/officeDocument/2006/relationships/hyperlink" Target="mailto:3BFUZ@33208%7CMetazoa" TargetMode="External"/><Relationship Id="rId104" Type="http://schemas.openxmlformats.org/officeDocument/2006/relationships/hyperlink" Target="mailto:3BGUC@33208%7CMetazoa" TargetMode="External"/><Relationship Id="rId125" Type="http://schemas.openxmlformats.org/officeDocument/2006/relationships/hyperlink" Target="mailto:3BDRF@33208%7CMetazoa" TargetMode="External"/><Relationship Id="rId146" Type="http://schemas.openxmlformats.org/officeDocument/2006/relationships/hyperlink" Target="mailto:3BGBV@33208%7CMetazoa" TargetMode="External"/><Relationship Id="rId167" Type="http://schemas.openxmlformats.org/officeDocument/2006/relationships/hyperlink" Target="mailto:3BKXK@33208%7CMetazoa" TargetMode="External"/><Relationship Id="rId188" Type="http://schemas.openxmlformats.org/officeDocument/2006/relationships/hyperlink" Target="mailto:3BE2Z@33208%7CMetazoa" TargetMode="External"/><Relationship Id="rId311" Type="http://schemas.openxmlformats.org/officeDocument/2006/relationships/hyperlink" Target="mailto:3BA8J@33208%7CMetazoa" TargetMode="External"/><Relationship Id="rId332" Type="http://schemas.openxmlformats.org/officeDocument/2006/relationships/hyperlink" Target="mailto:3BHW9@33208%7CMetazoa" TargetMode="External"/><Relationship Id="rId353" Type="http://schemas.openxmlformats.org/officeDocument/2006/relationships/hyperlink" Target="mailto:3BC67@33208%7CMetazoa" TargetMode="External"/><Relationship Id="rId374" Type="http://schemas.openxmlformats.org/officeDocument/2006/relationships/hyperlink" Target="mailto:3BA66@33208%7CMetazoa" TargetMode="External"/><Relationship Id="rId395" Type="http://schemas.openxmlformats.org/officeDocument/2006/relationships/hyperlink" Target="mailto:3BHDV@33208%7CMetazoa" TargetMode="External"/><Relationship Id="rId409" Type="http://schemas.openxmlformats.org/officeDocument/2006/relationships/hyperlink" Target="mailto:3BA9A@33208%7CMetazoa" TargetMode="External"/><Relationship Id="rId71" Type="http://schemas.openxmlformats.org/officeDocument/2006/relationships/hyperlink" Target="mailto:3BC5P@33208%7CMetazoa" TargetMode="External"/><Relationship Id="rId92" Type="http://schemas.openxmlformats.org/officeDocument/2006/relationships/hyperlink" Target="mailto:3BC74@33208%7CMetazoa" TargetMode="External"/><Relationship Id="rId213" Type="http://schemas.openxmlformats.org/officeDocument/2006/relationships/hyperlink" Target="mailto:3BT29@33208%7CMetazoa" TargetMode="External"/><Relationship Id="rId234" Type="http://schemas.openxmlformats.org/officeDocument/2006/relationships/hyperlink" Target="mailto:3BFGR@33208%7CMetazoa" TargetMode="External"/><Relationship Id="rId420" Type="http://schemas.openxmlformats.org/officeDocument/2006/relationships/hyperlink" Target="mailto:3BAHC@33208%7CMetazoa" TargetMode="External"/><Relationship Id="rId2" Type="http://schemas.openxmlformats.org/officeDocument/2006/relationships/hyperlink" Target="mailto:3BEJ4@33208%7CMetazoa" TargetMode="External"/><Relationship Id="rId29" Type="http://schemas.openxmlformats.org/officeDocument/2006/relationships/hyperlink" Target="mailto:3BQ9K@33208%7CMetazoa" TargetMode="External"/><Relationship Id="rId255" Type="http://schemas.openxmlformats.org/officeDocument/2006/relationships/hyperlink" Target="mailto:3B98K@33208%7CMetazoa" TargetMode="External"/><Relationship Id="rId276" Type="http://schemas.openxmlformats.org/officeDocument/2006/relationships/hyperlink" Target="mailto:3BEI0@33208%7CMetazoa" TargetMode="External"/><Relationship Id="rId297" Type="http://schemas.openxmlformats.org/officeDocument/2006/relationships/hyperlink" Target="mailto:3BF14@33208%7CMetazoa" TargetMode="External"/><Relationship Id="rId40" Type="http://schemas.openxmlformats.org/officeDocument/2006/relationships/hyperlink" Target="mailto:3BNU3@33208%7CMetazoa" TargetMode="External"/><Relationship Id="rId115" Type="http://schemas.openxmlformats.org/officeDocument/2006/relationships/hyperlink" Target="mailto:3BGX1@33208%7CMetazoa" TargetMode="External"/><Relationship Id="rId136" Type="http://schemas.openxmlformats.org/officeDocument/2006/relationships/hyperlink" Target="mailto:39SX8@33154%7COpisthokonta" TargetMode="External"/><Relationship Id="rId157" Type="http://schemas.openxmlformats.org/officeDocument/2006/relationships/hyperlink" Target="mailto:3BQKS@33208%7CMetazoa" TargetMode="External"/><Relationship Id="rId178" Type="http://schemas.openxmlformats.org/officeDocument/2006/relationships/hyperlink" Target="mailto:3B9N9@33208%7CMetazoa" TargetMode="External"/><Relationship Id="rId301" Type="http://schemas.openxmlformats.org/officeDocument/2006/relationships/hyperlink" Target="mailto:KOG3815@2759%7CEukaryota" TargetMode="External"/><Relationship Id="rId322" Type="http://schemas.openxmlformats.org/officeDocument/2006/relationships/hyperlink" Target="mailto:3BEJZ@33208%7CMetazoa" TargetMode="External"/><Relationship Id="rId343" Type="http://schemas.openxmlformats.org/officeDocument/2006/relationships/hyperlink" Target="mailto:3BAVP@33208%7CMetazoa" TargetMode="External"/><Relationship Id="rId364" Type="http://schemas.openxmlformats.org/officeDocument/2006/relationships/hyperlink" Target="mailto:3BFX4@33208%7CMetazoa" TargetMode="External"/><Relationship Id="rId61" Type="http://schemas.openxmlformats.org/officeDocument/2006/relationships/hyperlink" Target="mailto:3BFW6@33208%7CMetazoa" TargetMode="External"/><Relationship Id="rId82" Type="http://schemas.openxmlformats.org/officeDocument/2006/relationships/hyperlink" Target="mailto:3B96C@33208%7CMetazoa" TargetMode="External"/><Relationship Id="rId199" Type="http://schemas.openxmlformats.org/officeDocument/2006/relationships/hyperlink" Target="mailto:3BB9R@33208%7CMetazoa" TargetMode="External"/><Relationship Id="rId203" Type="http://schemas.openxmlformats.org/officeDocument/2006/relationships/hyperlink" Target="mailto:3BBGE@33208%7CMetazoa" TargetMode="External"/><Relationship Id="rId385" Type="http://schemas.openxmlformats.org/officeDocument/2006/relationships/hyperlink" Target="mailto:3BB6N@33208%7CMetazoa" TargetMode="External"/><Relationship Id="rId19" Type="http://schemas.openxmlformats.org/officeDocument/2006/relationships/hyperlink" Target="mailto:3BBUX@33208%7CMetazoa" TargetMode="External"/><Relationship Id="rId224" Type="http://schemas.openxmlformats.org/officeDocument/2006/relationships/hyperlink" Target="mailto:3BCID@33208%7CMetazoa" TargetMode="External"/><Relationship Id="rId245" Type="http://schemas.openxmlformats.org/officeDocument/2006/relationships/hyperlink" Target="mailto:3BSSH@33208%7CMetazoa" TargetMode="External"/><Relationship Id="rId266" Type="http://schemas.openxmlformats.org/officeDocument/2006/relationships/hyperlink" Target="mailto:3B9S9@33208%7CMetazoa" TargetMode="External"/><Relationship Id="rId287" Type="http://schemas.openxmlformats.org/officeDocument/2006/relationships/hyperlink" Target="mailto:3BH8V@33208%7CMetazoa" TargetMode="External"/><Relationship Id="rId410" Type="http://schemas.openxmlformats.org/officeDocument/2006/relationships/hyperlink" Target="mailto:3BAU8@33208%7CMetazoa" TargetMode="External"/><Relationship Id="rId30" Type="http://schemas.openxmlformats.org/officeDocument/2006/relationships/hyperlink" Target="mailto:3BPHV@33208%7CMetazoa" TargetMode="External"/><Relationship Id="rId105" Type="http://schemas.openxmlformats.org/officeDocument/2006/relationships/hyperlink" Target="mailto:3BDPV@33208%7CMetazoa" TargetMode="External"/><Relationship Id="rId126" Type="http://schemas.openxmlformats.org/officeDocument/2006/relationships/hyperlink" Target="mailto:3BD33@33208%7CMetazoa" TargetMode="External"/><Relationship Id="rId147" Type="http://schemas.openxmlformats.org/officeDocument/2006/relationships/hyperlink" Target="mailto:3BDW3@33208%7CMetazoa" TargetMode="External"/><Relationship Id="rId168" Type="http://schemas.openxmlformats.org/officeDocument/2006/relationships/hyperlink" Target="mailto:3BKBU@33208%7CMetazoa" TargetMode="External"/><Relationship Id="rId312" Type="http://schemas.openxmlformats.org/officeDocument/2006/relationships/hyperlink" Target="mailto:3BGVQ@33208%7CMetazoa" TargetMode="External"/><Relationship Id="rId333" Type="http://schemas.openxmlformats.org/officeDocument/2006/relationships/hyperlink" Target="mailto:3BD7X@33208%7CMetazoa" TargetMode="External"/><Relationship Id="rId354" Type="http://schemas.openxmlformats.org/officeDocument/2006/relationships/hyperlink" Target="mailto:3BI12@33208%7CMetazoa" TargetMode="External"/><Relationship Id="rId51" Type="http://schemas.openxmlformats.org/officeDocument/2006/relationships/hyperlink" Target="mailto:3BEPG@33208%7CMetazoa" TargetMode="External"/><Relationship Id="rId72" Type="http://schemas.openxmlformats.org/officeDocument/2006/relationships/hyperlink" Target="mailto:3BB4E@33208%7CMetazoa" TargetMode="External"/><Relationship Id="rId93" Type="http://schemas.openxmlformats.org/officeDocument/2006/relationships/hyperlink" Target="mailto:3BDBY@33208%7CMetazoa" TargetMode="External"/><Relationship Id="rId189" Type="http://schemas.openxmlformats.org/officeDocument/2006/relationships/hyperlink" Target="mailto:3B965@33208%7CMetazoa" TargetMode="External"/><Relationship Id="rId375" Type="http://schemas.openxmlformats.org/officeDocument/2006/relationships/hyperlink" Target="mailto:3BEAC@33208%7CMetazoa" TargetMode="External"/><Relationship Id="rId396" Type="http://schemas.openxmlformats.org/officeDocument/2006/relationships/hyperlink" Target="mailto:3BGC5@33208%7CMetazoa" TargetMode="External"/><Relationship Id="rId3" Type="http://schemas.openxmlformats.org/officeDocument/2006/relationships/hyperlink" Target="mailto:3BE6C@33208%7CMetazoa" TargetMode="External"/><Relationship Id="rId214" Type="http://schemas.openxmlformats.org/officeDocument/2006/relationships/hyperlink" Target="mailto:3BH6C@33208%7CMetazoa" TargetMode="External"/><Relationship Id="rId235" Type="http://schemas.openxmlformats.org/officeDocument/2006/relationships/hyperlink" Target="mailto:3B97G@33208%7CMetazoa" TargetMode="External"/><Relationship Id="rId256" Type="http://schemas.openxmlformats.org/officeDocument/2006/relationships/hyperlink" Target="mailto:3B9XS@33208%7CMetazoa" TargetMode="External"/><Relationship Id="rId277" Type="http://schemas.openxmlformats.org/officeDocument/2006/relationships/hyperlink" Target="mailto:3BFME@33208%7CMetazoa" TargetMode="External"/><Relationship Id="rId298" Type="http://schemas.openxmlformats.org/officeDocument/2006/relationships/hyperlink" Target="mailto:3BWCB@33208%7CMetazoa" TargetMode="External"/><Relationship Id="rId400" Type="http://schemas.openxmlformats.org/officeDocument/2006/relationships/hyperlink" Target="mailto:3BGT2@33208%7CMetazoa" TargetMode="External"/><Relationship Id="rId421" Type="http://schemas.openxmlformats.org/officeDocument/2006/relationships/hyperlink" Target="mailto:3BAXJ@33208%7CMetazoa" TargetMode="External"/><Relationship Id="rId116" Type="http://schemas.openxmlformats.org/officeDocument/2006/relationships/hyperlink" Target="mailto:3BB5Z@33208%7CMetazoa" TargetMode="External"/><Relationship Id="rId137" Type="http://schemas.openxmlformats.org/officeDocument/2006/relationships/hyperlink" Target="mailto:3BHUK@33208%7CMetazoa" TargetMode="External"/><Relationship Id="rId158" Type="http://schemas.openxmlformats.org/officeDocument/2006/relationships/hyperlink" Target="mailto:3BA8I@33208%7CMetazoa" TargetMode="External"/><Relationship Id="rId302" Type="http://schemas.openxmlformats.org/officeDocument/2006/relationships/hyperlink" Target="mailto:396KH@33154%7COpisthokonta" TargetMode="External"/><Relationship Id="rId323" Type="http://schemas.openxmlformats.org/officeDocument/2006/relationships/hyperlink" Target="mailto:3BB6X@33208%7CMetazoa" TargetMode="External"/><Relationship Id="rId344" Type="http://schemas.openxmlformats.org/officeDocument/2006/relationships/hyperlink" Target="mailto:3BAAH@33208%7CMetazoa" TargetMode="External"/><Relationship Id="rId20" Type="http://schemas.openxmlformats.org/officeDocument/2006/relationships/hyperlink" Target="mailto:3BQ4B@33208%7CMetazoa" TargetMode="External"/><Relationship Id="rId41" Type="http://schemas.openxmlformats.org/officeDocument/2006/relationships/hyperlink" Target="mailto:3BFJI@33208%7CMetazoa" TargetMode="External"/><Relationship Id="rId62" Type="http://schemas.openxmlformats.org/officeDocument/2006/relationships/hyperlink" Target="mailto:3BQJG@33208%7CMetazoa" TargetMode="External"/><Relationship Id="rId83" Type="http://schemas.openxmlformats.org/officeDocument/2006/relationships/hyperlink" Target="mailto:3BNZC@33208%7CMetazoa" TargetMode="External"/><Relationship Id="rId179" Type="http://schemas.openxmlformats.org/officeDocument/2006/relationships/hyperlink" Target="mailto:3BU2K@33208%7CMetazoa" TargetMode="External"/><Relationship Id="rId365" Type="http://schemas.openxmlformats.org/officeDocument/2006/relationships/hyperlink" Target="mailto:3BAP2@33208%7CMetazoa" TargetMode="External"/><Relationship Id="rId386" Type="http://schemas.openxmlformats.org/officeDocument/2006/relationships/hyperlink" Target="mailto:KOG3806@2759%7CEukaryota" TargetMode="External"/><Relationship Id="rId190" Type="http://schemas.openxmlformats.org/officeDocument/2006/relationships/hyperlink" Target="mailto:3BQNS@33208%7CMetazoa" TargetMode="External"/><Relationship Id="rId204" Type="http://schemas.openxmlformats.org/officeDocument/2006/relationships/hyperlink" Target="mailto:3BB4D@33208%7CMetazoa" TargetMode="External"/><Relationship Id="rId225" Type="http://schemas.openxmlformats.org/officeDocument/2006/relationships/hyperlink" Target="mailto:3BAGC@33208%7CMetazoa" TargetMode="External"/><Relationship Id="rId246" Type="http://schemas.openxmlformats.org/officeDocument/2006/relationships/hyperlink" Target="mailto:3BDPM@33208%7CMetazoa" TargetMode="External"/><Relationship Id="rId267" Type="http://schemas.openxmlformats.org/officeDocument/2006/relationships/hyperlink" Target="mailto:3B9TY@33208%7CMetazoa" TargetMode="External"/><Relationship Id="rId288" Type="http://schemas.openxmlformats.org/officeDocument/2006/relationships/hyperlink" Target="mailto:3BAW9@33208%7CMetazoa" TargetMode="External"/><Relationship Id="rId411" Type="http://schemas.openxmlformats.org/officeDocument/2006/relationships/hyperlink" Target="mailto:3BBKC@33208%7CMetazoa" TargetMode="External"/><Relationship Id="rId106" Type="http://schemas.openxmlformats.org/officeDocument/2006/relationships/hyperlink" Target="mailto:3B94C@33208%7CMetazoa" TargetMode="External"/><Relationship Id="rId127" Type="http://schemas.openxmlformats.org/officeDocument/2006/relationships/hyperlink" Target="mailto:3BJH9@33208%7CMetazoa" TargetMode="External"/><Relationship Id="rId313" Type="http://schemas.openxmlformats.org/officeDocument/2006/relationships/hyperlink" Target="mailto:3BFV6@33208%7CMetazoa" TargetMode="External"/><Relationship Id="rId10" Type="http://schemas.openxmlformats.org/officeDocument/2006/relationships/hyperlink" Target="mailto:3BAVM@33208%7CMetazoa" TargetMode="External"/><Relationship Id="rId31" Type="http://schemas.openxmlformats.org/officeDocument/2006/relationships/hyperlink" Target="mailto:3BMMB@33208%7CMetazoa" TargetMode="External"/><Relationship Id="rId52" Type="http://schemas.openxmlformats.org/officeDocument/2006/relationships/hyperlink" Target="mailto:3BH3D@33208%7CMetazoa" TargetMode="External"/><Relationship Id="rId73" Type="http://schemas.openxmlformats.org/officeDocument/2006/relationships/hyperlink" Target="mailto:3B9GN@33208%7CMetazoa" TargetMode="External"/><Relationship Id="rId94" Type="http://schemas.openxmlformats.org/officeDocument/2006/relationships/hyperlink" Target="mailto:KOG3216@2759%7CEukaryota" TargetMode="External"/><Relationship Id="rId148" Type="http://schemas.openxmlformats.org/officeDocument/2006/relationships/hyperlink" Target="mailto:3BGGB@33208%7CMetazoa" TargetMode="External"/><Relationship Id="rId169" Type="http://schemas.openxmlformats.org/officeDocument/2006/relationships/hyperlink" Target="mailto:3BBGK@33208%7CMetazoa" TargetMode="External"/><Relationship Id="rId334" Type="http://schemas.openxmlformats.org/officeDocument/2006/relationships/hyperlink" Target="mailto:2T1CJ@2759%7CEukaryota" TargetMode="External"/><Relationship Id="rId355" Type="http://schemas.openxmlformats.org/officeDocument/2006/relationships/hyperlink" Target="mailto:3BG88@33208%7CMetazoa" TargetMode="External"/><Relationship Id="rId376" Type="http://schemas.openxmlformats.org/officeDocument/2006/relationships/hyperlink" Target="mailto:3BRQ6@33208%7CMetazoa" TargetMode="External"/><Relationship Id="rId397" Type="http://schemas.openxmlformats.org/officeDocument/2006/relationships/hyperlink" Target="mailto:3BA87@33208%7CMetazoa" TargetMode="External"/><Relationship Id="rId4" Type="http://schemas.openxmlformats.org/officeDocument/2006/relationships/hyperlink" Target="mailto:3BB9P@33208%7CMetazoa" TargetMode="External"/><Relationship Id="rId180" Type="http://schemas.openxmlformats.org/officeDocument/2006/relationships/hyperlink" Target="mailto:3BI4H@33208%7CMetazoa" TargetMode="External"/><Relationship Id="rId215" Type="http://schemas.openxmlformats.org/officeDocument/2006/relationships/hyperlink" Target="mailto:3BAPM@33208%7CMetazoa" TargetMode="External"/><Relationship Id="rId236" Type="http://schemas.openxmlformats.org/officeDocument/2006/relationships/hyperlink" Target="mailto:3BAHP@33208%7CMetazoa" TargetMode="External"/><Relationship Id="rId257" Type="http://schemas.openxmlformats.org/officeDocument/2006/relationships/hyperlink" Target="mailto:3BKZJ@33208%7CMetazoa" TargetMode="External"/><Relationship Id="rId278" Type="http://schemas.openxmlformats.org/officeDocument/2006/relationships/hyperlink" Target="mailto:3BE75@33208%7CMetazoa" TargetMode="External"/><Relationship Id="rId401" Type="http://schemas.openxmlformats.org/officeDocument/2006/relationships/hyperlink" Target="mailto:3BBFY@33208%7CMetazoa" TargetMode="External"/><Relationship Id="rId422" Type="http://schemas.openxmlformats.org/officeDocument/2006/relationships/printerSettings" Target="../printerSettings/printerSettings2.bin"/><Relationship Id="rId303" Type="http://schemas.openxmlformats.org/officeDocument/2006/relationships/hyperlink" Target="mailto:3BQ52@33208%7CMetazoa" TargetMode="External"/><Relationship Id="rId42" Type="http://schemas.openxmlformats.org/officeDocument/2006/relationships/hyperlink" Target="mailto:3BBWT@33208%7CMetazoa" TargetMode="External"/><Relationship Id="rId84" Type="http://schemas.openxmlformats.org/officeDocument/2006/relationships/hyperlink" Target="mailto:3BKN8@33208%7CMetazoa" TargetMode="External"/><Relationship Id="rId138" Type="http://schemas.openxmlformats.org/officeDocument/2006/relationships/hyperlink" Target="mailto:3BSJF@33208%7CMetazoa" TargetMode="External"/><Relationship Id="rId345" Type="http://schemas.openxmlformats.org/officeDocument/2006/relationships/hyperlink" Target="mailto:3BFPK@33208%7CMetazoa" TargetMode="External"/><Relationship Id="rId387" Type="http://schemas.openxmlformats.org/officeDocument/2006/relationships/hyperlink" Target="mailto:3BAU9@33208%7CMetazoa" TargetMode="External"/><Relationship Id="rId191" Type="http://schemas.openxmlformats.org/officeDocument/2006/relationships/hyperlink" Target="mailto:3BDUH@33208%7CMetazoa" TargetMode="External"/><Relationship Id="rId205" Type="http://schemas.openxmlformats.org/officeDocument/2006/relationships/hyperlink" Target="mailto:3BBP2@33208%7CMetazoa" TargetMode="External"/><Relationship Id="rId247" Type="http://schemas.openxmlformats.org/officeDocument/2006/relationships/hyperlink" Target="mailto:3BSP9@33208%7CMetazoa" TargetMode="External"/><Relationship Id="rId412" Type="http://schemas.openxmlformats.org/officeDocument/2006/relationships/hyperlink" Target="mailto:3BA1R@33208%7CMetazoa" TargetMode="External"/><Relationship Id="rId107" Type="http://schemas.openxmlformats.org/officeDocument/2006/relationships/hyperlink" Target="mailto:3BPFX@33208%7CMetazoa" TargetMode="External"/><Relationship Id="rId289" Type="http://schemas.openxmlformats.org/officeDocument/2006/relationships/hyperlink" Target="mailto:3BHIY@33208%7CMetazoa" TargetMode="External"/><Relationship Id="rId11" Type="http://schemas.openxmlformats.org/officeDocument/2006/relationships/hyperlink" Target="mailto:3BQB4@33208%7CMetazoa" TargetMode="External"/><Relationship Id="rId53" Type="http://schemas.openxmlformats.org/officeDocument/2006/relationships/hyperlink" Target="mailto:3BI7B@33208%7CMetazoa" TargetMode="External"/><Relationship Id="rId149" Type="http://schemas.openxmlformats.org/officeDocument/2006/relationships/hyperlink" Target="mailto:3BAPD@33208%7CMetazoa" TargetMode="External"/><Relationship Id="rId314" Type="http://schemas.openxmlformats.org/officeDocument/2006/relationships/hyperlink" Target="mailto:3BPZP@33208%7CMetazoa" TargetMode="External"/><Relationship Id="rId356" Type="http://schemas.openxmlformats.org/officeDocument/2006/relationships/hyperlink" Target="mailto:3BTZC@33208%7CMetazoa" TargetMode="External"/><Relationship Id="rId398" Type="http://schemas.openxmlformats.org/officeDocument/2006/relationships/hyperlink" Target="mailto:3BRDB@33208%7CMetazoa" TargetMode="External"/><Relationship Id="rId95" Type="http://schemas.openxmlformats.org/officeDocument/2006/relationships/hyperlink" Target="mailto:3BFKR@33208%7CMetazoa" TargetMode="External"/><Relationship Id="rId160" Type="http://schemas.openxmlformats.org/officeDocument/2006/relationships/hyperlink" Target="mailto:3BQWD@33208%7CMetazoa" TargetMode="External"/><Relationship Id="rId216" Type="http://schemas.openxmlformats.org/officeDocument/2006/relationships/hyperlink" Target="mailto:3BE65@33208%7CMetazoa" TargetMode="External"/><Relationship Id="rId258" Type="http://schemas.openxmlformats.org/officeDocument/2006/relationships/hyperlink" Target="mailto:3BFF1@33208%7CMetazo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492"/>
  <sheetViews>
    <sheetView tabSelected="1" workbookViewId="0">
      <pane xSplit="10" ySplit="2" topLeftCell="K3" activePane="bottomRight" state="frozen"/>
      <selection pane="topRight" activeCell="G1" sqref="G1"/>
      <selection pane="bottomLeft" activeCell="A2" sqref="A2"/>
      <selection pane="bottomRight" activeCell="J21" sqref="J21"/>
    </sheetView>
  </sheetViews>
  <sheetFormatPr defaultRowHeight="14.5" x14ac:dyDescent="0.35"/>
  <cols>
    <col min="1" max="1" width="22.54296875" customWidth="1"/>
    <col min="2" max="2" width="21.90625" customWidth="1"/>
    <col min="3" max="3" width="18.90625" customWidth="1"/>
    <col min="4" max="4" width="14.36328125" customWidth="1"/>
    <col min="5" max="5" width="13.26953125" customWidth="1"/>
    <col min="6" max="6" width="19.36328125" customWidth="1"/>
    <col min="7" max="7" width="13.6328125" customWidth="1"/>
    <col min="8" max="8" width="15.7265625" customWidth="1"/>
    <col min="9" max="9" width="33.7265625" customWidth="1"/>
    <col min="10" max="10" width="9.90625" style="4" customWidth="1"/>
    <col min="81" max="81" width="10.26953125" bestFit="1" customWidth="1"/>
    <col min="110" max="110" width="55.1796875" bestFit="1" customWidth="1"/>
    <col min="113" max="113" width="11.81640625" bestFit="1" customWidth="1"/>
  </cols>
  <sheetData>
    <row r="1" spans="1:114" x14ac:dyDescent="0.35">
      <c r="A1" s="181" t="s">
        <v>1467</v>
      </c>
      <c r="B1" s="182"/>
      <c r="C1" s="181" t="s">
        <v>1466</v>
      </c>
      <c r="D1" s="184"/>
      <c r="E1" s="184"/>
      <c r="F1" s="182"/>
      <c r="G1" s="178" t="s">
        <v>1465</v>
      </c>
      <c r="H1" s="179"/>
      <c r="I1" s="179"/>
      <c r="J1" s="180"/>
    </row>
    <row r="2" spans="1:114" s="35" customFormat="1" ht="34.5" customHeight="1" x14ac:dyDescent="0.35">
      <c r="A2" s="169" t="s">
        <v>0</v>
      </c>
      <c r="B2" s="170" t="s">
        <v>1</v>
      </c>
      <c r="C2" s="165" t="s">
        <v>2395</v>
      </c>
      <c r="D2" s="28" t="s">
        <v>2388</v>
      </c>
      <c r="E2" s="166" t="s">
        <v>2389</v>
      </c>
      <c r="F2" s="167" t="s">
        <v>3851</v>
      </c>
      <c r="G2" s="36" t="s">
        <v>911</v>
      </c>
      <c r="H2" s="37" t="s">
        <v>1463</v>
      </c>
      <c r="I2" s="38" t="s">
        <v>1464</v>
      </c>
      <c r="J2" s="265" t="s">
        <v>943</v>
      </c>
      <c r="K2" s="35" t="s">
        <v>2</v>
      </c>
      <c r="L2" s="35" t="s">
        <v>3</v>
      </c>
      <c r="M2" s="35" t="s">
        <v>4</v>
      </c>
      <c r="N2" s="35" t="s">
        <v>5</v>
      </c>
      <c r="O2" s="35" t="s">
        <v>6</v>
      </c>
      <c r="P2" s="35" t="s">
        <v>7</v>
      </c>
      <c r="Q2" s="35" t="s">
        <v>8</v>
      </c>
      <c r="R2" s="35" t="s">
        <v>9</v>
      </c>
      <c r="S2" s="35" t="s">
        <v>10</v>
      </c>
      <c r="T2" s="35" t="s">
        <v>11</v>
      </c>
      <c r="U2" s="35" t="s">
        <v>12</v>
      </c>
      <c r="V2" s="35" t="s">
        <v>13</v>
      </c>
      <c r="W2" s="35" t="s">
        <v>14</v>
      </c>
      <c r="X2" s="35" t="s">
        <v>15</v>
      </c>
      <c r="Y2" s="35" t="s">
        <v>16</v>
      </c>
      <c r="Z2" s="35" t="s">
        <v>17</v>
      </c>
      <c r="AA2" s="35" t="s">
        <v>18</v>
      </c>
      <c r="AB2" s="35" t="s">
        <v>19</v>
      </c>
      <c r="AC2" s="35" t="s">
        <v>20</v>
      </c>
      <c r="AD2" s="35" t="s">
        <v>21</v>
      </c>
      <c r="AE2" s="35" t="s">
        <v>22</v>
      </c>
      <c r="AF2" s="35" t="s">
        <v>23</v>
      </c>
      <c r="AG2" s="35" t="s">
        <v>24</v>
      </c>
      <c r="AH2" s="35" t="s">
        <v>25</v>
      </c>
      <c r="AI2" s="35" t="s">
        <v>26</v>
      </c>
      <c r="AJ2" s="35" t="s">
        <v>27</v>
      </c>
      <c r="AK2" s="35" t="s">
        <v>28</v>
      </c>
      <c r="AL2" s="35" t="s">
        <v>29</v>
      </c>
      <c r="AM2" s="35" t="s">
        <v>30</v>
      </c>
      <c r="AN2" s="35" t="s">
        <v>31</v>
      </c>
      <c r="AO2" s="35" t="s">
        <v>32</v>
      </c>
      <c r="AP2" s="35" t="s">
        <v>33</v>
      </c>
      <c r="AQ2" s="35" t="s">
        <v>34</v>
      </c>
      <c r="AR2" s="35" t="s">
        <v>35</v>
      </c>
      <c r="AS2" s="35" t="s">
        <v>36</v>
      </c>
      <c r="AT2" s="35" t="s">
        <v>37</v>
      </c>
      <c r="AU2" s="35" t="s">
        <v>38</v>
      </c>
      <c r="AV2" s="35" t="s">
        <v>39</v>
      </c>
      <c r="AW2" s="35" t="s">
        <v>40</v>
      </c>
      <c r="AX2" s="35" t="s">
        <v>41</v>
      </c>
      <c r="AY2" s="35" t="s">
        <v>42</v>
      </c>
      <c r="AZ2" s="35" t="s">
        <v>43</v>
      </c>
      <c r="BA2" s="35" t="s">
        <v>44</v>
      </c>
      <c r="BB2" s="35" t="s">
        <v>45</v>
      </c>
      <c r="BC2" s="35" t="s">
        <v>46</v>
      </c>
      <c r="BD2" s="35" t="s">
        <v>47</v>
      </c>
      <c r="BE2" s="35" t="s">
        <v>48</v>
      </c>
      <c r="BF2" s="35" t="s">
        <v>49</v>
      </c>
      <c r="BG2" s="35" t="s">
        <v>50</v>
      </c>
      <c r="BH2" s="35" t="s">
        <v>51</v>
      </c>
      <c r="BI2" s="35" t="s">
        <v>52</v>
      </c>
      <c r="BJ2" s="35" t="s">
        <v>53</v>
      </c>
      <c r="BK2" s="35" t="s">
        <v>54</v>
      </c>
      <c r="BL2" s="35" t="s">
        <v>55</v>
      </c>
      <c r="BM2" s="35" t="s">
        <v>56</v>
      </c>
      <c r="BN2" s="35" t="s">
        <v>57</v>
      </c>
      <c r="BO2" s="35" t="s">
        <v>58</v>
      </c>
      <c r="BP2" s="35" t="s">
        <v>59</v>
      </c>
      <c r="BQ2" s="35" t="s">
        <v>60</v>
      </c>
      <c r="BR2" s="35" t="s">
        <v>61</v>
      </c>
      <c r="BS2" s="35" t="s">
        <v>62</v>
      </c>
      <c r="BT2" s="35" t="s">
        <v>63</v>
      </c>
      <c r="BU2" s="35" t="s">
        <v>64</v>
      </c>
      <c r="BV2" s="35" t="s">
        <v>65</v>
      </c>
      <c r="BW2" s="35" t="s">
        <v>66</v>
      </c>
      <c r="BX2" s="35" t="s">
        <v>67</v>
      </c>
      <c r="BY2" s="35" t="s">
        <v>68</v>
      </c>
      <c r="BZ2" s="35" t="s">
        <v>69</v>
      </c>
      <c r="CA2" s="35" t="s">
        <v>70</v>
      </c>
      <c r="CC2" s="35" t="s">
        <v>872</v>
      </c>
      <c r="CE2" s="35" t="s">
        <v>873</v>
      </c>
      <c r="CF2" s="35" t="s">
        <v>874</v>
      </c>
      <c r="CG2" s="35" t="s">
        <v>875</v>
      </c>
      <c r="CH2" s="35" t="s">
        <v>876</v>
      </c>
      <c r="CI2" s="35" t="s">
        <v>877</v>
      </c>
      <c r="CJ2" s="35" t="s">
        <v>878</v>
      </c>
      <c r="CK2" s="35" t="s">
        <v>879</v>
      </c>
      <c r="CL2" s="35" t="s">
        <v>880</v>
      </c>
      <c r="CM2" s="35" t="s">
        <v>881</v>
      </c>
      <c r="CN2" s="35" t="s">
        <v>882</v>
      </c>
      <c r="CO2" s="35" t="s">
        <v>883</v>
      </c>
      <c r="CP2" s="35" t="s">
        <v>884</v>
      </c>
      <c r="CR2" s="35" t="s">
        <v>885</v>
      </c>
      <c r="CT2" s="39" t="s">
        <v>886</v>
      </c>
      <c r="CU2" s="40">
        <f>MAX(CR3:CR289)</f>
        <v>7</v>
      </c>
      <c r="CW2" s="35" t="s">
        <v>887</v>
      </c>
      <c r="CX2" s="35" t="s">
        <v>888</v>
      </c>
      <c r="CY2" s="35" t="s">
        <v>889</v>
      </c>
      <c r="CZ2" s="35" t="s">
        <v>890</v>
      </c>
      <c r="DA2" s="35" t="s">
        <v>891</v>
      </c>
      <c r="DB2" s="35" t="s">
        <v>892</v>
      </c>
      <c r="DC2" s="35" t="s">
        <v>893</v>
      </c>
      <c r="DD2" s="35" t="s">
        <v>894</v>
      </c>
      <c r="DF2" s="35" t="s">
        <v>897</v>
      </c>
      <c r="DG2" s="35" t="s">
        <v>895</v>
      </c>
      <c r="DI2" s="39" t="s">
        <v>896</v>
      </c>
      <c r="DJ2" s="40">
        <f>MAX(DG3:DG289)</f>
        <v>5</v>
      </c>
    </row>
    <row r="3" spans="1:114" x14ac:dyDescent="0.35">
      <c r="A3" s="171" t="s">
        <v>211</v>
      </c>
      <c r="B3" s="6" t="s">
        <v>212</v>
      </c>
      <c r="C3" s="71" t="s">
        <v>1477</v>
      </c>
      <c r="D3" s="163" t="s">
        <v>913</v>
      </c>
      <c r="E3" s="163"/>
      <c r="F3" s="72" t="s">
        <v>3857</v>
      </c>
      <c r="G3" s="5" t="s">
        <v>912</v>
      </c>
      <c r="H3" t="s">
        <v>913</v>
      </c>
      <c r="I3" s="6" t="s">
        <v>914</v>
      </c>
      <c r="J3" s="14"/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0.5</v>
      </c>
      <c r="AP3">
        <v>0</v>
      </c>
      <c r="AQ3">
        <v>0</v>
      </c>
      <c r="AR3">
        <v>0.5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1</v>
      </c>
      <c r="BI3">
        <v>0</v>
      </c>
      <c r="BJ3">
        <v>0.5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0.5</v>
      </c>
      <c r="BZ3">
        <v>0</v>
      </c>
      <c r="CA3">
        <v>0</v>
      </c>
      <c r="CC3">
        <f t="shared" ref="CC3:CC66" si="0">COUNTIF(K3:CA3, "&gt;0")</f>
        <v>8</v>
      </c>
      <c r="CE3">
        <f t="shared" ref="CE3:CE66" si="1">COUNTIF(K3:U3, "&gt;0")</f>
        <v>1</v>
      </c>
      <c r="CF3">
        <f t="shared" ref="CF3:CF66" si="2">COUNTIF(V3:AJ3, "&gt;0")</f>
        <v>0</v>
      </c>
      <c r="CG3">
        <f t="shared" ref="CG3:CG66" si="3">COUNTIF(AK3:AP3, "&gt;0")</f>
        <v>2</v>
      </c>
      <c r="CH3">
        <f t="shared" ref="CH3:CH66" si="4">COUNTIF(AQ3:AS3,"&gt;0")</f>
        <v>1</v>
      </c>
      <c r="CI3">
        <f t="shared" ref="CI3:CI66" si="5">COUNTIF(AT3,"&gt;0")</f>
        <v>0</v>
      </c>
      <c r="CJ3">
        <f t="shared" ref="CJ3:CJ66" si="6">COUNTIF(AU3:AZ3, "&gt;0")</f>
        <v>0</v>
      </c>
      <c r="CK3">
        <f t="shared" ref="CK3:CK66" si="7">COUNTIF(BA3:BD3, "&gt;0")</f>
        <v>0</v>
      </c>
      <c r="CL3">
        <f t="shared" ref="CL3:CL66" si="8">COUNTIF(BE3:BH3, "&gt;0")</f>
        <v>2</v>
      </c>
      <c r="CM3">
        <f t="shared" ref="CM3:CM66" si="9">COUNTIF(BI3:BM3, "&gt;0")</f>
        <v>1</v>
      </c>
      <c r="CN3">
        <f t="shared" ref="CN3:CN66" si="10">COUNTIF(BN3:BR3, "&gt;0")</f>
        <v>0</v>
      </c>
      <c r="CO3">
        <f t="shared" ref="CO3:CO66" si="11">COUNTIF(BS3:BW3, "&gt;0")</f>
        <v>0</v>
      </c>
      <c r="CP3">
        <f t="shared" ref="CP3:CP66" si="12">COUNTIF(BX3:CA3, "&gt;0")</f>
        <v>1</v>
      </c>
      <c r="CR3">
        <f t="shared" ref="CR3:CR66" si="13">COUNTIF(CE3:CP3, "&gt;0")</f>
        <v>6</v>
      </c>
      <c r="CW3">
        <f t="shared" ref="CW3:CW66" si="14">COUNTIF(K3:AJ3, "&gt;0")</f>
        <v>1</v>
      </c>
      <c r="CX3">
        <f t="shared" ref="CX3:CX66" si="15">COUNTIF(AK3:AP3, "&gt;0")</f>
        <v>2</v>
      </c>
      <c r="CY3">
        <f t="shared" ref="CY3:CY66" si="16">COUNTIF(AQ3:AS3, "&gt;0")</f>
        <v>1</v>
      </c>
      <c r="CZ3">
        <f t="shared" ref="CZ3:CZ66" si="17">COUNTIF(AT3, "&gt;0")</f>
        <v>0</v>
      </c>
      <c r="DA3">
        <f t="shared" ref="DA3:DA66" si="18">COUNTIF(AU3:BM3, "&gt;0")</f>
        <v>3</v>
      </c>
      <c r="DB3">
        <f t="shared" ref="DB3:DB66" si="19">COUNTIF(BN3:BR3, "&gt;0")</f>
        <v>0</v>
      </c>
      <c r="DC3">
        <f t="shared" ref="DC3:DC66" si="20">COUNTIF(BS3:BW3, "&gt;0")</f>
        <v>0</v>
      </c>
      <c r="DD3">
        <f t="shared" ref="DD3:DD66" si="21">COUNTIF(BX3:CA3, "&gt;0")</f>
        <v>1</v>
      </c>
      <c r="DF3" t="s">
        <v>910</v>
      </c>
      <c r="DG3">
        <f t="shared" ref="DG3:DG66" si="22">COUNTIF(CW3:DD3, "&gt;0")</f>
        <v>5</v>
      </c>
    </row>
    <row r="4" spans="1:114" x14ac:dyDescent="0.35">
      <c r="A4" s="171" t="s">
        <v>288</v>
      </c>
      <c r="B4" s="6" t="s">
        <v>289</v>
      </c>
      <c r="C4" s="45" t="s">
        <v>2394</v>
      </c>
      <c r="D4" s="161" t="s">
        <v>916</v>
      </c>
      <c r="E4" s="161"/>
      <c r="F4" s="46" t="s">
        <v>3850</v>
      </c>
      <c r="G4" s="5" t="s">
        <v>915</v>
      </c>
      <c r="H4" t="s">
        <v>916</v>
      </c>
      <c r="I4" s="6" t="s">
        <v>916</v>
      </c>
      <c r="J4" s="14"/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0.5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0.5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0.5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0.5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0.5</v>
      </c>
      <c r="CC4">
        <f t="shared" si="0"/>
        <v>5</v>
      </c>
      <c r="CE4">
        <f t="shared" si="1"/>
        <v>0</v>
      </c>
      <c r="CF4">
        <f t="shared" si="2"/>
        <v>1</v>
      </c>
      <c r="CG4">
        <f t="shared" si="3"/>
        <v>1</v>
      </c>
      <c r="CH4">
        <f t="shared" si="4"/>
        <v>1</v>
      </c>
      <c r="CI4">
        <f t="shared" si="5"/>
        <v>0</v>
      </c>
      <c r="CJ4">
        <f t="shared" si="6"/>
        <v>0</v>
      </c>
      <c r="CK4">
        <f t="shared" si="7"/>
        <v>0</v>
      </c>
      <c r="CL4">
        <f t="shared" si="8"/>
        <v>0</v>
      </c>
      <c r="CM4">
        <f t="shared" si="9"/>
        <v>0</v>
      </c>
      <c r="CN4">
        <f t="shared" si="10"/>
        <v>1</v>
      </c>
      <c r="CO4">
        <f t="shared" si="11"/>
        <v>0</v>
      </c>
      <c r="CP4">
        <f t="shared" si="12"/>
        <v>1</v>
      </c>
      <c r="CR4">
        <f t="shared" si="13"/>
        <v>5</v>
      </c>
      <c r="CW4">
        <f t="shared" si="14"/>
        <v>1</v>
      </c>
      <c r="CX4">
        <f t="shared" si="15"/>
        <v>1</v>
      </c>
      <c r="CY4">
        <f t="shared" si="16"/>
        <v>1</v>
      </c>
      <c r="CZ4">
        <f t="shared" si="17"/>
        <v>0</v>
      </c>
      <c r="DA4">
        <f t="shared" si="18"/>
        <v>0</v>
      </c>
      <c r="DB4">
        <f t="shared" si="19"/>
        <v>1</v>
      </c>
      <c r="DC4">
        <f t="shared" si="20"/>
        <v>0</v>
      </c>
      <c r="DD4">
        <f t="shared" si="21"/>
        <v>1</v>
      </c>
      <c r="DF4" t="s">
        <v>898</v>
      </c>
      <c r="DG4">
        <f t="shared" si="22"/>
        <v>5</v>
      </c>
    </row>
    <row r="5" spans="1:114" x14ac:dyDescent="0.35">
      <c r="A5" s="171" t="s">
        <v>509</v>
      </c>
      <c r="B5" s="6" t="s">
        <v>510</v>
      </c>
      <c r="C5" s="45" t="s">
        <v>510</v>
      </c>
      <c r="D5" s="161" t="s">
        <v>1504</v>
      </c>
      <c r="E5" s="161"/>
      <c r="F5" s="46" t="s">
        <v>3850</v>
      </c>
      <c r="G5" s="5" t="s">
        <v>938</v>
      </c>
      <c r="H5" t="s">
        <v>938</v>
      </c>
      <c r="I5" s="6" t="s">
        <v>938</v>
      </c>
      <c r="J5" s="14"/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0.5</v>
      </c>
      <c r="AT5">
        <v>0</v>
      </c>
      <c r="AU5">
        <v>0</v>
      </c>
      <c r="AV5">
        <v>0.5</v>
      </c>
      <c r="AW5">
        <v>0.5</v>
      </c>
      <c r="AX5">
        <v>0.5</v>
      </c>
      <c r="AY5">
        <v>0.5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0.5</v>
      </c>
      <c r="BK5">
        <v>0</v>
      </c>
      <c r="BL5">
        <v>0</v>
      </c>
      <c r="BM5">
        <v>0.5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0.5</v>
      </c>
      <c r="BU5">
        <v>0</v>
      </c>
      <c r="BV5">
        <v>0</v>
      </c>
      <c r="BW5">
        <v>0</v>
      </c>
      <c r="BX5">
        <v>0</v>
      </c>
      <c r="BY5">
        <v>0</v>
      </c>
      <c r="BZ5">
        <v>0.5</v>
      </c>
      <c r="CA5">
        <v>0</v>
      </c>
      <c r="CC5">
        <f t="shared" si="0"/>
        <v>9</v>
      </c>
      <c r="CE5">
        <f t="shared" si="1"/>
        <v>0</v>
      </c>
      <c r="CF5">
        <f t="shared" si="2"/>
        <v>0</v>
      </c>
      <c r="CG5">
        <f t="shared" si="3"/>
        <v>0</v>
      </c>
      <c r="CH5">
        <f t="shared" si="4"/>
        <v>1</v>
      </c>
      <c r="CI5">
        <f t="shared" si="5"/>
        <v>0</v>
      </c>
      <c r="CJ5">
        <f t="shared" si="6"/>
        <v>4</v>
      </c>
      <c r="CK5">
        <f t="shared" si="7"/>
        <v>0</v>
      </c>
      <c r="CL5">
        <f t="shared" si="8"/>
        <v>0</v>
      </c>
      <c r="CM5">
        <f t="shared" si="9"/>
        <v>2</v>
      </c>
      <c r="CN5">
        <f t="shared" si="10"/>
        <v>0</v>
      </c>
      <c r="CO5">
        <f t="shared" si="11"/>
        <v>1</v>
      </c>
      <c r="CP5">
        <f t="shared" si="12"/>
        <v>1</v>
      </c>
      <c r="CR5">
        <f t="shared" si="13"/>
        <v>5</v>
      </c>
      <c r="CW5">
        <f t="shared" si="14"/>
        <v>0</v>
      </c>
      <c r="CX5">
        <f t="shared" si="15"/>
        <v>0</v>
      </c>
      <c r="CY5">
        <f t="shared" si="16"/>
        <v>1</v>
      </c>
      <c r="CZ5">
        <f t="shared" si="17"/>
        <v>0</v>
      </c>
      <c r="DA5">
        <f t="shared" si="18"/>
        <v>6</v>
      </c>
      <c r="DB5">
        <f t="shared" si="19"/>
        <v>0</v>
      </c>
      <c r="DC5">
        <f t="shared" si="20"/>
        <v>1</v>
      </c>
      <c r="DD5">
        <f t="shared" si="21"/>
        <v>1</v>
      </c>
      <c r="DF5" t="s">
        <v>909</v>
      </c>
      <c r="DG5">
        <f t="shared" si="22"/>
        <v>4</v>
      </c>
    </row>
    <row r="6" spans="1:114" x14ac:dyDescent="0.35">
      <c r="A6" s="172" t="s">
        <v>424</v>
      </c>
      <c r="B6" s="6" t="s">
        <v>425</v>
      </c>
      <c r="C6" s="78" t="s">
        <v>425</v>
      </c>
      <c r="D6" s="155" t="s">
        <v>1521</v>
      </c>
      <c r="E6" s="155"/>
      <c r="F6" s="79" t="s">
        <v>3861</v>
      </c>
      <c r="G6" s="5" t="s">
        <v>938</v>
      </c>
      <c r="H6" t="s">
        <v>938</v>
      </c>
      <c r="I6" s="6" t="s">
        <v>938</v>
      </c>
      <c r="J6" s="14"/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0.5</v>
      </c>
      <c r="AO6">
        <v>0</v>
      </c>
      <c r="AP6">
        <v>0</v>
      </c>
      <c r="AQ6">
        <v>0</v>
      </c>
      <c r="AR6">
        <v>0</v>
      </c>
      <c r="AS6">
        <v>0.5</v>
      </c>
      <c r="AT6">
        <v>0</v>
      </c>
      <c r="AU6">
        <v>0</v>
      </c>
      <c r="AV6">
        <v>0</v>
      </c>
      <c r="AW6">
        <v>0</v>
      </c>
      <c r="AX6">
        <v>0</v>
      </c>
      <c r="AY6">
        <v>0.5</v>
      </c>
      <c r="AZ6">
        <v>0.5</v>
      </c>
      <c r="BA6">
        <v>0</v>
      </c>
      <c r="BB6">
        <v>0</v>
      </c>
      <c r="BC6">
        <v>0.5</v>
      </c>
      <c r="BD6">
        <v>0</v>
      </c>
      <c r="BE6">
        <v>0</v>
      </c>
      <c r="BF6">
        <v>0</v>
      </c>
      <c r="BG6">
        <v>0</v>
      </c>
      <c r="BH6">
        <v>0</v>
      </c>
      <c r="BI6">
        <v>0.5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0.5</v>
      </c>
      <c r="BY6">
        <v>0</v>
      </c>
      <c r="BZ6">
        <v>0</v>
      </c>
      <c r="CA6">
        <v>0</v>
      </c>
      <c r="CC6">
        <f t="shared" si="0"/>
        <v>7</v>
      </c>
      <c r="CE6">
        <f t="shared" si="1"/>
        <v>0</v>
      </c>
      <c r="CF6">
        <f t="shared" si="2"/>
        <v>0</v>
      </c>
      <c r="CG6">
        <f t="shared" si="3"/>
        <v>1</v>
      </c>
      <c r="CH6">
        <f t="shared" si="4"/>
        <v>1</v>
      </c>
      <c r="CI6">
        <f t="shared" si="5"/>
        <v>0</v>
      </c>
      <c r="CJ6">
        <f t="shared" si="6"/>
        <v>2</v>
      </c>
      <c r="CK6">
        <f t="shared" si="7"/>
        <v>1</v>
      </c>
      <c r="CL6">
        <f t="shared" si="8"/>
        <v>0</v>
      </c>
      <c r="CM6">
        <f t="shared" si="9"/>
        <v>1</v>
      </c>
      <c r="CN6">
        <f t="shared" si="10"/>
        <v>0</v>
      </c>
      <c r="CO6">
        <f t="shared" si="11"/>
        <v>0</v>
      </c>
      <c r="CP6">
        <f t="shared" si="12"/>
        <v>1</v>
      </c>
      <c r="CR6">
        <f t="shared" si="13"/>
        <v>6</v>
      </c>
      <c r="CW6">
        <f t="shared" si="14"/>
        <v>0</v>
      </c>
      <c r="CX6">
        <f t="shared" si="15"/>
        <v>1</v>
      </c>
      <c r="CY6">
        <f t="shared" si="16"/>
        <v>1</v>
      </c>
      <c r="CZ6">
        <f t="shared" si="17"/>
        <v>0</v>
      </c>
      <c r="DA6">
        <f t="shared" si="18"/>
        <v>4</v>
      </c>
      <c r="DB6">
        <f t="shared" si="19"/>
        <v>0</v>
      </c>
      <c r="DC6">
        <f t="shared" si="20"/>
        <v>0</v>
      </c>
      <c r="DD6">
        <f t="shared" si="21"/>
        <v>1</v>
      </c>
      <c r="DF6" s="1" t="s">
        <v>908</v>
      </c>
      <c r="DG6">
        <f t="shared" si="22"/>
        <v>4</v>
      </c>
    </row>
    <row r="7" spans="1:114" x14ac:dyDescent="0.35">
      <c r="A7" s="172" t="s">
        <v>401</v>
      </c>
      <c r="B7" s="6" t="s">
        <v>402</v>
      </c>
      <c r="C7" s="45" t="s">
        <v>2391</v>
      </c>
      <c r="D7" s="161" t="s">
        <v>1521</v>
      </c>
      <c r="E7" s="161"/>
      <c r="F7" s="46" t="s">
        <v>3850</v>
      </c>
      <c r="G7" s="5" t="s">
        <v>938</v>
      </c>
      <c r="H7" t="s">
        <v>938</v>
      </c>
      <c r="I7" s="6" t="s">
        <v>938</v>
      </c>
      <c r="J7" s="14"/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0.5</v>
      </c>
      <c r="AN7">
        <v>0.5</v>
      </c>
      <c r="AO7">
        <v>0.5</v>
      </c>
      <c r="AP7">
        <v>0.5</v>
      </c>
      <c r="AQ7">
        <v>0.5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0.5</v>
      </c>
      <c r="BD7">
        <v>0</v>
      </c>
      <c r="BE7">
        <v>0</v>
      </c>
      <c r="BF7">
        <v>0</v>
      </c>
      <c r="BG7">
        <v>0</v>
      </c>
      <c r="BH7">
        <v>0</v>
      </c>
      <c r="BI7">
        <v>0.5</v>
      </c>
      <c r="BJ7">
        <v>0.5</v>
      </c>
      <c r="BK7">
        <v>0.5</v>
      </c>
      <c r="BL7">
        <v>0.5</v>
      </c>
      <c r="BM7">
        <v>0.5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0.5</v>
      </c>
      <c r="CA7">
        <v>0</v>
      </c>
      <c r="CC7">
        <f t="shared" si="0"/>
        <v>12</v>
      </c>
      <c r="CE7">
        <f t="shared" si="1"/>
        <v>0</v>
      </c>
      <c r="CF7">
        <f t="shared" si="2"/>
        <v>0</v>
      </c>
      <c r="CG7">
        <f t="shared" si="3"/>
        <v>4</v>
      </c>
      <c r="CH7">
        <f t="shared" si="4"/>
        <v>1</v>
      </c>
      <c r="CI7">
        <f t="shared" si="5"/>
        <v>0</v>
      </c>
      <c r="CJ7">
        <f t="shared" si="6"/>
        <v>0</v>
      </c>
      <c r="CK7">
        <f t="shared" si="7"/>
        <v>1</v>
      </c>
      <c r="CL7">
        <f t="shared" si="8"/>
        <v>0</v>
      </c>
      <c r="CM7">
        <f t="shared" si="9"/>
        <v>5</v>
      </c>
      <c r="CN7">
        <f t="shared" si="10"/>
        <v>0</v>
      </c>
      <c r="CO7">
        <f t="shared" si="11"/>
        <v>0</v>
      </c>
      <c r="CP7">
        <f t="shared" si="12"/>
        <v>1</v>
      </c>
      <c r="CR7">
        <f t="shared" si="13"/>
        <v>5</v>
      </c>
      <c r="CW7">
        <f t="shared" si="14"/>
        <v>0</v>
      </c>
      <c r="CX7">
        <f t="shared" si="15"/>
        <v>4</v>
      </c>
      <c r="CY7">
        <f t="shared" si="16"/>
        <v>1</v>
      </c>
      <c r="CZ7">
        <f t="shared" si="17"/>
        <v>0</v>
      </c>
      <c r="DA7">
        <f t="shared" si="18"/>
        <v>6</v>
      </c>
      <c r="DB7">
        <f t="shared" si="19"/>
        <v>0</v>
      </c>
      <c r="DC7">
        <f t="shared" si="20"/>
        <v>0</v>
      </c>
      <c r="DD7">
        <f t="shared" si="21"/>
        <v>1</v>
      </c>
      <c r="DF7" s="1" t="s">
        <v>908</v>
      </c>
      <c r="DG7">
        <f t="shared" si="22"/>
        <v>4</v>
      </c>
    </row>
    <row r="8" spans="1:114" x14ac:dyDescent="0.35">
      <c r="A8" s="171" t="s">
        <v>93</v>
      </c>
      <c r="B8" s="6" t="s">
        <v>94</v>
      </c>
      <c r="C8" s="168" t="s">
        <v>938</v>
      </c>
      <c r="D8" s="162" t="s">
        <v>938</v>
      </c>
      <c r="E8" s="162"/>
      <c r="F8" s="164" t="s">
        <v>3852</v>
      </c>
      <c r="G8" s="5" t="s">
        <v>938</v>
      </c>
      <c r="H8" t="s">
        <v>938</v>
      </c>
      <c r="I8" s="6" t="s">
        <v>938</v>
      </c>
      <c r="J8" s="14"/>
      <c r="K8">
        <v>0.5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0.5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0.5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0.5</v>
      </c>
      <c r="BI8">
        <v>0</v>
      </c>
      <c r="BJ8">
        <v>0</v>
      </c>
      <c r="BK8">
        <v>0.5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C8">
        <f t="shared" si="0"/>
        <v>6</v>
      </c>
      <c r="CE8">
        <f t="shared" si="1"/>
        <v>1</v>
      </c>
      <c r="CF8">
        <f t="shared" si="2"/>
        <v>1</v>
      </c>
      <c r="CG8">
        <f t="shared" si="3"/>
        <v>0</v>
      </c>
      <c r="CH8">
        <f t="shared" si="4"/>
        <v>0</v>
      </c>
      <c r="CI8">
        <f t="shared" si="5"/>
        <v>1</v>
      </c>
      <c r="CJ8">
        <f t="shared" si="6"/>
        <v>0</v>
      </c>
      <c r="CK8">
        <f t="shared" si="7"/>
        <v>0</v>
      </c>
      <c r="CL8">
        <f t="shared" si="8"/>
        <v>1</v>
      </c>
      <c r="CM8">
        <f t="shared" si="9"/>
        <v>1</v>
      </c>
      <c r="CN8">
        <f t="shared" si="10"/>
        <v>0</v>
      </c>
      <c r="CO8">
        <f t="shared" si="11"/>
        <v>1</v>
      </c>
      <c r="CP8">
        <f t="shared" si="12"/>
        <v>0</v>
      </c>
      <c r="CR8">
        <f t="shared" si="13"/>
        <v>6</v>
      </c>
      <c r="CW8">
        <f t="shared" si="14"/>
        <v>2</v>
      </c>
      <c r="CX8">
        <f t="shared" si="15"/>
        <v>0</v>
      </c>
      <c r="CY8">
        <f t="shared" si="16"/>
        <v>0</v>
      </c>
      <c r="CZ8">
        <f t="shared" si="17"/>
        <v>1</v>
      </c>
      <c r="DA8">
        <f t="shared" si="18"/>
        <v>2</v>
      </c>
      <c r="DB8">
        <f t="shared" si="19"/>
        <v>0</v>
      </c>
      <c r="DC8">
        <f t="shared" si="20"/>
        <v>1</v>
      </c>
      <c r="DD8">
        <f t="shared" si="21"/>
        <v>0</v>
      </c>
      <c r="DF8" t="s">
        <v>900</v>
      </c>
      <c r="DG8">
        <f t="shared" si="22"/>
        <v>4</v>
      </c>
    </row>
    <row r="9" spans="1:114" x14ac:dyDescent="0.35">
      <c r="A9" s="171" t="s">
        <v>151</v>
      </c>
      <c r="B9" s="6" t="s">
        <v>152</v>
      </c>
      <c r="C9" s="45" t="s">
        <v>2392</v>
      </c>
      <c r="D9" s="161" t="s">
        <v>669</v>
      </c>
      <c r="E9" s="161"/>
      <c r="F9" s="46" t="s">
        <v>3850</v>
      </c>
      <c r="G9" s="5" t="s">
        <v>917</v>
      </c>
      <c r="H9" t="s">
        <v>918</v>
      </c>
      <c r="I9" s="6" t="s">
        <v>919</v>
      </c>
      <c r="J9" s="14"/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0.5</v>
      </c>
      <c r="R9">
        <v>0.5</v>
      </c>
      <c r="S9">
        <v>0.5</v>
      </c>
      <c r="T9">
        <v>0.5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0.5</v>
      </c>
      <c r="AR9">
        <v>0.5</v>
      </c>
      <c r="AS9">
        <v>0.5</v>
      </c>
      <c r="AT9">
        <v>0</v>
      </c>
      <c r="AU9">
        <v>0</v>
      </c>
      <c r="AV9">
        <v>0.5</v>
      </c>
      <c r="AW9">
        <v>0</v>
      </c>
      <c r="AX9">
        <v>0</v>
      </c>
      <c r="AY9">
        <v>0.5</v>
      </c>
      <c r="AZ9">
        <v>0</v>
      </c>
      <c r="BA9">
        <v>0.5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0.5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0.5</v>
      </c>
      <c r="BZ9">
        <v>0</v>
      </c>
      <c r="CA9">
        <v>0</v>
      </c>
      <c r="CC9">
        <f t="shared" si="0"/>
        <v>12</v>
      </c>
      <c r="CE9">
        <f t="shared" si="1"/>
        <v>4</v>
      </c>
      <c r="CF9">
        <f t="shared" si="2"/>
        <v>0</v>
      </c>
      <c r="CG9">
        <f t="shared" si="3"/>
        <v>0</v>
      </c>
      <c r="CH9">
        <f t="shared" si="4"/>
        <v>3</v>
      </c>
      <c r="CI9">
        <f t="shared" si="5"/>
        <v>0</v>
      </c>
      <c r="CJ9">
        <f t="shared" si="6"/>
        <v>2</v>
      </c>
      <c r="CK9">
        <f t="shared" si="7"/>
        <v>1</v>
      </c>
      <c r="CL9">
        <f t="shared" si="8"/>
        <v>0</v>
      </c>
      <c r="CM9">
        <f t="shared" si="9"/>
        <v>1</v>
      </c>
      <c r="CN9">
        <f t="shared" si="10"/>
        <v>0</v>
      </c>
      <c r="CO9">
        <f t="shared" si="11"/>
        <v>0</v>
      </c>
      <c r="CP9">
        <f t="shared" si="12"/>
        <v>1</v>
      </c>
      <c r="CR9">
        <f t="shared" si="13"/>
        <v>6</v>
      </c>
      <c r="CW9">
        <f t="shared" si="14"/>
        <v>4</v>
      </c>
      <c r="CX9">
        <f t="shared" si="15"/>
        <v>0</v>
      </c>
      <c r="CY9">
        <f t="shared" si="16"/>
        <v>3</v>
      </c>
      <c r="CZ9">
        <f t="shared" si="17"/>
        <v>0</v>
      </c>
      <c r="DA9">
        <f t="shared" si="18"/>
        <v>4</v>
      </c>
      <c r="DB9">
        <f t="shared" si="19"/>
        <v>0</v>
      </c>
      <c r="DC9">
        <f t="shared" si="20"/>
        <v>0</v>
      </c>
      <c r="DD9">
        <f t="shared" si="21"/>
        <v>1</v>
      </c>
      <c r="DF9" t="s">
        <v>903</v>
      </c>
      <c r="DG9">
        <f t="shared" si="22"/>
        <v>4</v>
      </c>
    </row>
    <row r="10" spans="1:114" x14ac:dyDescent="0.35">
      <c r="A10" s="171" t="s">
        <v>77</v>
      </c>
      <c r="B10" s="6" t="s">
        <v>78</v>
      </c>
      <c r="C10" s="45" t="s">
        <v>78</v>
      </c>
      <c r="D10" s="161" t="s">
        <v>1660</v>
      </c>
      <c r="E10" s="161"/>
      <c r="F10" s="46" t="s">
        <v>3850</v>
      </c>
      <c r="G10" s="5" t="s">
        <v>920</v>
      </c>
      <c r="H10" t="s">
        <v>921</v>
      </c>
      <c r="I10" s="6" t="s">
        <v>922</v>
      </c>
      <c r="J10" s="14"/>
      <c r="K10">
        <v>1</v>
      </c>
      <c r="L10">
        <v>0</v>
      </c>
      <c r="M10">
        <v>1</v>
      </c>
      <c r="N10">
        <v>1</v>
      </c>
      <c r="O10">
        <v>0.5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0.5</v>
      </c>
      <c r="AT10">
        <v>0</v>
      </c>
      <c r="AU10">
        <v>0.5</v>
      </c>
      <c r="AV10">
        <v>0.5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0.5</v>
      </c>
      <c r="BO10">
        <v>0.5</v>
      </c>
      <c r="BP10">
        <v>0.5</v>
      </c>
      <c r="BQ10">
        <v>1</v>
      </c>
      <c r="BR10">
        <v>0.5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C10">
        <f t="shared" si="0"/>
        <v>13</v>
      </c>
      <c r="CE10">
        <f t="shared" si="1"/>
        <v>4</v>
      </c>
      <c r="CF10">
        <f t="shared" si="2"/>
        <v>0</v>
      </c>
      <c r="CG10">
        <f t="shared" si="3"/>
        <v>0</v>
      </c>
      <c r="CH10">
        <f t="shared" si="4"/>
        <v>1</v>
      </c>
      <c r="CI10">
        <f t="shared" si="5"/>
        <v>0</v>
      </c>
      <c r="CJ10">
        <f t="shared" si="6"/>
        <v>2</v>
      </c>
      <c r="CK10">
        <f t="shared" si="7"/>
        <v>0</v>
      </c>
      <c r="CL10">
        <f t="shared" si="8"/>
        <v>0</v>
      </c>
      <c r="CM10">
        <f t="shared" si="9"/>
        <v>1</v>
      </c>
      <c r="CN10">
        <f t="shared" si="10"/>
        <v>5</v>
      </c>
      <c r="CO10">
        <f t="shared" si="11"/>
        <v>0</v>
      </c>
      <c r="CP10">
        <f t="shared" si="12"/>
        <v>0</v>
      </c>
      <c r="CR10">
        <f t="shared" si="13"/>
        <v>5</v>
      </c>
      <c r="CW10">
        <f t="shared" si="14"/>
        <v>4</v>
      </c>
      <c r="CX10">
        <f t="shared" si="15"/>
        <v>0</v>
      </c>
      <c r="CY10">
        <f t="shared" si="16"/>
        <v>1</v>
      </c>
      <c r="CZ10">
        <f t="shared" si="17"/>
        <v>0</v>
      </c>
      <c r="DA10">
        <f t="shared" si="18"/>
        <v>3</v>
      </c>
      <c r="DB10">
        <f t="shared" si="19"/>
        <v>5</v>
      </c>
      <c r="DC10">
        <f t="shared" si="20"/>
        <v>0</v>
      </c>
      <c r="DD10">
        <f t="shared" si="21"/>
        <v>0</v>
      </c>
      <c r="DF10" t="s">
        <v>899</v>
      </c>
      <c r="DG10">
        <f t="shared" si="22"/>
        <v>4</v>
      </c>
    </row>
    <row r="11" spans="1:114" x14ac:dyDescent="0.35">
      <c r="A11" s="171" t="s">
        <v>316</v>
      </c>
      <c r="B11" s="6" t="s">
        <v>317</v>
      </c>
      <c r="C11" s="168" t="s">
        <v>938</v>
      </c>
      <c r="D11" s="162" t="s">
        <v>938</v>
      </c>
      <c r="E11" s="162"/>
      <c r="F11" s="164" t="s">
        <v>3852</v>
      </c>
      <c r="G11" s="5" t="s">
        <v>926</v>
      </c>
      <c r="H11" t="s">
        <v>927</v>
      </c>
      <c r="I11" s="6" t="s">
        <v>928</v>
      </c>
      <c r="J11" s="14"/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0.5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0.5</v>
      </c>
      <c r="BO11">
        <v>0</v>
      </c>
      <c r="BP11">
        <v>0</v>
      </c>
      <c r="BQ11">
        <v>0.5</v>
      </c>
      <c r="BR11">
        <v>0</v>
      </c>
      <c r="BS11">
        <v>0</v>
      </c>
      <c r="BT11">
        <v>0</v>
      </c>
      <c r="BU11">
        <v>0.5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C11">
        <f t="shared" si="0"/>
        <v>5</v>
      </c>
      <c r="CE11">
        <f t="shared" si="1"/>
        <v>0</v>
      </c>
      <c r="CF11">
        <f t="shared" si="2"/>
        <v>1</v>
      </c>
      <c r="CG11">
        <f t="shared" si="3"/>
        <v>0</v>
      </c>
      <c r="CH11">
        <f t="shared" si="4"/>
        <v>1</v>
      </c>
      <c r="CI11">
        <f t="shared" si="5"/>
        <v>0</v>
      </c>
      <c r="CJ11">
        <f t="shared" si="6"/>
        <v>0</v>
      </c>
      <c r="CK11">
        <f t="shared" si="7"/>
        <v>0</v>
      </c>
      <c r="CL11">
        <f t="shared" si="8"/>
        <v>0</v>
      </c>
      <c r="CM11">
        <f t="shared" si="9"/>
        <v>0</v>
      </c>
      <c r="CN11">
        <f t="shared" si="10"/>
        <v>2</v>
      </c>
      <c r="CO11">
        <f t="shared" si="11"/>
        <v>1</v>
      </c>
      <c r="CP11">
        <f t="shared" si="12"/>
        <v>0</v>
      </c>
      <c r="CR11">
        <f t="shared" si="13"/>
        <v>4</v>
      </c>
      <c r="CW11">
        <f t="shared" si="14"/>
        <v>1</v>
      </c>
      <c r="CX11">
        <f t="shared" si="15"/>
        <v>0</v>
      </c>
      <c r="CY11">
        <f t="shared" si="16"/>
        <v>1</v>
      </c>
      <c r="CZ11">
        <f t="shared" si="17"/>
        <v>0</v>
      </c>
      <c r="DA11">
        <f t="shared" si="18"/>
        <v>0</v>
      </c>
      <c r="DB11">
        <f t="shared" si="19"/>
        <v>2</v>
      </c>
      <c r="DC11">
        <f t="shared" si="20"/>
        <v>1</v>
      </c>
      <c r="DD11">
        <f t="shared" si="21"/>
        <v>0</v>
      </c>
      <c r="DF11" t="s">
        <v>907</v>
      </c>
      <c r="DG11">
        <f t="shared" si="22"/>
        <v>4</v>
      </c>
    </row>
    <row r="12" spans="1:114" x14ac:dyDescent="0.35">
      <c r="A12" s="171" t="s">
        <v>119</v>
      </c>
      <c r="B12" s="6" t="s">
        <v>120</v>
      </c>
      <c r="C12" s="45" t="s">
        <v>120</v>
      </c>
      <c r="D12" s="161" t="s">
        <v>913</v>
      </c>
      <c r="E12" s="161"/>
      <c r="F12" s="46" t="s">
        <v>3850</v>
      </c>
      <c r="G12" s="5" t="s">
        <v>938</v>
      </c>
      <c r="H12" t="s">
        <v>938</v>
      </c>
      <c r="I12" s="6" t="s">
        <v>938</v>
      </c>
      <c r="J12" s="14"/>
      <c r="K12">
        <v>0</v>
      </c>
      <c r="L12">
        <v>0</v>
      </c>
      <c r="M12">
        <v>0</v>
      </c>
      <c r="N12">
        <v>0</v>
      </c>
      <c r="O12">
        <v>0.5</v>
      </c>
      <c r="P12">
        <v>0</v>
      </c>
      <c r="Q12">
        <v>0.5</v>
      </c>
      <c r="R12">
        <v>0.5</v>
      </c>
      <c r="S12">
        <v>0.5</v>
      </c>
      <c r="T12">
        <v>0.5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0.5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0.5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</v>
      </c>
      <c r="BY12">
        <v>0</v>
      </c>
      <c r="BZ12">
        <v>0</v>
      </c>
      <c r="CA12">
        <v>0</v>
      </c>
      <c r="CC12">
        <f t="shared" si="0"/>
        <v>10</v>
      </c>
      <c r="CE12">
        <f t="shared" si="1"/>
        <v>5</v>
      </c>
      <c r="CF12">
        <f t="shared" si="2"/>
        <v>1</v>
      </c>
      <c r="CG12">
        <f t="shared" si="3"/>
        <v>2</v>
      </c>
      <c r="CH12">
        <f t="shared" si="4"/>
        <v>0</v>
      </c>
      <c r="CI12">
        <f t="shared" si="5"/>
        <v>0</v>
      </c>
      <c r="CJ12">
        <f t="shared" si="6"/>
        <v>1</v>
      </c>
      <c r="CK12">
        <f t="shared" si="7"/>
        <v>0</v>
      </c>
      <c r="CL12">
        <f t="shared" si="8"/>
        <v>0</v>
      </c>
      <c r="CM12">
        <f t="shared" si="9"/>
        <v>0</v>
      </c>
      <c r="CN12">
        <f t="shared" si="10"/>
        <v>0</v>
      </c>
      <c r="CO12">
        <f t="shared" si="11"/>
        <v>0</v>
      </c>
      <c r="CP12">
        <f t="shared" si="12"/>
        <v>1</v>
      </c>
      <c r="CR12">
        <f t="shared" si="13"/>
        <v>5</v>
      </c>
      <c r="CW12">
        <f t="shared" si="14"/>
        <v>6</v>
      </c>
      <c r="CX12">
        <f t="shared" si="15"/>
        <v>2</v>
      </c>
      <c r="CY12">
        <f t="shared" si="16"/>
        <v>0</v>
      </c>
      <c r="CZ12">
        <f t="shared" si="17"/>
        <v>0</v>
      </c>
      <c r="DA12">
        <f t="shared" si="18"/>
        <v>1</v>
      </c>
      <c r="DB12">
        <f t="shared" si="19"/>
        <v>0</v>
      </c>
      <c r="DC12">
        <f t="shared" si="20"/>
        <v>0</v>
      </c>
      <c r="DD12">
        <f t="shared" si="21"/>
        <v>1</v>
      </c>
      <c r="DF12" t="s">
        <v>901</v>
      </c>
      <c r="DG12">
        <f t="shared" si="22"/>
        <v>4</v>
      </c>
    </row>
    <row r="13" spans="1:114" x14ac:dyDescent="0.35">
      <c r="A13" s="171" t="s">
        <v>292</v>
      </c>
      <c r="B13" s="6" t="s">
        <v>293</v>
      </c>
      <c r="C13" s="45" t="s">
        <v>1577</v>
      </c>
      <c r="D13" s="161" t="s">
        <v>1574</v>
      </c>
      <c r="E13" s="161"/>
      <c r="F13" s="46" t="s">
        <v>3850</v>
      </c>
      <c r="G13" s="5" t="s">
        <v>929</v>
      </c>
      <c r="H13" t="s">
        <v>930</v>
      </c>
      <c r="I13" s="6" t="s">
        <v>931</v>
      </c>
      <c r="J13" s="14"/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0.5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0.5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0.5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0.5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C13">
        <f t="shared" si="0"/>
        <v>4</v>
      </c>
      <c r="CE13">
        <f t="shared" si="1"/>
        <v>0</v>
      </c>
      <c r="CF13">
        <f t="shared" si="2"/>
        <v>1</v>
      </c>
      <c r="CG13">
        <f t="shared" si="3"/>
        <v>1</v>
      </c>
      <c r="CH13">
        <f t="shared" si="4"/>
        <v>0</v>
      </c>
      <c r="CI13">
        <f t="shared" si="5"/>
        <v>0</v>
      </c>
      <c r="CJ13">
        <f t="shared" si="6"/>
        <v>1</v>
      </c>
      <c r="CK13">
        <f t="shared" si="7"/>
        <v>0</v>
      </c>
      <c r="CL13">
        <f t="shared" si="8"/>
        <v>0</v>
      </c>
      <c r="CM13">
        <f t="shared" si="9"/>
        <v>0</v>
      </c>
      <c r="CN13">
        <f t="shared" si="10"/>
        <v>1</v>
      </c>
      <c r="CO13">
        <f t="shared" si="11"/>
        <v>0</v>
      </c>
      <c r="CP13">
        <f t="shared" si="12"/>
        <v>0</v>
      </c>
      <c r="CR13">
        <f t="shared" si="13"/>
        <v>4</v>
      </c>
      <c r="CW13">
        <f t="shared" si="14"/>
        <v>1</v>
      </c>
      <c r="CX13">
        <f t="shared" si="15"/>
        <v>1</v>
      </c>
      <c r="CY13">
        <f t="shared" si="16"/>
        <v>0</v>
      </c>
      <c r="CZ13">
        <f t="shared" si="17"/>
        <v>0</v>
      </c>
      <c r="DA13">
        <f t="shared" si="18"/>
        <v>1</v>
      </c>
      <c r="DB13">
        <f t="shared" si="19"/>
        <v>1</v>
      </c>
      <c r="DC13">
        <f t="shared" si="20"/>
        <v>0</v>
      </c>
      <c r="DD13">
        <f t="shared" si="21"/>
        <v>0</v>
      </c>
      <c r="DF13" t="s">
        <v>906</v>
      </c>
      <c r="DG13">
        <f t="shared" si="22"/>
        <v>4</v>
      </c>
    </row>
    <row r="14" spans="1:114" x14ac:dyDescent="0.35">
      <c r="A14" s="172" t="s">
        <v>310</v>
      </c>
      <c r="B14" s="6" t="s">
        <v>311</v>
      </c>
      <c r="C14" s="45" t="s">
        <v>1587</v>
      </c>
      <c r="D14" s="161" t="s">
        <v>1588</v>
      </c>
      <c r="E14" s="161"/>
      <c r="F14" s="46" t="s">
        <v>3850</v>
      </c>
      <c r="G14" s="5" t="s">
        <v>912</v>
      </c>
      <c r="H14" t="s">
        <v>913</v>
      </c>
      <c r="I14" s="6" t="s">
        <v>914</v>
      </c>
      <c r="J14" s="14"/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0.5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0.5</v>
      </c>
      <c r="AT14">
        <v>0</v>
      </c>
      <c r="AU14">
        <v>0</v>
      </c>
      <c r="AV14">
        <v>0.5</v>
      </c>
      <c r="AW14">
        <v>0.5</v>
      </c>
      <c r="AX14">
        <v>0.5</v>
      </c>
      <c r="AY14">
        <v>0.5</v>
      </c>
      <c r="AZ14">
        <v>0.5</v>
      </c>
      <c r="BA14">
        <v>0.5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0.5</v>
      </c>
      <c r="BI14">
        <v>0.5</v>
      </c>
      <c r="BJ14">
        <v>0.5</v>
      </c>
      <c r="BK14">
        <v>1</v>
      </c>
      <c r="BL14">
        <v>1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C14">
        <f t="shared" si="0"/>
        <v>15</v>
      </c>
      <c r="CE14">
        <f t="shared" si="1"/>
        <v>0</v>
      </c>
      <c r="CF14">
        <f t="shared" si="2"/>
        <v>1</v>
      </c>
      <c r="CG14">
        <f t="shared" si="3"/>
        <v>1</v>
      </c>
      <c r="CH14">
        <f t="shared" si="4"/>
        <v>1</v>
      </c>
      <c r="CI14">
        <f t="shared" si="5"/>
        <v>0</v>
      </c>
      <c r="CJ14">
        <f t="shared" si="6"/>
        <v>5</v>
      </c>
      <c r="CK14">
        <f t="shared" si="7"/>
        <v>1</v>
      </c>
      <c r="CL14">
        <f t="shared" si="8"/>
        <v>1</v>
      </c>
      <c r="CM14">
        <f t="shared" si="9"/>
        <v>5</v>
      </c>
      <c r="CN14">
        <f t="shared" si="10"/>
        <v>0</v>
      </c>
      <c r="CO14">
        <f t="shared" si="11"/>
        <v>0</v>
      </c>
      <c r="CP14">
        <f t="shared" si="12"/>
        <v>0</v>
      </c>
      <c r="CR14">
        <f t="shared" si="13"/>
        <v>7</v>
      </c>
      <c r="CW14">
        <f t="shared" si="14"/>
        <v>1</v>
      </c>
      <c r="CX14">
        <f t="shared" si="15"/>
        <v>1</v>
      </c>
      <c r="CY14">
        <f t="shared" si="16"/>
        <v>1</v>
      </c>
      <c r="CZ14">
        <f t="shared" si="17"/>
        <v>0</v>
      </c>
      <c r="DA14">
        <f t="shared" si="18"/>
        <v>12</v>
      </c>
      <c r="DB14">
        <f t="shared" si="19"/>
        <v>0</v>
      </c>
      <c r="DC14">
        <f t="shared" si="20"/>
        <v>0</v>
      </c>
      <c r="DD14">
        <f t="shared" si="21"/>
        <v>0</v>
      </c>
      <c r="DF14" s="1" t="s">
        <v>905</v>
      </c>
      <c r="DG14">
        <f t="shared" si="22"/>
        <v>4</v>
      </c>
    </row>
    <row r="15" spans="1:114" x14ac:dyDescent="0.35">
      <c r="A15" s="172" t="s">
        <v>242</v>
      </c>
      <c r="B15" s="6" t="s">
        <v>243</v>
      </c>
      <c r="C15" s="71" t="s">
        <v>1617</v>
      </c>
      <c r="D15" s="163" t="s">
        <v>924</v>
      </c>
      <c r="E15" s="163"/>
      <c r="F15" s="72" t="s">
        <v>3857</v>
      </c>
      <c r="G15" s="5" t="s">
        <v>923</v>
      </c>
      <c r="H15" t="s">
        <v>924</v>
      </c>
      <c r="I15" s="6" t="s">
        <v>925</v>
      </c>
      <c r="J15" s="14"/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0.5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0.5</v>
      </c>
      <c r="AP15">
        <v>0</v>
      </c>
      <c r="AQ15">
        <v>0</v>
      </c>
      <c r="AR15">
        <v>0</v>
      </c>
      <c r="AS15">
        <v>0.5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0.5</v>
      </c>
      <c r="BE15">
        <v>0</v>
      </c>
      <c r="BF15">
        <v>0</v>
      </c>
      <c r="BG15">
        <v>0</v>
      </c>
      <c r="BH15">
        <v>0</v>
      </c>
      <c r="BI15">
        <v>0.5</v>
      </c>
      <c r="BJ15">
        <v>0</v>
      </c>
      <c r="BK15">
        <v>0</v>
      </c>
      <c r="BL15">
        <v>0</v>
      </c>
      <c r="BM15">
        <v>0.5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C15">
        <f t="shared" si="0"/>
        <v>6</v>
      </c>
      <c r="CE15">
        <f t="shared" si="1"/>
        <v>1</v>
      </c>
      <c r="CF15">
        <f t="shared" si="2"/>
        <v>0</v>
      </c>
      <c r="CG15">
        <f t="shared" si="3"/>
        <v>1</v>
      </c>
      <c r="CH15">
        <f t="shared" si="4"/>
        <v>1</v>
      </c>
      <c r="CI15">
        <f t="shared" si="5"/>
        <v>0</v>
      </c>
      <c r="CJ15">
        <f t="shared" si="6"/>
        <v>0</v>
      </c>
      <c r="CK15">
        <f t="shared" si="7"/>
        <v>1</v>
      </c>
      <c r="CL15">
        <f t="shared" si="8"/>
        <v>0</v>
      </c>
      <c r="CM15">
        <f t="shared" si="9"/>
        <v>2</v>
      </c>
      <c r="CN15">
        <f t="shared" si="10"/>
        <v>0</v>
      </c>
      <c r="CO15">
        <f t="shared" si="11"/>
        <v>0</v>
      </c>
      <c r="CP15">
        <f t="shared" si="12"/>
        <v>0</v>
      </c>
      <c r="CR15">
        <f t="shared" si="13"/>
        <v>5</v>
      </c>
      <c r="CW15">
        <f t="shared" si="14"/>
        <v>1</v>
      </c>
      <c r="CX15">
        <f t="shared" si="15"/>
        <v>1</v>
      </c>
      <c r="CY15">
        <f t="shared" si="16"/>
        <v>1</v>
      </c>
      <c r="CZ15">
        <f t="shared" si="17"/>
        <v>0</v>
      </c>
      <c r="DA15">
        <f t="shared" si="18"/>
        <v>3</v>
      </c>
      <c r="DB15">
        <f t="shared" si="19"/>
        <v>0</v>
      </c>
      <c r="DC15">
        <f t="shared" si="20"/>
        <v>0</v>
      </c>
      <c r="DD15">
        <f t="shared" si="21"/>
        <v>0</v>
      </c>
      <c r="DF15" s="1" t="s">
        <v>905</v>
      </c>
      <c r="DG15">
        <f t="shared" si="22"/>
        <v>4</v>
      </c>
    </row>
    <row r="16" spans="1:114" x14ac:dyDescent="0.35">
      <c r="A16" s="172" t="s">
        <v>258</v>
      </c>
      <c r="B16" s="6" t="s">
        <v>259</v>
      </c>
      <c r="C16" s="78" t="s">
        <v>3881</v>
      </c>
      <c r="D16" s="155" t="s">
        <v>3108</v>
      </c>
      <c r="E16" s="155"/>
      <c r="F16" s="79" t="s">
        <v>3861</v>
      </c>
      <c r="G16" s="5" t="s">
        <v>938</v>
      </c>
      <c r="H16" t="s">
        <v>938</v>
      </c>
      <c r="I16" s="6" t="s">
        <v>938</v>
      </c>
      <c r="J16" s="14"/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0.5</v>
      </c>
      <c r="W16">
        <v>0.5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0.5</v>
      </c>
      <c r="AP16">
        <v>0</v>
      </c>
      <c r="AQ16">
        <v>0</v>
      </c>
      <c r="AR16">
        <v>0</v>
      </c>
      <c r="AS16">
        <v>0.5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0.5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C16">
        <f t="shared" si="0"/>
        <v>5</v>
      </c>
      <c r="CE16">
        <f t="shared" si="1"/>
        <v>0</v>
      </c>
      <c r="CF16">
        <f t="shared" si="2"/>
        <v>2</v>
      </c>
      <c r="CG16">
        <f t="shared" si="3"/>
        <v>1</v>
      </c>
      <c r="CH16">
        <f t="shared" si="4"/>
        <v>1</v>
      </c>
      <c r="CI16">
        <f t="shared" si="5"/>
        <v>0</v>
      </c>
      <c r="CJ16">
        <f t="shared" si="6"/>
        <v>0</v>
      </c>
      <c r="CK16">
        <f t="shared" si="7"/>
        <v>1</v>
      </c>
      <c r="CL16">
        <f t="shared" si="8"/>
        <v>0</v>
      </c>
      <c r="CM16">
        <f t="shared" si="9"/>
        <v>0</v>
      </c>
      <c r="CN16">
        <f t="shared" si="10"/>
        <v>0</v>
      </c>
      <c r="CO16">
        <f t="shared" si="11"/>
        <v>0</v>
      </c>
      <c r="CP16">
        <f t="shared" si="12"/>
        <v>0</v>
      </c>
      <c r="CR16">
        <f t="shared" si="13"/>
        <v>4</v>
      </c>
      <c r="CW16">
        <f t="shared" si="14"/>
        <v>2</v>
      </c>
      <c r="CX16">
        <f t="shared" si="15"/>
        <v>1</v>
      </c>
      <c r="CY16">
        <f t="shared" si="16"/>
        <v>1</v>
      </c>
      <c r="CZ16">
        <f t="shared" si="17"/>
        <v>0</v>
      </c>
      <c r="DA16">
        <f t="shared" si="18"/>
        <v>1</v>
      </c>
      <c r="DB16">
        <f t="shared" si="19"/>
        <v>0</v>
      </c>
      <c r="DC16">
        <f t="shared" si="20"/>
        <v>0</v>
      </c>
      <c r="DD16">
        <f t="shared" si="21"/>
        <v>0</v>
      </c>
      <c r="DF16" s="1" t="s">
        <v>905</v>
      </c>
      <c r="DG16">
        <f t="shared" si="22"/>
        <v>4</v>
      </c>
    </row>
    <row r="17" spans="1:111" x14ac:dyDescent="0.35">
      <c r="A17" s="171" t="s">
        <v>169</v>
      </c>
      <c r="B17" s="6" t="s">
        <v>170</v>
      </c>
      <c r="C17" s="45" t="s">
        <v>1646</v>
      </c>
      <c r="D17" s="161" t="s">
        <v>1504</v>
      </c>
      <c r="E17" s="161"/>
      <c r="F17" s="46" t="s">
        <v>3850</v>
      </c>
      <c r="G17" s="5" t="s">
        <v>938</v>
      </c>
      <c r="H17" t="s">
        <v>938</v>
      </c>
      <c r="I17" s="6" t="s">
        <v>938</v>
      </c>
      <c r="J17" s="14"/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0.5</v>
      </c>
      <c r="R17">
        <v>0.5</v>
      </c>
      <c r="S17">
        <v>0.5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0.5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0.5</v>
      </c>
      <c r="AM17">
        <v>0</v>
      </c>
      <c r="AN17">
        <v>0</v>
      </c>
      <c r="AO17">
        <v>0.5</v>
      </c>
      <c r="AP17">
        <v>0</v>
      </c>
      <c r="AQ17">
        <v>0</v>
      </c>
      <c r="AR17">
        <v>0.5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0.5</v>
      </c>
      <c r="BX17">
        <v>0</v>
      </c>
      <c r="BY17">
        <v>0</v>
      </c>
      <c r="BZ17">
        <v>0</v>
      </c>
      <c r="CA17">
        <v>0</v>
      </c>
      <c r="CC17">
        <f t="shared" si="0"/>
        <v>8</v>
      </c>
      <c r="CE17">
        <f t="shared" si="1"/>
        <v>3</v>
      </c>
      <c r="CF17">
        <f t="shared" si="2"/>
        <v>1</v>
      </c>
      <c r="CG17">
        <f t="shared" si="3"/>
        <v>2</v>
      </c>
      <c r="CH17">
        <f t="shared" si="4"/>
        <v>1</v>
      </c>
      <c r="CI17">
        <f t="shared" si="5"/>
        <v>0</v>
      </c>
      <c r="CJ17">
        <f t="shared" si="6"/>
        <v>0</v>
      </c>
      <c r="CK17">
        <f t="shared" si="7"/>
        <v>0</v>
      </c>
      <c r="CL17">
        <f t="shared" si="8"/>
        <v>0</v>
      </c>
      <c r="CM17">
        <f t="shared" si="9"/>
        <v>0</v>
      </c>
      <c r="CN17">
        <f t="shared" si="10"/>
        <v>0</v>
      </c>
      <c r="CO17">
        <f t="shared" si="11"/>
        <v>1</v>
      </c>
      <c r="CP17">
        <f t="shared" si="12"/>
        <v>0</v>
      </c>
      <c r="CR17">
        <f t="shared" si="13"/>
        <v>5</v>
      </c>
      <c r="CW17">
        <f t="shared" si="14"/>
        <v>4</v>
      </c>
      <c r="CX17">
        <f t="shared" si="15"/>
        <v>2</v>
      </c>
      <c r="CY17">
        <f t="shared" si="16"/>
        <v>1</v>
      </c>
      <c r="CZ17">
        <f t="shared" si="17"/>
        <v>0</v>
      </c>
      <c r="DA17">
        <f t="shared" si="18"/>
        <v>0</v>
      </c>
      <c r="DB17">
        <f t="shared" si="19"/>
        <v>0</v>
      </c>
      <c r="DC17">
        <f t="shared" si="20"/>
        <v>1</v>
      </c>
      <c r="DD17">
        <f t="shared" si="21"/>
        <v>0</v>
      </c>
      <c r="DF17" t="s">
        <v>904</v>
      </c>
      <c r="DG17">
        <f t="shared" si="22"/>
        <v>4</v>
      </c>
    </row>
    <row r="18" spans="1:111" x14ac:dyDescent="0.35">
      <c r="A18" s="171" t="s">
        <v>149</v>
      </c>
      <c r="B18" s="6" t="s">
        <v>150</v>
      </c>
      <c r="C18" s="47" t="s">
        <v>150</v>
      </c>
      <c r="D18" s="154" t="s">
        <v>3124</v>
      </c>
      <c r="E18" s="154"/>
      <c r="F18" s="48" t="s">
        <v>3853</v>
      </c>
      <c r="G18" s="5" t="s">
        <v>938</v>
      </c>
      <c r="H18" t="s">
        <v>938</v>
      </c>
      <c r="I18" s="6" t="s">
        <v>938</v>
      </c>
      <c r="J18" s="14"/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0.5</v>
      </c>
      <c r="R18">
        <v>0.5</v>
      </c>
      <c r="S18">
        <v>0.5</v>
      </c>
      <c r="T18">
        <v>0.5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0.5</v>
      </c>
      <c r="AM18">
        <v>0</v>
      </c>
      <c r="AN18">
        <v>0.5</v>
      </c>
      <c r="AO18">
        <v>0.5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0.5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0.5</v>
      </c>
      <c r="BX18">
        <v>0</v>
      </c>
      <c r="BY18">
        <v>0</v>
      </c>
      <c r="BZ18">
        <v>0</v>
      </c>
      <c r="CA18">
        <v>0</v>
      </c>
      <c r="CC18">
        <f t="shared" si="0"/>
        <v>9</v>
      </c>
      <c r="CE18">
        <f t="shared" si="1"/>
        <v>4</v>
      </c>
      <c r="CF18">
        <f t="shared" si="2"/>
        <v>0</v>
      </c>
      <c r="CG18">
        <f t="shared" si="3"/>
        <v>3</v>
      </c>
      <c r="CH18">
        <f t="shared" si="4"/>
        <v>0</v>
      </c>
      <c r="CI18">
        <f t="shared" si="5"/>
        <v>0</v>
      </c>
      <c r="CJ18">
        <f t="shared" si="6"/>
        <v>0</v>
      </c>
      <c r="CK18">
        <f t="shared" si="7"/>
        <v>0</v>
      </c>
      <c r="CL18">
        <f t="shared" si="8"/>
        <v>0</v>
      </c>
      <c r="CM18">
        <f t="shared" si="9"/>
        <v>0</v>
      </c>
      <c r="CN18">
        <f t="shared" si="10"/>
        <v>1</v>
      </c>
      <c r="CO18">
        <f t="shared" si="11"/>
        <v>1</v>
      </c>
      <c r="CP18">
        <f t="shared" si="12"/>
        <v>0</v>
      </c>
      <c r="CR18">
        <f t="shared" si="13"/>
        <v>4</v>
      </c>
      <c r="CW18">
        <f t="shared" si="14"/>
        <v>4</v>
      </c>
      <c r="CX18">
        <f t="shared" si="15"/>
        <v>3</v>
      </c>
      <c r="CY18">
        <f t="shared" si="16"/>
        <v>0</v>
      </c>
      <c r="CZ18">
        <f t="shared" si="17"/>
        <v>0</v>
      </c>
      <c r="DA18">
        <f t="shared" si="18"/>
        <v>0</v>
      </c>
      <c r="DB18">
        <f t="shared" si="19"/>
        <v>1</v>
      </c>
      <c r="DC18">
        <f t="shared" si="20"/>
        <v>1</v>
      </c>
      <c r="DD18">
        <f t="shared" si="21"/>
        <v>0</v>
      </c>
      <c r="DF18" t="s">
        <v>902</v>
      </c>
      <c r="DG18">
        <f t="shared" si="22"/>
        <v>4</v>
      </c>
    </row>
    <row r="19" spans="1:111" x14ac:dyDescent="0.35">
      <c r="A19" s="171" t="s">
        <v>334</v>
      </c>
      <c r="B19" s="6" t="s">
        <v>335</v>
      </c>
      <c r="C19" s="47" t="s">
        <v>3882</v>
      </c>
      <c r="D19" s="154" t="s">
        <v>1521</v>
      </c>
      <c r="E19" s="154"/>
      <c r="F19" s="48" t="s">
        <v>3853</v>
      </c>
      <c r="G19" s="5" t="s">
        <v>938</v>
      </c>
      <c r="H19" t="s">
        <v>938</v>
      </c>
      <c r="I19" s="6" t="s">
        <v>938</v>
      </c>
      <c r="J19" s="14"/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0.5</v>
      </c>
      <c r="AN19">
        <v>0.5</v>
      </c>
      <c r="AO19">
        <v>0</v>
      </c>
      <c r="AP19">
        <v>0.5</v>
      </c>
      <c r="AQ19">
        <v>0</v>
      </c>
      <c r="AR19">
        <v>0</v>
      </c>
      <c r="AS19">
        <v>0</v>
      </c>
      <c r="AT19">
        <v>0</v>
      </c>
      <c r="AU19">
        <v>0.5</v>
      </c>
      <c r="AV19">
        <v>1</v>
      </c>
      <c r="AW19">
        <v>0.5</v>
      </c>
      <c r="AX19">
        <v>0.5</v>
      </c>
      <c r="AY19">
        <v>0</v>
      </c>
      <c r="AZ19">
        <v>0.5</v>
      </c>
      <c r="BA19">
        <v>0.5</v>
      </c>
      <c r="BB19">
        <v>0</v>
      </c>
      <c r="BC19">
        <v>0.5</v>
      </c>
      <c r="BD19">
        <v>0.5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0.5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0.5</v>
      </c>
      <c r="CA19">
        <v>0.5</v>
      </c>
      <c r="CC19">
        <f t="shared" si="0"/>
        <v>15</v>
      </c>
      <c r="CE19">
        <f t="shared" si="1"/>
        <v>0</v>
      </c>
      <c r="CF19">
        <f t="shared" si="2"/>
        <v>0</v>
      </c>
      <c r="CG19">
        <f t="shared" si="3"/>
        <v>4</v>
      </c>
      <c r="CH19">
        <f t="shared" si="4"/>
        <v>0</v>
      </c>
      <c r="CI19">
        <f t="shared" si="5"/>
        <v>0</v>
      </c>
      <c r="CJ19">
        <f t="shared" si="6"/>
        <v>5</v>
      </c>
      <c r="CK19">
        <f t="shared" si="7"/>
        <v>3</v>
      </c>
      <c r="CL19">
        <f t="shared" si="8"/>
        <v>0</v>
      </c>
      <c r="CM19">
        <f t="shared" si="9"/>
        <v>1</v>
      </c>
      <c r="CN19">
        <f t="shared" si="10"/>
        <v>0</v>
      </c>
      <c r="CO19">
        <f t="shared" si="11"/>
        <v>0</v>
      </c>
      <c r="CP19">
        <f t="shared" si="12"/>
        <v>2</v>
      </c>
      <c r="CR19">
        <f t="shared" si="13"/>
        <v>5</v>
      </c>
      <c r="CW19">
        <f t="shared" si="14"/>
        <v>0</v>
      </c>
      <c r="CX19">
        <f t="shared" si="15"/>
        <v>4</v>
      </c>
      <c r="CY19">
        <f t="shared" si="16"/>
        <v>0</v>
      </c>
      <c r="CZ19">
        <f t="shared" si="17"/>
        <v>0</v>
      </c>
      <c r="DA19">
        <f t="shared" si="18"/>
        <v>9</v>
      </c>
      <c r="DB19">
        <f t="shared" si="19"/>
        <v>0</v>
      </c>
      <c r="DC19">
        <f t="shared" si="20"/>
        <v>0</v>
      </c>
      <c r="DD19">
        <f t="shared" si="21"/>
        <v>2</v>
      </c>
      <c r="DG19">
        <f t="shared" si="22"/>
        <v>3</v>
      </c>
    </row>
    <row r="20" spans="1:111" x14ac:dyDescent="0.35">
      <c r="A20" s="171" t="s">
        <v>264</v>
      </c>
      <c r="B20" s="6" t="s">
        <v>265</v>
      </c>
      <c r="C20" s="45" t="s">
        <v>265</v>
      </c>
      <c r="D20" s="161" t="s">
        <v>1660</v>
      </c>
      <c r="E20" s="161"/>
      <c r="F20" s="46" t="s">
        <v>3850</v>
      </c>
      <c r="G20" s="5" t="s">
        <v>932</v>
      </c>
      <c r="H20" t="s">
        <v>933</v>
      </c>
      <c r="I20" s="6" t="s">
        <v>934</v>
      </c>
      <c r="J20" s="14"/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0.5</v>
      </c>
      <c r="W20">
        <v>0.5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0.5</v>
      </c>
      <c r="AV20">
        <v>0.5</v>
      </c>
      <c r="AW20">
        <v>0.5</v>
      </c>
      <c r="AX20">
        <v>0.5</v>
      </c>
      <c r="AY20">
        <v>0.5</v>
      </c>
      <c r="AZ20">
        <v>0.5</v>
      </c>
      <c r="BA20">
        <v>0.5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0.5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0.5</v>
      </c>
      <c r="BT20">
        <v>0.5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C20">
        <f t="shared" si="0"/>
        <v>12</v>
      </c>
      <c r="CE20">
        <f t="shared" si="1"/>
        <v>0</v>
      </c>
      <c r="CF20">
        <f t="shared" si="2"/>
        <v>2</v>
      </c>
      <c r="CG20">
        <f t="shared" si="3"/>
        <v>0</v>
      </c>
      <c r="CH20">
        <f t="shared" si="4"/>
        <v>0</v>
      </c>
      <c r="CI20">
        <f t="shared" si="5"/>
        <v>0</v>
      </c>
      <c r="CJ20">
        <f t="shared" si="6"/>
        <v>6</v>
      </c>
      <c r="CK20">
        <f t="shared" si="7"/>
        <v>1</v>
      </c>
      <c r="CL20">
        <f t="shared" si="8"/>
        <v>0</v>
      </c>
      <c r="CM20">
        <f t="shared" si="9"/>
        <v>1</v>
      </c>
      <c r="CN20">
        <f t="shared" si="10"/>
        <v>0</v>
      </c>
      <c r="CO20">
        <f t="shared" si="11"/>
        <v>2</v>
      </c>
      <c r="CP20">
        <f t="shared" si="12"/>
        <v>0</v>
      </c>
      <c r="CR20">
        <f t="shared" si="13"/>
        <v>5</v>
      </c>
      <c r="CW20">
        <f t="shared" si="14"/>
        <v>2</v>
      </c>
      <c r="CX20">
        <f t="shared" si="15"/>
        <v>0</v>
      </c>
      <c r="CY20">
        <f t="shared" si="16"/>
        <v>0</v>
      </c>
      <c r="CZ20">
        <f t="shared" si="17"/>
        <v>0</v>
      </c>
      <c r="DA20">
        <f t="shared" si="18"/>
        <v>8</v>
      </c>
      <c r="DB20">
        <f t="shared" si="19"/>
        <v>0</v>
      </c>
      <c r="DC20">
        <f t="shared" si="20"/>
        <v>2</v>
      </c>
      <c r="DD20">
        <f t="shared" si="21"/>
        <v>0</v>
      </c>
      <c r="DG20">
        <f t="shared" si="22"/>
        <v>3</v>
      </c>
    </row>
    <row r="21" spans="1:111" x14ac:dyDescent="0.35">
      <c r="A21" s="171" t="s">
        <v>137</v>
      </c>
      <c r="B21" s="6" t="s">
        <v>138</v>
      </c>
      <c r="C21" s="45" t="s">
        <v>2393</v>
      </c>
      <c r="D21" s="161" t="s">
        <v>913</v>
      </c>
      <c r="E21" s="161"/>
      <c r="F21" s="46" t="s">
        <v>3850</v>
      </c>
      <c r="G21" s="5" t="s">
        <v>912</v>
      </c>
      <c r="H21" t="s">
        <v>913</v>
      </c>
      <c r="I21" s="6" t="s">
        <v>914</v>
      </c>
      <c r="J21" s="14"/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0.5</v>
      </c>
      <c r="S21">
        <v>1</v>
      </c>
      <c r="T21">
        <v>1</v>
      </c>
      <c r="U21">
        <v>0</v>
      </c>
      <c r="V21">
        <v>0</v>
      </c>
      <c r="W21">
        <v>0.5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0.5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0.5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C21">
        <f t="shared" si="0"/>
        <v>11</v>
      </c>
      <c r="CE21">
        <f t="shared" si="1"/>
        <v>4</v>
      </c>
      <c r="CF21">
        <f t="shared" si="2"/>
        <v>2</v>
      </c>
      <c r="CG21">
        <f t="shared" si="3"/>
        <v>0</v>
      </c>
      <c r="CH21">
        <f t="shared" si="4"/>
        <v>1</v>
      </c>
      <c r="CI21">
        <f t="shared" si="5"/>
        <v>0</v>
      </c>
      <c r="CJ21">
        <f t="shared" si="6"/>
        <v>2</v>
      </c>
      <c r="CK21">
        <f t="shared" si="7"/>
        <v>0</v>
      </c>
      <c r="CL21">
        <f t="shared" si="8"/>
        <v>0</v>
      </c>
      <c r="CM21">
        <f t="shared" si="9"/>
        <v>2</v>
      </c>
      <c r="CN21">
        <f t="shared" si="10"/>
        <v>0</v>
      </c>
      <c r="CO21">
        <f t="shared" si="11"/>
        <v>0</v>
      </c>
      <c r="CP21">
        <f t="shared" si="12"/>
        <v>0</v>
      </c>
      <c r="CR21">
        <f t="shared" si="13"/>
        <v>5</v>
      </c>
      <c r="CW21">
        <f t="shared" si="14"/>
        <v>6</v>
      </c>
      <c r="CX21">
        <f t="shared" si="15"/>
        <v>0</v>
      </c>
      <c r="CY21">
        <f t="shared" si="16"/>
        <v>1</v>
      </c>
      <c r="CZ21">
        <f t="shared" si="17"/>
        <v>0</v>
      </c>
      <c r="DA21">
        <f t="shared" si="18"/>
        <v>4</v>
      </c>
      <c r="DB21">
        <f t="shared" si="19"/>
        <v>0</v>
      </c>
      <c r="DC21">
        <f t="shared" si="20"/>
        <v>0</v>
      </c>
      <c r="DD21">
        <f t="shared" si="21"/>
        <v>0</v>
      </c>
      <c r="DG21">
        <f t="shared" si="22"/>
        <v>3</v>
      </c>
    </row>
    <row r="22" spans="1:111" x14ac:dyDescent="0.35">
      <c r="A22" s="171" t="s">
        <v>487</v>
      </c>
      <c r="B22" s="6" t="s">
        <v>488</v>
      </c>
      <c r="C22" s="45" t="s">
        <v>2390</v>
      </c>
      <c r="D22" s="161" t="s">
        <v>1681</v>
      </c>
      <c r="E22" s="161"/>
      <c r="F22" s="46" t="s">
        <v>3850</v>
      </c>
      <c r="G22" s="5" t="s">
        <v>935</v>
      </c>
      <c r="H22" t="s">
        <v>936</v>
      </c>
      <c r="I22" s="6" t="s">
        <v>937</v>
      </c>
      <c r="J22" s="14"/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0.5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0.5</v>
      </c>
      <c r="AX22">
        <v>0.5</v>
      </c>
      <c r="AY22">
        <v>0.5</v>
      </c>
      <c r="AZ22">
        <v>0.5</v>
      </c>
      <c r="BA22">
        <v>0.5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0.5</v>
      </c>
      <c r="BJ22">
        <v>0.5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0.5</v>
      </c>
      <c r="BU22">
        <v>0.5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C22">
        <f t="shared" si="0"/>
        <v>10</v>
      </c>
      <c r="CE22">
        <f t="shared" si="1"/>
        <v>0</v>
      </c>
      <c r="CF22">
        <f t="shared" si="2"/>
        <v>0</v>
      </c>
      <c r="CG22">
        <f t="shared" si="3"/>
        <v>0</v>
      </c>
      <c r="CH22">
        <f t="shared" si="4"/>
        <v>1</v>
      </c>
      <c r="CI22">
        <f t="shared" si="5"/>
        <v>0</v>
      </c>
      <c r="CJ22">
        <f t="shared" si="6"/>
        <v>4</v>
      </c>
      <c r="CK22">
        <f t="shared" si="7"/>
        <v>1</v>
      </c>
      <c r="CL22">
        <f t="shared" si="8"/>
        <v>0</v>
      </c>
      <c r="CM22">
        <f t="shared" si="9"/>
        <v>2</v>
      </c>
      <c r="CN22">
        <f t="shared" si="10"/>
        <v>0</v>
      </c>
      <c r="CO22">
        <f t="shared" si="11"/>
        <v>2</v>
      </c>
      <c r="CP22">
        <f t="shared" si="12"/>
        <v>0</v>
      </c>
      <c r="CR22">
        <f t="shared" si="13"/>
        <v>5</v>
      </c>
      <c r="CW22">
        <f t="shared" si="14"/>
        <v>0</v>
      </c>
      <c r="CX22">
        <f t="shared" si="15"/>
        <v>0</v>
      </c>
      <c r="CY22">
        <f t="shared" si="16"/>
        <v>1</v>
      </c>
      <c r="CZ22">
        <f t="shared" si="17"/>
        <v>0</v>
      </c>
      <c r="DA22">
        <f t="shared" si="18"/>
        <v>7</v>
      </c>
      <c r="DB22">
        <f t="shared" si="19"/>
        <v>0</v>
      </c>
      <c r="DC22">
        <f t="shared" si="20"/>
        <v>2</v>
      </c>
      <c r="DD22">
        <f t="shared" si="21"/>
        <v>0</v>
      </c>
      <c r="DG22">
        <f t="shared" si="22"/>
        <v>3</v>
      </c>
    </row>
    <row r="23" spans="1:111" x14ac:dyDescent="0.35">
      <c r="A23" s="171" t="s">
        <v>143</v>
      </c>
      <c r="B23" s="6" t="s">
        <v>144</v>
      </c>
      <c r="C23" s="45" t="s">
        <v>1695</v>
      </c>
      <c r="D23" s="161" t="s">
        <v>913</v>
      </c>
      <c r="E23" s="161"/>
      <c r="F23" s="46" t="s">
        <v>3850</v>
      </c>
      <c r="G23" s="5" t="s">
        <v>912</v>
      </c>
      <c r="H23" t="s">
        <v>913</v>
      </c>
      <c r="I23" s="6" t="s">
        <v>914</v>
      </c>
      <c r="J23" s="14"/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0.5</v>
      </c>
      <c r="R23">
        <v>0.5</v>
      </c>
      <c r="S23">
        <v>0.5</v>
      </c>
      <c r="T23">
        <v>0.5</v>
      </c>
      <c r="U23">
        <v>0</v>
      </c>
      <c r="V23">
        <v>0.5</v>
      </c>
      <c r="W23">
        <v>0</v>
      </c>
      <c r="X23">
        <v>0</v>
      </c>
      <c r="Y23">
        <v>0.5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0.5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0.5</v>
      </c>
      <c r="BH23">
        <v>0</v>
      </c>
      <c r="BI23">
        <v>0.5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C23">
        <f t="shared" si="0"/>
        <v>9</v>
      </c>
      <c r="CE23">
        <f t="shared" si="1"/>
        <v>4</v>
      </c>
      <c r="CF23">
        <f t="shared" si="2"/>
        <v>2</v>
      </c>
      <c r="CG23">
        <f t="shared" si="3"/>
        <v>1</v>
      </c>
      <c r="CH23">
        <f t="shared" si="4"/>
        <v>0</v>
      </c>
      <c r="CI23">
        <f t="shared" si="5"/>
        <v>0</v>
      </c>
      <c r="CJ23">
        <f t="shared" si="6"/>
        <v>0</v>
      </c>
      <c r="CK23">
        <f t="shared" si="7"/>
        <v>0</v>
      </c>
      <c r="CL23">
        <f t="shared" si="8"/>
        <v>1</v>
      </c>
      <c r="CM23">
        <f t="shared" si="9"/>
        <v>1</v>
      </c>
      <c r="CN23">
        <f t="shared" si="10"/>
        <v>0</v>
      </c>
      <c r="CO23">
        <f t="shared" si="11"/>
        <v>0</v>
      </c>
      <c r="CP23">
        <f t="shared" si="12"/>
        <v>0</v>
      </c>
      <c r="CR23">
        <f t="shared" si="13"/>
        <v>5</v>
      </c>
      <c r="CW23">
        <f t="shared" si="14"/>
        <v>6</v>
      </c>
      <c r="CX23">
        <f t="shared" si="15"/>
        <v>1</v>
      </c>
      <c r="CY23">
        <f t="shared" si="16"/>
        <v>0</v>
      </c>
      <c r="CZ23">
        <f t="shared" si="17"/>
        <v>0</v>
      </c>
      <c r="DA23">
        <f t="shared" si="18"/>
        <v>2</v>
      </c>
      <c r="DB23">
        <f t="shared" si="19"/>
        <v>0</v>
      </c>
      <c r="DC23">
        <f t="shared" si="20"/>
        <v>0</v>
      </c>
      <c r="DD23">
        <f t="shared" si="21"/>
        <v>0</v>
      </c>
      <c r="DG23">
        <f t="shared" si="22"/>
        <v>3</v>
      </c>
    </row>
    <row r="24" spans="1:111" x14ac:dyDescent="0.35">
      <c r="A24" s="171" t="s">
        <v>326</v>
      </c>
      <c r="B24" s="6" t="s">
        <v>327</v>
      </c>
      <c r="C24" s="47" t="s">
        <v>3141</v>
      </c>
      <c r="D24" s="154" t="s">
        <v>1521</v>
      </c>
      <c r="E24" s="154"/>
      <c r="F24" s="48" t="s">
        <v>3853</v>
      </c>
      <c r="G24" s="5" t="s">
        <v>938</v>
      </c>
      <c r="H24" t="s">
        <v>938</v>
      </c>
      <c r="I24" s="6" t="s">
        <v>938</v>
      </c>
      <c r="J24" s="14"/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0.5</v>
      </c>
      <c r="AW24">
        <v>0.5</v>
      </c>
      <c r="AX24">
        <v>0.5</v>
      </c>
      <c r="AY24">
        <v>0.5</v>
      </c>
      <c r="AZ24">
        <v>0</v>
      </c>
      <c r="BA24">
        <v>0</v>
      </c>
      <c r="BB24">
        <v>0</v>
      </c>
      <c r="BC24">
        <v>0</v>
      </c>
      <c r="BD24">
        <v>0.5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0.5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0.5</v>
      </c>
      <c r="CC24">
        <f t="shared" si="0"/>
        <v>9</v>
      </c>
      <c r="CE24">
        <f t="shared" si="1"/>
        <v>0</v>
      </c>
      <c r="CF24">
        <f t="shared" si="2"/>
        <v>2</v>
      </c>
      <c r="CG24">
        <f t="shared" si="3"/>
        <v>0</v>
      </c>
      <c r="CH24">
        <f t="shared" si="4"/>
        <v>0</v>
      </c>
      <c r="CI24">
        <f t="shared" si="5"/>
        <v>0</v>
      </c>
      <c r="CJ24">
        <f t="shared" si="6"/>
        <v>4</v>
      </c>
      <c r="CK24">
        <f t="shared" si="7"/>
        <v>1</v>
      </c>
      <c r="CL24">
        <f t="shared" si="8"/>
        <v>0</v>
      </c>
      <c r="CM24">
        <f t="shared" si="9"/>
        <v>1</v>
      </c>
      <c r="CN24">
        <f t="shared" si="10"/>
        <v>0</v>
      </c>
      <c r="CO24">
        <f t="shared" si="11"/>
        <v>0</v>
      </c>
      <c r="CP24">
        <f t="shared" si="12"/>
        <v>1</v>
      </c>
      <c r="CR24">
        <f t="shared" si="13"/>
        <v>5</v>
      </c>
      <c r="CW24">
        <f t="shared" si="14"/>
        <v>2</v>
      </c>
      <c r="CX24">
        <f t="shared" si="15"/>
        <v>0</v>
      </c>
      <c r="CY24">
        <f t="shared" si="16"/>
        <v>0</v>
      </c>
      <c r="CZ24">
        <f t="shared" si="17"/>
        <v>0</v>
      </c>
      <c r="DA24">
        <f t="shared" si="18"/>
        <v>6</v>
      </c>
      <c r="DB24">
        <f t="shared" si="19"/>
        <v>0</v>
      </c>
      <c r="DC24">
        <f t="shared" si="20"/>
        <v>0</v>
      </c>
      <c r="DD24">
        <f t="shared" si="21"/>
        <v>1</v>
      </c>
      <c r="DG24">
        <f t="shared" si="22"/>
        <v>3</v>
      </c>
    </row>
    <row r="25" spans="1:111" x14ac:dyDescent="0.35">
      <c r="A25" s="171" t="s">
        <v>426</v>
      </c>
      <c r="B25" s="6" t="s">
        <v>427</v>
      </c>
      <c r="C25" s="71" t="s">
        <v>1711</v>
      </c>
      <c r="D25" s="163" t="s">
        <v>1521</v>
      </c>
      <c r="E25" s="163" t="s">
        <v>1681</v>
      </c>
      <c r="F25" s="72" t="s">
        <v>3857</v>
      </c>
      <c r="G25" s="5" t="s">
        <v>935</v>
      </c>
      <c r="H25" t="s">
        <v>936</v>
      </c>
      <c r="I25" s="6" t="s">
        <v>937</v>
      </c>
      <c r="J25" s="14"/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0.5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0.5</v>
      </c>
      <c r="AW25">
        <v>0</v>
      </c>
      <c r="AX25">
        <v>0.5</v>
      </c>
      <c r="AY25">
        <v>0.5</v>
      </c>
      <c r="AZ25">
        <v>0.5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0.5</v>
      </c>
      <c r="BH25">
        <v>0</v>
      </c>
      <c r="BI25">
        <v>0</v>
      </c>
      <c r="BJ25">
        <v>0</v>
      </c>
      <c r="BK25">
        <v>0</v>
      </c>
      <c r="BL25">
        <v>0.5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0.5</v>
      </c>
      <c r="CA25">
        <v>0</v>
      </c>
      <c r="CC25">
        <f t="shared" si="0"/>
        <v>8</v>
      </c>
      <c r="CE25">
        <f t="shared" si="1"/>
        <v>0</v>
      </c>
      <c r="CF25">
        <f t="shared" si="2"/>
        <v>0</v>
      </c>
      <c r="CG25">
        <f t="shared" si="3"/>
        <v>1</v>
      </c>
      <c r="CH25">
        <f t="shared" si="4"/>
        <v>0</v>
      </c>
      <c r="CI25">
        <f t="shared" si="5"/>
        <v>0</v>
      </c>
      <c r="CJ25">
        <f t="shared" si="6"/>
        <v>4</v>
      </c>
      <c r="CK25">
        <f t="shared" si="7"/>
        <v>0</v>
      </c>
      <c r="CL25">
        <f t="shared" si="8"/>
        <v>1</v>
      </c>
      <c r="CM25">
        <f t="shared" si="9"/>
        <v>1</v>
      </c>
      <c r="CN25">
        <f t="shared" si="10"/>
        <v>0</v>
      </c>
      <c r="CO25">
        <f t="shared" si="11"/>
        <v>0</v>
      </c>
      <c r="CP25">
        <f t="shared" si="12"/>
        <v>1</v>
      </c>
      <c r="CR25">
        <f t="shared" si="13"/>
        <v>5</v>
      </c>
      <c r="CW25">
        <f t="shared" si="14"/>
        <v>0</v>
      </c>
      <c r="CX25">
        <f t="shared" si="15"/>
        <v>1</v>
      </c>
      <c r="CY25">
        <f t="shared" si="16"/>
        <v>0</v>
      </c>
      <c r="CZ25">
        <f t="shared" si="17"/>
        <v>0</v>
      </c>
      <c r="DA25">
        <f t="shared" si="18"/>
        <v>6</v>
      </c>
      <c r="DB25">
        <f t="shared" si="19"/>
        <v>0</v>
      </c>
      <c r="DC25">
        <f t="shared" si="20"/>
        <v>0</v>
      </c>
      <c r="DD25">
        <f t="shared" si="21"/>
        <v>1</v>
      </c>
      <c r="DG25">
        <f t="shared" si="22"/>
        <v>3</v>
      </c>
    </row>
    <row r="26" spans="1:111" x14ac:dyDescent="0.35">
      <c r="A26" s="171" t="s">
        <v>113</v>
      </c>
      <c r="B26" s="6" t="s">
        <v>114</v>
      </c>
      <c r="C26" s="45" t="s">
        <v>1723</v>
      </c>
      <c r="D26" s="161" t="s">
        <v>1030</v>
      </c>
      <c r="E26" s="161"/>
      <c r="F26" s="46" t="s">
        <v>3850</v>
      </c>
      <c r="G26" s="5" t="s">
        <v>939</v>
      </c>
      <c r="H26" t="s">
        <v>1016</v>
      </c>
      <c r="I26" s="7" t="s">
        <v>1017</v>
      </c>
      <c r="J26" s="14"/>
      <c r="K26">
        <v>0</v>
      </c>
      <c r="L26">
        <v>0.5</v>
      </c>
      <c r="M26">
        <v>0</v>
      </c>
      <c r="N26">
        <v>0</v>
      </c>
      <c r="O26">
        <v>0</v>
      </c>
      <c r="P26">
        <v>0.5</v>
      </c>
      <c r="Q26">
        <v>0</v>
      </c>
      <c r="R26">
        <v>0</v>
      </c>
      <c r="S26">
        <v>0.5</v>
      </c>
      <c r="T26">
        <v>0</v>
      </c>
      <c r="U26">
        <v>0</v>
      </c>
      <c r="V26">
        <v>0</v>
      </c>
      <c r="W26">
        <v>0</v>
      </c>
      <c r="X26">
        <v>1</v>
      </c>
      <c r="Y26">
        <v>1</v>
      </c>
      <c r="Z26">
        <v>1</v>
      </c>
      <c r="AA26">
        <v>0.5</v>
      </c>
      <c r="AB26">
        <v>1</v>
      </c>
      <c r="AC26">
        <v>1</v>
      </c>
      <c r="AD26">
        <v>1</v>
      </c>
      <c r="AE26">
        <v>0</v>
      </c>
      <c r="AF26">
        <v>0</v>
      </c>
      <c r="AG26">
        <v>0.5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0.5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0.5</v>
      </c>
      <c r="BX26">
        <v>0</v>
      </c>
      <c r="BY26">
        <v>0</v>
      </c>
      <c r="BZ26">
        <v>0</v>
      </c>
      <c r="CA26">
        <v>0</v>
      </c>
      <c r="CC26">
        <f t="shared" si="0"/>
        <v>15</v>
      </c>
      <c r="CE26">
        <f t="shared" si="1"/>
        <v>3</v>
      </c>
      <c r="CF26">
        <f t="shared" si="2"/>
        <v>10</v>
      </c>
      <c r="CG26">
        <f t="shared" si="3"/>
        <v>0</v>
      </c>
      <c r="CH26">
        <f t="shared" si="4"/>
        <v>0</v>
      </c>
      <c r="CI26">
        <f t="shared" si="5"/>
        <v>1</v>
      </c>
      <c r="CJ26">
        <f t="shared" si="6"/>
        <v>0</v>
      </c>
      <c r="CK26">
        <f t="shared" si="7"/>
        <v>0</v>
      </c>
      <c r="CL26">
        <f t="shared" si="8"/>
        <v>0</v>
      </c>
      <c r="CM26">
        <f t="shared" si="9"/>
        <v>0</v>
      </c>
      <c r="CN26">
        <f t="shared" si="10"/>
        <v>0</v>
      </c>
      <c r="CO26">
        <f t="shared" si="11"/>
        <v>1</v>
      </c>
      <c r="CP26">
        <f t="shared" si="12"/>
        <v>0</v>
      </c>
      <c r="CR26">
        <f t="shared" si="13"/>
        <v>4</v>
      </c>
      <c r="CW26">
        <f t="shared" si="14"/>
        <v>13</v>
      </c>
      <c r="CX26">
        <f t="shared" si="15"/>
        <v>0</v>
      </c>
      <c r="CY26">
        <f t="shared" si="16"/>
        <v>0</v>
      </c>
      <c r="CZ26">
        <f t="shared" si="17"/>
        <v>1</v>
      </c>
      <c r="DA26">
        <f t="shared" si="18"/>
        <v>0</v>
      </c>
      <c r="DB26">
        <f t="shared" si="19"/>
        <v>0</v>
      </c>
      <c r="DC26">
        <f t="shared" si="20"/>
        <v>1</v>
      </c>
      <c r="DD26">
        <f t="shared" si="21"/>
        <v>0</v>
      </c>
      <c r="DG26">
        <f t="shared" si="22"/>
        <v>3</v>
      </c>
    </row>
    <row r="27" spans="1:111" x14ac:dyDescent="0.35">
      <c r="A27" s="171" t="s">
        <v>87</v>
      </c>
      <c r="B27" s="6" t="s">
        <v>88</v>
      </c>
      <c r="C27" s="71" t="s">
        <v>1739</v>
      </c>
      <c r="D27" s="163" t="s">
        <v>1736</v>
      </c>
      <c r="E27" s="163"/>
      <c r="F27" s="72" t="s">
        <v>3857</v>
      </c>
      <c r="G27" s="5" t="s">
        <v>940</v>
      </c>
      <c r="H27" t="s">
        <v>941</v>
      </c>
      <c r="I27" s="6" t="s">
        <v>942</v>
      </c>
      <c r="J27" s="14"/>
      <c r="K27">
        <v>0.5</v>
      </c>
      <c r="L27">
        <v>1</v>
      </c>
      <c r="M27">
        <v>0.5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0.5</v>
      </c>
      <c r="AW27">
        <v>0.5</v>
      </c>
      <c r="AX27">
        <v>0.5</v>
      </c>
      <c r="AY27">
        <v>0.5</v>
      </c>
      <c r="AZ27">
        <v>0.5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0.5</v>
      </c>
      <c r="BL27">
        <v>0</v>
      </c>
      <c r="BM27">
        <v>0</v>
      </c>
      <c r="BN27">
        <v>0.5</v>
      </c>
      <c r="BO27">
        <v>0</v>
      </c>
      <c r="BP27">
        <v>0</v>
      </c>
      <c r="BQ27">
        <v>0</v>
      </c>
      <c r="BR27">
        <v>0.5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C27">
        <f t="shared" si="0"/>
        <v>13</v>
      </c>
      <c r="CE27">
        <f t="shared" si="1"/>
        <v>5</v>
      </c>
      <c r="CF27">
        <f t="shared" si="2"/>
        <v>0</v>
      </c>
      <c r="CG27">
        <f t="shared" si="3"/>
        <v>0</v>
      </c>
      <c r="CH27">
        <f t="shared" si="4"/>
        <v>0</v>
      </c>
      <c r="CI27">
        <f t="shared" si="5"/>
        <v>0</v>
      </c>
      <c r="CJ27">
        <f t="shared" si="6"/>
        <v>5</v>
      </c>
      <c r="CK27">
        <f t="shared" si="7"/>
        <v>0</v>
      </c>
      <c r="CL27">
        <f t="shared" si="8"/>
        <v>0</v>
      </c>
      <c r="CM27">
        <f t="shared" si="9"/>
        <v>1</v>
      </c>
      <c r="CN27">
        <f t="shared" si="10"/>
        <v>2</v>
      </c>
      <c r="CO27">
        <f t="shared" si="11"/>
        <v>0</v>
      </c>
      <c r="CP27">
        <f t="shared" si="12"/>
        <v>0</v>
      </c>
      <c r="CR27">
        <f t="shared" si="13"/>
        <v>4</v>
      </c>
      <c r="CW27">
        <f t="shared" si="14"/>
        <v>5</v>
      </c>
      <c r="CX27">
        <f t="shared" si="15"/>
        <v>0</v>
      </c>
      <c r="CY27">
        <f t="shared" si="16"/>
        <v>0</v>
      </c>
      <c r="CZ27">
        <f t="shared" si="17"/>
        <v>0</v>
      </c>
      <c r="DA27">
        <f t="shared" si="18"/>
        <v>6</v>
      </c>
      <c r="DB27">
        <f t="shared" si="19"/>
        <v>2</v>
      </c>
      <c r="DC27">
        <f t="shared" si="20"/>
        <v>0</v>
      </c>
      <c r="DD27">
        <f t="shared" si="21"/>
        <v>0</v>
      </c>
      <c r="DG27">
        <f t="shared" si="22"/>
        <v>3</v>
      </c>
    </row>
    <row r="28" spans="1:111" x14ac:dyDescent="0.35">
      <c r="A28" s="171" t="s">
        <v>107</v>
      </c>
      <c r="B28" s="6" t="s">
        <v>108</v>
      </c>
      <c r="C28" s="78" t="s">
        <v>108</v>
      </c>
      <c r="D28" s="155" t="s">
        <v>1521</v>
      </c>
      <c r="E28" s="155"/>
      <c r="F28" s="79" t="s">
        <v>3861</v>
      </c>
      <c r="G28" s="5" t="s">
        <v>938</v>
      </c>
      <c r="H28" t="s">
        <v>938</v>
      </c>
      <c r="I28" s="6" t="s">
        <v>938</v>
      </c>
      <c r="J28" s="14"/>
      <c r="K28">
        <v>0</v>
      </c>
      <c r="L28">
        <v>0.5</v>
      </c>
      <c r="M28">
        <v>0.5</v>
      </c>
      <c r="N28">
        <v>0</v>
      </c>
      <c r="O28">
        <v>0.5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0.5</v>
      </c>
      <c r="W28">
        <v>0.5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1</v>
      </c>
      <c r="AG28">
        <v>1</v>
      </c>
      <c r="AH28">
        <v>0.5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0.5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0.5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C28">
        <f t="shared" si="0"/>
        <v>11</v>
      </c>
      <c r="CE28">
        <f t="shared" si="1"/>
        <v>3</v>
      </c>
      <c r="CF28">
        <f t="shared" si="2"/>
        <v>6</v>
      </c>
      <c r="CG28">
        <f t="shared" si="3"/>
        <v>1</v>
      </c>
      <c r="CH28">
        <f t="shared" si="4"/>
        <v>0</v>
      </c>
      <c r="CI28">
        <f t="shared" si="5"/>
        <v>0</v>
      </c>
      <c r="CJ28">
        <f t="shared" si="6"/>
        <v>0</v>
      </c>
      <c r="CK28">
        <f t="shared" si="7"/>
        <v>0</v>
      </c>
      <c r="CL28">
        <f t="shared" si="8"/>
        <v>0</v>
      </c>
      <c r="CM28">
        <f t="shared" si="9"/>
        <v>1</v>
      </c>
      <c r="CN28">
        <f t="shared" si="10"/>
        <v>0</v>
      </c>
      <c r="CO28">
        <f t="shared" si="11"/>
        <v>0</v>
      </c>
      <c r="CP28">
        <f t="shared" si="12"/>
        <v>0</v>
      </c>
      <c r="CR28">
        <f t="shared" si="13"/>
        <v>4</v>
      </c>
      <c r="CW28">
        <f t="shared" si="14"/>
        <v>9</v>
      </c>
      <c r="CX28">
        <f t="shared" si="15"/>
        <v>1</v>
      </c>
      <c r="CY28">
        <f t="shared" si="16"/>
        <v>0</v>
      </c>
      <c r="CZ28">
        <f t="shared" si="17"/>
        <v>0</v>
      </c>
      <c r="DA28">
        <f t="shared" si="18"/>
        <v>1</v>
      </c>
      <c r="DB28">
        <f t="shared" si="19"/>
        <v>0</v>
      </c>
      <c r="DC28">
        <f t="shared" si="20"/>
        <v>0</v>
      </c>
      <c r="DD28">
        <f t="shared" si="21"/>
        <v>0</v>
      </c>
      <c r="DG28">
        <f t="shared" si="22"/>
        <v>3</v>
      </c>
    </row>
    <row r="29" spans="1:111" x14ac:dyDescent="0.35">
      <c r="A29" s="171" t="s">
        <v>346</v>
      </c>
      <c r="B29" s="6" t="s">
        <v>347</v>
      </c>
      <c r="C29" s="45" t="s">
        <v>1752</v>
      </c>
      <c r="D29" s="161" t="s">
        <v>1660</v>
      </c>
      <c r="E29" s="161"/>
      <c r="F29" s="46" t="s">
        <v>3850</v>
      </c>
      <c r="G29" s="5" t="s">
        <v>920</v>
      </c>
      <c r="H29" t="s">
        <v>921</v>
      </c>
      <c r="I29" s="6" t="s">
        <v>922</v>
      </c>
      <c r="J29" s="14" t="s">
        <v>932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0.5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0.5</v>
      </c>
      <c r="AV29">
        <v>0.5</v>
      </c>
      <c r="AW29">
        <v>0.5</v>
      </c>
      <c r="AX29">
        <v>0.5</v>
      </c>
      <c r="AY29">
        <v>0.5</v>
      </c>
      <c r="AZ29">
        <v>0.5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0.5</v>
      </c>
      <c r="BJ29">
        <v>0</v>
      </c>
      <c r="BK29">
        <v>0</v>
      </c>
      <c r="BL29">
        <v>0</v>
      </c>
      <c r="BM29">
        <v>0</v>
      </c>
      <c r="BN29">
        <v>0.5</v>
      </c>
      <c r="BO29">
        <v>0</v>
      </c>
      <c r="BP29">
        <v>0</v>
      </c>
      <c r="BQ29">
        <v>0.5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C29">
        <f t="shared" si="0"/>
        <v>10</v>
      </c>
      <c r="CE29">
        <f t="shared" si="1"/>
        <v>0</v>
      </c>
      <c r="CF29">
        <f t="shared" si="2"/>
        <v>0</v>
      </c>
      <c r="CG29">
        <f t="shared" si="3"/>
        <v>1</v>
      </c>
      <c r="CH29">
        <f t="shared" si="4"/>
        <v>0</v>
      </c>
      <c r="CI29">
        <f t="shared" si="5"/>
        <v>0</v>
      </c>
      <c r="CJ29">
        <f t="shared" si="6"/>
        <v>6</v>
      </c>
      <c r="CK29">
        <f t="shared" si="7"/>
        <v>0</v>
      </c>
      <c r="CL29">
        <f t="shared" si="8"/>
        <v>0</v>
      </c>
      <c r="CM29">
        <f t="shared" si="9"/>
        <v>1</v>
      </c>
      <c r="CN29">
        <f t="shared" si="10"/>
        <v>2</v>
      </c>
      <c r="CO29">
        <f t="shared" si="11"/>
        <v>0</v>
      </c>
      <c r="CP29">
        <f t="shared" si="12"/>
        <v>0</v>
      </c>
      <c r="CR29">
        <f t="shared" si="13"/>
        <v>4</v>
      </c>
      <c r="CW29">
        <f t="shared" si="14"/>
        <v>0</v>
      </c>
      <c r="CX29">
        <f t="shared" si="15"/>
        <v>1</v>
      </c>
      <c r="CY29">
        <f t="shared" si="16"/>
        <v>0</v>
      </c>
      <c r="CZ29">
        <f t="shared" si="17"/>
        <v>0</v>
      </c>
      <c r="DA29">
        <f t="shared" si="18"/>
        <v>7</v>
      </c>
      <c r="DB29">
        <f t="shared" si="19"/>
        <v>2</v>
      </c>
      <c r="DC29">
        <f t="shared" si="20"/>
        <v>0</v>
      </c>
      <c r="DD29">
        <f t="shared" si="21"/>
        <v>0</v>
      </c>
      <c r="DG29">
        <f t="shared" si="22"/>
        <v>3</v>
      </c>
    </row>
    <row r="30" spans="1:111" x14ac:dyDescent="0.35">
      <c r="A30" s="171" t="s">
        <v>362</v>
      </c>
      <c r="B30" s="6" t="s">
        <v>362</v>
      </c>
      <c r="C30" s="45" t="s">
        <v>1757</v>
      </c>
      <c r="D30" s="161" t="s">
        <v>1504</v>
      </c>
      <c r="E30" s="161"/>
      <c r="F30" s="46" t="s">
        <v>3850</v>
      </c>
      <c r="G30" s="5" t="s">
        <v>938</v>
      </c>
      <c r="H30" t="s">
        <v>938</v>
      </c>
      <c r="I30" s="6" t="s">
        <v>938</v>
      </c>
      <c r="J30" s="14"/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0.5</v>
      </c>
      <c r="AM30">
        <v>0</v>
      </c>
      <c r="AN30">
        <v>0</v>
      </c>
      <c r="AO30">
        <v>0.5</v>
      </c>
      <c r="AP30">
        <v>0</v>
      </c>
      <c r="AQ30">
        <v>0.5</v>
      </c>
      <c r="AR30">
        <v>1</v>
      </c>
      <c r="AS30">
        <v>0.5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0.5</v>
      </c>
      <c r="BA30">
        <v>1</v>
      </c>
      <c r="BB30">
        <v>0</v>
      </c>
      <c r="BC30">
        <v>0</v>
      </c>
      <c r="BD30">
        <v>0.5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C30">
        <f t="shared" si="0"/>
        <v>8</v>
      </c>
      <c r="CE30">
        <f t="shared" si="1"/>
        <v>0</v>
      </c>
      <c r="CF30">
        <f t="shared" si="2"/>
        <v>0</v>
      </c>
      <c r="CG30">
        <f t="shared" si="3"/>
        <v>2</v>
      </c>
      <c r="CH30">
        <f t="shared" si="4"/>
        <v>3</v>
      </c>
      <c r="CI30">
        <f t="shared" si="5"/>
        <v>0</v>
      </c>
      <c r="CJ30">
        <f t="shared" si="6"/>
        <v>1</v>
      </c>
      <c r="CK30">
        <f t="shared" si="7"/>
        <v>2</v>
      </c>
      <c r="CL30">
        <f t="shared" si="8"/>
        <v>0</v>
      </c>
      <c r="CM30">
        <f t="shared" si="9"/>
        <v>0</v>
      </c>
      <c r="CN30">
        <f t="shared" si="10"/>
        <v>0</v>
      </c>
      <c r="CO30">
        <f t="shared" si="11"/>
        <v>0</v>
      </c>
      <c r="CP30">
        <f t="shared" si="12"/>
        <v>0</v>
      </c>
      <c r="CR30">
        <f t="shared" si="13"/>
        <v>4</v>
      </c>
      <c r="CW30">
        <f t="shared" si="14"/>
        <v>0</v>
      </c>
      <c r="CX30">
        <f t="shared" si="15"/>
        <v>2</v>
      </c>
      <c r="CY30">
        <f t="shared" si="16"/>
        <v>3</v>
      </c>
      <c r="CZ30">
        <f t="shared" si="17"/>
        <v>0</v>
      </c>
      <c r="DA30">
        <f t="shared" si="18"/>
        <v>3</v>
      </c>
      <c r="DB30">
        <f t="shared" si="19"/>
        <v>0</v>
      </c>
      <c r="DC30">
        <f t="shared" si="20"/>
        <v>0</v>
      </c>
      <c r="DD30">
        <f t="shared" si="21"/>
        <v>0</v>
      </c>
      <c r="DG30">
        <f t="shared" si="22"/>
        <v>3</v>
      </c>
    </row>
    <row r="31" spans="1:111" x14ac:dyDescent="0.35">
      <c r="A31" s="171" t="s">
        <v>432</v>
      </c>
      <c r="B31" s="6" t="s">
        <v>433</v>
      </c>
      <c r="C31" s="168" t="s">
        <v>938</v>
      </c>
      <c r="D31" s="162" t="s">
        <v>938</v>
      </c>
      <c r="E31" s="162"/>
      <c r="F31" s="164" t="s">
        <v>3852</v>
      </c>
      <c r="G31" s="5" t="s">
        <v>938</v>
      </c>
      <c r="H31" t="s">
        <v>938</v>
      </c>
      <c r="I31" s="6" t="s">
        <v>938</v>
      </c>
      <c r="J31" s="14"/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0.5</v>
      </c>
      <c r="AP31">
        <v>0.5</v>
      </c>
      <c r="AQ31">
        <v>0.5</v>
      </c>
      <c r="AR31">
        <v>0</v>
      </c>
      <c r="AS31">
        <v>0</v>
      </c>
      <c r="AT31">
        <v>0</v>
      </c>
      <c r="AU31">
        <v>0</v>
      </c>
      <c r="AV31">
        <v>0.5</v>
      </c>
      <c r="AW31">
        <v>0.5</v>
      </c>
      <c r="AX31">
        <v>0</v>
      </c>
      <c r="AY31">
        <v>0.5</v>
      </c>
      <c r="AZ31">
        <v>0.5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0.5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C31">
        <f t="shared" si="0"/>
        <v>8</v>
      </c>
      <c r="CE31">
        <f t="shared" si="1"/>
        <v>0</v>
      </c>
      <c r="CF31">
        <f t="shared" si="2"/>
        <v>0</v>
      </c>
      <c r="CG31">
        <f t="shared" si="3"/>
        <v>2</v>
      </c>
      <c r="CH31">
        <f t="shared" si="4"/>
        <v>1</v>
      </c>
      <c r="CI31">
        <f t="shared" si="5"/>
        <v>0</v>
      </c>
      <c r="CJ31">
        <f t="shared" si="6"/>
        <v>4</v>
      </c>
      <c r="CK31">
        <f t="shared" si="7"/>
        <v>0</v>
      </c>
      <c r="CL31">
        <f t="shared" si="8"/>
        <v>0</v>
      </c>
      <c r="CM31">
        <f t="shared" si="9"/>
        <v>1</v>
      </c>
      <c r="CN31">
        <f t="shared" si="10"/>
        <v>0</v>
      </c>
      <c r="CO31">
        <f t="shared" si="11"/>
        <v>0</v>
      </c>
      <c r="CP31">
        <f t="shared" si="12"/>
        <v>0</v>
      </c>
      <c r="CR31">
        <f t="shared" si="13"/>
        <v>4</v>
      </c>
      <c r="CW31">
        <f t="shared" si="14"/>
        <v>0</v>
      </c>
      <c r="CX31">
        <f t="shared" si="15"/>
        <v>2</v>
      </c>
      <c r="CY31">
        <f t="shared" si="16"/>
        <v>1</v>
      </c>
      <c r="CZ31">
        <f t="shared" si="17"/>
        <v>0</v>
      </c>
      <c r="DA31">
        <f t="shared" si="18"/>
        <v>5</v>
      </c>
      <c r="DB31">
        <f t="shared" si="19"/>
        <v>0</v>
      </c>
      <c r="DC31">
        <f t="shared" si="20"/>
        <v>0</v>
      </c>
      <c r="DD31">
        <f t="shared" si="21"/>
        <v>0</v>
      </c>
      <c r="DG31">
        <f t="shared" si="22"/>
        <v>3</v>
      </c>
    </row>
    <row r="32" spans="1:111" x14ac:dyDescent="0.35">
      <c r="A32" s="171" t="s">
        <v>363</v>
      </c>
      <c r="B32" s="6" t="s">
        <v>364</v>
      </c>
      <c r="C32" s="121" t="s">
        <v>3177</v>
      </c>
      <c r="D32" s="122" t="s">
        <v>3178</v>
      </c>
      <c r="E32" s="155"/>
      <c r="F32" s="79" t="s">
        <v>3861</v>
      </c>
      <c r="G32" s="5" t="s">
        <v>944</v>
      </c>
      <c r="H32" t="s">
        <v>945</v>
      </c>
      <c r="I32" s="6" t="s">
        <v>946</v>
      </c>
      <c r="J32" s="14" t="s">
        <v>923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0.5</v>
      </c>
      <c r="AM32">
        <v>0</v>
      </c>
      <c r="AN32">
        <v>0</v>
      </c>
      <c r="AO32">
        <v>0.5</v>
      </c>
      <c r="AP32">
        <v>0</v>
      </c>
      <c r="AQ32">
        <v>0.5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0.5</v>
      </c>
      <c r="BB32">
        <v>0</v>
      </c>
      <c r="BC32">
        <v>0</v>
      </c>
      <c r="BD32">
        <v>0.5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0.5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C32">
        <f t="shared" si="0"/>
        <v>6</v>
      </c>
      <c r="CE32">
        <f t="shared" si="1"/>
        <v>0</v>
      </c>
      <c r="CF32">
        <f t="shared" si="2"/>
        <v>0</v>
      </c>
      <c r="CG32">
        <f t="shared" si="3"/>
        <v>2</v>
      </c>
      <c r="CH32">
        <f t="shared" si="4"/>
        <v>1</v>
      </c>
      <c r="CI32">
        <f t="shared" si="5"/>
        <v>0</v>
      </c>
      <c r="CJ32">
        <f t="shared" si="6"/>
        <v>0</v>
      </c>
      <c r="CK32">
        <f t="shared" si="7"/>
        <v>2</v>
      </c>
      <c r="CL32">
        <f t="shared" si="8"/>
        <v>0</v>
      </c>
      <c r="CM32">
        <f t="shared" si="9"/>
        <v>1</v>
      </c>
      <c r="CN32">
        <f t="shared" si="10"/>
        <v>0</v>
      </c>
      <c r="CO32">
        <f t="shared" si="11"/>
        <v>0</v>
      </c>
      <c r="CP32">
        <f t="shared" si="12"/>
        <v>0</v>
      </c>
      <c r="CR32">
        <f t="shared" si="13"/>
        <v>4</v>
      </c>
      <c r="CW32">
        <f t="shared" si="14"/>
        <v>0</v>
      </c>
      <c r="CX32">
        <f t="shared" si="15"/>
        <v>2</v>
      </c>
      <c r="CY32">
        <f t="shared" si="16"/>
        <v>1</v>
      </c>
      <c r="CZ32">
        <f t="shared" si="17"/>
        <v>0</v>
      </c>
      <c r="DA32">
        <f t="shared" si="18"/>
        <v>3</v>
      </c>
      <c r="DB32">
        <f t="shared" si="19"/>
        <v>0</v>
      </c>
      <c r="DC32">
        <f t="shared" si="20"/>
        <v>0</v>
      </c>
      <c r="DD32">
        <f t="shared" si="21"/>
        <v>0</v>
      </c>
      <c r="DG32">
        <f t="shared" si="22"/>
        <v>3</v>
      </c>
    </row>
    <row r="33" spans="1:111" x14ac:dyDescent="0.35">
      <c r="A33" s="171" t="s">
        <v>379</v>
      </c>
      <c r="B33" s="6" t="s">
        <v>380</v>
      </c>
      <c r="C33" s="47" t="s">
        <v>380</v>
      </c>
      <c r="D33" s="154" t="s">
        <v>3191</v>
      </c>
      <c r="E33" s="154"/>
      <c r="F33" s="48" t="s">
        <v>3853</v>
      </c>
      <c r="G33" s="5" t="s">
        <v>938</v>
      </c>
      <c r="H33" t="s">
        <v>938</v>
      </c>
      <c r="I33" s="6" t="s">
        <v>938</v>
      </c>
      <c r="J33" s="14"/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0.5</v>
      </c>
      <c r="AM33">
        <v>0</v>
      </c>
      <c r="AN33">
        <v>0</v>
      </c>
      <c r="AO33">
        <v>0</v>
      </c>
      <c r="AP33">
        <v>0.5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0.5</v>
      </c>
      <c r="BA33">
        <v>0.5</v>
      </c>
      <c r="BB33">
        <v>0</v>
      </c>
      <c r="BC33">
        <v>0</v>
      </c>
      <c r="BD33">
        <v>0.5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0.5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C33">
        <f t="shared" si="0"/>
        <v>6</v>
      </c>
      <c r="CE33">
        <f t="shared" si="1"/>
        <v>0</v>
      </c>
      <c r="CF33">
        <f t="shared" si="2"/>
        <v>0</v>
      </c>
      <c r="CG33">
        <f t="shared" si="3"/>
        <v>2</v>
      </c>
      <c r="CH33">
        <f t="shared" si="4"/>
        <v>0</v>
      </c>
      <c r="CI33">
        <f t="shared" si="5"/>
        <v>0</v>
      </c>
      <c r="CJ33">
        <f t="shared" si="6"/>
        <v>1</v>
      </c>
      <c r="CK33">
        <f t="shared" si="7"/>
        <v>2</v>
      </c>
      <c r="CL33">
        <f t="shared" si="8"/>
        <v>0</v>
      </c>
      <c r="CM33">
        <f t="shared" si="9"/>
        <v>0</v>
      </c>
      <c r="CN33">
        <f t="shared" si="10"/>
        <v>1</v>
      </c>
      <c r="CO33">
        <f t="shared" si="11"/>
        <v>0</v>
      </c>
      <c r="CP33">
        <f t="shared" si="12"/>
        <v>0</v>
      </c>
      <c r="CR33">
        <f t="shared" si="13"/>
        <v>4</v>
      </c>
      <c r="CW33">
        <f t="shared" si="14"/>
        <v>0</v>
      </c>
      <c r="CX33">
        <f t="shared" si="15"/>
        <v>2</v>
      </c>
      <c r="CY33">
        <f t="shared" si="16"/>
        <v>0</v>
      </c>
      <c r="CZ33">
        <f t="shared" si="17"/>
        <v>0</v>
      </c>
      <c r="DA33">
        <f t="shared" si="18"/>
        <v>3</v>
      </c>
      <c r="DB33">
        <f t="shared" si="19"/>
        <v>1</v>
      </c>
      <c r="DC33">
        <f t="shared" si="20"/>
        <v>0</v>
      </c>
      <c r="DD33">
        <f t="shared" si="21"/>
        <v>0</v>
      </c>
      <c r="DG33">
        <f t="shared" si="22"/>
        <v>3</v>
      </c>
    </row>
    <row r="34" spans="1:111" x14ac:dyDescent="0.35">
      <c r="A34" s="171" t="s">
        <v>435</v>
      </c>
      <c r="B34" s="6" t="s">
        <v>436</v>
      </c>
      <c r="C34" s="45" t="s">
        <v>1776</v>
      </c>
      <c r="D34" s="161" t="s">
        <v>1521</v>
      </c>
      <c r="E34" s="161"/>
      <c r="F34" s="46" t="s">
        <v>3850</v>
      </c>
      <c r="G34" s="5" t="s">
        <v>938</v>
      </c>
      <c r="H34" t="s">
        <v>938</v>
      </c>
      <c r="I34" s="6" t="s">
        <v>938</v>
      </c>
      <c r="J34" s="14"/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0.5</v>
      </c>
      <c r="AP34">
        <v>0</v>
      </c>
      <c r="AQ34">
        <v>0</v>
      </c>
      <c r="AR34">
        <v>0</v>
      </c>
      <c r="AS34">
        <v>0.5</v>
      </c>
      <c r="AT34">
        <v>0</v>
      </c>
      <c r="AU34">
        <v>0</v>
      </c>
      <c r="AV34">
        <v>0</v>
      </c>
      <c r="AW34">
        <v>0.5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0.5</v>
      </c>
      <c r="BJ34">
        <v>0</v>
      </c>
      <c r="BK34">
        <v>0.5</v>
      </c>
      <c r="BL34">
        <v>0.5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C34">
        <f t="shared" si="0"/>
        <v>6</v>
      </c>
      <c r="CE34">
        <f t="shared" si="1"/>
        <v>0</v>
      </c>
      <c r="CF34">
        <f t="shared" si="2"/>
        <v>0</v>
      </c>
      <c r="CG34">
        <f t="shared" si="3"/>
        <v>1</v>
      </c>
      <c r="CH34">
        <f t="shared" si="4"/>
        <v>1</v>
      </c>
      <c r="CI34">
        <f t="shared" si="5"/>
        <v>0</v>
      </c>
      <c r="CJ34">
        <f t="shared" si="6"/>
        <v>1</v>
      </c>
      <c r="CK34">
        <f t="shared" si="7"/>
        <v>0</v>
      </c>
      <c r="CL34">
        <f t="shared" si="8"/>
        <v>0</v>
      </c>
      <c r="CM34">
        <f t="shared" si="9"/>
        <v>3</v>
      </c>
      <c r="CN34">
        <f t="shared" si="10"/>
        <v>0</v>
      </c>
      <c r="CO34">
        <f t="shared" si="11"/>
        <v>0</v>
      </c>
      <c r="CP34">
        <f t="shared" si="12"/>
        <v>0</v>
      </c>
      <c r="CR34">
        <f t="shared" si="13"/>
        <v>4</v>
      </c>
      <c r="CW34">
        <f t="shared" si="14"/>
        <v>0</v>
      </c>
      <c r="CX34">
        <f t="shared" si="15"/>
        <v>1</v>
      </c>
      <c r="CY34">
        <f t="shared" si="16"/>
        <v>1</v>
      </c>
      <c r="CZ34">
        <f t="shared" si="17"/>
        <v>0</v>
      </c>
      <c r="DA34">
        <f t="shared" si="18"/>
        <v>4</v>
      </c>
      <c r="DB34">
        <f t="shared" si="19"/>
        <v>0</v>
      </c>
      <c r="DC34">
        <f t="shared" si="20"/>
        <v>0</v>
      </c>
      <c r="DD34">
        <f t="shared" si="21"/>
        <v>0</v>
      </c>
      <c r="DG34">
        <f t="shared" si="22"/>
        <v>3</v>
      </c>
    </row>
    <row r="35" spans="1:111" x14ac:dyDescent="0.35">
      <c r="A35" s="171" t="s">
        <v>437</v>
      </c>
      <c r="B35" s="6" t="s">
        <v>438</v>
      </c>
      <c r="C35" s="168" t="s">
        <v>938</v>
      </c>
      <c r="D35" s="162" t="s">
        <v>938</v>
      </c>
      <c r="E35" s="162"/>
      <c r="F35" s="164" t="s">
        <v>3852</v>
      </c>
      <c r="G35" s="5" t="s">
        <v>938</v>
      </c>
      <c r="H35" t="s">
        <v>938</v>
      </c>
      <c r="I35" s="6" t="s">
        <v>938</v>
      </c>
      <c r="J35" s="14"/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0.5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0.5</v>
      </c>
      <c r="AV35">
        <v>0.5</v>
      </c>
      <c r="AW35">
        <v>0</v>
      </c>
      <c r="AX35">
        <v>0</v>
      </c>
      <c r="AY35">
        <v>0.5</v>
      </c>
      <c r="AZ35">
        <v>0</v>
      </c>
      <c r="BA35">
        <v>0.5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0.5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C35">
        <f t="shared" si="0"/>
        <v>6</v>
      </c>
      <c r="CE35">
        <f t="shared" si="1"/>
        <v>0</v>
      </c>
      <c r="CF35">
        <f t="shared" si="2"/>
        <v>0</v>
      </c>
      <c r="CG35">
        <f t="shared" si="3"/>
        <v>1</v>
      </c>
      <c r="CH35">
        <f t="shared" si="4"/>
        <v>0</v>
      </c>
      <c r="CI35">
        <f t="shared" si="5"/>
        <v>0</v>
      </c>
      <c r="CJ35">
        <f t="shared" si="6"/>
        <v>3</v>
      </c>
      <c r="CK35">
        <f t="shared" si="7"/>
        <v>1</v>
      </c>
      <c r="CL35">
        <f t="shared" si="8"/>
        <v>0</v>
      </c>
      <c r="CM35">
        <f t="shared" si="9"/>
        <v>0</v>
      </c>
      <c r="CN35">
        <f t="shared" si="10"/>
        <v>1</v>
      </c>
      <c r="CO35">
        <f t="shared" si="11"/>
        <v>0</v>
      </c>
      <c r="CP35">
        <f t="shared" si="12"/>
        <v>0</v>
      </c>
      <c r="CR35">
        <f t="shared" si="13"/>
        <v>4</v>
      </c>
      <c r="CW35">
        <f t="shared" si="14"/>
        <v>0</v>
      </c>
      <c r="CX35">
        <f t="shared" si="15"/>
        <v>1</v>
      </c>
      <c r="CY35">
        <f t="shared" si="16"/>
        <v>0</v>
      </c>
      <c r="CZ35">
        <f t="shared" si="17"/>
        <v>0</v>
      </c>
      <c r="DA35">
        <f t="shared" si="18"/>
        <v>4</v>
      </c>
      <c r="DB35">
        <f t="shared" si="19"/>
        <v>1</v>
      </c>
      <c r="DC35">
        <f t="shared" si="20"/>
        <v>0</v>
      </c>
      <c r="DD35">
        <f t="shared" si="21"/>
        <v>0</v>
      </c>
      <c r="DG35">
        <f t="shared" si="22"/>
        <v>3</v>
      </c>
    </row>
    <row r="36" spans="1:111" x14ac:dyDescent="0.35">
      <c r="A36" s="171" t="s">
        <v>473</v>
      </c>
      <c r="B36" s="6" t="s">
        <v>474</v>
      </c>
      <c r="C36" s="45" t="s">
        <v>1785</v>
      </c>
      <c r="D36" s="161" t="s">
        <v>1002</v>
      </c>
      <c r="E36" s="161"/>
      <c r="F36" s="46" t="s">
        <v>3850</v>
      </c>
      <c r="G36" s="5" t="s">
        <v>947</v>
      </c>
      <c r="H36" t="s">
        <v>1002</v>
      </c>
      <c r="I36" s="6" t="s">
        <v>1003</v>
      </c>
      <c r="J36" s="14"/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0.5</v>
      </c>
      <c r="AR36">
        <v>0</v>
      </c>
      <c r="AS36">
        <v>0.5</v>
      </c>
      <c r="AT36">
        <v>0</v>
      </c>
      <c r="AU36">
        <v>0</v>
      </c>
      <c r="AV36">
        <v>0.5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0.5</v>
      </c>
      <c r="BJ36">
        <v>0</v>
      </c>
      <c r="BK36">
        <v>0</v>
      </c>
      <c r="BL36">
        <v>0</v>
      </c>
      <c r="BM36">
        <v>0.5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0.5</v>
      </c>
      <c r="BZ36">
        <v>0</v>
      </c>
      <c r="CA36">
        <v>0</v>
      </c>
      <c r="CC36">
        <f t="shared" si="0"/>
        <v>6</v>
      </c>
      <c r="CE36">
        <f t="shared" si="1"/>
        <v>0</v>
      </c>
      <c r="CF36">
        <f t="shared" si="2"/>
        <v>0</v>
      </c>
      <c r="CG36">
        <f t="shared" si="3"/>
        <v>0</v>
      </c>
      <c r="CH36">
        <f t="shared" si="4"/>
        <v>2</v>
      </c>
      <c r="CI36">
        <f t="shared" si="5"/>
        <v>0</v>
      </c>
      <c r="CJ36">
        <f t="shared" si="6"/>
        <v>1</v>
      </c>
      <c r="CK36">
        <f t="shared" si="7"/>
        <v>0</v>
      </c>
      <c r="CL36">
        <f t="shared" si="8"/>
        <v>0</v>
      </c>
      <c r="CM36">
        <f t="shared" si="9"/>
        <v>2</v>
      </c>
      <c r="CN36">
        <f t="shared" si="10"/>
        <v>0</v>
      </c>
      <c r="CO36">
        <f t="shared" si="11"/>
        <v>0</v>
      </c>
      <c r="CP36">
        <f t="shared" si="12"/>
        <v>1</v>
      </c>
      <c r="CR36">
        <f t="shared" si="13"/>
        <v>4</v>
      </c>
      <c r="CW36">
        <f t="shared" si="14"/>
        <v>0</v>
      </c>
      <c r="CX36">
        <f t="shared" si="15"/>
        <v>0</v>
      </c>
      <c r="CY36">
        <f t="shared" si="16"/>
        <v>2</v>
      </c>
      <c r="CZ36">
        <f t="shared" si="17"/>
        <v>0</v>
      </c>
      <c r="DA36">
        <f t="shared" si="18"/>
        <v>3</v>
      </c>
      <c r="DB36">
        <f t="shared" si="19"/>
        <v>0</v>
      </c>
      <c r="DC36">
        <f t="shared" si="20"/>
        <v>0</v>
      </c>
      <c r="DD36">
        <f t="shared" si="21"/>
        <v>1</v>
      </c>
      <c r="DG36">
        <f t="shared" si="22"/>
        <v>3</v>
      </c>
    </row>
    <row r="37" spans="1:111" x14ac:dyDescent="0.35">
      <c r="A37" s="171" t="s">
        <v>577</v>
      </c>
      <c r="B37" s="6" t="s">
        <v>578</v>
      </c>
      <c r="C37" s="45" t="s">
        <v>1794</v>
      </c>
      <c r="D37" s="161" t="s">
        <v>1795</v>
      </c>
      <c r="E37" s="161"/>
      <c r="F37" s="46" t="s">
        <v>3850</v>
      </c>
      <c r="G37" s="5" t="s">
        <v>938</v>
      </c>
      <c r="H37" t="s">
        <v>938</v>
      </c>
      <c r="I37" s="6" t="s">
        <v>938</v>
      </c>
      <c r="J37" s="14"/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0.5</v>
      </c>
      <c r="BN37">
        <v>1</v>
      </c>
      <c r="BO37">
        <v>0</v>
      </c>
      <c r="BP37">
        <v>0.5</v>
      </c>
      <c r="BQ37">
        <v>0</v>
      </c>
      <c r="BR37">
        <v>0.5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0.5</v>
      </c>
      <c r="BY37">
        <v>0</v>
      </c>
      <c r="BZ37">
        <v>0</v>
      </c>
      <c r="CA37">
        <v>0</v>
      </c>
      <c r="CC37">
        <f t="shared" si="0"/>
        <v>6</v>
      </c>
      <c r="CE37">
        <f t="shared" si="1"/>
        <v>0</v>
      </c>
      <c r="CF37">
        <f t="shared" si="2"/>
        <v>0</v>
      </c>
      <c r="CG37">
        <f t="shared" si="3"/>
        <v>0</v>
      </c>
      <c r="CH37">
        <f t="shared" si="4"/>
        <v>0</v>
      </c>
      <c r="CI37">
        <f t="shared" si="5"/>
        <v>0</v>
      </c>
      <c r="CJ37">
        <f t="shared" si="6"/>
        <v>1</v>
      </c>
      <c r="CK37">
        <f t="shared" si="7"/>
        <v>0</v>
      </c>
      <c r="CL37">
        <f t="shared" si="8"/>
        <v>0</v>
      </c>
      <c r="CM37">
        <f t="shared" si="9"/>
        <v>1</v>
      </c>
      <c r="CN37">
        <f t="shared" si="10"/>
        <v>3</v>
      </c>
      <c r="CO37">
        <f t="shared" si="11"/>
        <v>0</v>
      </c>
      <c r="CP37">
        <f t="shared" si="12"/>
        <v>1</v>
      </c>
      <c r="CR37">
        <f t="shared" si="13"/>
        <v>4</v>
      </c>
      <c r="CW37">
        <f t="shared" si="14"/>
        <v>0</v>
      </c>
      <c r="CX37">
        <f t="shared" si="15"/>
        <v>0</v>
      </c>
      <c r="CY37">
        <f t="shared" si="16"/>
        <v>0</v>
      </c>
      <c r="CZ37">
        <f t="shared" si="17"/>
        <v>0</v>
      </c>
      <c r="DA37">
        <f t="shared" si="18"/>
        <v>2</v>
      </c>
      <c r="DB37">
        <f t="shared" si="19"/>
        <v>3</v>
      </c>
      <c r="DC37">
        <f t="shared" si="20"/>
        <v>0</v>
      </c>
      <c r="DD37">
        <f t="shared" si="21"/>
        <v>1</v>
      </c>
      <c r="DG37">
        <f t="shared" si="22"/>
        <v>3</v>
      </c>
    </row>
    <row r="38" spans="1:111" x14ac:dyDescent="0.35">
      <c r="A38" s="171" t="s">
        <v>705</v>
      </c>
      <c r="B38" s="6" t="s">
        <v>706</v>
      </c>
      <c r="C38" s="45" t="s">
        <v>2396</v>
      </c>
      <c r="D38" s="161" t="s">
        <v>1799</v>
      </c>
      <c r="E38" s="161"/>
      <c r="F38" s="46" t="s">
        <v>3850</v>
      </c>
      <c r="G38" s="5" t="s">
        <v>948</v>
      </c>
      <c r="H38" t="s">
        <v>949</v>
      </c>
      <c r="I38" s="6" t="s">
        <v>950</v>
      </c>
      <c r="J38" s="14"/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0.5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0.5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0.5</v>
      </c>
      <c r="BU38">
        <v>0</v>
      </c>
      <c r="BV38">
        <v>0</v>
      </c>
      <c r="BW38">
        <v>0</v>
      </c>
      <c r="BX38">
        <v>0</v>
      </c>
      <c r="BY38">
        <v>0.5</v>
      </c>
      <c r="BZ38">
        <v>0.5</v>
      </c>
      <c r="CA38">
        <v>0</v>
      </c>
      <c r="CC38">
        <f t="shared" si="0"/>
        <v>5</v>
      </c>
      <c r="CE38">
        <f t="shared" si="1"/>
        <v>0</v>
      </c>
      <c r="CF38">
        <f t="shared" si="2"/>
        <v>0</v>
      </c>
      <c r="CG38">
        <f t="shared" si="3"/>
        <v>0</v>
      </c>
      <c r="CH38">
        <f t="shared" si="4"/>
        <v>0</v>
      </c>
      <c r="CI38">
        <f t="shared" si="5"/>
        <v>0</v>
      </c>
      <c r="CJ38">
        <f t="shared" si="6"/>
        <v>0</v>
      </c>
      <c r="CK38">
        <f t="shared" si="7"/>
        <v>1</v>
      </c>
      <c r="CL38">
        <f t="shared" si="8"/>
        <v>1</v>
      </c>
      <c r="CM38">
        <f t="shared" si="9"/>
        <v>0</v>
      </c>
      <c r="CN38">
        <f t="shared" si="10"/>
        <v>0</v>
      </c>
      <c r="CO38">
        <f t="shared" si="11"/>
        <v>1</v>
      </c>
      <c r="CP38">
        <f t="shared" si="12"/>
        <v>2</v>
      </c>
      <c r="CR38">
        <f t="shared" si="13"/>
        <v>4</v>
      </c>
      <c r="CW38">
        <f t="shared" si="14"/>
        <v>0</v>
      </c>
      <c r="CX38">
        <f t="shared" si="15"/>
        <v>0</v>
      </c>
      <c r="CY38">
        <f t="shared" si="16"/>
        <v>0</v>
      </c>
      <c r="CZ38">
        <f t="shared" si="17"/>
        <v>0</v>
      </c>
      <c r="DA38">
        <f t="shared" si="18"/>
        <v>2</v>
      </c>
      <c r="DB38">
        <f t="shared" si="19"/>
        <v>0</v>
      </c>
      <c r="DC38">
        <f t="shared" si="20"/>
        <v>1</v>
      </c>
      <c r="DD38">
        <f t="shared" si="21"/>
        <v>2</v>
      </c>
      <c r="DG38">
        <f t="shared" si="22"/>
        <v>3</v>
      </c>
    </row>
    <row r="39" spans="1:111" x14ac:dyDescent="0.35">
      <c r="A39" s="171" t="s">
        <v>238</v>
      </c>
      <c r="B39" s="6" t="s">
        <v>239</v>
      </c>
      <c r="C39" s="47" t="s">
        <v>3196</v>
      </c>
      <c r="D39" s="154" t="s">
        <v>1521</v>
      </c>
      <c r="E39" s="154"/>
      <c r="F39" s="48" t="s">
        <v>3853</v>
      </c>
      <c r="G39" s="5" t="s">
        <v>938</v>
      </c>
      <c r="H39" t="s">
        <v>938</v>
      </c>
      <c r="I39" s="6" t="s">
        <v>938</v>
      </c>
      <c r="J39" s="14"/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0.5</v>
      </c>
      <c r="V39">
        <v>0</v>
      </c>
      <c r="W39">
        <v>0</v>
      </c>
      <c r="X39">
        <v>0</v>
      </c>
      <c r="Y39">
        <v>0</v>
      </c>
      <c r="Z39">
        <v>0.5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0.5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0.5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C39">
        <f t="shared" si="0"/>
        <v>4</v>
      </c>
      <c r="CE39">
        <f t="shared" si="1"/>
        <v>1</v>
      </c>
      <c r="CF39">
        <f t="shared" si="2"/>
        <v>1</v>
      </c>
      <c r="CG39">
        <f t="shared" si="3"/>
        <v>1</v>
      </c>
      <c r="CH39">
        <f t="shared" si="4"/>
        <v>0</v>
      </c>
      <c r="CI39">
        <f t="shared" si="5"/>
        <v>0</v>
      </c>
      <c r="CJ39">
        <f t="shared" si="6"/>
        <v>0</v>
      </c>
      <c r="CK39">
        <f t="shared" si="7"/>
        <v>0</v>
      </c>
      <c r="CL39">
        <f t="shared" si="8"/>
        <v>0</v>
      </c>
      <c r="CM39">
        <f t="shared" si="9"/>
        <v>0</v>
      </c>
      <c r="CN39">
        <f t="shared" si="10"/>
        <v>1</v>
      </c>
      <c r="CO39">
        <f t="shared" si="11"/>
        <v>0</v>
      </c>
      <c r="CP39">
        <f t="shared" si="12"/>
        <v>0</v>
      </c>
      <c r="CR39">
        <f t="shared" si="13"/>
        <v>4</v>
      </c>
      <c r="CW39">
        <f t="shared" si="14"/>
        <v>2</v>
      </c>
      <c r="CX39">
        <f t="shared" si="15"/>
        <v>1</v>
      </c>
      <c r="CY39">
        <f t="shared" si="16"/>
        <v>0</v>
      </c>
      <c r="CZ39">
        <f t="shared" si="17"/>
        <v>0</v>
      </c>
      <c r="DA39">
        <f t="shared" si="18"/>
        <v>0</v>
      </c>
      <c r="DB39">
        <f t="shared" si="19"/>
        <v>1</v>
      </c>
      <c r="DC39">
        <f t="shared" si="20"/>
        <v>0</v>
      </c>
      <c r="DD39">
        <f t="shared" si="21"/>
        <v>0</v>
      </c>
      <c r="DG39">
        <f t="shared" si="22"/>
        <v>3</v>
      </c>
    </row>
    <row r="40" spans="1:111" x14ac:dyDescent="0.35">
      <c r="A40" s="171" t="s">
        <v>314</v>
      </c>
      <c r="B40" s="6" t="s">
        <v>315</v>
      </c>
      <c r="C40" s="45" t="s">
        <v>1823</v>
      </c>
      <c r="D40" s="161" t="s">
        <v>1660</v>
      </c>
      <c r="E40" s="161"/>
      <c r="F40" s="46" t="s">
        <v>3850</v>
      </c>
      <c r="G40" s="5" t="s">
        <v>951</v>
      </c>
      <c r="H40" t="s">
        <v>952</v>
      </c>
      <c r="I40" s="6" t="s">
        <v>953</v>
      </c>
      <c r="J40" s="14"/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0.5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0.5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0.5</v>
      </c>
      <c r="BI40">
        <v>0</v>
      </c>
      <c r="BJ40">
        <v>0</v>
      </c>
      <c r="BK40">
        <v>0</v>
      </c>
      <c r="BL40">
        <v>0</v>
      </c>
      <c r="BM40">
        <v>0.5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C40">
        <f t="shared" si="0"/>
        <v>4</v>
      </c>
      <c r="CE40">
        <f t="shared" si="1"/>
        <v>0</v>
      </c>
      <c r="CF40">
        <f t="shared" si="2"/>
        <v>1</v>
      </c>
      <c r="CG40">
        <f t="shared" si="3"/>
        <v>0</v>
      </c>
      <c r="CH40">
        <f t="shared" si="4"/>
        <v>1</v>
      </c>
      <c r="CI40">
        <f t="shared" si="5"/>
        <v>0</v>
      </c>
      <c r="CJ40">
        <f t="shared" si="6"/>
        <v>0</v>
      </c>
      <c r="CK40">
        <f t="shared" si="7"/>
        <v>0</v>
      </c>
      <c r="CL40">
        <f t="shared" si="8"/>
        <v>1</v>
      </c>
      <c r="CM40">
        <f t="shared" si="9"/>
        <v>1</v>
      </c>
      <c r="CN40">
        <f t="shared" si="10"/>
        <v>0</v>
      </c>
      <c r="CO40">
        <f t="shared" si="11"/>
        <v>0</v>
      </c>
      <c r="CP40">
        <f t="shared" si="12"/>
        <v>0</v>
      </c>
      <c r="CR40">
        <f t="shared" si="13"/>
        <v>4</v>
      </c>
      <c r="CW40">
        <f t="shared" si="14"/>
        <v>1</v>
      </c>
      <c r="CX40">
        <f t="shared" si="15"/>
        <v>0</v>
      </c>
      <c r="CY40">
        <f t="shared" si="16"/>
        <v>1</v>
      </c>
      <c r="CZ40">
        <f t="shared" si="17"/>
        <v>0</v>
      </c>
      <c r="DA40">
        <f t="shared" si="18"/>
        <v>2</v>
      </c>
      <c r="DB40">
        <f t="shared" si="19"/>
        <v>0</v>
      </c>
      <c r="DC40">
        <f t="shared" si="20"/>
        <v>0</v>
      </c>
      <c r="DD40">
        <f t="shared" si="21"/>
        <v>0</v>
      </c>
      <c r="DG40">
        <f t="shared" si="22"/>
        <v>3</v>
      </c>
    </row>
    <row r="41" spans="1:111" x14ac:dyDescent="0.35">
      <c r="A41" s="171" t="s">
        <v>811</v>
      </c>
      <c r="B41" s="6" t="s">
        <v>811</v>
      </c>
      <c r="C41" s="78" t="s">
        <v>3883</v>
      </c>
      <c r="D41" s="155" t="s">
        <v>3212</v>
      </c>
      <c r="E41" s="155" t="s">
        <v>1521</v>
      </c>
      <c r="F41" s="79" t="s">
        <v>3861</v>
      </c>
      <c r="G41" s="5" t="s">
        <v>938</v>
      </c>
      <c r="H41" t="s">
        <v>938</v>
      </c>
      <c r="I41" s="6" t="s">
        <v>938</v>
      </c>
      <c r="J41" s="14"/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0.5</v>
      </c>
      <c r="BK41">
        <v>0</v>
      </c>
      <c r="BL41">
        <v>0.5</v>
      </c>
      <c r="BM41">
        <v>0.5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0.5</v>
      </c>
      <c r="BU41">
        <v>1</v>
      </c>
      <c r="BV41">
        <v>1</v>
      </c>
      <c r="BW41">
        <v>1</v>
      </c>
      <c r="BX41">
        <v>0</v>
      </c>
      <c r="BY41">
        <v>0</v>
      </c>
      <c r="BZ41">
        <v>0.5</v>
      </c>
      <c r="CA41">
        <v>0</v>
      </c>
      <c r="CC41">
        <f t="shared" si="0"/>
        <v>9</v>
      </c>
      <c r="CE41">
        <f t="shared" si="1"/>
        <v>0</v>
      </c>
      <c r="CF41">
        <f t="shared" si="2"/>
        <v>0</v>
      </c>
      <c r="CG41">
        <f t="shared" si="3"/>
        <v>0</v>
      </c>
      <c r="CH41">
        <f t="shared" si="4"/>
        <v>0</v>
      </c>
      <c r="CI41">
        <f t="shared" si="5"/>
        <v>0</v>
      </c>
      <c r="CJ41">
        <f t="shared" si="6"/>
        <v>0</v>
      </c>
      <c r="CK41">
        <f t="shared" si="7"/>
        <v>0</v>
      </c>
      <c r="CL41">
        <f t="shared" si="8"/>
        <v>0</v>
      </c>
      <c r="CM41">
        <f t="shared" si="9"/>
        <v>3</v>
      </c>
      <c r="CN41">
        <f t="shared" si="10"/>
        <v>0</v>
      </c>
      <c r="CO41">
        <f t="shared" si="11"/>
        <v>5</v>
      </c>
      <c r="CP41">
        <f t="shared" si="12"/>
        <v>1</v>
      </c>
      <c r="CR41">
        <f t="shared" si="13"/>
        <v>3</v>
      </c>
      <c r="CW41">
        <f t="shared" si="14"/>
        <v>0</v>
      </c>
      <c r="CX41">
        <f t="shared" si="15"/>
        <v>0</v>
      </c>
      <c r="CY41">
        <f t="shared" si="16"/>
        <v>0</v>
      </c>
      <c r="CZ41">
        <f t="shared" si="17"/>
        <v>0</v>
      </c>
      <c r="DA41">
        <f t="shared" si="18"/>
        <v>3</v>
      </c>
      <c r="DB41">
        <f t="shared" si="19"/>
        <v>0</v>
      </c>
      <c r="DC41">
        <f t="shared" si="20"/>
        <v>5</v>
      </c>
      <c r="DD41">
        <f t="shared" si="21"/>
        <v>1</v>
      </c>
      <c r="DG41">
        <f t="shared" si="22"/>
        <v>3</v>
      </c>
    </row>
    <row r="42" spans="1:111" x14ac:dyDescent="0.35">
      <c r="A42" s="171" t="s">
        <v>99</v>
      </c>
      <c r="B42" s="6" t="s">
        <v>100</v>
      </c>
      <c r="C42" s="45" t="s">
        <v>100</v>
      </c>
      <c r="D42" s="161" t="s">
        <v>1660</v>
      </c>
      <c r="E42" s="161"/>
      <c r="F42" s="46" t="s">
        <v>3850</v>
      </c>
      <c r="G42" s="5" t="s">
        <v>920</v>
      </c>
      <c r="H42" t="s">
        <v>921</v>
      </c>
      <c r="I42" s="6" t="s">
        <v>922</v>
      </c>
      <c r="J42" s="14"/>
      <c r="K42">
        <v>0</v>
      </c>
      <c r="L42">
        <v>1</v>
      </c>
      <c r="M42">
        <v>0.5</v>
      </c>
      <c r="N42">
        <v>0</v>
      </c>
      <c r="O42">
        <v>0</v>
      </c>
      <c r="P42">
        <v>0.5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0.5</v>
      </c>
      <c r="BJ42">
        <v>0.5</v>
      </c>
      <c r="BK42">
        <v>0</v>
      </c>
      <c r="BL42">
        <v>0.5</v>
      </c>
      <c r="BM42">
        <v>0.5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C42">
        <f t="shared" si="0"/>
        <v>8</v>
      </c>
      <c r="CE42">
        <f t="shared" si="1"/>
        <v>3</v>
      </c>
      <c r="CF42">
        <f t="shared" si="2"/>
        <v>0</v>
      </c>
      <c r="CG42">
        <f t="shared" si="3"/>
        <v>0</v>
      </c>
      <c r="CH42">
        <f t="shared" si="4"/>
        <v>0</v>
      </c>
      <c r="CI42">
        <f t="shared" si="5"/>
        <v>1</v>
      </c>
      <c r="CJ42">
        <f t="shared" si="6"/>
        <v>0</v>
      </c>
      <c r="CK42">
        <f t="shared" si="7"/>
        <v>0</v>
      </c>
      <c r="CL42">
        <f t="shared" si="8"/>
        <v>0</v>
      </c>
      <c r="CM42">
        <f t="shared" si="9"/>
        <v>4</v>
      </c>
      <c r="CN42">
        <f t="shared" si="10"/>
        <v>0</v>
      </c>
      <c r="CO42">
        <f t="shared" si="11"/>
        <v>0</v>
      </c>
      <c r="CP42">
        <f t="shared" si="12"/>
        <v>0</v>
      </c>
      <c r="CR42">
        <f t="shared" si="13"/>
        <v>3</v>
      </c>
      <c r="CW42">
        <f t="shared" si="14"/>
        <v>3</v>
      </c>
      <c r="CX42">
        <f t="shared" si="15"/>
        <v>0</v>
      </c>
      <c r="CY42">
        <f t="shared" si="16"/>
        <v>0</v>
      </c>
      <c r="CZ42">
        <f t="shared" si="17"/>
        <v>1</v>
      </c>
      <c r="DA42">
        <f t="shared" si="18"/>
        <v>4</v>
      </c>
      <c r="DB42">
        <f t="shared" si="19"/>
        <v>0</v>
      </c>
      <c r="DC42">
        <f t="shared" si="20"/>
        <v>0</v>
      </c>
      <c r="DD42">
        <f t="shared" si="21"/>
        <v>0</v>
      </c>
      <c r="DG42">
        <f t="shared" si="22"/>
        <v>3</v>
      </c>
    </row>
    <row r="43" spans="1:111" x14ac:dyDescent="0.35">
      <c r="A43" s="171" t="s">
        <v>115</v>
      </c>
      <c r="B43" s="6" t="s">
        <v>116</v>
      </c>
      <c r="C43" s="168" t="s">
        <v>938</v>
      </c>
      <c r="D43" s="162" t="s">
        <v>938</v>
      </c>
      <c r="E43" s="162"/>
      <c r="F43" s="164" t="s">
        <v>3852</v>
      </c>
      <c r="G43" s="5" t="s">
        <v>938</v>
      </c>
      <c r="H43" t="s">
        <v>938</v>
      </c>
      <c r="I43" s="6" t="s">
        <v>938</v>
      </c>
      <c r="J43" s="14"/>
      <c r="K43">
        <v>0</v>
      </c>
      <c r="L43">
        <v>0</v>
      </c>
      <c r="M43">
        <v>0.5</v>
      </c>
      <c r="N43">
        <v>0.5</v>
      </c>
      <c r="O43">
        <v>0.5</v>
      </c>
      <c r="P43">
        <v>0</v>
      </c>
      <c r="Q43">
        <v>0</v>
      </c>
      <c r="R43">
        <v>0</v>
      </c>
      <c r="S43">
        <v>0.5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0.5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0.5</v>
      </c>
      <c r="BC43">
        <v>0.5</v>
      </c>
      <c r="BD43">
        <v>0.5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C43">
        <f t="shared" si="0"/>
        <v>8</v>
      </c>
      <c r="CE43">
        <f t="shared" si="1"/>
        <v>4</v>
      </c>
      <c r="CF43">
        <f t="shared" si="2"/>
        <v>0</v>
      </c>
      <c r="CG43">
        <f t="shared" si="3"/>
        <v>0</v>
      </c>
      <c r="CH43">
        <f t="shared" si="4"/>
        <v>1</v>
      </c>
      <c r="CI43">
        <f t="shared" si="5"/>
        <v>0</v>
      </c>
      <c r="CJ43">
        <f t="shared" si="6"/>
        <v>0</v>
      </c>
      <c r="CK43">
        <f t="shared" si="7"/>
        <v>3</v>
      </c>
      <c r="CL43">
        <f t="shared" si="8"/>
        <v>0</v>
      </c>
      <c r="CM43">
        <f t="shared" si="9"/>
        <v>0</v>
      </c>
      <c r="CN43">
        <f t="shared" si="10"/>
        <v>0</v>
      </c>
      <c r="CO43">
        <f t="shared" si="11"/>
        <v>0</v>
      </c>
      <c r="CP43">
        <f t="shared" si="12"/>
        <v>0</v>
      </c>
      <c r="CR43">
        <f t="shared" si="13"/>
        <v>3</v>
      </c>
      <c r="CW43">
        <f t="shared" si="14"/>
        <v>4</v>
      </c>
      <c r="CX43">
        <f t="shared" si="15"/>
        <v>0</v>
      </c>
      <c r="CY43">
        <f t="shared" si="16"/>
        <v>1</v>
      </c>
      <c r="CZ43">
        <f t="shared" si="17"/>
        <v>0</v>
      </c>
      <c r="DA43">
        <f t="shared" si="18"/>
        <v>3</v>
      </c>
      <c r="DB43">
        <f t="shared" si="19"/>
        <v>0</v>
      </c>
      <c r="DC43">
        <f t="shared" si="20"/>
        <v>0</v>
      </c>
      <c r="DD43">
        <f t="shared" si="21"/>
        <v>0</v>
      </c>
      <c r="DG43">
        <f t="shared" si="22"/>
        <v>3</v>
      </c>
    </row>
    <row r="44" spans="1:111" x14ac:dyDescent="0.35">
      <c r="A44" s="171" t="s">
        <v>338</v>
      </c>
      <c r="B44" s="6" t="s">
        <v>339</v>
      </c>
      <c r="C44" s="47" t="s">
        <v>339</v>
      </c>
      <c r="D44" s="154" t="s">
        <v>1521</v>
      </c>
      <c r="E44" s="154"/>
      <c r="F44" s="48" t="s">
        <v>3853</v>
      </c>
      <c r="G44" s="5" t="s">
        <v>938</v>
      </c>
      <c r="H44" t="s">
        <v>938</v>
      </c>
      <c r="I44" s="6" t="s">
        <v>938</v>
      </c>
      <c r="J44" s="14"/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0.5</v>
      </c>
      <c r="AL44">
        <v>0</v>
      </c>
      <c r="AM44">
        <v>1</v>
      </c>
      <c r="AN44">
        <v>0.5</v>
      </c>
      <c r="AO44">
        <v>0.5</v>
      </c>
      <c r="AP44">
        <v>0.5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0.5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C44">
        <f t="shared" si="0"/>
        <v>7</v>
      </c>
      <c r="CE44">
        <f t="shared" si="1"/>
        <v>0</v>
      </c>
      <c r="CF44">
        <f t="shared" si="2"/>
        <v>0</v>
      </c>
      <c r="CG44">
        <f t="shared" si="3"/>
        <v>5</v>
      </c>
      <c r="CH44">
        <f t="shared" si="4"/>
        <v>1</v>
      </c>
      <c r="CI44">
        <f t="shared" si="5"/>
        <v>0</v>
      </c>
      <c r="CJ44">
        <f t="shared" si="6"/>
        <v>0</v>
      </c>
      <c r="CK44">
        <f t="shared" si="7"/>
        <v>1</v>
      </c>
      <c r="CL44">
        <f t="shared" si="8"/>
        <v>0</v>
      </c>
      <c r="CM44">
        <f t="shared" si="9"/>
        <v>0</v>
      </c>
      <c r="CN44">
        <f t="shared" si="10"/>
        <v>0</v>
      </c>
      <c r="CO44">
        <f t="shared" si="11"/>
        <v>0</v>
      </c>
      <c r="CP44">
        <f t="shared" si="12"/>
        <v>0</v>
      </c>
      <c r="CR44">
        <f t="shared" si="13"/>
        <v>3</v>
      </c>
      <c r="CW44">
        <f t="shared" si="14"/>
        <v>0</v>
      </c>
      <c r="CX44">
        <f t="shared" si="15"/>
        <v>5</v>
      </c>
      <c r="CY44">
        <f t="shared" si="16"/>
        <v>1</v>
      </c>
      <c r="CZ44">
        <f t="shared" si="17"/>
        <v>0</v>
      </c>
      <c r="DA44">
        <f t="shared" si="18"/>
        <v>1</v>
      </c>
      <c r="DB44">
        <f t="shared" si="19"/>
        <v>0</v>
      </c>
      <c r="DC44">
        <f t="shared" si="20"/>
        <v>0</v>
      </c>
      <c r="DD44">
        <f t="shared" si="21"/>
        <v>0</v>
      </c>
      <c r="DG44">
        <f t="shared" si="22"/>
        <v>3</v>
      </c>
    </row>
    <row r="45" spans="1:111" x14ac:dyDescent="0.35">
      <c r="A45" s="171" t="s">
        <v>358</v>
      </c>
      <c r="B45" s="6" t="s">
        <v>359</v>
      </c>
      <c r="C45" s="71" t="s">
        <v>2398</v>
      </c>
      <c r="D45" s="163" t="s">
        <v>913</v>
      </c>
      <c r="E45" s="163"/>
      <c r="F45" s="72" t="s">
        <v>3857</v>
      </c>
      <c r="G45" s="5" t="s">
        <v>912</v>
      </c>
      <c r="H45" t="s">
        <v>913</v>
      </c>
      <c r="I45" s="6" t="s">
        <v>914</v>
      </c>
      <c r="J45" s="14"/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0.5</v>
      </c>
      <c r="AM45">
        <v>0.5</v>
      </c>
      <c r="AN45">
        <v>0.5</v>
      </c>
      <c r="AO45">
        <v>0.5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0.5</v>
      </c>
      <c r="BJ45">
        <v>0</v>
      </c>
      <c r="BK45">
        <v>0.5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0.5</v>
      </c>
      <c r="CC45">
        <f t="shared" si="0"/>
        <v>7</v>
      </c>
      <c r="CE45">
        <f t="shared" si="1"/>
        <v>0</v>
      </c>
      <c r="CF45">
        <f t="shared" si="2"/>
        <v>0</v>
      </c>
      <c r="CG45">
        <f t="shared" si="3"/>
        <v>4</v>
      </c>
      <c r="CH45">
        <f t="shared" si="4"/>
        <v>0</v>
      </c>
      <c r="CI45">
        <f t="shared" si="5"/>
        <v>0</v>
      </c>
      <c r="CJ45">
        <f t="shared" si="6"/>
        <v>0</v>
      </c>
      <c r="CK45">
        <f t="shared" si="7"/>
        <v>0</v>
      </c>
      <c r="CL45">
        <f t="shared" si="8"/>
        <v>0</v>
      </c>
      <c r="CM45">
        <f t="shared" si="9"/>
        <v>2</v>
      </c>
      <c r="CN45">
        <f t="shared" si="10"/>
        <v>0</v>
      </c>
      <c r="CO45">
        <f t="shared" si="11"/>
        <v>0</v>
      </c>
      <c r="CP45">
        <f t="shared" si="12"/>
        <v>1</v>
      </c>
      <c r="CR45">
        <f t="shared" si="13"/>
        <v>3</v>
      </c>
      <c r="CW45">
        <f t="shared" si="14"/>
        <v>0</v>
      </c>
      <c r="CX45">
        <f t="shared" si="15"/>
        <v>4</v>
      </c>
      <c r="CY45">
        <f t="shared" si="16"/>
        <v>0</v>
      </c>
      <c r="CZ45">
        <f t="shared" si="17"/>
        <v>0</v>
      </c>
      <c r="DA45">
        <f t="shared" si="18"/>
        <v>2</v>
      </c>
      <c r="DB45">
        <f t="shared" si="19"/>
        <v>0</v>
      </c>
      <c r="DC45">
        <f t="shared" si="20"/>
        <v>0</v>
      </c>
      <c r="DD45">
        <f t="shared" si="21"/>
        <v>1</v>
      </c>
      <c r="DG45">
        <f t="shared" si="22"/>
        <v>3</v>
      </c>
    </row>
    <row r="46" spans="1:111" x14ac:dyDescent="0.35">
      <c r="A46" s="171" t="s">
        <v>455</v>
      </c>
      <c r="B46" s="6" t="s">
        <v>456</v>
      </c>
      <c r="C46" s="45" t="s">
        <v>1844</v>
      </c>
      <c r="D46" s="161" t="s">
        <v>1736</v>
      </c>
      <c r="E46" s="161"/>
      <c r="F46" s="46" t="s">
        <v>3850</v>
      </c>
      <c r="G46" s="5" t="s">
        <v>938</v>
      </c>
      <c r="H46" t="s">
        <v>938</v>
      </c>
      <c r="I46" s="6" t="s">
        <v>938</v>
      </c>
      <c r="J46" s="14"/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0.5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0.5</v>
      </c>
      <c r="BK46">
        <v>0.5</v>
      </c>
      <c r="BL46">
        <v>0.5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0</v>
      </c>
      <c r="BZ46">
        <v>0</v>
      </c>
      <c r="CA46">
        <v>0</v>
      </c>
      <c r="CC46">
        <f t="shared" si="0"/>
        <v>6</v>
      </c>
      <c r="CE46">
        <f t="shared" si="1"/>
        <v>0</v>
      </c>
      <c r="CF46">
        <f t="shared" si="2"/>
        <v>0</v>
      </c>
      <c r="CG46">
        <f t="shared" si="3"/>
        <v>1</v>
      </c>
      <c r="CH46">
        <f t="shared" si="4"/>
        <v>0</v>
      </c>
      <c r="CI46">
        <f t="shared" si="5"/>
        <v>0</v>
      </c>
      <c r="CJ46">
        <f t="shared" si="6"/>
        <v>0</v>
      </c>
      <c r="CK46">
        <f t="shared" si="7"/>
        <v>0</v>
      </c>
      <c r="CL46">
        <f t="shared" si="8"/>
        <v>0</v>
      </c>
      <c r="CM46">
        <f t="shared" si="9"/>
        <v>4</v>
      </c>
      <c r="CN46">
        <f t="shared" si="10"/>
        <v>0</v>
      </c>
      <c r="CO46">
        <f t="shared" si="11"/>
        <v>1</v>
      </c>
      <c r="CP46">
        <f t="shared" si="12"/>
        <v>0</v>
      </c>
      <c r="CR46">
        <f t="shared" si="13"/>
        <v>3</v>
      </c>
      <c r="CW46">
        <f t="shared" si="14"/>
        <v>0</v>
      </c>
      <c r="CX46">
        <f t="shared" si="15"/>
        <v>1</v>
      </c>
      <c r="CY46">
        <f t="shared" si="16"/>
        <v>0</v>
      </c>
      <c r="CZ46">
        <f t="shared" si="17"/>
        <v>0</v>
      </c>
      <c r="DA46">
        <f t="shared" si="18"/>
        <v>4</v>
      </c>
      <c r="DB46">
        <f t="shared" si="19"/>
        <v>0</v>
      </c>
      <c r="DC46">
        <f t="shared" si="20"/>
        <v>1</v>
      </c>
      <c r="DD46">
        <f t="shared" si="21"/>
        <v>0</v>
      </c>
      <c r="DG46">
        <f t="shared" si="22"/>
        <v>3</v>
      </c>
    </row>
    <row r="47" spans="1:111" x14ac:dyDescent="0.35">
      <c r="A47" s="171" t="s">
        <v>457</v>
      </c>
      <c r="B47" s="6" t="s">
        <v>458</v>
      </c>
      <c r="C47" s="127" t="s">
        <v>3884</v>
      </c>
      <c r="D47" s="56" t="s">
        <v>1521</v>
      </c>
      <c r="E47" s="154"/>
      <c r="F47" s="48" t="s">
        <v>3853</v>
      </c>
      <c r="G47" s="5" t="s">
        <v>938</v>
      </c>
      <c r="H47" t="s">
        <v>938</v>
      </c>
      <c r="I47" s="6" t="s">
        <v>938</v>
      </c>
      <c r="J47" s="14"/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0.5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0.5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1</v>
      </c>
      <c r="BV47">
        <v>0.5</v>
      </c>
      <c r="BW47">
        <v>0.5</v>
      </c>
      <c r="BX47">
        <v>0</v>
      </c>
      <c r="BY47">
        <v>0</v>
      </c>
      <c r="BZ47">
        <v>0</v>
      </c>
      <c r="CA47">
        <v>0</v>
      </c>
      <c r="CC47">
        <f t="shared" si="0"/>
        <v>6</v>
      </c>
      <c r="CE47">
        <f t="shared" si="1"/>
        <v>0</v>
      </c>
      <c r="CF47">
        <f t="shared" si="2"/>
        <v>0</v>
      </c>
      <c r="CG47">
        <f t="shared" si="3"/>
        <v>1</v>
      </c>
      <c r="CH47">
        <f t="shared" si="4"/>
        <v>0</v>
      </c>
      <c r="CI47">
        <f t="shared" si="5"/>
        <v>0</v>
      </c>
      <c r="CJ47">
        <f t="shared" si="6"/>
        <v>0</v>
      </c>
      <c r="CK47">
        <f t="shared" si="7"/>
        <v>0</v>
      </c>
      <c r="CL47">
        <f t="shared" si="8"/>
        <v>0</v>
      </c>
      <c r="CM47">
        <f t="shared" si="9"/>
        <v>1</v>
      </c>
      <c r="CN47">
        <f t="shared" si="10"/>
        <v>0</v>
      </c>
      <c r="CO47">
        <f t="shared" si="11"/>
        <v>4</v>
      </c>
      <c r="CP47">
        <f t="shared" si="12"/>
        <v>0</v>
      </c>
      <c r="CR47">
        <f t="shared" si="13"/>
        <v>3</v>
      </c>
      <c r="CW47">
        <f t="shared" si="14"/>
        <v>0</v>
      </c>
      <c r="CX47">
        <f t="shared" si="15"/>
        <v>1</v>
      </c>
      <c r="CY47">
        <f t="shared" si="16"/>
        <v>0</v>
      </c>
      <c r="CZ47">
        <f t="shared" si="17"/>
        <v>0</v>
      </c>
      <c r="DA47">
        <f t="shared" si="18"/>
        <v>1</v>
      </c>
      <c r="DB47">
        <f t="shared" si="19"/>
        <v>0</v>
      </c>
      <c r="DC47">
        <f t="shared" si="20"/>
        <v>4</v>
      </c>
      <c r="DD47">
        <f t="shared" si="21"/>
        <v>0</v>
      </c>
      <c r="DG47">
        <f t="shared" si="22"/>
        <v>3</v>
      </c>
    </row>
    <row r="48" spans="1:111" x14ac:dyDescent="0.35">
      <c r="A48" s="171" t="s">
        <v>543</v>
      </c>
      <c r="B48" s="6" t="s">
        <v>543</v>
      </c>
      <c r="C48" s="71" t="s">
        <v>1856</v>
      </c>
      <c r="D48" s="163" t="s">
        <v>924</v>
      </c>
      <c r="E48" s="163"/>
      <c r="F48" s="72" t="s">
        <v>3857</v>
      </c>
      <c r="G48" s="5" t="s">
        <v>923</v>
      </c>
      <c r="H48" t="s">
        <v>924</v>
      </c>
      <c r="I48" s="6" t="s">
        <v>925</v>
      </c>
      <c r="J48" s="14"/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0.5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0.5</v>
      </c>
      <c r="BM48">
        <v>0</v>
      </c>
      <c r="BN48">
        <v>0.5</v>
      </c>
      <c r="BO48">
        <v>0</v>
      </c>
      <c r="BP48">
        <v>0.5</v>
      </c>
      <c r="BQ48">
        <v>0.5</v>
      </c>
      <c r="BR48">
        <v>0.5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C48">
        <f t="shared" si="0"/>
        <v>6</v>
      </c>
      <c r="CE48">
        <f t="shared" si="1"/>
        <v>0</v>
      </c>
      <c r="CF48">
        <f t="shared" si="2"/>
        <v>0</v>
      </c>
      <c r="CG48">
        <f t="shared" si="3"/>
        <v>0</v>
      </c>
      <c r="CH48">
        <f t="shared" si="4"/>
        <v>0</v>
      </c>
      <c r="CI48">
        <f t="shared" si="5"/>
        <v>1</v>
      </c>
      <c r="CJ48">
        <f t="shared" si="6"/>
        <v>0</v>
      </c>
      <c r="CK48">
        <f t="shared" si="7"/>
        <v>0</v>
      </c>
      <c r="CL48">
        <f t="shared" si="8"/>
        <v>0</v>
      </c>
      <c r="CM48">
        <f t="shared" si="9"/>
        <v>1</v>
      </c>
      <c r="CN48">
        <f t="shared" si="10"/>
        <v>4</v>
      </c>
      <c r="CO48">
        <f t="shared" si="11"/>
        <v>0</v>
      </c>
      <c r="CP48">
        <f t="shared" si="12"/>
        <v>0</v>
      </c>
      <c r="CR48">
        <f t="shared" si="13"/>
        <v>3</v>
      </c>
      <c r="CW48">
        <f t="shared" si="14"/>
        <v>0</v>
      </c>
      <c r="CX48">
        <f t="shared" si="15"/>
        <v>0</v>
      </c>
      <c r="CY48">
        <f t="shared" si="16"/>
        <v>0</v>
      </c>
      <c r="CZ48">
        <f t="shared" si="17"/>
        <v>1</v>
      </c>
      <c r="DA48">
        <f t="shared" si="18"/>
        <v>1</v>
      </c>
      <c r="DB48">
        <f t="shared" si="19"/>
        <v>4</v>
      </c>
      <c r="DC48">
        <f t="shared" si="20"/>
        <v>0</v>
      </c>
      <c r="DD48">
        <f t="shared" si="21"/>
        <v>0</v>
      </c>
      <c r="DG48">
        <f t="shared" si="22"/>
        <v>3</v>
      </c>
    </row>
    <row r="49" spans="1:111" x14ac:dyDescent="0.35">
      <c r="A49" s="171" t="s">
        <v>95</v>
      </c>
      <c r="B49" s="6" t="s">
        <v>96</v>
      </c>
      <c r="C49" s="127" t="s">
        <v>3236</v>
      </c>
      <c r="D49" s="56" t="s">
        <v>3906</v>
      </c>
      <c r="E49" s="154"/>
      <c r="F49" s="48" t="s">
        <v>3853</v>
      </c>
      <c r="G49" s="5" t="s">
        <v>938</v>
      </c>
      <c r="H49" t="s">
        <v>938</v>
      </c>
      <c r="I49" s="6" t="s">
        <v>938</v>
      </c>
      <c r="J49" s="14"/>
      <c r="K49">
        <v>0.5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0.5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0.5</v>
      </c>
      <c r="BB49">
        <v>0</v>
      </c>
      <c r="BC49">
        <v>0.5</v>
      </c>
      <c r="BD49">
        <v>0.5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C49">
        <f t="shared" si="0"/>
        <v>5</v>
      </c>
      <c r="CE49">
        <f t="shared" si="1"/>
        <v>1</v>
      </c>
      <c r="CF49">
        <f t="shared" si="2"/>
        <v>0</v>
      </c>
      <c r="CG49">
        <f t="shared" si="3"/>
        <v>1</v>
      </c>
      <c r="CH49">
        <f t="shared" si="4"/>
        <v>0</v>
      </c>
      <c r="CI49">
        <f t="shared" si="5"/>
        <v>0</v>
      </c>
      <c r="CJ49">
        <f t="shared" si="6"/>
        <v>0</v>
      </c>
      <c r="CK49">
        <f t="shared" si="7"/>
        <v>3</v>
      </c>
      <c r="CL49">
        <f t="shared" si="8"/>
        <v>0</v>
      </c>
      <c r="CM49">
        <f t="shared" si="9"/>
        <v>0</v>
      </c>
      <c r="CN49">
        <f t="shared" si="10"/>
        <v>0</v>
      </c>
      <c r="CO49">
        <f t="shared" si="11"/>
        <v>0</v>
      </c>
      <c r="CP49">
        <f t="shared" si="12"/>
        <v>0</v>
      </c>
      <c r="CR49">
        <f t="shared" si="13"/>
        <v>3</v>
      </c>
      <c r="CW49">
        <f t="shared" si="14"/>
        <v>1</v>
      </c>
      <c r="CX49">
        <f t="shared" si="15"/>
        <v>1</v>
      </c>
      <c r="CY49">
        <f t="shared" si="16"/>
        <v>0</v>
      </c>
      <c r="CZ49">
        <f t="shared" si="17"/>
        <v>0</v>
      </c>
      <c r="DA49">
        <f t="shared" si="18"/>
        <v>3</v>
      </c>
      <c r="DB49">
        <f t="shared" si="19"/>
        <v>0</v>
      </c>
      <c r="DC49">
        <f t="shared" si="20"/>
        <v>0</v>
      </c>
      <c r="DD49">
        <f t="shared" si="21"/>
        <v>0</v>
      </c>
      <c r="DG49">
        <f t="shared" si="22"/>
        <v>3</v>
      </c>
    </row>
    <row r="50" spans="1:111" x14ac:dyDescent="0.35">
      <c r="A50" s="171" t="s">
        <v>217</v>
      </c>
      <c r="B50" s="6" t="s">
        <v>218</v>
      </c>
      <c r="C50" s="45" t="s">
        <v>2401</v>
      </c>
      <c r="D50" s="161" t="s">
        <v>1860</v>
      </c>
      <c r="E50" s="161"/>
      <c r="F50" s="46" t="s">
        <v>3850</v>
      </c>
      <c r="G50" s="5" t="s">
        <v>938</v>
      </c>
      <c r="H50" t="s">
        <v>938</v>
      </c>
      <c r="I50" s="6" t="s">
        <v>938</v>
      </c>
      <c r="J50" s="14"/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0.5</v>
      </c>
      <c r="S50">
        <v>0.5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0.5</v>
      </c>
      <c r="BL50">
        <v>0.5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0.5</v>
      </c>
      <c r="CA50">
        <v>0</v>
      </c>
      <c r="CC50">
        <f t="shared" si="0"/>
        <v>5</v>
      </c>
      <c r="CE50">
        <f t="shared" si="1"/>
        <v>2</v>
      </c>
      <c r="CF50">
        <f t="shared" si="2"/>
        <v>0</v>
      </c>
      <c r="CG50">
        <f t="shared" si="3"/>
        <v>0</v>
      </c>
      <c r="CH50">
        <f t="shared" si="4"/>
        <v>0</v>
      </c>
      <c r="CI50">
        <f t="shared" si="5"/>
        <v>0</v>
      </c>
      <c r="CJ50">
        <f t="shared" si="6"/>
        <v>0</v>
      </c>
      <c r="CK50">
        <f t="shared" si="7"/>
        <v>0</v>
      </c>
      <c r="CL50">
        <f t="shared" si="8"/>
        <v>0</v>
      </c>
      <c r="CM50">
        <f t="shared" si="9"/>
        <v>2</v>
      </c>
      <c r="CN50">
        <f t="shared" si="10"/>
        <v>0</v>
      </c>
      <c r="CO50">
        <f t="shared" si="11"/>
        <v>0</v>
      </c>
      <c r="CP50">
        <f t="shared" si="12"/>
        <v>1</v>
      </c>
      <c r="CR50">
        <f t="shared" si="13"/>
        <v>3</v>
      </c>
      <c r="CW50">
        <f t="shared" si="14"/>
        <v>2</v>
      </c>
      <c r="CX50">
        <f t="shared" si="15"/>
        <v>0</v>
      </c>
      <c r="CY50">
        <f t="shared" si="16"/>
        <v>0</v>
      </c>
      <c r="CZ50">
        <f t="shared" si="17"/>
        <v>0</v>
      </c>
      <c r="DA50">
        <f t="shared" si="18"/>
        <v>2</v>
      </c>
      <c r="DB50">
        <f t="shared" si="19"/>
        <v>0</v>
      </c>
      <c r="DC50">
        <f t="shared" si="20"/>
        <v>0</v>
      </c>
      <c r="DD50">
        <f t="shared" si="21"/>
        <v>1</v>
      </c>
      <c r="DG50">
        <f t="shared" si="22"/>
        <v>3</v>
      </c>
    </row>
    <row r="51" spans="1:111" x14ac:dyDescent="0.35">
      <c r="A51" s="171" t="s">
        <v>232</v>
      </c>
      <c r="B51" s="6" t="s">
        <v>233</v>
      </c>
      <c r="C51" s="71" t="s">
        <v>2399</v>
      </c>
      <c r="D51" s="163" t="s">
        <v>924</v>
      </c>
      <c r="E51" s="163"/>
      <c r="F51" s="72" t="s">
        <v>3857</v>
      </c>
      <c r="G51" s="5" t="s">
        <v>923</v>
      </c>
      <c r="H51" t="s">
        <v>924</v>
      </c>
      <c r="I51" s="6" t="s">
        <v>925</v>
      </c>
      <c r="J51" s="14"/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0.5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0.5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0.5</v>
      </c>
      <c r="AY51">
        <v>0.5</v>
      </c>
      <c r="AZ51">
        <v>0.5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C51">
        <f t="shared" si="0"/>
        <v>5</v>
      </c>
      <c r="CE51">
        <f t="shared" si="1"/>
        <v>1</v>
      </c>
      <c r="CF51">
        <f t="shared" si="2"/>
        <v>0</v>
      </c>
      <c r="CG51">
        <f t="shared" si="3"/>
        <v>0</v>
      </c>
      <c r="CH51">
        <f t="shared" si="4"/>
        <v>1</v>
      </c>
      <c r="CI51">
        <f t="shared" si="5"/>
        <v>0</v>
      </c>
      <c r="CJ51">
        <f t="shared" si="6"/>
        <v>3</v>
      </c>
      <c r="CK51">
        <f t="shared" si="7"/>
        <v>0</v>
      </c>
      <c r="CL51">
        <f t="shared" si="8"/>
        <v>0</v>
      </c>
      <c r="CM51">
        <f t="shared" si="9"/>
        <v>0</v>
      </c>
      <c r="CN51">
        <f t="shared" si="10"/>
        <v>0</v>
      </c>
      <c r="CO51">
        <f t="shared" si="11"/>
        <v>0</v>
      </c>
      <c r="CP51">
        <f t="shared" si="12"/>
        <v>0</v>
      </c>
      <c r="CR51">
        <f t="shared" si="13"/>
        <v>3</v>
      </c>
      <c r="CW51">
        <f t="shared" si="14"/>
        <v>1</v>
      </c>
      <c r="CX51">
        <f t="shared" si="15"/>
        <v>0</v>
      </c>
      <c r="CY51">
        <f t="shared" si="16"/>
        <v>1</v>
      </c>
      <c r="CZ51">
        <f t="shared" si="17"/>
        <v>0</v>
      </c>
      <c r="DA51">
        <f t="shared" si="18"/>
        <v>3</v>
      </c>
      <c r="DB51">
        <f t="shared" si="19"/>
        <v>0</v>
      </c>
      <c r="DC51">
        <f t="shared" si="20"/>
        <v>0</v>
      </c>
      <c r="DD51">
        <f t="shared" si="21"/>
        <v>0</v>
      </c>
      <c r="DG51">
        <f t="shared" si="22"/>
        <v>3</v>
      </c>
    </row>
    <row r="52" spans="1:111" x14ac:dyDescent="0.35">
      <c r="A52" s="171" t="s">
        <v>302</v>
      </c>
      <c r="B52" s="6" t="s">
        <v>303</v>
      </c>
      <c r="C52" s="71" t="s">
        <v>2402</v>
      </c>
      <c r="D52" s="163" t="s">
        <v>1881</v>
      </c>
      <c r="E52" s="163" t="s">
        <v>1626</v>
      </c>
      <c r="F52" s="72" t="s">
        <v>3857</v>
      </c>
      <c r="G52" s="5" t="s">
        <v>954</v>
      </c>
      <c r="H52" t="s">
        <v>955</v>
      </c>
      <c r="I52" s="6" t="s">
        <v>956</v>
      </c>
      <c r="J52" s="14"/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0.5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0.5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0.5</v>
      </c>
      <c r="BU52">
        <v>0.5</v>
      </c>
      <c r="BV52">
        <v>0.5</v>
      </c>
      <c r="BW52">
        <v>0</v>
      </c>
      <c r="BX52">
        <v>0</v>
      </c>
      <c r="BY52">
        <v>0</v>
      </c>
      <c r="BZ52">
        <v>0</v>
      </c>
      <c r="CA52">
        <v>0</v>
      </c>
      <c r="CC52">
        <f t="shared" si="0"/>
        <v>5</v>
      </c>
      <c r="CE52">
        <f t="shared" si="1"/>
        <v>0</v>
      </c>
      <c r="CF52">
        <f t="shared" si="2"/>
        <v>1</v>
      </c>
      <c r="CG52">
        <f t="shared" si="3"/>
        <v>0</v>
      </c>
      <c r="CH52">
        <f t="shared" si="4"/>
        <v>0</v>
      </c>
      <c r="CI52">
        <f t="shared" si="5"/>
        <v>0</v>
      </c>
      <c r="CJ52">
        <f t="shared" si="6"/>
        <v>0</v>
      </c>
      <c r="CK52">
        <f t="shared" si="7"/>
        <v>1</v>
      </c>
      <c r="CL52">
        <f t="shared" si="8"/>
        <v>0</v>
      </c>
      <c r="CM52">
        <f t="shared" si="9"/>
        <v>0</v>
      </c>
      <c r="CN52">
        <f t="shared" si="10"/>
        <v>0</v>
      </c>
      <c r="CO52">
        <f t="shared" si="11"/>
        <v>3</v>
      </c>
      <c r="CP52">
        <f t="shared" si="12"/>
        <v>0</v>
      </c>
      <c r="CR52">
        <f t="shared" si="13"/>
        <v>3</v>
      </c>
      <c r="CW52">
        <f t="shared" si="14"/>
        <v>1</v>
      </c>
      <c r="CX52">
        <f t="shared" si="15"/>
        <v>0</v>
      </c>
      <c r="CY52">
        <f t="shared" si="16"/>
        <v>0</v>
      </c>
      <c r="CZ52">
        <f t="shared" si="17"/>
        <v>0</v>
      </c>
      <c r="DA52">
        <f t="shared" si="18"/>
        <v>1</v>
      </c>
      <c r="DB52">
        <f t="shared" si="19"/>
        <v>0</v>
      </c>
      <c r="DC52">
        <f t="shared" si="20"/>
        <v>3</v>
      </c>
      <c r="DD52">
        <f t="shared" si="21"/>
        <v>0</v>
      </c>
      <c r="DG52">
        <f t="shared" si="22"/>
        <v>3</v>
      </c>
    </row>
    <row r="53" spans="1:111" x14ac:dyDescent="0.35">
      <c r="A53" s="171" t="s">
        <v>546</v>
      </c>
      <c r="B53" s="6" t="s">
        <v>547</v>
      </c>
      <c r="C53" s="71" t="s">
        <v>1893</v>
      </c>
      <c r="D53" s="163" t="s">
        <v>924</v>
      </c>
      <c r="E53" s="163"/>
      <c r="F53" s="72" t="s">
        <v>3857</v>
      </c>
      <c r="G53" s="5" t="s">
        <v>923</v>
      </c>
      <c r="H53" t="s">
        <v>924</v>
      </c>
      <c r="I53" s="6" t="s">
        <v>925</v>
      </c>
      <c r="J53" s="14"/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0.5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0.5</v>
      </c>
      <c r="BV53">
        <v>0.5</v>
      </c>
      <c r="BW53">
        <v>0</v>
      </c>
      <c r="BX53">
        <v>1</v>
      </c>
      <c r="BY53">
        <v>1</v>
      </c>
      <c r="BZ53">
        <v>0</v>
      </c>
      <c r="CA53">
        <v>0</v>
      </c>
      <c r="CC53">
        <f t="shared" si="0"/>
        <v>5</v>
      </c>
      <c r="CE53">
        <f t="shared" si="1"/>
        <v>0</v>
      </c>
      <c r="CF53">
        <f t="shared" si="2"/>
        <v>0</v>
      </c>
      <c r="CG53">
        <f t="shared" si="3"/>
        <v>0</v>
      </c>
      <c r="CH53">
        <f t="shared" si="4"/>
        <v>0</v>
      </c>
      <c r="CI53">
        <f t="shared" si="5"/>
        <v>1</v>
      </c>
      <c r="CJ53">
        <f t="shared" si="6"/>
        <v>0</v>
      </c>
      <c r="CK53">
        <f t="shared" si="7"/>
        <v>0</v>
      </c>
      <c r="CL53">
        <f t="shared" si="8"/>
        <v>0</v>
      </c>
      <c r="CM53">
        <f t="shared" si="9"/>
        <v>0</v>
      </c>
      <c r="CN53">
        <f t="shared" si="10"/>
        <v>0</v>
      </c>
      <c r="CO53">
        <f t="shared" si="11"/>
        <v>2</v>
      </c>
      <c r="CP53">
        <f t="shared" si="12"/>
        <v>2</v>
      </c>
      <c r="CR53">
        <f t="shared" si="13"/>
        <v>3</v>
      </c>
      <c r="CW53">
        <f t="shared" si="14"/>
        <v>0</v>
      </c>
      <c r="CX53">
        <f t="shared" si="15"/>
        <v>0</v>
      </c>
      <c r="CY53">
        <f t="shared" si="16"/>
        <v>0</v>
      </c>
      <c r="CZ53">
        <f t="shared" si="17"/>
        <v>1</v>
      </c>
      <c r="DA53">
        <f t="shared" si="18"/>
        <v>0</v>
      </c>
      <c r="DB53">
        <f t="shared" si="19"/>
        <v>0</v>
      </c>
      <c r="DC53">
        <f t="shared" si="20"/>
        <v>2</v>
      </c>
      <c r="DD53">
        <f t="shared" si="21"/>
        <v>2</v>
      </c>
      <c r="DG53">
        <f t="shared" si="22"/>
        <v>3</v>
      </c>
    </row>
    <row r="54" spans="1:111" x14ac:dyDescent="0.35">
      <c r="A54" s="171" t="s">
        <v>650</v>
      </c>
      <c r="B54" s="6" t="s">
        <v>651</v>
      </c>
      <c r="C54" s="45" t="s">
        <v>1901</v>
      </c>
      <c r="D54" s="161" t="s">
        <v>1660</v>
      </c>
      <c r="E54" s="161"/>
      <c r="F54" s="46" t="s">
        <v>3850</v>
      </c>
      <c r="G54" s="5" t="s">
        <v>932</v>
      </c>
      <c r="H54" t="s">
        <v>933</v>
      </c>
      <c r="I54" s="6" t="s">
        <v>934</v>
      </c>
      <c r="J54" s="14"/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0.5</v>
      </c>
      <c r="AY54">
        <v>0</v>
      </c>
      <c r="AZ54">
        <v>0.5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</v>
      </c>
      <c r="BR54">
        <v>0</v>
      </c>
      <c r="BS54">
        <v>0</v>
      </c>
      <c r="BT54">
        <v>1</v>
      </c>
      <c r="BU54">
        <v>0.5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C54">
        <f t="shared" si="0"/>
        <v>5</v>
      </c>
      <c r="CE54">
        <f t="shared" si="1"/>
        <v>0</v>
      </c>
      <c r="CF54">
        <f t="shared" si="2"/>
        <v>0</v>
      </c>
      <c r="CG54">
        <f t="shared" si="3"/>
        <v>0</v>
      </c>
      <c r="CH54">
        <f t="shared" si="4"/>
        <v>0</v>
      </c>
      <c r="CI54">
        <f t="shared" si="5"/>
        <v>0</v>
      </c>
      <c r="CJ54">
        <f t="shared" si="6"/>
        <v>2</v>
      </c>
      <c r="CK54">
        <f t="shared" si="7"/>
        <v>0</v>
      </c>
      <c r="CL54">
        <f t="shared" si="8"/>
        <v>0</v>
      </c>
      <c r="CM54">
        <f t="shared" si="9"/>
        <v>0</v>
      </c>
      <c r="CN54">
        <f t="shared" si="10"/>
        <v>1</v>
      </c>
      <c r="CO54">
        <f t="shared" si="11"/>
        <v>2</v>
      </c>
      <c r="CP54">
        <f t="shared" si="12"/>
        <v>0</v>
      </c>
      <c r="CR54">
        <f t="shared" si="13"/>
        <v>3</v>
      </c>
      <c r="CW54">
        <f t="shared" si="14"/>
        <v>0</v>
      </c>
      <c r="CX54">
        <f t="shared" si="15"/>
        <v>0</v>
      </c>
      <c r="CY54">
        <f t="shared" si="16"/>
        <v>0</v>
      </c>
      <c r="CZ54">
        <f t="shared" si="17"/>
        <v>0</v>
      </c>
      <c r="DA54">
        <f t="shared" si="18"/>
        <v>2</v>
      </c>
      <c r="DB54">
        <f t="shared" si="19"/>
        <v>1</v>
      </c>
      <c r="DC54">
        <f t="shared" si="20"/>
        <v>2</v>
      </c>
      <c r="DD54">
        <f t="shared" si="21"/>
        <v>0</v>
      </c>
      <c r="DG54">
        <f t="shared" si="22"/>
        <v>3</v>
      </c>
    </row>
    <row r="55" spans="1:111" x14ac:dyDescent="0.35">
      <c r="A55" s="171" t="s">
        <v>187</v>
      </c>
      <c r="B55" s="6" t="s">
        <v>188</v>
      </c>
      <c r="C55" s="168" t="s">
        <v>938</v>
      </c>
      <c r="D55" s="162" t="s">
        <v>938</v>
      </c>
      <c r="E55" s="162"/>
      <c r="F55" s="164" t="s">
        <v>3852</v>
      </c>
      <c r="G55" s="5" t="s">
        <v>938</v>
      </c>
      <c r="H55" t="s">
        <v>938</v>
      </c>
      <c r="I55" s="6" t="s">
        <v>938</v>
      </c>
      <c r="J55" s="14"/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0.5</v>
      </c>
      <c r="R55">
        <v>0.5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0.5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0.5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C55">
        <f t="shared" si="0"/>
        <v>4</v>
      </c>
      <c r="CE55">
        <f t="shared" si="1"/>
        <v>2</v>
      </c>
      <c r="CF55">
        <f t="shared" si="2"/>
        <v>0</v>
      </c>
      <c r="CG55">
        <f t="shared" si="3"/>
        <v>1</v>
      </c>
      <c r="CH55">
        <f t="shared" si="4"/>
        <v>0</v>
      </c>
      <c r="CI55">
        <f t="shared" si="5"/>
        <v>0</v>
      </c>
      <c r="CJ55">
        <f t="shared" si="6"/>
        <v>0</v>
      </c>
      <c r="CK55">
        <f t="shared" si="7"/>
        <v>0</v>
      </c>
      <c r="CL55">
        <f t="shared" si="8"/>
        <v>0</v>
      </c>
      <c r="CM55">
        <f t="shared" si="9"/>
        <v>0</v>
      </c>
      <c r="CN55">
        <f t="shared" si="10"/>
        <v>1</v>
      </c>
      <c r="CO55">
        <f t="shared" si="11"/>
        <v>0</v>
      </c>
      <c r="CP55">
        <f t="shared" si="12"/>
        <v>0</v>
      </c>
      <c r="CR55">
        <f t="shared" si="13"/>
        <v>3</v>
      </c>
      <c r="CW55">
        <f t="shared" si="14"/>
        <v>2</v>
      </c>
      <c r="CX55">
        <f t="shared" si="15"/>
        <v>1</v>
      </c>
      <c r="CY55">
        <f t="shared" si="16"/>
        <v>0</v>
      </c>
      <c r="CZ55">
        <f t="shared" si="17"/>
        <v>0</v>
      </c>
      <c r="DA55">
        <f t="shared" si="18"/>
        <v>0</v>
      </c>
      <c r="DB55">
        <f t="shared" si="19"/>
        <v>1</v>
      </c>
      <c r="DC55">
        <f t="shared" si="20"/>
        <v>0</v>
      </c>
      <c r="DD55">
        <f t="shared" si="21"/>
        <v>0</v>
      </c>
      <c r="DG55">
        <f t="shared" si="22"/>
        <v>3</v>
      </c>
    </row>
    <row r="56" spans="1:111" x14ac:dyDescent="0.35">
      <c r="A56" s="171" t="s">
        <v>240</v>
      </c>
      <c r="B56" s="6" t="s">
        <v>241</v>
      </c>
      <c r="C56" s="45" t="s">
        <v>241</v>
      </c>
      <c r="D56" s="161" t="s">
        <v>1681</v>
      </c>
      <c r="E56" s="161"/>
      <c r="F56" s="46" t="s">
        <v>3850</v>
      </c>
      <c r="G56" s="5" t="s">
        <v>935</v>
      </c>
      <c r="H56" t="s">
        <v>936</v>
      </c>
      <c r="I56" s="6" t="s">
        <v>937</v>
      </c>
      <c r="J56" s="14"/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0.5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0.5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C56">
        <f t="shared" si="0"/>
        <v>4</v>
      </c>
      <c r="CE56">
        <f t="shared" si="1"/>
        <v>1</v>
      </c>
      <c r="CF56">
        <f t="shared" si="2"/>
        <v>0</v>
      </c>
      <c r="CG56">
        <f t="shared" si="3"/>
        <v>1</v>
      </c>
      <c r="CH56">
        <f t="shared" si="4"/>
        <v>0</v>
      </c>
      <c r="CI56">
        <f t="shared" si="5"/>
        <v>0</v>
      </c>
      <c r="CJ56">
        <f t="shared" si="6"/>
        <v>2</v>
      </c>
      <c r="CK56">
        <f t="shared" si="7"/>
        <v>0</v>
      </c>
      <c r="CL56">
        <f t="shared" si="8"/>
        <v>0</v>
      </c>
      <c r="CM56">
        <f t="shared" si="9"/>
        <v>0</v>
      </c>
      <c r="CN56">
        <f t="shared" si="10"/>
        <v>0</v>
      </c>
      <c r="CO56">
        <f t="shared" si="11"/>
        <v>0</v>
      </c>
      <c r="CP56">
        <f t="shared" si="12"/>
        <v>0</v>
      </c>
      <c r="CR56">
        <f t="shared" si="13"/>
        <v>3</v>
      </c>
      <c r="CW56">
        <f t="shared" si="14"/>
        <v>1</v>
      </c>
      <c r="CX56">
        <f t="shared" si="15"/>
        <v>1</v>
      </c>
      <c r="CY56">
        <f t="shared" si="16"/>
        <v>0</v>
      </c>
      <c r="CZ56">
        <f t="shared" si="17"/>
        <v>0</v>
      </c>
      <c r="DA56">
        <f t="shared" si="18"/>
        <v>2</v>
      </c>
      <c r="DB56">
        <f t="shared" si="19"/>
        <v>0</v>
      </c>
      <c r="DC56">
        <f t="shared" si="20"/>
        <v>0</v>
      </c>
      <c r="DD56">
        <f t="shared" si="21"/>
        <v>0</v>
      </c>
      <c r="DG56">
        <f t="shared" si="22"/>
        <v>3</v>
      </c>
    </row>
    <row r="57" spans="1:111" x14ac:dyDescent="0.35">
      <c r="A57" s="171" t="s">
        <v>262</v>
      </c>
      <c r="B57" s="6" t="s">
        <v>263</v>
      </c>
      <c r="C57" s="168" t="s">
        <v>938</v>
      </c>
      <c r="D57" s="162" t="s">
        <v>938</v>
      </c>
      <c r="E57" s="162"/>
      <c r="F57" s="164" t="s">
        <v>3852</v>
      </c>
      <c r="G57" s="5" t="s">
        <v>938</v>
      </c>
      <c r="H57" t="s">
        <v>938</v>
      </c>
      <c r="I57" s="6" t="s">
        <v>938</v>
      </c>
      <c r="J57" s="14"/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0.5</v>
      </c>
      <c r="W57">
        <v>0.5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0.5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0.5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C57">
        <f t="shared" si="0"/>
        <v>4</v>
      </c>
      <c r="CE57">
        <f t="shared" si="1"/>
        <v>0</v>
      </c>
      <c r="CF57">
        <f t="shared" si="2"/>
        <v>2</v>
      </c>
      <c r="CG57">
        <f t="shared" si="3"/>
        <v>0</v>
      </c>
      <c r="CH57">
        <f t="shared" si="4"/>
        <v>0</v>
      </c>
      <c r="CI57">
        <f t="shared" si="5"/>
        <v>1</v>
      </c>
      <c r="CJ57">
        <f t="shared" si="6"/>
        <v>0</v>
      </c>
      <c r="CK57">
        <f t="shared" si="7"/>
        <v>0</v>
      </c>
      <c r="CL57">
        <f t="shared" si="8"/>
        <v>0</v>
      </c>
      <c r="CM57">
        <f t="shared" si="9"/>
        <v>1</v>
      </c>
      <c r="CN57">
        <f t="shared" si="10"/>
        <v>0</v>
      </c>
      <c r="CO57">
        <f t="shared" si="11"/>
        <v>0</v>
      </c>
      <c r="CP57">
        <f t="shared" si="12"/>
        <v>0</v>
      </c>
      <c r="CR57">
        <f t="shared" si="13"/>
        <v>3</v>
      </c>
      <c r="CW57">
        <f t="shared" si="14"/>
        <v>2</v>
      </c>
      <c r="CX57">
        <f t="shared" si="15"/>
        <v>0</v>
      </c>
      <c r="CY57">
        <f t="shared" si="16"/>
        <v>0</v>
      </c>
      <c r="CZ57">
        <f t="shared" si="17"/>
        <v>1</v>
      </c>
      <c r="DA57">
        <f t="shared" si="18"/>
        <v>1</v>
      </c>
      <c r="DB57">
        <f t="shared" si="19"/>
        <v>0</v>
      </c>
      <c r="DC57">
        <f t="shared" si="20"/>
        <v>0</v>
      </c>
      <c r="DD57">
        <f t="shared" si="21"/>
        <v>0</v>
      </c>
      <c r="DG57">
        <f t="shared" si="22"/>
        <v>3</v>
      </c>
    </row>
    <row r="58" spans="1:111" x14ac:dyDescent="0.35">
      <c r="A58" s="171" t="s">
        <v>308</v>
      </c>
      <c r="B58" s="6" t="s">
        <v>309</v>
      </c>
      <c r="C58" s="45" t="s">
        <v>2400</v>
      </c>
      <c r="D58" s="161" t="s">
        <v>1914</v>
      </c>
      <c r="E58" s="161"/>
      <c r="F58" s="46" t="s">
        <v>3850</v>
      </c>
      <c r="G58" s="5" t="s">
        <v>938</v>
      </c>
      <c r="H58" t="s">
        <v>938</v>
      </c>
      <c r="I58" s="6" t="s">
        <v>938</v>
      </c>
      <c r="J58" s="14"/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0.5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0.5</v>
      </c>
      <c r="AN58">
        <v>0.5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0.5</v>
      </c>
      <c r="BX58">
        <v>0</v>
      </c>
      <c r="BY58">
        <v>0</v>
      </c>
      <c r="BZ58">
        <v>0</v>
      </c>
      <c r="CA58">
        <v>0</v>
      </c>
      <c r="CC58">
        <f t="shared" si="0"/>
        <v>4</v>
      </c>
      <c r="CE58">
        <f t="shared" si="1"/>
        <v>0</v>
      </c>
      <c r="CF58">
        <f t="shared" si="2"/>
        <v>1</v>
      </c>
      <c r="CG58">
        <f t="shared" si="3"/>
        <v>2</v>
      </c>
      <c r="CH58">
        <f t="shared" si="4"/>
        <v>0</v>
      </c>
      <c r="CI58">
        <f t="shared" si="5"/>
        <v>0</v>
      </c>
      <c r="CJ58">
        <f t="shared" si="6"/>
        <v>0</v>
      </c>
      <c r="CK58">
        <f t="shared" si="7"/>
        <v>0</v>
      </c>
      <c r="CL58">
        <f t="shared" si="8"/>
        <v>0</v>
      </c>
      <c r="CM58">
        <f t="shared" si="9"/>
        <v>0</v>
      </c>
      <c r="CN58">
        <f t="shared" si="10"/>
        <v>0</v>
      </c>
      <c r="CO58">
        <f t="shared" si="11"/>
        <v>1</v>
      </c>
      <c r="CP58">
        <f t="shared" si="12"/>
        <v>0</v>
      </c>
      <c r="CR58">
        <f t="shared" si="13"/>
        <v>3</v>
      </c>
      <c r="CW58">
        <f t="shared" si="14"/>
        <v>1</v>
      </c>
      <c r="CX58">
        <f t="shared" si="15"/>
        <v>2</v>
      </c>
      <c r="CY58">
        <f t="shared" si="16"/>
        <v>0</v>
      </c>
      <c r="CZ58">
        <f t="shared" si="17"/>
        <v>0</v>
      </c>
      <c r="DA58">
        <f t="shared" si="18"/>
        <v>0</v>
      </c>
      <c r="DB58">
        <f t="shared" si="19"/>
        <v>0</v>
      </c>
      <c r="DC58">
        <f t="shared" si="20"/>
        <v>1</v>
      </c>
      <c r="DD58">
        <f t="shared" si="21"/>
        <v>0</v>
      </c>
      <c r="DG58">
        <f t="shared" si="22"/>
        <v>3</v>
      </c>
    </row>
    <row r="59" spans="1:111" x14ac:dyDescent="0.35">
      <c r="A59" s="171" t="s">
        <v>365</v>
      </c>
      <c r="B59" s="6" t="s">
        <v>366</v>
      </c>
      <c r="C59" s="168" t="s">
        <v>938</v>
      </c>
      <c r="D59" s="162" t="s">
        <v>938</v>
      </c>
      <c r="E59" s="162"/>
      <c r="F59" s="164" t="s">
        <v>3852</v>
      </c>
      <c r="G59" s="5" t="s">
        <v>938</v>
      </c>
      <c r="H59" t="s">
        <v>938</v>
      </c>
      <c r="I59" s="6" t="s">
        <v>938</v>
      </c>
      <c r="J59" s="14"/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0.5</v>
      </c>
      <c r="AM59">
        <v>0</v>
      </c>
      <c r="AN59">
        <v>0</v>
      </c>
      <c r="AO59">
        <v>0.5</v>
      </c>
      <c r="AP59">
        <v>0</v>
      </c>
      <c r="AQ59">
        <v>0</v>
      </c>
      <c r="AR59">
        <v>0</v>
      </c>
      <c r="AS59">
        <v>0.5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0.5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C59">
        <f t="shared" si="0"/>
        <v>4</v>
      </c>
      <c r="CE59">
        <f t="shared" si="1"/>
        <v>0</v>
      </c>
      <c r="CF59">
        <f t="shared" si="2"/>
        <v>0</v>
      </c>
      <c r="CG59">
        <f t="shared" si="3"/>
        <v>2</v>
      </c>
      <c r="CH59">
        <f t="shared" si="4"/>
        <v>1</v>
      </c>
      <c r="CI59">
        <f t="shared" si="5"/>
        <v>0</v>
      </c>
      <c r="CJ59">
        <f t="shared" si="6"/>
        <v>0</v>
      </c>
      <c r="CK59">
        <f t="shared" si="7"/>
        <v>1</v>
      </c>
      <c r="CL59">
        <f t="shared" si="8"/>
        <v>0</v>
      </c>
      <c r="CM59">
        <f t="shared" si="9"/>
        <v>0</v>
      </c>
      <c r="CN59">
        <f t="shared" si="10"/>
        <v>0</v>
      </c>
      <c r="CO59">
        <f t="shared" si="11"/>
        <v>0</v>
      </c>
      <c r="CP59">
        <f t="shared" si="12"/>
        <v>0</v>
      </c>
      <c r="CR59">
        <f t="shared" si="13"/>
        <v>3</v>
      </c>
      <c r="CW59">
        <f t="shared" si="14"/>
        <v>0</v>
      </c>
      <c r="CX59">
        <f t="shared" si="15"/>
        <v>2</v>
      </c>
      <c r="CY59">
        <f t="shared" si="16"/>
        <v>1</v>
      </c>
      <c r="CZ59">
        <f t="shared" si="17"/>
        <v>0</v>
      </c>
      <c r="DA59">
        <f t="shared" si="18"/>
        <v>1</v>
      </c>
      <c r="DB59">
        <f t="shared" si="19"/>
        <v>0</v>
      </c>
      <c r="DC59">
        <f t="shared" si="20"/>
        <v>0</v>
      </c>
      <c r="DD59">
        <f t="shared" si="21"/>
        <v>0</v>
      </c>
      <c r="DG59">
        <f t="shared" si="22"/>
        <v>3</v>
      </c>
    </row>
    <row r="60" spans="1:111" x14ac:dyDescent="0.35">
      <c r="A60" s="171" t="s">
        <v>381</v>
      </c>
      <c r="B60" s="6" t="s">
        <v>382</v>
      </c>
      <c r="C60" s="168" t="s">
        <v>938</v>
      </c>
      <c r="D60" s="162" t="s">
        <v>938</v>
      </c>
      <c r="E60" s="162"/>
      <c r="F60" s="164" t="s">
        <v>3852</v>
      </c>
      <c r="G60" s="5" t="s">
        <v>938</v>
      </c>
      <c r="H60" t="s">
        <v>938</v>
      </c>
      <c r="I60" s="6" t="s">
        <v>938</v>
      </c>
      <c r="J60" s="14"/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0.5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0.5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0.5</v>
      </c>
      <c r="BC60">
        <v>0</v>
      </c>
      <c r="BD60">
        <v>0.5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C60">
        <f t="shared" si="0"/>
        <v>4</v>
      </c>
      <c r="CE60">
        <f t="shared" si="1"/>
        <v>0</v>
      </c>
      <c r="CF60">
        <f t="shared" si="2"/>
        <v>0</v>
      </c>
      <c r="CG60">
        <f t="shared" si="3"/>
        <v>1</v>
      </c>
      <c r="CH60">
        <f t="shared" si="4"/>
        <v>1</v>
      </c>
      <c r="CI60">
        <f t="shared" si="5"/>
        <v>0</v>
      </c>
      <c r="CJ60">
        <f t="shared" si="6"/>
        <v>0</v>
      </c>
      <c r="CK60">
        <f t="shared" si="7"/>
        <v>2</v>
      </c>
      <c r="CL60">
        <f t="shared" si="8"/>
        <v>0</v>
      </c>
      <c r="CM60">
        <f t="shared" si="9"/>
        <v>0</v>
      </c>
      <c r="CN60">
        <f t="shared" si="10"/>
        <v>0</v>
      </c>
      <c r="CO60">
        <f t="shared" si="11"/>
        <v>0</v>
      </c>
      <c r="CP60">
        <f t="shared" si="12"/>
        <v>0</v>
      </c>
      <c r="CR60">
        <f t="shared" si="13"/>
        <v>3</v>
      </c>
      <c r="CW60">
        <f t="shared" si="14"/>
        <v>0</v>
      </c>
      <c r="CX60">
        <f t="shared" si="15"/>
        <v>1</v>
      </c>
      <c r="CY60">
        <f t="shared" si="16"/>
        <v>1</v>
      </c>
      <c r="CZ60">
        <f t="shared" si="17"/>
        <v>0</v>
      </c>
      <c r="DA60">
        <f t="shared" si="18"/>
        <v>2</v>
      </c>
      <c r="DB60">
        <f t="shared" si="19"/>
        <v>0</v>
      </c>
      <c r="DC60">
        <f t="shared" si="20"/>
        <v>0</v>
      </c>
      <c r="DD60">
        <f t="shared" si="21"/>
        <v>0</v>
      </c>
      <c r="DG60">
        <f t="shared" si="22"/>
        <v>3</v>
      </c>
    </row>
    <row r="61" spans="1:111" x14ac:dyDescent="0.35">
      <c r="A61" s="171" t="s">
        <v>499</v>
      </c>
      <c r="B61" s="6" t="s">
        <v>500</v>
      </c>
      <c r="C61" s="45" t="s">
        <v>2403</v>
      </c>
      <c r="D61" s="161" t="s">
        <v>1736</v>
      </c>
      <c r="E61" s="161"/>
      <c r="F61" s="46" t="s">
        <v>3850</v>
      </c>
      <c r="G61" s="5" t="s">
        <v>938</v>
      </c>
      <c r="H61" t="s">
        <v>938</v>
      </c>
      <c r="I61" s="6" t="s">
        <v>938</v>
      </c>
      <c r="J61" s="14"/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0.5</v>
      </c>
      <c r="AS61">
        <v>0.5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0.5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0.5</v>
      </c>
      <c r="CA61">
        <v>0</v>
      </c>
      <c r="CC61">
        <f t="shared" si="0"/>
        <v>4</v>
      </c>
      <c r="CE61">
        <f t="shared" si="1"/>
        <v>0</v>
      </c>
      <c r="CF61">
        <f t="shared" si="2"/>
        <v>0</v>
      </c>
      <c r="CG61">
        <f t="shared" si="3"/>
        <v>0</v>
      </c>
      <c r="CH61">
        <f t="shared" si="4"/>
        <v>2</v>
      </c>
      <c r="CI61">
        <f t="shared" si="5"/>
        <v>0</v>
      </c>
      <c r="CJ61">
        <f t="shared" si="6"/>
        <v>0</v>
      </c>
      <c r="CK61">
        <f t="shared" si="7"/>
        <v>0</v>
      </c>
      <c r="CL61">
        <f t="shared" si="8"/>
        <v>0</v>
      </c>
      <c r="CM61">
        <f t="shared" si="9"/>
        <v>1</v>
      </c>
      <c r="CN61">
        <f t="shared" si="10"/>
        <v>0</v>
      </c>
      <c r="CO61">
        <f t="shared" si="11"/>
        <v>0</v>
      </c>
      <c r="CP61">
        <f t="shared" si="12"/>
        <v>1</v>
      </c>
      <c r="CR61">
        <f t="shared" si="13"/>
        <v>3</v>
      </c>
      <c r="CW61">
        <f t="shared" si="14"/>
        <v>0</v>
      </c>
      <c r="CX61">
        <f t="shared" si="15"/>
        <v>0</v>
      </c>
      <c r="CY61">
        <f t="shared" si="16"/>
        <v>2</v>
      </c>
      <c r="CZ61">
        <f t="shared" si="17"/>
        <v>0</v>
      </c>
      <c r="DA61">
        <f t="shared" si="18"/>
        <v>1</v>
      </c>
      <c r="DB61">
        <f t="shared" si="19"/>
        <v>0</v>
      </c>
      <c r="DC61">
        <f t="shared" si="20"/>
        <v>0</v>
      </c>
      <c r="DD61">
        <f t="shared" si="21"/>
        <v>1</v>
      </c>
      <c r="DG61">
        <f t="shared" si="22"/>
        <v>3</v>
      </c>
    </row>
    <row r="62" spans="1:111" x14ac:dyDescent="0.35">
      <c r="A62" s="171" t="s">
        <v>519</v>
      </c>
      <c r="B62" s="6" t="s">
        <v>520</v>
      </c>
      <c r="C62" s="168" t="s">
        <v>938</v>
      </c>
      <c r="D62" s="162" t="s">
        <v>938</v>
      </c>
      <c r="E62" s="162"/>
      <c r="F62" s="164" t="s">
        <v>3852</v>
      </c>
      <c r="G62" s="5" t="s">
        <v>957</v>
      </c>
      <c r="H62" t="s">
        <v>958</v>
      </c>
      <c r="I62" s="6" t="s">
        <v>959</v>
      </c>
      <c r="J62" s="14"/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0.5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0.5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0.5</v>
      </c>
      <c r="BQ62">
        <v>0.5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C62">
        <f t="shared" si="0"/>
        <v>4</v>
      </c>
      <c r="CE62">
        <f t="shared" si="1"/>
        <v>0</v>
      </c>
      <c r="CF62">
        <f t="shared" si="2"/>
        <v>0</v>
      </c>
      <c r="CG62">
        <f t="shared" si="3"/>
        <v>0</v>
      </c>
      <c r="CH62">
        <f t="shared" si="4"/>
        <v>1</v>
      </c>
      <c r="CI62">
        <f t="shared" si="5"/>
        <v>0</v>
      </c>
      <c r="CJ62">
        <f t="shared" si="6"/>
        <v>0</v>
      </c>
      <c r="CK62">
        <f t="shared" si="7"/>
        <v>1</v>
      </c>
      <c r="CL62">
        <f t="shared" si="8"/>
        <v>0</v>
      </c>
      <c r="CM62">
        <f t="shared" si="9"/>
        <v>0</v>
      </c>
      <c r="CN62">
        <f t="shared" si="10"/>
        <v>2</v>
      </c>
      <c r="CO62">
        <f t="shared" si="11"/>
        <v>0</v>
      </c>
      <c r="CP62">
        <f t="shared" si="12"/>
        <v>0</v>
      </c>
      <c r="CR62">
        <f t="shared" si="13"/>
        <v>3</v>
      </c>
      <c r="CW62">
        <f t="shared" si="14"/>
        <v>0</v>
      </c>
      <c r="CX62">
        <f t="shared" si="15"/>
        <v>0</v>
      </c>
      <c r="CY62">
        <f t="shared" si="16"/>
        <v>1</v>
      </c>
      <c r="CZ62">
        <f t="shared" si="17"/>
        <v>0</v>
      </c>
      <c r="DA62">
        <f t="shared" si="18"/>
        <v>1</v>
      </c>
      <c r="DB62">
        <f t="shared" si="19"/>
        <v>2</v>
      </c>
      <c r="DC62">
        <f t="shared" si="20"/>
        <v>0</v>
      </c>
      <c r="DD62">
        <f t="shared" si="21"/>
        <v>0</v>
      </c>
      <c r="DG62">
        <f t="shared" si="22"/>
        <v>3</v>
      </c>
    </row>
    <row r="63" spans="1:111" x14ac:dyDescent="0.35">
      <c r="A63" s="171" t="s">
        <v>344</v>
      </c>
      <c r="B63" s="6" t="s">
        <v>345</v>
      </c>
      <c r="C63" s="45" t="s">
        <v>1930</v>
      </c>
      <c r="D63" s="161" t="s">
        <v>1931</v>
      </c>
      <c r="E63" s="161"/>
      <c r="F63" s="46" t="s">
        <v>3850</v>
      </c>
      <c r="G63" s="5" t="s">
        <v>960</v>
      </c>
      <c r="H63" t="s">
        <v>961</v>
      </c>
      <c r="I63" s="6" t="s">
        <v>961</v>
      </c>
      <c r="J63" s="14"/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0.5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0.5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0.5</v>
      </c>
      <c r="CA63">
        <v>0</v>
      </c>
      <c r="CC63">
        <f t="shared" si="0"/>
        <v>3</v>
      </c>
      <c r="CE63">
        <f t="shared" si="1"/>
        <v>0</v>
      </c>
      <c r="CF63">
        <f t="shared" si="2"/>
        <v>0</v>
      </c>
      <c r="CG63">
        <f t="shared" si="3"/>
        <v>1</v>
      </c>
      <c r="CH63">
        <f t="shared" si="4"/>
        <v>1</v>
      </c>
      <c r="CI63">
        <f t="shared" si="5"/>
        <v>0</v>
      </c>
      <c r="CJ63">
        <f t="shared" si="6"/>
        <v>0</v>
      </c>
      <c r="CK63">
        <f t="shared" si="7"/>
        <v>0</v>
      </c>
      <c r="CL63">
        <f t="shared" si="8"/>
        <v>0</v>
      </c>
      <c r="CM63">
        <f t="shared" si="9"/>
        <v>0</v>
      </c>
      <c r="CN63">
        <f t="shared" si="10"/>
        <v>0</v>
      </c>
      <c r="CO63">
        <f t="shared" si="11"/>
        <v>0</v>
      </c>
      <c r="CP63">
        <f t="shared" si="12"/>
        <v>1</v>
      </c>
      <c r="CR63">
        <f t="shared" si="13"/>
        <v>3</v>
      </c>
      <c r="CW63">
        <f t="shared" si="14"/>
        <v>0</v>
      </c>
      <c r="CX63">
        <f t="shared" si="15"/>
        <v>1</v>
      </c>
      <c r="CY63">
        <f t="shared" si="16"/>
        <v>1</v>
      </c>
      <c r="CZ63">
        <f t="shared" si="17"/>
        <v>0</v>
      </c>
      <c r="DA63">
        <f t="shared" si="18"/>
        <v>0</v>
      </c>
      <c r="DB63">
        <f t="shared" si="19"/>
        <v>0</v>
      </c>
      <c r="DC63">
        <f t="shared" si="20"/>
        <v>0</v>
      </c>
      <c r="DD63">
        <f t="shared" si="21"/>
        <v>1</v>
      </c>
      <c r="DG63">
        <f t="shared" si="22"/>
        <v>3</v>
      </c>
    </row>
    <row r="64" spans="1:111" x14ac:dyDescent="0.35">
      <c r="A64" s="171" t="s">
        <v>352</v>
      </c>
      <c r="B64" s="6" t="s">
        <v>353</v>
      </c>
      <c r="C64" s="47" t="s">
        <v>353</v>
      </c>
      <c r="D64" s="154" t="s">
        <v>1521</v>
      </c>
      <c r="E64" s="154"/>
      <c r="F64" s="48" t="s">
        <v>3853</v>
      </c>
      <c r="G64" s="5" t="s">
        <v>938</v>
      </c>
      <c r="H64" t="s">
        <v>938</v>
      </c>
      <c r="I64" s="6" t="s">
        <v>938</v>
      </c>
      <c r="J64" s="14"/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0.5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0.5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0.5</v>
      </c>
      <c r="CA64">
        <v>0</v>
      </c>
      <c r="CC64">
        <f t="shared" si="0"/>
        <v>3</v>
      </c>
      <c r="CE64">
        <f t="shared" si="1"/>
        <v>0</v>
      </c>
      <c r="CF64">
        <f t="shared" si="2"/>
        <v>0</v>
      </c>
      <c r="CG64">
        <f t="shared" si="3"/>
        <v>1</v>
      </c>
      <c r="CH64">
        <f t="shared" si="4"/>
        <v>0</v>
      </c>
      <c r="CI64">
        <f t="shared" si="5"/>
        <v>0</v>
      </c>
      <c r="CJ64">
        <f t="shared" si="6"/>
        <v>0</v>
      </c>
      <c r="CK64">
        <f t="shared" si="7"/>
        <v>1</v>
      </c>
      <c r="CL64">
        <f t="shared" si="8"/>
        <v>0</v>
      </c>
      <c r="CM64">
        <f t="shared" si="9"/>
        <v>0</v>
      </c>
      <c r="CN64">
        <f t="shared" si="10"/>
        <v>0</v>
      </c>
      <c r="CO64">
        <f t="shared" si="11"/>
        <v>0</v>
      </c>
      <c r="CP64">
        <f t="shared" si="12"/>
        <v>1</v>
      </c>
      <c r="CR64">
        <f t="shared" si="13"/>
        <v>3</v>
      </c>
      <c r="CW64">
        <f t="shared" si="14"/>
        <v>0</v>
      </c>
      <c r="CX64">
        <f t="shared" si="15"/>
        <v>1</v>
      </c>
      <c r="CY64">
        <f t="shared" si="16"/>
        <v>0</v>
      </c>
      <c r="CZ64">
        <f t="shared" si="17"/>
        <v>0</v>
      </c>
      <c r="DA64">
        <f t="shared" si="18"/>
        <v>1</v>
      </c>
      <c r="DB64">
        <f t="shared" si="19"/>
        <v>0</v>
      </c>
      <c r="DC64">
        <f t="shared" si="20"/>
        <v>0</v>
      </c>
      <c r="DD64">
        <f t="shared" si="21"/>
        <v>1</v>
      </c>
      <c r="DG64">
        <f t="shared" si="22"/>
        <v>3</v>
      </c>
    </row>
    <row r="65" spans="1:111" x14ac:dyDescent="0.35">
      <c r="A65" s="171" t="s">
        <v>383</v>
      </c>
      <c r="B65" s="6" t="s">
        <v>384</v>
      </c>
      <c r="C65" s="45" t="s">
        <v>384</v>
      </c>
      <c r="D65" s="161" t="s">
        <v>1504</v>
      </c>
      <c r="E65" s="161"/>
      <c r="F65" s="46" t="s">
        <v>3850</v>
      </c>
      <c r="G65" s="5" t="s">
        <v>938</v>
      </c>
      <c r="H65" t="s">
        <v>938</v>
      </c>
      <c r="I65" s="6" t="s">
        <v>938</v>
      </c>
      <c r="J65" s="14"/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0.5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0.5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0.5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C65">
        <f t="shared" si="0"/>
        <v>3</v>
      </c>
      <c r="CE65">
        <f t="shared" si="1"/>
        <v>0</v>
      </c>
      <c r="CF65">
        <f t="shared" si="2"/>
        <v>0</v>
      </c>
      <c r="CG65">
        <f t="shared" si="3"/>
        <v>1</v>
      </c>
      <c r="CH65">
        <f t="shared" si="4"/>
        <v>1</v>
      </c>
      <c r="CI65">
        <f t="shared" si="5"/>
        <v>0</v>
      </c>
      <c r="CJ65">
        <f t="shared" si="6"/>
        <v>0</v>
      </c>
      <c r="CK65">
        <f t="shared" si="7"/>
        <v>1</v>
      </c>
      <c r="CL65">
        <f t="shared" si="8"/>
        <v>0</v>
      </c>
      <c r="CM65">
        <f t="shared" si="9"/>
        <v>0</v>
      </c>
      <c r="CN65">
        <f t="shared" si="10"/>
        <v>0</v>
      </c>
      <c r="CO65">
        <f t="shared" si="11"/>
        <v>0</v>
      </c>
      <c r="CP65">
        <f t="shared" si="12"/>
        <v>0</v>
      </c>
      <c r="CR65">
        <f t="shared" si="13"/>
        <v>3</v>
      </c>
      <c r="CW65">
        <f t="shared" si="14"/>
        <v>0</v>
      </c>
      <c r="CX65">
        <f t="shared" si="15"/>
        <v>1</v>
      </c>
      <c r="CY65">
        <f t="shared" si="16"/>
        <v>1</v>
      </c>
      <c r="CZ65">
        <f t="shared" si="17"/>
        <v>0</v>
      </c>
      <c r="DA65">
        <f t="shared" si="18"/>
        <v>1</v>
      </c>
      <c r="DB65">
        <f t="shared" si="19"/>
        <v>0</v>
      </c>
      <c r="DC65">
        <f t="shared" si="20"/>
        <v>0</v>
      </c>
      <c r="DD65">
        <f t="shared" si="21"/>
        <v>0</v>
      </c>
      <c r="DG65">
        <f t="shared" si="22"/>
        <v>3</v>
      </c>
    </row>
    <row r="66" spans="1:111" x14ac:dyDescent="0.35">
      <c r="A66" s="171" t="s">
        <v>385</v>
      </c>
      <c r="B66" s="6" t="s">
        <v>386</v>
      </c>
      <c r="C66" s="168" t="s">
        <v>938</v>
      </c>
      <c r="D66" s="162" t="s">
        <v>938</v>
      </c>
      <c r="E66" s="162"/>
      <c r="F66" s="164" t="s">
        <v>3852</v>
      </c>
      <c r="G66" s="5" t="s">
        <v>938</v>
      </c>
      <c r="H66" t="s">
        <v>938</v>
      </c>
      <c r="I66" s="6" t="s">
        <v>938</v>
      </c>
      <c r="J66" s="14"/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0.5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0.5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0.5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C66">
        <f t="shared" si="0"/>
        <v>3</v>
      </c>
      <c r="CE66">
        <f t="shared" si="1"/>
        <v>0</v>
      </c>
      <c r="CF66">
        <f t="shared" si="2"/>
        <v>0</v>
      </c>
      <c r="CG66">
        <f t="shared" si="3"/>
        <v>1</v>
      </c>
      <c r="CH66">
        <f t="shared" si="4"/>
        <v>1</v>
      </c>
      <c r="CI66">
        <f t="shared" si="5"/>
        <v>0</v>
      </c>
      <c r="CJ66">
        <f t="shared" si="6"/>
        <v>0</v>
      </c>
      <c r="CK66">
        <f t="shared" si="7"/>
        <v>1</v>
      </c>
      <c r="CL66">
        <f t="shared" si="8"/>
        <v>0</v>
      </c>
      <c r="CM66">
        <f t="shared" si="9"/>
        <v>0</v>
      </c>
      <c r="CN66">
        <f t="shared" si="10"/>
        <v>0</v>
      </c>
      <c r="CO66">
        <f t="shared" si="11"/>
        <v>0</v>
      </c>
      <c r="CP66">
        <f t="shared" si="12"/>
        <v>0</v>
      </c>
      <c r="CR66">
        <f t="shared" si="13"/>
        <v>3</v>
      </c>
      <c r="CW66">
        <f t="shared" si="14"/>
        <v>0</v>
      </c>
      <c r="CX66">
        <f t="shared" si="15"/>
        <v>1</v>
      </c>
      <c r="CY66">
        <f t="shared" si="16"/>
        <v>1</v>
      </c>
      <c r="CZ66">
        <f t="shared" si="17"/>
        <v>0</v>
      </c>
      <c r="DA66">
        <f t="shared" si="18"/>
        <v>1</v>
      </c>
      <c r="DB66">
        <f t="shared" si="19"/>
        <v>0</v>
      </c>
      <c r="DC66">
        <f t="shared" si="20"/>
        <v>0</v>
      </c>
      <c r="DD66">
        <f t="shared" si="21"/>
        <v>0</v>
      </c>
      <c r="DG66">
        <f t="shared" si="22"/>
        <v>3</v>
      </c>
    </row>
    <row r="67" spans="1:111" x14ac:dyDescent="0.35">
      <c r="A67" s="171" t="s">
        <v>443</v>
      </c>
      <c r="B67" s="6" t="s">
        <v>444</v>
      </c>
      <c r="C67" s="71" t="s">
        <v>2397</v>
      </c>
      <c r="D67" s="163" t="s">
        <v>924</v>
      </c>
      <c r="E67" s="163"/>
      <c r="F67" s="72" t="s">
        <v>3857</v>
      </c>
      <c r="G67" s="5" t="s">
        <v>923</v>
      </c>
      <c r="H67" t="s">
        <v>924</v>
      </c>
      <c r="I67" s="6" t="s">
        <v>925</v>
      </c>
      <c r="J67" s="14"/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0.5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0.5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0.5</v>
      </c>
      <c r="BZ67">
        <v>0</v>
      </c>
      <c r="CA67">
        <v>0</v>
      </c>
      <c r="CC67">
        <f t="shared" ref="CC67:CC130" si="23">COUNTIF(K67:CA67, "&gt;0")</f>
        <v>3</v>
      </c>
      <c r="CE67">
        <f t="shared" ref="CE67:CE130" si="24">COUNTIF(K67:U67, "&gt;0")</f>
        <v>0</v>
      </c>
      <c r="CF67">
        <f t="shared" ref="CF67:CF130" si="25">COUNTIF(V67:AJ67, "&gt;0")</f>
        <v>0</v>
      </c>
      <c r="CG67">
        <f t="shared" ref="CG67:CG130" si="26">COUNTIF(AK67:AP67, "&gt;0")</f>
        <v>1</v>
      </c>
      <c r="CH67">
        <f t="shared" ref="CH67:CH130" si="27">COUNTIF(AQ67:AS67,"&gt;0")</f>
        <v>0</v>
      </c>
      <c r="CI67">
        <f t="shared" ref="CI67:CI130" si="28">COUNTIF(AT67,"&gt;0")</f>
        <v>0</v>
      </c>
      <c r="CJ67">
        <f t="shared" ref="CJ67:CJ130" si="29">COUNTIF(AU67:AZ67, "&gt;0")</f>
        <v>0</v>
      </c>
      <c r="CK67">
        <f t="shared" ref="CK67:CK130" si="30">COUNTIF(BA67:BD67, "&gt;0")</f>
        <v>1</v>
      </c>
      <c r="CL67">
        <f t="shared" ref="CL67:CL130" si="31">COUNTIF(BE67:BH67, "&gt;0")</f>
        <v>0</v>
      </c>
      <c r="CM67">
        <f t="shared" ref="CM67:CM130" si="32">COUNTIF(BI67:BM67, "&gt;0")</f>
        <v>0</v>
      </c>
      <c r="CN67">
        <f t="shared" ref="CN67:CN130" si="33">COUNTIF(BN67:BR67, "&gt;0")</f>
        <v>0</v>
      </c>
      <c r="CO67">
        <f t="shared" ref="CO67:CO130" si="34">COUNTIF(BS67:BW67, "&gt;0")</f>
        <v>0</v>
      </c>
      <c r="CP67">
        <f t="shared" ref="CP67:CP130" si="35">COUNTIF(BX67:CA67, "&gt;0")</f>
        <v>1</v>
      </c>
      <c r="CR67">
        <f t="shared" ref="CR67:CR130" si="36">COUNTIF(CE67:CP67, "&gt;0")</f>
        <v>3</v>
      </c>
      <c r="CW67">
        <f t="shared" ref="CW67:CW130" si="37">COUNTIF(K67:AJ67, "&gt;0")</f>
        <v>0</v>
      </c>
      <c r="CX67">
        <f t="shared" ref="CX67:CX130" si="38">COUNTIF(AK67:AP67, "&gt;0")</f>
        <v>1</v>
      </c>
      <c r="CY67">
        <f t="shared" ref="CY67:CY130" si="39">COUNTIF(AQ67:AS67, "&gt;0")</f>
        <v>0</v>
      </c>
      <c r="CZ67">
        <f t="shared" ref="CZ67:CZ130" si="40">COUNTIF(AT67, "&gt;0")</f>
        <v>0</v>
      </c>
      <c r="DA67">
        <f t="shared" ref="DA67:DA130" si="41">COUNTIF(AU67:BM67, "&gt;0")</f>
        <v>1</v>
      </c>
      <c r="DB67">
        <f t="shared" ref="DB67:DB130" si="42">COUNTIF(BN67:BR67, "&gt;0")</f>
        <v>0</v>
      </c>
      <c r="DC67">
        <f t="shared" ref="DC67:DC130" si="43">COUNTIF(BS67:BW67, "&gt;0")</f>
        <v>0</v>
      </c>
      <c r="DD67">
        <f t="shared" ref="DD67:DD130" si="44">COUNTIF(BX67:CA67, "&gt;0")</f>
        <v>1</v>
      </c>
      <c r="DG67">
        <f t="shared" ref="DG67:DG130" si="45">COUNTIF(CW67:DD67, "&gt;0")</f>
        <v>3</v>
      </c>
    </row>
    <row r="68" spans="1:111" x14ac:dyDescent="0.35">
      <c r="A68" s="171" t="s">
        <v>467</v>
      </c>
      <c r="B68" s="6" t="s">
        <v>468</v>
      </c>
      <c r="C68" s="45" t="s">
        <v>1896</v>
      </c>
      <c r="D68" s="161" t="s">
        <v>1660</v>
      </c>
      <c r="E68" s="161"/>
      <c r="F68" s="46" t="s">
        <v>3850</v>
      </c>
      <c r="G68" s="5" t="s">
        <v>932</v>
      </c>
      <c r="H68" t="s">
        <v>933</v>
      </c>
      <c r="I68" s="6" t="s">
        <v>934</v>
      </c>
      <c r="J68" s="14"/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0.5</v>
      </c>
      <c r="AQ68">
        <v>0</v>
      </c>
      <c r="AR68">
        <v>0.5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0.5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C68">
        <f t="shared" si="23"/>
        <v>3</v>
      </c>
      <c r="CE68">
        <f t="shared" si="24"/>
        <v>0</v>
      </c>
      <c r="CF68">
        <f t="shared" si="25"/>
        <v>0</v>
      </c>
      <c r="CG68">
        <f t="shared" si="26"/>
        <v>1</v>
      </c>
      <c r="CH68">
        <f t="shared" si="27"/>
        <v>1</v>
      </c>
      <c r="CI68">
        <f t="shared" si="28"/>
        <v>0</v>
      </c>
      <c r="CJ68">
        <f t="shared" si="29"/>
        <v>0</v>
      </c>
      <c r="CK68">
        <f t="shared" si="30"/>
        <v>0</v>
      </c>
      <c r="CL68">
        <f t="shared" si="31"/>
        <v>0</v>
      </c>
      <c r="CM68">
        <f t="shared" si="32"/>
        <v>1</v>
      </c>
      <c r="CN68">
        <f t="shared" si="33"/>
        <v>0</v>
      </c>
      <c r="CO68">
        <f t="shared" si="34"/>
        <v>0</v>
      </c>
      <c r="CP68">
        <f t="shared" si="35"/>
        <v>0</v>
      </c>
      <c r="CR68">
        <f t="shared" si="36"/>
        <v>3</v>
      </c>
      <c r="CW68">
        <f t="shared" si="37"/>
        <v>0</v>
      </c>
      <c r="CX68">
        <f t="shared" si="38"/>
        <v>1</v>
      </c>
      <c r="CY68">
        <f t="shared" si="39"/>
        <v>1</v>
      </c>
      <c r="CZ68">
        <f t="shared" si="40"/>
        <v>0</v>
      </c>
      <c r="DA68">
        <f t="shared" si="41"/>
        <v>1</v>
      </c>
      <c r="DB68">
        <f t="shared" si="42"/>
        <v>0</v>
      </c>
      <c r="DC68">
        <f t="shared" si="43"/>
        <v>0</v>
      </c>
      <c r="DD68">
        <f t="shared" si="44"/>
        <v>0</v>
      </c>
      <c r="DG68">
        <f t="shared" si="45"/>
        <v>3</v>
      </c>
    </row>
    <row r="69" spans="1:111" x14ac:dyDescent="0.35">
      <c r="A69" s="171" t="s">
        <v>532</v>
      </c>
      <c r="B69" s="6" t="s">
        <v>533</v>
      </c>
      <c r="C69" s="168" t="s">
        <v>938</v>
      </c>
      <c r="D69" s="162" t="s">
        <v>938</v>
      </c>
      <c r="E69" s="162"/>
      <c r="F69" s="164" t="s">
        <v>3852</v>
      </c>
      <c r="G69" s="5" t="s">
        <v>938</v>
      </c>
      <c r="H69" t="s">
        <v>938</v>
      </c>
      <c r="I69" s="6" t="s">
        <v>938</v>
      </c>
      <c r="J69" s="14"/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0.5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0.5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0.5</v>
      </c>
      <c r="BZ69">
        <v>0</v>
      </c>
      <c r="CA69">
        <v>0</v>
      </c>
      <c r="CC69">
        <f t="shared" si="23"/>
        <v>3</v>
      </c>
      <c r="CE69">
        <f t="shared" si="24"/>
        <v>0</v>
      </c>
      <c r="CF69">
        <f t="shared" si="25"/>
        <v>0</v>
      </c>
      <c r="CG69">
        <f t="shared" si="26"/>
        <v>0</v>
      </c>
      <c r="CH69">
        <f t="shared" si="27"/>
        <v>1</v>
      </c>
      <c r="CI69">
        <f t="shared" si="28"/>
        <v>0</v>
      </c>
      <c r="CJ69">
        <f t="shared" si="29"/>
        <v>0</v>
      </c>
      <c r="CK69">
        <f t="shared" si="30"/>
        <v>0</v>
      </c>
      <c r="CL69">
        <f t="shared" si="31"/>
        <v>1</v>
      </c>
      <c r="CM69">
        <f t="shared" si="32"/>
        <v>0</v>
      </c>
      <c r="CN69">
        <f t="shared" si="33"/>
        <v>0</v>
      </c>
      <c r="CO69">
        <f t="shared" si="34"/>
        <v>0</v>
      </c>
      <c r="CP69">
        <f t="shared" si="35"/>
        <v>1</v>
      </c>
      <c r="CR69">
        <f t="shared" si="36"/>
        <v>3</v>
      </c>
      <c r="CW69">
        <f t="shared" si="37"/>
        <v>0</v>
      </c>
      <c r="CX69">
        <f t="shared" si="38"/>
        <v>0</v>
      </c>
      <c r="CY69">
        <f t="shared" si="39"/>
        <v>1</v>
      </c>
      <c r="CZ69">
        <f t="shared" si="40"/>
        <v>0</v>
      </c>
      <c r="DA69">
        <f t="shared" si="41"/>
        <v>1</v>
      </c>
      <c r="DB69">
        <f t="shared" si="42"/>
        <v>0</v>
      </c>
      <c r="DC69">
        <f t="shared" si="43"/>
        <v>0</v>
      </c>
      <c r="DD69">
        <f t="shared" si="44"/>
        <v>1</v>
      </c>
      <c r="DG69">
        <f t="shared" si="45"/>
        <v>3</v>
      </c>
    </row>
    <row r="70" spans="1:111" x14ac:dyDescent="0.35">
      <c r="A70" s="171" t="s">
        <v>753</v>
      </c>
      <c r="B70" s="6" t="s">
        <v>754</v>
      </c>
      <c r="C70" s="47" t="s">
        <v>754</v>
      </c>
      <c r="D70" s="154" t="s">
        <v>3258</v>
      </c>
      <c r="E70" s="154"/>
      <c r="F70" s="48" t="s">
        <v>3853</v>
      </c>
      <c r="G70" s="5" t="s">
        <v>938</v>
      </c>
      <c r="H70" t="s">
        <v>938</v>
      </c>
      <c r="I70" s="6" t="s">
        <v>938</v>
      </c>
      <c r="J70" s="14"/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0.5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0.5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0.5</v>
      </c>
      <c r="BX70">
        <v>0</v>
      </c>
      <c r="BY70">
        <v>0</v>
      </c>
      <c r="BZ70">
        <v>0</v>
      </c>
      <c r="CA70">
        <v>0</v>
      </c>
      <c r="CC70">
        <f t="shared" si="23"/>
        <v>3</v>
      </c>
      <c r="CE70">
        <f t="shared" si="24"/>
        <v>0</v>
      </c>
      <c r="CF70">
        <f t="shared" si="25"/>
        <v>0</v>
      </c>
      <c r="CG70">
        <f t="shared" si="26"/>
        <v>0</v>
      </c>
      <c r="CH70">
        <f t="shared" si="27"/>
        <v>0</v>
      </c>
      <c r="CI70">
        <f t="shared" si="28"/>
        <v>0</v>
      </c>
      <c r="CJ70">
        <f t="shared" si="29"/>
        <v>0</v>
      </c>
      <c r="CK70">
        <f t="shared" si="30"/>
        <v>1</v>
      </c>
      <c r="CL70">
        <f t="shared" si="31"/>
        <v>0</v>
      </c>
      <c r="CM70">
        <f t="shared" si="32"/>
        <v>0</v>
      </c>
      <c r="CN70">
        <f t="shared" si="33"/>
        <v>1</v>
      </c>
      <c r="CO70">
        <f t="shared" si="34"/>
        <v>1</v>
      </c>
      <c r="CP70">
        <f t="shared" si="35"/>
        <v>0</v>
      </c>
      <c r="CR70">
        <f t="shared" si="36"/>
        <v>3</v>
      </c>
      <c r="CW70">
        <f t="shared" si="37"/>
        <v>0</v>
      </c>
      <c r="CX70">
        <f t="shared" si="38"/>
        <v>0</v>
      </c>
      <c r="CY70">
        <f t="shared" si="39"/>
        <v>0</v>
      </c>
      <c r="CZ70">
        <f t="shared" si="40"/>
        <v>0</v>
      </c>
      <c r="DA70">
        <f t="shared" si="41"/>
        <v>1</v>
      </c>
      <c r="DB70">
        <f t="shared" si="42"/>
        <v>1</v>
      </c>
      <c r="DC70">
        <f t="shared" si="43"/>
        <v>1</v>
      </c>
      <c r="DD70">
        <f t="shared" si="44"/>
        <v>0</v>
      </c>
      <c r="DG70">
        <f t="shared" si="45"/>
        <v>3</v>
      </c>
    </row>
    <row r="71" spans="1:111" s="2" customFormat="1" x14ac:dyDescent="0.35">
      <c r="A71" s="173" t="s">
        <v>802</v>
      </c>
      <c r="B71" s="9" t="s">
        <v>802</v>
      </c>
      <c r="C71" s="49" t="s">
        <v>3265</v>
      </c>
      <c r="D71" s="50" t="s">
        <v>3266</v>
      </c>
      <c r="E71" s="50"/>
      <c r="F71" s="51" t="s">
        <v>3853</v>
      </c>
      <c r="G71" s="8" t="s">
        <v>938</v>
      </c>
      <c r="H71" s="2" t="s">
        <v>938</v>
      </c>
      <c r="I71" s="9" t="s">
        <v>938</v>
      </c>
      <c r="J71" s="15"/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0.5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0.5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0.5</v>
      </c>
      <c r="BX71" s="2">
        <v>0</v>
      </c>
      <c r="BY71" s="2">
        <v>0</v>
      </c>
      <c r="BZ71" s="2">
        <v>0</v>
      </c>
      <c r="CA71" s="2">
        <v>0</v>
      </c>
      <c r="CC71" s="2">
        <f t="shared" si="23"/>
        <v>3</v>
      </c>
      <c r="CE71" s="2">
        <f t="shared" si="24"/>
        <v>0</v>
      </c>
      <c r="CF71" s="2">
        <f t="shared" si="25"/>
        <v>0</v>
      </c>
      <c r="CG71" s="2">
        <f t="shared" si="26"/>
        <v>0</v>
      </c>
      <c r="CH71" s="2">
        <f t="shared" si="27"/>
        <v>0</v>
      </c>
      <c r="CI71" s="2">
        <f t="shared" si="28"/>
        <v>0</v>
      </c>
      <c r="CJ71" s="2">
        <f t="shared" si="29"/>
        <v>0</v>
      </c>
      <c r="CK71" s="2">
        <f t="shared" si="30"/>
        <v>0</v>
      </c>
      <c r="CL71" s="2">
        <f t="shared" si="31"/>
        <v>0</v>
      </c>
      <c r="CM71" s="2">
        <f t="shared" si="32"/>
        <v>1</v>
      </c>
      <c r="CN71" s="2">
        <f t="shared" si="33"/>
        <v>1</v>
      </c>
      <c r="CO71" s="2">
        <f t="shared" si="34"/>
        <v>1</v>
      </c>
      <c r="CP71" s="2">
        <f t="shared" si="35"/>
        <v>0</v>
      </c>
      <c r="CR71" s="2">
        <f t="shared" si="36"/>
        <v>3</v>
      </c>
      <c r="CW71" s="2">
        <f t="shared" si="37"/>
        <v>0</v>
      </c>
      <c r="CX71" s="2">
        <f t="shared" si="38"/>
        <v>0</v>
      </c>
      <c r="CY71" s="2">
        <f t="shared" si="39"/>
        <v>0</v>
      </c>
      <c r="CZ71" s="2">
        <f t="shared" si="40"/>
        <v>0</v>
      </c>
      <c r="DA71" s="2">
        <f t="shared" si="41"/>
        <v>1</v>
      </c>
      <c r="DB71" s="2">
        <f t="shared" si="42"/>
        <v>1</v>
      </c>
      <c r="DC71" s="2">
        <f t="shared" si="43"/>
        <v>1</v>
      </c>
      <c r="DD71" s="2">
        <f t="shared" si="44"/>
        <v>0</v>
      </c>
      <c r="DG71" s="2">
        <f t="shared" si="45"/>
        <v>3</v>
      </c>
    </row>
    <row r="72" spans="1:111" x14ac:dyDescent="0.35">
      <c r="A72" s="171" t="s">
        <v>268</v>
      </c>
      <c r="B72" s="6" t="s">
        <v>269</v>
      </c>
      <c r="C72" s="78" t="s">
        <v>3135</v>
      </c>
      <c r="D72" s="155" t="s">
        <v>1521</v>
      </c>
      <c r="E72" s="155"/>
      <c r="F72" s="79" t="s">
        <v>3861</v>
      </c>
      <c r="G72" s="5" t="s">
        <v>938</v>
      </c>
      <c r="H72" t="s">
        <v>938</v>
      </c>
      <c r="I72" s="6" t="s">
        <v>938</v>
      </c>
      <c r="J72" s="14"/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0.5</v>
      </c>
      <c r="W72">
        <v>0.5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0.5</v>
      </c>
      <c r="AX72">
        <v>0.5</v>
      </c>
      <c r="AY72">
        <v>0.5</v>
      </c>
      <c r="AZ72">
        <v>0.5</v>
      </c>
      <c r="BA72">
        <v>0.5</v>
      </c>
      <c r="BB72">
        <v>0</v>
      </c>
      <c r="BC72">
        <v>0</v>
      </c>
      <c r="BD72">
        <v>0.5</v>
      </c>
      <c r="BE72">
        <v>0</v>
      </c>
      <c r="BF72">
        <v>0</v>
      </c>
      <c r="BG72">
        <v>0</v>
      </c>
      <c r="BH72">
        <v>0.5</v>
      </c>
      <c r="BI72">
        <v>0.5</v>
      </c>
      <c r="BJ72">
        <v>0.5</v>
      </c>
      <c r="BK72">
        <v>0.5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C72">
        <f t="shared" si="23"/>
        <v>12</v>
      </c>
      <c r="CE72">
        <f t="shared" si="24"/>
        <v>0</v>
      </c>
      <c r="CF72">
        <f t="shared" si="25"/>
        <v>2</v>
      </c>
      <c r="CG72">
        <f t="shared" si="26"/>
        <v>0</v>
      </c>
      <c r="CH72">
        <f t="shared" si="27"/>
        <v>0</v>
      </c>
      <c r="CI72">
        <f t="shared" si="28"/>
        <v>0</v>
      </c>
      <c r="CJ72">
        <f t="shared" si="29"/>
        <v>4</v>
      </c>
      <c r="CK72">
        <f t="shared" si="30"/>
        <v>2</v>
      </c>
      <c r="CL72">
        <f t="shared" si="31"/>
        <v>1</v>
      </c>
      <c r="CM72">
        <f t="shared" si="32"/>
        <v>3</v>
      </c>
      <c r="CN72">
        <f t="shared" si="33"/>
        <v>0</v>
      </c>
      <c r="CO72">
        <f t="shared" si="34"/>
        <v>0</v>
      </c>
      <c r="CP72">
        <f t="shared" si="35"/>
        <v>0</v>
      </c>
      <c r="CR72">
        <f t="shared" si="36"/>
        <v>5</v>
      </c>
      <c r="CW72">
        <f t="shared" si="37"/>
        <v>2</v>
      </c>
      <c r="CX72">
        <f t="shared" si="38"/>
        <v>0</v>
      </c>
      <c r="CY72">
        <f t="shared" si="39"/>
        <v>0</v>
      </c>
      <c r="CZ72">
        <f t="shared" si="40"/>
        <v>0</v>
      </c>
      <c r="DA72">
        <f t="shared" si="41"/>
        <v>10</v>
      </c>
      <c r="DB72">
        <f t="shared" si="42"/>
        <v>0</v>
      </c>
      <c r="DC72">
        <f t="shared" si="43"/>
        <v>0</v>
      </c>
      <c r="DD72">
        <f t="shared" si="44"/>
        <v>0</v>
      </c>
      <c r="DG72">
        <f t="shared" si="45"/>
        <v>2</v>
      </c>
    </row>
    <row r="73" spans="1:111" x14ac:dyDescent="0.35">
      <c r="A73" s="171" t="s">
        <v>579</v>
      </c>
      <c r="B73" s="6" t="s">
        <v>580</v>
      </c>
      <c r="C73" s="45" t="s">
        <v>3036</v>
      </c>
      <c r="D73" s="161" t="s">
        <v>1965</v>
      </c>
      <c r="E73" s="161"/>
      <c r="F73" s="46" t="s">
        <v>3850</v>
      </c>
      <c r="G73" s="5" t="s">
        <v>938</v>
      </c>
      <c r="H73" t="s">
        <v>938</v>
      </c>
      <c r="I73" s="6" t="s">
        <v>938</v>
      </c>
      <c r="J73" s="14"/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0.5</v>
      </c>
      <c r="AW73">
        <v>0.5</v>
      </c>
      <c r="AX73">
        <v>0.5</v>
      </c>
      <c r="AY73">
        <v>0.5</v>
      </c>
      <c r="AZ73">
        <v>0.5</v>
      </c>
      <c r="BA73">
        <v>0.5</v>
      </c>
      <c r="BB73">
        <v>0</v>
      </c>
      <c r="BC73">
        <v>0</v>
      </c>
      <c r="BD73">
        <v>0.5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0.5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0.5</v>
      </c>
      <c r="CA73">
        <v>0</v>
      </c>
      <c r="CC73">
        <f t="shared" si="23"/>
        <v>9</v>
      </c>
      <c r="CE73">
        <f t="shared" si="24"/>
        <v>0</v>
      </c>
      <c r="CF73">
        <f t="shared" si="25"/>
        <v>0</v>
      </c>
      <c r="CG73">
        <f t="shared" si="26"/>
        <v>0</v>
      </c>
      <c r="CH73">
        <f t="shared" si="27"/>
        <v>0</v>
      </c>
      <c r="CI73">
        <f t="shared" si="28"/>
        <v>0</v>
      </c>
      <c r="CJ73">
        <f t="shared" si="29"/>
        <v>5</v>
      </c>
      <c r="CK73">
        <f t="shared" si="30"/>
        <v>2</v>
      </c>
      <c r="CL73">
        <f t="shared" si="31"/>
        <v>0</v>
      </c>
      <c r="CM73">
        <f t="shared" si="32"/>
        <v>1</v>
      </c>
      <c r="CN73">
        <f t="shared" si="33"/>
        <v>0</v>
      </c>
      <c r="CO73">
        <f t="shared" si="34"/>
        <v>0</v>
      </c>
      <c r="CP73">
        <f t="shared" si="35"/>
        <v>1</v>
      </c>
      <c r="CR73">
        <f t="shared" si="36"/>
        <v>4</v>
      </c>
      <c r="CW73">
        <f t="shared" si="37"/>
        <v>0</v>
      </c>
      <c r="CX73">
        <f t="shared" si="38"/>
        <v>0</v>
      </c>
      <c r="CY73">
        <f t="shared" si="39"/>
        <v>0</v>
      </c>
      <c r="CZ73">
        <f t="shared" si="40"/>
        <v>0</v>
      </c>
      <c r="DA73">
        <f t="shared" si="41"/>
        <v>8</v>
      </c>
      <c r="DB73">
        <f t="shared" si="42"/>
        <v>0</v>
      </c>
      <c r="DC73">
        <f t="shared" si="43"/>
        <v>0</v>
      </c>
      <c r="DD73">
        <f t="shared" si="44"/>
        <v>1</v>
      </c>
      <c r="DG73">
        <f t="shared" si="45"/>
        <v>2</v>
      </c>
    </row>
    <row r="74" spans="1:111" x14ac:dyDescent="0.35">
      <c r="A74" s="171" t="s">
        <v>81</v>
      </c>
      <c r="B74" s="6" t="s">
        <v>82</v>
      </c>
      <c r="C74" s="168" t="s">
        <v>938</v>
      </c>
      <c r="D74" s="162" t="s">
        <v>938</v>
      </c>
      <c r="E74" s="162"/>
      <c r="F74" s="164" t="s">
        <v>3852</v>
      </c>
      <c r="G74" s="5" t="s">
        <v>938</v>
      </c>
      <c r="H74" t="s">
        <v>938</v>
      </c>
      <c r="I74" s="6" t="s">
        <v>938</v>
      </c>
      <c r="J74" s="14"/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0.5</v>
      </c>
      <c r="AX74">
        <v>0</v>
      </c>
      <c r="AY74">
        <v>0.5</v>
      </c>
      <c r="AZ74">
        <v>0.5</v>
      </c>
      <c r="BA74">
        <v>0.5</v>
      </c>
      <c r="BB74">
        <v>0</v>
      </c>
      <c r="BC74">
        <v>0.5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0.5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C74">
        <f t="shared" si="23"/>
        <v>8</v>
      </c>
      <c r="CE74">
        <f t="shared" si="24"/>
        <v>2</v>
      </c>
      <c r="CF74">
        <f t="shared" si="25"/>
        <v>0</v>
      </c>
      <c r="CG74">
        <f t="shared" si="26"/>
        <v>0</v>
      </c>
      <c r="CH74">
        <f t="shared" si="27"/>
        <v>0</v>
      </c>
      <c r="CI74">
        <f t="shared" si="28"/>
        <v>0</v>
      </c>
      <c r="CJ74">
        <f t="shared" si="29"/>
        <v>3</v>
      </c>
      <c r="CK74">
        <f t="shared" si="30"/>
        <v>2</v>
      </c>
      <c r="CL74">
        <f t="shared" si="31"/>
        <v>0</v>
      </c>
      <c r="CM74">
        <f t="shared" si="32"/>
        <v>1</v>
      </c>
      <c r="CN74">
        <f t="shared" si="33"/>
        <v>0</v>
      </c>
      <c r="CO74">
        <f t="shared" si="34"/>
        <v>0</v>
      </c>
      <c r="CP74">
        <f t="shared" si="35"/>
        <v>0</v>
      </c>
      <c r="CR74">
        <f t="shared" si="36"/>
        <v>4</v>
      </c>
      <c r="CW74">
        <f t="shared" si="37"/>
        <v>2</v>
      </c>
      <c r="CX74">
        <f t="shared" si="38"/>
        <v>0</v>
      </c>
      <c r="CY74">
        <f t="shared" si="39"/>
        <v>0</v>
      </c>
      <c r="CZ74">
        <f t="shared" si="40"/>
        <v>0</v>
      </c>
      <c r="DA74">
        <f t="shared" si="41"/>
        <v>6</v>
      </c>
      <c r="DB74">
        <f t="shared" si="42"/>
        <v>0</v>
      </c>
      <c r="DC74">
        <f t="shared" si="43"/>
        <v>0</v>
      </c>
      <c r="DD74">
        <f t="shared" si="44"/>
        <v>0</v>
      </c>
      <c r="DG74">
        <f t="shared" si="45"/>
        <v>2</v>
      </c>
    </row>
    <row r="75" spans="1:111" x14ac:dyDescent="0.35">
      <c r="A75" s="171" t="s">
        <v>320</v>
      </c>
      <c r="B75" s="6" t="s">
        <v>321</v>
      </c>
      <c r="C75" s="71" t="s">
        <v>1973</v>
      </c>
      <c r="D75" s="163" t="s">
        <v>924</v>
      </c>
      <c r="E75" s="163"/>
      <c r="F75" s="72" t="s">
        <v>3857</v>
      </c>
      <c r="G75" s="5" t="s">
        <v>923</v>
      </c>
      <c r="H75" t="s">
        <v>924</v>
      </c>
      <c r="I75" s="6" t="s">
        <v>925</v>
      </c>
      <c r="J75" s="14"/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0.5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0.5</v>
      </c>
      <c r="AX75">
        <v>0.5</v>
      </c>
      <c r="AY75">
        <v>0.5</v>
      </c>
      <c r="AZ75">
        <v>0.5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0.5</v>
      </c>
      <c r="BI75">
        <v>0</v>
      </c>
      <c r="BJ75">
        <v>0</v>
      </c>
      <c r="BK75">
        <v>0</v>
      </c>
      <c r="BL75">
        <v>0</v>
      </c>
      <c r="BM75">
        <v>0.5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C75">
        <f t="shared" si="23"/>
        <v>7</v>
      </c>
      <c r="CE75">
        <f t="shared" si="24"/>
        <v>0</v>
      </c>
      <c r="CF75">
        <f t="shared" si="25"/>
        <v>1</v>
      </c>
      <c r="CG75">
        <f t="shared" si="26"/>
        <v>0</v>
      </c>
      <c r="CH75">
        <f t="shared" si="27"/>
        <v>0</v>
      </c>
      <c r="CI75">
        <f t="shared" si="28"/>
        <v>0</v>
      </c>
      <c r="CJ75">
        <f t="shared" si="29"/>
        <v>4</v>
      </c>
      <c r="CK75">
        <f t="shared" si="30"/>
        <v>0</v>
      </c>
      <c r="CL75">
        <f t="shared" si="31"/>
        <v>1</v>
      </c>
      <c r="CM75">
        <f t="shared" si="32"/>
        <v>1</v>
      </c>
      <c r="CN75">
        <f t="shared" si="33"/>
        <v>0</v>
      </c>
      <c r="CO75">
        <f t="shared" si="34"/>
        <v>0</v>
      </c>
      <c r="CP75">
        <f t="shared" si="35"/>
        <v>0</v>
      </c>
      <c r="CR75">
        <f t="shared" si="36"/>
        <v>4</v>
      </c>
      <c r="CW75">
        <f t="shared" si="37"/>
        <v>1</v>
      </c>
      <c r="CX75">
        <f t="shared" si="38"/>
        <v>0</v>
      </c>
      <c r="CY75">
        <f t="shared" si="39"/>
        <v>0</v>
      </c>
      <c r="CZ75">
        <f t="shared" si="40"/>
        <v>0</v>
      </c>
      <c r="DA75">
        <f t="shared" si="41"/>
        <v>6</v>
      </c>
      <c r="DB75">
        <f t="shared" si="42"/>
        <v>0</v>
      </c>
      <c r="DC75">
        <f t="shared" si="43"/>
        <v>0</v>
      </c>
      <c r="DD75">
        <f t="shared" si="44"/>
        <v>0</v>
      </c>
      <c r="DG75">
        <f t="shared" si="45"/>
        <v>2</v>
      </c>
    </row>
    <row r="76" spans="1:111" x14ac:dyDescent="0.35">
      <c r="A76" s="171" t="s">
        <v>471</v>
      </c>
      <c r="B76" s="6" t="s">
        <v>472</v>
      </c>
      <c r="C76" s="45" t="s">
        <v>472</v>
      </c>
      <c r="D76" s="161" t="s">
        <v>1504</v>
      </c>
      <c r="E76" s="161"/>
      <c r="F76" s="46" t="s">
        <v>3850</v>
      </c>
      <c r="G76" s="5" t="s">
        <v>938</v>
      </c>
      <c r="H76" t="s">
        <v>938</v>
      </c>
      <c r="I76" s="6" t="s">
        <v>938</v>
      </c>
      <c r="J76" s="14"/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0.5</v>
      </c>
      <c r="BE76">
        <v>0</v>
      </c>
      <c r="BF76">
        <v>0.5</v>
      </c>
      <c r="BG76">
        <v>0.5</v>
      </c>
      <c r="BH76">
        <v>0</v>
      </c>
      <c r="BI76">
        <v>0</v>
      </c>
      <c r="BJ76">
        <v>0.5</v>
      </c>
      <c r="BK76">
        <v>0</v>
      </c>
      <c r="BL76">
        <v>0.5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C76">
        <f t="shared" si="23"/>
        <v>7</v>
      </c>
      <c r="CE76">
        <f t="shared" si="24"/>
        <v>0</v>
      </c>
      <c r="CF76">
        <f t="shared" si="25"/>
        <v>0</v>
      </c>
      <c r="CG76">
        <f t="shared" si="26"/>
        <v>0</v>
      </c>
      <c r="CH76">
        <f t="shared" si="27"/>
        <v>2</v>
      </c>
      <c r="CI76">
        <f t="shared" si="28"/>
        <v>0</v>
      </c>
      <c r="CJ76">
        <f t="shared" si="29"/>
        <v>0</v>
      </c>
      <c r="CK76">
        <f t="shared" si="30"/>
        <v>1</v>
      </c>
      <c r="CL76">
        <f t="shared" si="31"/>
        <v>2</v>
      </c>
      <c r="CM76">
        <f t="shared" si="32"/>
        <v>2</v>
      </c>
      <c r="CN76">
        <f t="shared" si="33"/>
        <v>0</v>
      </c>
      <c r="CO76">
        <f t="shared" si="34"/>
        <v>0</v>
      </c>
      <c r="CP76">
        <f t="shared" si="35"/>
        <v>0</v>
      </c>
      <c r="CR76">
        <f t="shared" si="36"/>
        <v>4</v>
      </c>
      <c r="CW76">
        <f t="shared" si="37"/>
        <v>0</v>
      </c>
      <c r="CX76">
        <f t="shared" si="38"/>
        <v>0</v>
      </c>
      <c r="CY76">
        <f t="shared" si="39"/>
        <v>2</v>
      </c>
      <c r="CZ76">
        <f t="shared" si="40"/>
        <v>0</v>
      </c>
      <c r="DA76">
        <f t="shared" si="41"/>
        <v>5</v>
      </c>
      <c r="DB76">
        <f t="shared" si="42"/>
        <v>0</v>
      </c>
      <c r="DC76">
        <f t="shared" si="43"/>
        <v>0</v>
      </c>
      <c r="DD76">
        <f t="shared" si="44"/>
        <v>0</v>
      </c>
      <c r="DG76">
        <f t="shared" si="45"/>
        <v>2</v>
      </c>
    </row>
    <row r="77" spans="1:111" x14ac:dyDescent="0.35">
      <c r="A77" s="171" t="s">
        <v>371</v>
      </c>
      <c r="B77" s="6" t="s">
        <v>372</v>
      </c>
      <c r="C77" s="47" t="s">
        <v>372</v>
      </c>
      <c r="D77" s="154" t="s">
        <v>1521</v>
      </c>
      <c r="E77" s="154"/>
      <c r="F77" s="48" t="s">
        <v>3853</v>
      </c>
      <c r="G77" s="5" t="s">
        <v>938</v>
      </c>
      <c r="H77" t="s">
        <v>938</v>
      </c>
      <c r="I77" s="6" t="s">
        <v>938</v>
      </c>
      <c r="J77" s="14"/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0.5</v>
      </c>
      <c r="AM77">
        <v>0</v>
      </c>
      <c r="AN77">
        <v>0</v>
      </c>
      <c r="AO77">
        <v>0.5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0.5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0.5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0.5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C77">
        <f t="shared" si="23"/>
        <v>5</v>
      </c>
      <c r="CE77">
        <f t="shared" si="24"/>
        <v>0</v>
      </c>
      <c r="CF77">
        <f t="shared" si="25"/>
        <v>0</v>
      </c>
      <c r="CG77">
        <f t="shared" si="26"/>
        <v>2</v>
      </c>
      <c r="CH77">
        <f t="shared" si="27"/>
        <v>0</v>
      </c>
      <c r="CI77">
        <f t="shared" si="28"/>
        <v>0</v>
      </c>
      <c r="CJ77">
        <f t="shared" si="29"/>
        <v>1</v>
      </c>
      <c r="CK77">
        <f t="shared" si="30"/>
        <v>1</v>
      </c>
      <c r="CL77">
        <f t="shared" si="31"/>
        <v>0</v>
      </c>
      <c r="CM77">
        <f t="shared" si="32"/>
        <v>1</v>
      </c>
      <c r="CN77">
        <f t="shared" si="33"/>
        <v>0</v>
      </c>
      <c r="CO77">
        <f t="shared" si="34"/>
        <v>0</v>
      </c>
      <c r="CP77">
        <f t="shared" si="35"/>
        <v>0</v>
      </c>
      <c r="CR77">
        <f t="shared" si="36"/>
        <v>4</v>
      </c>
      <c r="CW77">
        <f t="shared" si="37"/>
        <v>0</v>
      </c>
      <c r="CX77">
        <f t="shared" si="38"/>
        <v>2</v>
      </c>
      <c r="CY77">
        <f t="shared" si="39"/>
        <v>0</v>
      </c>
      <c r="CZ77">
        <f t="shared" si="40"/>
        <v>0</v>
      </c>
      <c r="DA77">
        <f t="shared" si="41"/>
        <v>3</v>
      </c>
      <c r="DB77">
        <f t="shared" si="42"/>
        <v>0</v>
      </c>
      <c r="DC77">
        <f t="shared" si="43"/>
        <v>0</v>
      </c>
      <c r="DD77">
        <f t="shared" si="44"/>
        <v>0</v>
      </c>
      <c r="DG77">
        <f t="shared" si="45"/>
        <v>2</v>
      </c>
    </row>
    <row r="78" spans="1:111" x14ac:dyDescent="0.35">
      <c r="A78" s="171" t="s">
        <v>570</v>
      </c>
      <c r="B78" s="6" t="s">
        <v>570</v>
      </c>
      <c r="C78" s="45" t="s">
        <v>1993</v>
      </c>
      <c r="D78" s="161" t="s">
        <v>1002</v>
      </c>
      <c r="E78" s="161"/>
      <c r="F78" s="46" t="s">
        <v>3850</v>
      </c>
      <c r="G78" s="5" t="s">
        <v>947</v>
      </c>
      <c r="H78" t="s">
        <v>1002</v>
      </c>
      <c r="I78" s="6" t="s">
        <v>1003</v>
      </c>
      <c r="J78" s="14"/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0.5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0.5</v>
      </c>
      <c r="BI78">
        <v>0</v>
      </c>
      <c r="BJ78">
        <v>0</v>
      </c>
      <c r="BK78">
        <v>0.5</v>
      </c>
      <c r="BL78">
        <v>0.5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0.5</v>
      </c>
      <c r="BZ78">
        <v>0</v>
      </c>
      <c r="CA78">
        <v>0</v>
      </c>
      <c r="CC78">
        <f t="shared" si="23"/>
        <v>5</v>
      </c>
      <c r="CE78">
        <f t="shared" si="24"/>
        <v>0</v>
      </c>
      <c r="CF78">
        <f t="shared" si="25"/>
        <v>0</v>
      </c>
      <c r="CG78">
        <f t="shared" si="26"/>
        <v>0</v>
      </c>
      <c r="CH78">
        <f t="shared" si="27"/>
        <v>0</v>
      </c>
      <c r="CI78">
        <f t="shared" si="28"/>
        <v>0</v>
      </c>
      <c r="CJ78">
        <f t="shared" si="29"/>
        <v>1</v>
      </c>
      <c r="CK78">
        <f t="shared" si="30"/>
        <v>0</v>
      </c>
      <c r="CL78">
        <f t="shared" si="31"/>
        <v>1</v>
      </c>
      <c r="CM78">
        <f t="shared" si="32"/>
        <v>2</v>
      </c>
      <c r="CN78">
        <f t="shared" si="33"/>
        <v>0</v>
      </c>
      <c r="CO78">
        <f t="shared" si="34"/>
        <v>0</v>
      </c>
      <c r="CP78">
        <f t="shared" si="35"/>
        <v>1</v>
      </c>
      <c r="CR78">
        <f t="shared" si="36"/>
        <v>4</v>
      </c>
      <c r="CW78">
        <f t="shared" si="37"/>
        <v>0</v>
      </c>
      <c r="CX78">
        <f t="shared" si="38"/>
        <v>0</v>
      </c>
      <c r="CY78">
        <f t="shared" si="39"/>
        <v>0</v>
      </c>
      <c r="CZ78">
        <f t="shared" si="40"/>
        <v>0</v>
      </c>
      <c r="DA78">
        <f t="shared" si="41"/>
        <v>4</v>
      </c>
      <c r="DB78">
        <f t="shared" si="42"/>
        <v>0</v>
      </c>
      <c r="DC78">
        <f t="shared" si="43"/>
        <v>0</v>
      </c>
      <c r="DD78">
        <f t="shared" si="44"/>
        <v>1</v>
      </c>
      <c r="DG78">
        <f t="shared" si="45"/>
        <v>2</v>
      </c>
    </row>
    <row r="79" spans="1:111" x14ac:dyDescent="0.35">
      <c r="A79" s="171" t="s">
        <v>513</v>
      </c>
      <c r="B79" s="6" t="s">
        <v>514</v>
      </c>
      <c r="C79" s="168" t="s">
        <v>938</v>
      </c>
      <c r="D79" s="162" t="s">
        <v>938</v>
      </c>
      <c r="E79" s="162"/>
      <c r="F79" s="164" t="s">
        <v>3852</v>
      </c>
      <c r="G79" s="5" t="s">
        <v>938</v>
      </c>
      <c r="H79" t="s">
        <v>938</v>
      </c>
      <c r="I79" s="6" t="s">
        <v>938</v>
      </c>
      <c r="J79" s="14"/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0.5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0.5</v>
      </c>
      <c r="BA79">
        <v>0.5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0.5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C79">
        <f t="shared" si="23"/>
        <v>4</v>
      </c>
      <c r="CE79">
        <f t="shared" si="24"/>
        <v>0</v>
      </c>
      <c r="CF79">
        <f t="shared" si="25"/>
        <v>0</v>
      </c>
      <c r="CG79">
        <f t="shared" si="26"/>
        <v>0</v>
      </c>
      <c r="CH79">
        <f t="shared" si="27"/>
        <v>1</v>
      </c>
      <c r="CI79">
        <f t="shared" si="28"/>
        <v>0</v>
      </c>
      <c r="CJ79">
        <f t="shared" si="29"/>
        <v>1</v>
      </c>
      <c r="CK79">
        <f t="shared" si="30"/>
        <v>1</v>
      </c>
      <c r="CL79">
        <f t="shared" si="31"/>
        <v>0</v>
      </c>
      <c r="CM79">
        <f t="shared" si="32"/>
        <v>1</v>
      </c>
      <c r="CN79">
        <f t="shared" si="33"/>
        <v>0</v>
      </c>
      <c r="CO79">
        <f t="shared" si="34"/>
        <v>0</v>
      </c>
      <c r="CP79">
        <f t="shared" si="35"/>
        <v>0</v>
      </c>
      <c r="CR79">
        <f t="shared" si="36"/>
        <v>4</v>
      </c>
      <c r="CW79">
        <f t="shared" si="37"/>
        <v>0</v>
      </c>
      <c r="CX79">
        <f t="shared" si="38"/>
        <v>0</v>
      </c>
      <c r="CY79">
        <f t="shared" si="39"/>
        <v>1</v>
      </c>
      <c r="CZ79">
        <f t="shared" si="40"/>
        <v>0</v>
      </c>
      <c r="DA79">
        <f t="shared" si="41"/>
        <v>3</v>
      </c>
      <c r="DB79">
        <f t="shared" si="42"/>
        <v>0</v>
      </c>
      <c r="DC79">
        <f t="shared" si="43"/>
        <v>0</v>
      </c>
      <c r="DD79">
        <f t="shared" si="44"/>
        <v>0</v>
      </c>
      <c r="DG79">
        <f t="shared" si="45"/>
        <v>2</v>
      </c>
    </row>
    <row r="80" spans="1:111" x14ac:dyDescent="0.35">
      <c r="A80" s="171" t="s">
        <v>123</v>
      </c>
      <c r="B80" s="6" t="s">
        <v>124</v>
      </c>
      <c r="C80" s="45" t="s">
        <v>1998</v>
      </c>
      <c r="D80" s="161" t="s">
        <v>1999</v>
      </c>
      <c r="E80" s="161"/>
      <c r="F80" s="46" t="s">
        <v>3850</v>
      </c>
      <c r="G80" s="5" t="s">
        <v>929</v>
      </c>
      <c r="H80" t="s">
        <v>930</v>
      </c>
      <c r="I80" s="6" t="s">
        <v>931</v>
      </c>
      <c r="J80" s="14"/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1</v>
      </c>
      <c r="S80">
        <v>1</v>
      </c>
      <c r="T80">
        <v>1</v>
      </c>
      <c r="U80">
        <v>0</v>
      </c>
      <c r="V80">
        <v>1</v>
      </c>
      <c r="W80">
        <v>0.5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C80">
        <f t="shared" si="23"/>
        <v>12</v>
      </c>
      <c r="CE80">
        <f t="shared" si="24"/>
        <v>4</v>
      </c>
      <c r="CF80">
        <f t="shared" si="25"/>
        <v>7</v>
      </c>
      <c r="CG80">
        <f t="shared" si="26"/>
        <v>1</v>
      </c>
      <c r="CH80">
        <f t="shared" si="27"/>
        <v>0</v>
      </c>
      <c r="CI80">
        <f t="shared" si="28"/>
        <v>0</v>
      </c>
      <c r="CJ80">
        <f t="shared" si="29"/>
        <v>0</v>
      </c>
      <c r="CK80">
        <f t="shared" si="30"/>
        <v>0</v>
      </c>
      <c r="CL80">
        <f t="shared" si="31"/>
        <v>0</v>
      </c>
      <c r="CM80">
        <f t="shared" si="32"/>
        <v>0</v>
      </c>
      <c r="CN80">
        <f t="shared" si="33"/>
        <v>0</v>
      </c>
      <c r="CO80">
        <f t="shared" si="34"/>
        <v>0</v>
      </c>
      <c r="CP80">
        <f t="shared" si="35"/>
        <v>0</v>
      </c>
      <c r="CR80">
        <f t="shared" si="36"/>
        <v>3</v>
      </c>
      <c r="CW80">
        <f t="shared" si="37"/>
        <v>11</v>
      </c>
      <c r="CX80">
        <f t="shared" si="38"/>
        <v>1</v>
      </c>
      <c r="CY80">
        <f t="shared" si="39"/>
        <v>0</v>
      </c>
      <c r="CZ80">
        <f t="shared" si="40"/>
        <v>0</v>
      </c>
      <c r="DA80">
        <f t="shared" si="41"/>
        <v>0</v>
      </c>
      <c r="DB80">
        <f t="shared" si="42"/>
        <v>0</v>
      </c>
      <c r="DC80">
        <f t="shared" si="43"/>
        <v>0</v>
      </c>
      <c r="DD80">
        <f t="shared" si="44"/>
        <v>0</v>
      </c>
      <c r="DG80">
        <f t="shared" si="45"/>
        <v>2</v>
      </c>
    </row>
    <row r="81" spans="1:111" x14ac:dyDescent="0.35">
      <c r="A81" s="171" t="s">
        <v>417</v>
      </c>
      <c r="B81" s="6" t="s">
        <v>418</v>
      </c>
      <c r="C81" s="168" t="s">
        <v>938</v>
      </c>
      <c r="D81" s="162" t="s">
        <v>938</v>
      </c>
      <c r="E81" s="162"/>
      <c r="F81" s="164" t="s">
        <v>3852</v>
      </c>
      <c r="G81" s="5" t="s">
        <v>938</v>
      </c>
      <c r="H81" t="s">
        <v>938</v>
      </c>
      <c r="I81" s="6" t="s">
        <v>938</v>
      </c>
      <c r="J81" s="14"/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0.5</v>
      </c>
      <c r="AO81">
        <v>0.5</v>
      </c>
      <c r="AP81">
        <v>0.5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0.5</v>
      </c>
      <c r="AW81">
        <v>0</v>
      </c>
      <c r="AX81">
        <v>0</v>
      </c>
      <c r="AY81">
        <v>0.5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0.5</v>
      </c>
      <c r="BJ81">
        <v>0.5</v>
      </c>
      <c r="BK81">
        <v>1</v>
      </c>
      <c r="BL81">
        <v>1</v>
      </c>
      <c r="BM81">
        <v>0.5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C81">
        <f t="shared" si="23"/>
        <v>10</v>
      </c>
      <c r="CE81">
        <f t="shared" si="24"/>
        <v>0</v>
      </c>
      <c r="CF81">
        <f t="shared" si="25"/>
        <v>0</v>
      </c>
      <c r="CG81">
        <f t="shared" si="26"/>
        <v>3</v>
      </c>
      <c r="CH81">
        <f t="shared" si="27"/>
        <v>0</v>
      </c>
      <c r="CI81">
        <f t="shared" si="28"/>
        <v>0</v>
      </c>
      <c r="CJ81">
        <f t="shared" si="29"/>
        <v>2</v>
      </c>
      <c r="CK81">
        <f t="shared" si="30"/>
        <v>0</v>
      </c>
      <c r="CL81">
        <f t="shared" si="31"/>
        <v>0</v>
      </c>
      <c r="CM81">
        <f t="shared" si="32"/>
        <v>5</v>
      </c>
      <c r="CN81">
        <f t="shared" si="33"/>
        <v>0</v>
      </c>
      <c r="CO81">
        <f t="shared" si="34"/>
        <v>0</v>
      </c>
      <c r="CP81">
        <f t="shared" si="35"/>
        <v>0</v>
      </c>
      <c r="CR81">
        <f t="shared" si="36"/>
        <v>3</v>
      </c>
      <c r="CW81">
        <f t="shared" si="37"/>
        <v>0</v>
      </c>
      <c r="CX81">
        <f t="shared" si="38"/>
        <v>3</v>
      </c>
      <c r="CY81">
        <f t="shared" si="39"/>
        <v>0</v>
      </c>
      <c r="CZ81">
        <f t="shared" si="40"/>
        <v>0</v>
      </c>
      <c r="DA81">
        <f t="shared" si="41"/>
        <v>7</v>
      </c>
      <c r="DB81">
        <f t="shared" si="42"/>
        <v>0</v>
      </c>
      <c r="DC81">
        <f t="shared" si="43"/>
        <v>0</v>
      </c>
      <c r="DD81">
        <f t="shared" si="44"/>
        <v>0</v>
      </c>
      <c r="DG81">
        <f t="shared" si="45"/>
        <v>2</v>
      </c>
    </row>
    <row r="82" spans="1:111" x14ac:dyDescent="0.35">
      <c r="A82" s="171" t="s">
        <v>71</v>
      </c>
      <c r="B82" s="6" t="s">
        <v>72</v>
      </c>
      <c r="C82" s="45" t="s">
        <v>2013</v>
      </c>
      <c r="D82" s="161" t="s">
        <v>1574</v>
      </c>
      <c r="E82" s="161"/>
      <c r="F82" s="46" t="s">
        <v>3850</v>
      </c>
      <c r="G82" s="5" t="s">
        <v>929</v>
      </c>
      <c r="H82" t="s">
        <v>930</v>
      </c>
      <c r="I82" s="6" t="s">
        <v>931</v>
      </c>
      <c r="J82" s="14"/>
      <c r="K82">
        <v>1</v>
      </c>
      <c r="L82">
        <v>1</v>
      </c>
      <c r="M82">
        <v>1</v>
      </c>
      <c r="N82">
        <v>1</v>
      </c>
      <c r="O82">
        <v>1</v>
      </c>
      <c r="P82">
        <v>0.5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0.5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0.5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C82">
        <f t="shared" si="23"/>
        <v>9</v>
      </c>
      <c r="CE82">
        <f t="shared" si="24"/>
        <v>6</v>
      </c>
      <c r="CF82">
        <f t="shared" si="25"/>
        <v>1</v>
      </c>
      <c r="CG82">
        <f t="shared" si="26"/>
        <v>0</v>
      </c>
      <c r="CH82">
        <f t="shared" si="27"/>
        <v>0</v>
      </c>
      <c r="CI82">
        <f t="shared" si="28"/>
        <v>0</v>
      </c>
      <c r="CJ82">
        <f t="shared" si="29"/>
        <v>0</v>
      </c>
      <c r="CK82">
        <f t="shared" si="30"/>
        <v>0</v>
      </c>
      <c r="CL82">
        <f t="shared" si="31"/>
        <v>0</v>
      </c>
      <c r="CM82">
        <f t="shared" si="32"/>
        <v>2</v>
      </c>
      <c r="CN82">
        <f t="shared" si="33"/>
        <v>0</v>
      </c>
      <c r="CO82">
        <f t="shared" si="34"/>
        <v>0</v>
      </c>
      <c r="CP82">
        <f t="shared" si="35"/>
        <v>0</v>
      </c>
      <c r="CR82">
        <f t="shared" si="36"/>
        <v>3</v>
      </c>
      <c r="CW82">
        <f t="shared" si="37"/>
        <v>7</v>
      </c>
      <c r="CX82">
        <f t="shared" si="38"/>
        <v>0</v>
      </c>
      <c r="CY82">
        <f t="shared" si="39"/>
        <v>0</v>
      </c>
      <c r="CZ82">
        <f t="shared" si="40"/>
        <v>0</v>
      </c>
      <c r="DA82">
        <f t="shared" si="41"/>
        <v>2</v>
      </c>
      <c r="DB82">
        <f t="shared" si="42"/>
        <v>0</v>
      </c>
      <c r="DC82">
        <f t="shared" si="43"/>
        <v>0</v>
      </c>
      <c r="DD82">
        <f t="shared" si="44"/>
        <v>0</v>
      </c>
      <c r="DG82">
        <f t="shared" si="45"/>
        <v>2</v>
      </c>
    </row>
    <row r="83" spans="1:111" x14ac:dyDescent="0.35">
      <c r="A83" s="171" t="s">
        <v>340</v>
      </c>
      <c r="B83" s="6" t="s">
        <v>341</v>
      </c>
      <c r="C83" s="47"/>
      <c r="D83" s="154" t="s">
        <v>3293</v>
      </c>
      <c r="E83" s="154"/>
      <c r="F83" s="48" t="s">
        <v>3853</v>
      </c>
      <c r="G83" s="5" t="s">
        <v>938</v>
      </c>
      <c r="H83" t="s">
        <v>938</v>
      </c>
      <c r="I83" s="6" t="s">
        <v>938</v>
      </c>
      <c r="J83" s="14"/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0.5</v>
      </c>
      <c r="AL83">
        <v>0</v>
      </c>
      <c r="AM83">
        <v>0</v>
      </c>
      <c r="AN83">
        <v>0.5</v>
      </c>
      <c r="AO83">
        <v>0.5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0.5</v>
      </c>
      <c r="AW83">
        <v>0.5</v>
      </c>
      <c r="AX83">
        <v>0</v>
      </c>
      <c r="AY83">
        <v>0.5</v>
      </c>
      <c r="AZ83">
        <v>0.5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0.5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C83">
        <f t="shared" si="23"/>
        <v>8</v>
      </c>
      <c r="CE83">
        <f t="shared" si="24"/>
        <v>0</v>
      </c>
      <c r="CF83">
        <f t="shared" si="25"/>
        <v>0</v>
      </c>
      <c r="CG83">
        <f t="shared" si="26"/>
        <v>3</v>
      </c>
      <c r="CH83">
        <f t="shared" si="27"/>
        <v>0</v>
      </c>
      <c r="CI83">
        <f t="shared" si="28"/>
        <v>0</v>
      </c>
      <c r="CJ83">
        <f t="shared" si="29"/>
        <v>4</v>
      </c>
      <c r="CK83">
        <f t="shared" si="30"/>
        <v>0</v>
      </c>
      <c r="CL83">
        <f t="shared" si="31"/>
        <v>0</v>
      </c>
      <c r="CM83">
        <f t="shared" si="32"/>
        <v>1</v>
      </c>
      <c r="CN83">
        <f t="shared" si="33"/>
        <v>0</v>
      </c>
      <c r="CO83">
        <f t="shared" si="34"/>
        <v>0</v>
      </c>
      <c r="CP83">
        <f t="shared" si="35"/>
        <v>0</v>
      </c>
      <c r="CR83">
        <f t="shared" si="36"/>
        <v>3</v>
      </c>
      <c r="CW83">
        <f t="shared" si="37"/>
        <v>0</v>
      </c>
      <c r="CX83">
        <f t="shared" si="38"/>
        <v>3</v>
      </c>
      <c r="CY83">
        <f t="shared" si="39"/>
        <v>0</v>
      </c>
      <c r="CZ83">
        <f t="shared" si="40"/>
        <v>0</v>
      </c>
      <c r="DA83">
        <f t="shared" si="41"/>
        <v>5</v>
      </c>
      <c r="DB83">
        <f t="shared" si="42"/>
        <v>0</v>
      </c>
      <c r="DC83">
        <f t="shared" si="43"/>
        <v>0</v>
      </c>
      <c r="DD83">
        <f t="shared" si="44"/>
        <v>0</v>
      </c>
      <c r="DG83">
        <f t="shared" si="45"/>
        <v>2</v>
      </c>
    </row>
    <row r="84" spans="1:111" x14ac:dyDescent="0.35">
      <c r="A84" s="171" t="s">
        <v>644</v>
      </c>
      <c r="B84" s="6" t="s">
        <v>645</v>
      </c>
      <c r="C84" s="45" t="s">
        <v>3037</v>
      </c>
      <c r="D84" s="161" t="s">
        <v>1660</v>
      </c>
      <c r="E84" s="161"/>
      <c r="F84" s="46" t="s">
        <v>3850</v>
      </c>
      <c r="G84" s="5" t="s">
        <v>951</v>
      </c>
      <c r="H84" t="s">
        <v>952</v>
      </c>
      <c r="I84" s="6" t="s">
        <v>953</v>
      </c>
      <c r="J84" s="14"/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0.5</v>
      </c>
      <c r="AY84">
        <v>0.5</v>
      </c>
      <c r="AZ84">
        <v>0.5</v>
      </c>
      <c r="BA84">
        <v>0</v>
      </c>
      <c r="BB84">
        <v>0</v>
      </c>
      <c r="BC84">
        <v>0</v>
      </c>
      <c r="BD84">
        <v>0.5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0.5</v>
      </c>
      <c r="BO84">
        <v>0</v>
      </c>
      <c r="BP84">
        <v>0.5</v>
      </c>
      <c r="BQ84">
        <v>0.5</v>
      </c>
      <c r="BR84">
        <v>0.5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C84">
        <f t="shared" si="23"/>
        <v>8</v>
      </c>
      <c r="CE84">
        <f t="shared" si="24"/>
        <v>0</v>
      </c>
      <c r="CF84">
        <f t="shared" si="25"/>
        <v>0</v>
      </c>
      <c r="CG84">
        <f t="shared" si="26"/>
        <v>0</v>
      </c>
      <c r="CH84">
        <f t="shared" si="27"/>
        <v>0</v>
      </c>
      <c r="CI84">
        <f t="shared" si="28"/>
        <v>0</v>
      </c>
      <c r="CJ84">
        <f t="shared" si="29"/>
        <v>3</v>
      </c>
      <c r="CK84">
        <f t="shared" si="30"/>
        <v>1</v>
      </c>
      <c r="CL84">
        <f t="shared" si="31"/>
        <v>0</v>
      </c>
      <c r="CM84">
        <f t="shared" si="32"/>
        <v>0</v>
      </c>
      <c r="CN84">
        <f t="shared" si="33"/>
        <v>4</v>
      </c>
      <c r="CO84">
        <f t="shared" si="34"/>
        <v>0</v>
      </c>
      <c r="CP84">
        <f t="shared" si="35"/>
        <v>0</v>
      </c>
      <c r="CR84">
        <f t="shared" si="36"/>
        <v>3</v>
      </c>
      <c r="CW84">
        <f t="shared" si="37"/>
        <v>0</v>
      </c>
      <c r="CX84">
        <f t="shared" si="38"/>
        <v>0</v>
      </c>
      <c r="CY84">
        <f t="shared" si="39"/>
        <v>0</v>
      </c>
      <c r="CZ84">
        <f t="shared" si="40"/>
        <v>0</v>
      </c>
      <c r="DA84">
        <f t="shared" si="41"/>
        <v>4</v>
      </c>
      <c r="DB84">
        <f t="shared" si="42"/>
        <v>4</v>
      </c>
      <c r="DC84">
        <f t="shared" si="43"/>
        <v>0</v>
      </c>
      <c r="DD84">
        <f t="shared" si="44"/>
        <v>0</v>
      </c>
      <c r="DG84">
        <f t="shared" si="45"/>
        <v>2</v>
      </c>
    </row>
    <row r="85" spans="1:111" x14ac:dyDescent="0.35">
      <c r="A85" s="171" t="s">
        <v>191</v>
      </c>
      <c r="B85" s="6" t="s">
        <v>192</v>
      </c>
      <c r="C85" s="71" t="s">
        <v>192</v>
      </c>
      <c r="D85" s="163" t="s">
        <v>1795</v>
      </c>
      <c r="E85" s="163"/>
      <c r="F85" s="72" t="s">
        <v>3857</v>
      </c>
      <c r="G85" s="5" t="s">
        <v>962</v>
      </c>
      <c r="H85" t="s">
        <v>963</v>
      </c>
      <c r="I85" s="6" t="s">
        <v>964</v>
      </c>
      <c r="J85" s="14"/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0.5</v>
      </c>
      <c r="R85">
        <v>0.5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0.5</v>
      </c>
      <c r="AX85">
        <v>0.5</v>
      </c>
      <c r="AY85">
        <v>0.5</v>
      </c>
      <c r="AZ85">
        <v>0.5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0.5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C85">
        <f t="shared" si="23"/>
        <v>7</v>
      </c>
      <c r="CE85">
        <f t="shared" si="24"/>
        <v>2</v>
      </c>
      <c r="CF85">
        <f t="shared" si="25"/>
        <v>0</v>
      </c>
      <c r="CG85">
        <f t="shared" si="26"/>
        <v>0</v>
      </c>
      <c r="CH85">
        <f t="shared" si="27"/>
        <v>0</v>
      </c>
      <c r="CI85">
        <f t="shared" si="28"/>
        <v>0</v>
      </c>
      <c r="CJ85">
        <f t="shared" si="29"/>
        <v>4</v>
      </c>
      <c r="CK85">
        <f t="shared" si="30"/>
        <v>0</v>
      </c>
      <c r="CL85">
        <f t="shared" si="31"/>
        <v>1</v>
      </c>
      <c r="CM85">
        <f t="shared" si="32"/>
        <v>0</v>
      </c>
      <c r="CN85">
        <f t="shared" si="33"/>
        <v>0</v>
      </c>
      <c r="CO85">
        <f t="shared" si="34"/>
        <v>0</v>
      </c>
      <c r="CP85">
        <f t="shared" si="35"/>
        <v>0</v>
      </c>
      <c r="CR85">
        <f t="shared" si="36"/>
        <v>3</v>
      </c>
      <c r="CW85">
        <f t="shared" si="37"/>
        <v>2</v>
      </c>
      <c r="CX85">
        <f t="shared" si="38"/>
        <v>0</v>
      </c>
      <c r="CY85">
        <f t="shared" si="39"/>
        <v>0</v>
      </c>
      <c r="CZ85">
        <f t="shared" si="40"/>
        <v>0</v>
      </c>
      <c r="DA85">
        <f t="shared" si="41"/>
        <v>5</v>
      </c>
      <c r="DB85">
        <f t="shared" si="42"/>
        <v>0</v>
      </c>
      <c r="DC85">
        <f t="shared" si="43"/>
        <v>0</v>
      </c>
      <c r="DD85">
        <f t="shared" si="44"/>
        <v>0</v>
      </c>
      <c r="DG85">
        <f t="shared" si="45"/>
        <v>2</v>
      </c>
    </row>
    <row r="86" spans="1:111" x14ac:dyDescent="0.35">
      <c r="A86" s="171" t="s">
        <v>550</v>
      </c>
      <c r="B86" s="6" t="s">
        <v>550</v>
      </c>
      <c r="C86" s="71" t="s">
        <v>2039</v>
      </c>
      <c r="D86" s="163" t="s">
        <v>924</v>
      </c>
      <c r="E86" s="163"/>
      <c r="F86" s="72" t="s">
        <v>3857</v>
      </c>
      <c r="G86" s="5" t="s">
        <v>923</v>
      </c>
      <c r="H86" t="s">
        <v>924</v>
      </c>
      <c r="I86" s="6" t="s">
        <v>925</v>
      </c>
      <c r="J86" s="14"/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0.5</v>
      </c>
      <c r="AV86">
        <v>0.5</v>
      </c>
      <c r="AW86">
        <v>0</v>
      </c>
      <c r="AX86">
        <v>0.5</v>
      </c>
      <c r="AY86">
        <v>0.5</v>
      </c>
      <c r="AZ86">
        <v>0.5</v>
      </c>
      <c r="BA86">
        <v>0</v>
      </c>
      <c r="BB86">
        <v>0.5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0.5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C86">
        <f t="shared" si="23"/>
        <v>7</v>
      </c>
      <c r="CE86">
        <f t="shared" si="24"/>
        <v>0</v>
      </c>
      <c r="CF86">
        <f t="shared" si="25"/>
        <v>0</v>
      </c>
      <c r="CG86">
        <f t="shared" si="26"/>
        <v>0</v>
      </c>
      <c r="CH86">
        <f t="shared" si="27"/>
        <v>0</v>
      </c>
      <c r="CI86">
        <f t="shared" si="28"/>
        <v>0</v>
      </c>
      <c r="CJ86">
        <f t="shared" si="29"/>
        <v>5</v>
      </c>
      <c r="CK86">
        <f t="shared" si="30"/>
        <v>1</v>
      </c>
      <c r="CL86">
        <f t="shared" si="31"/>
        <v>0</v>
      </c>
      <c r="CM86">
        <f t="shared" si="32"/>
        <v>0</v>
      </c>
      <c r="CN86">
        <f t="shared" si="33"/>
        <v>1</v>
      </c>
      <c r="CO86">
        <f t="shared" si="34"/>
        <v>0</v>
      </c>
      <c r="CP86">
        <f t="shared" si="35"/>
        <v>0</v>
      </c>
      <c r="CR86">
        <f t="shared" si="36"/>
        <v>3</v>
      </c>
      <c r="CW86">
        <f t="shared" si="37"/>
        <v>0</v>
      </c>
      <c r="CX86">
        <f t="shared" si="38"/>
        <v>0</v>
      </c>
      <c r="CY86">
        <f t="shared" si="39"/>
        <v>0</v>
      </c>
      <c r="CZ86">
        <f t="shared" si="40"/>
        <v>0</v>
      </c>
      <c r="DA86">
        <f t="shared" si="41"/>
        <v>6</v>
      </c>
      <c r="DB86">
        <f t="shared" si="42"/>
        <v>1</v>
      </c>
      <c r="DC86">
        <f t="shared" si="43"/>
        <v>0</v>
      </c>
      <c r="DD86">
        <f t="shared" si="44"/>
        <v>0</v>
      </c>
      <c r="DG86">
        <f t="shared" si="45"/>
        <v>2</v>
      </c>
    </row>
    <row r="87" spans="1:111" x14ac:dyDescent="0.35">
      <c r="A87" s="171" t="s">
        <v>373</v>
      </c>
      <c r="B87" s="6" t="s">
        <v>374</v>
      </c>
      <c r="C87" s="45" t="s">
        <v>2047</v>
      </c>
      <c r="D87" s="161" t="s">
        <v>1660</v>
      </c>
      <c r="E87" s="161"/>
      <c r="F87" s="46" t="s">
        <v>3850</v>
      </c>
      <c r="G87" s="5" t="s">
        <v>938</v>
      </c>
      <c r="H87" t="s">
        <v>938</v>
      </c>
      <c r="I87" s="6" t="s">
        <v>938</v>
      </c>
      <c r="J87" s="14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0.5</v>
      </c>
      <c r="AM87">
        <v>0</v>
      </c>
      <c r="AN87">
        <v>0</v>
      </c>
      <c r="AO87">
        <v>0.5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0.5</v>
      </c>
      <c r="BB87">
        <v>0.5</v>
      </c>
      <c r="BC87">
        <v>0.5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0.5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C87">
        <f t="shared" si="23"/>
        <v>6</v>
      </c>
      <c r="CE87">
        <f t="shared" si="24"/>
        <v>0</v>
      </c>
      <c r="CF87">
        <f t="shared" si="25"/>
        <v>0</v>
      </c>
      <c r="CG87">
        <f t="shared" si="26"/>
        <v>2</v>
      </c>
      <c r="CH87">
        <f t="shared" si="27"/>
        <v>0</v>
      </c>
      <c r="CI87">
        <f t="shared" si="28"/>
        <v>0</v>
      </c>
      <c r="CJ87">
        <f t="shared" si="29"/>
        <v>0</v>
      </c>
      <c r="CK87">
        <f t="shared" si="30"/>
        <v>3</v>
      </c>
      <c r="CL87">
        <f t="shared" si="31"/>
        <v>0</v>
      </c>
      <c r="CM87">
        <f t="shared" si="32"/>
        <v>1</v>
      </c>
      <c r="CN87">
        <f t="shared" si="33"/>
        <v>0</v>
      </c>
      <c r="CO87">
        <f t="shared" si="34"/>
        <v>0</v>
      </c>
      <c r="CP87">
        <f t="shared" si="35"/>
        <v>0</v>
      </c>
      <c r="CR87">
        <f t="shared" si="36"/>
        <v>3</v>
      </c>
      <c r="CW87">
        <f t="shared" si="37"/>
        <v>0</v>
      </c>
      <c r="CX87">
        <f t="shared" si="38"/>
        <v>2</v>
      </c>
      <c r="CY87">
        <f t="shared" si="39"/>
        <v>0</v>
      </c>
      <c r="CZ87">
        <f t="shared" si="40"/>
        <v>0</v>
      </c>
      <c r="DA87">
        <f t="shared" si="41"/>
        <v>4</v>
      </c>
      <c r="DB87">
        <f t="shared" si="42"/>
        <v>0</v>
      </c>
      <c r="DC87">
        <f t="shared" si="43"/>
        <v>0</v>
      </c>
      <c r="DD87">
        <f t="shared" si="44"/>
        <v>0</v>
      </c>
      <c r="DG87">
        <f t="shared" si="45"/>
        <v>2</v>
      </c>
    </row>
    <row r="88" spans="1:111" x14ac:dyDescent="0.35">
      <c r="A88" s="171" t="s">
        <v>497</v>
      </c>
      <c r="B88" s="6" t="s">
        <v>498</v>
      </c>
      <c r="C88" s="45" t="s">
        <v>498</v>
      </c>
      <c r="D88" s="161" t="s">
        <v>2055</v>
      </c>
      <c r="E88" s="161"/>
      <c r="F88" s="46" t="s">
        <v>3850</v>
      </c>
      <c r="G88" s="5" t="s">
        <v>965</v>
      </c>
      <c r="H88" t="s">
        <v>966</v>
      </c>
      <c r="I88" s="6" t="s">
        <v>966</v>
      </c>
      <c r="J88" s="14"/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0.5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0.5</v>
      </c>
      <c r="BI88">
        <v>0</v>
      </c>
      <c r="BJ88">
        <v>1</v>
      </c>
      <c r="BK88">
        <v>0.5</v>
      </c>
      <c r="BL88">
        <v>0</v>
      </c>
      <c r="BM88">
        <v>0.5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C88">
        <f t="shared" si="23"/>
        <v>6</v>
      </c>
      <c r="CE88">
        <f t="shared" si="24"/>
        <v>0</v>
      </c>
      <c r="CF88">
        <f t="shared" si="25"/>
        <v>0</v>
      </c>
      <c r="CG88">
        <f t="shared" si="26"/>
        <v>0</v>
      </c>
      <c r="CH88">
        <f t="shared" si="27"/>
        <v>2</v>
      </c>
      <c r="CI88">
        <f t="shared" si="28"/>
        <v>0</v>
      </c>
      <c r="CJ88">
        <f t="shared" si="29"/>
        <v>0</v>
      </c>
      <c r="CK88">
        <f t="shared" si="30"/>
        <v>0</v>
      </c>
      <c r="CL88">
        <f t="shared" si="31"/>
        <v>1</v>
      </c>
      <c r="CM88">
        <f t="shared" si="32"/>
        <v>3</v>
      </c>
      <c r="CN88">
        <f t="shared" si="33"/>
        <v>0</v>
      </c>
      <c r="CO88">
        <f t="shared" si="34"/>
        <v>0</v>
      </c>
      <c r="CP88">
        <f t="shared" si="35"/>
        <v>0</v>
      </c>
      <c r="CR88">
        <f t="shared" si="36"/>
        <v>3</v>
      </c>
      <c r="CW88">
        <f t="shared" si="37"/>
        <v>0</v>
      </c>
      <c r="CX88">
        <f t="shared" si="38"/>
        <v>0</v>
      </c>
      <c r="CY88">
        <f t="shared" si="39"/>
        <v>2</v>
      </c>
      <c r="CZ88">
        <f t="shared" si="40"/>
        <v>0</v>
      </c>
      <c r="DA88">
        <f t="shared" si="41"/>
        <v>4</v>
      </c>
      <c r="DB88">
        <f t="shared" si="42"/>
        <v>0</v>
      </c>
      <c r="DC88">
        <f t="shared" si="43"/>
        <v>0</v>
      </c>
      <c r="DD88">
        <f t="shared" si="44"/>
        <v>0</v>
      </c>
      <c r="DG88">
        <f t="shared" si="45"/>
        <v>2</v>
      </c>
    </row>
    <row r="89" spans="1:111" x14ac:dyDescent="0.35">
      <c r="A89" s="171" t="s">
        <v>607</v>
      </c>
      <c r="B89" s="6" t="s">
        <v>607</v>
      </c>
      <c r="C89" s="78" t="s">
        <v>3885</v>
      </c>
      <c r="D89" s="155" t="s">
        <v>1521</v>
      </c>
      <c r="E89" s="155"/>
      <c r="F89" s="79" t="s">
        <v>3861</v>
      </c>
      <c r="G89" s="5" t="s">
        <v>938</v>
      </c>
      <c r="H89" t="s">
        <v>938</v>
      </c>
      <c r="I89" s="6" t="s">
        <v>938</v>
      </c>
      <c r="J89" s="14"/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0.5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0.5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0.5</v>
      </c>
      <c r="BU89">
        <v>0.5</v>
      </c>
      <c r="BV89">
        <v>0.5</v>
      </c>
      <c r="BW89">
        <v>0.5</v>
      </c>
      <c r="BX89">
        <v>0</v>
      </c>
      <c r="BY89">
        <v>0</v>
      </c>
      <c r="BZ89">
        <v>0</v>
      </c>
      <c r="CA89">
        <v>0</v>
      </c>
      <c r="CC89">
        <f t="shared" si="23"/>
        <v>6</v>
      </c>
      <c r="CE89">
        <f t="shared" si="24"/>
        <v>0</v>
      </c>
      <c r="CF89">
        <f t="shared" si="25"/>
        <v>0</v>
      </c>
      <c r="CG89">
        <f t="shared" si="26"/>
        <v>0</v>
      </c>
      <c r="CH89">
        <f t="shared" si="27"/>
        <v>0</v>
      </c>
      <c r="CI89">
        <f t="shared" si="28"/>
        <v>0</v>
      </c>
      <c r="CJ89">
        <f t="shared" si="29"/>
        <v>1</v>
      </c>
      <c r="CK89">
        <f t="shared" si="30"/>
        <v>1</v>
      </c>
      <c r="CL89">
        <f t="shared" si="31"/>
        <v>0</v>
      </c>
      <c r="CM89">
        <f t="shared" si="32"/>
        <v>0</v>
      </c>
      <c r="CN89">
        <f t="shared" si="33"/>
        <v>0</v>
      </c>
      <c r="CO89">
        <f t="shared" si="34"/>
        <v>4</v>
      </c>
      <c r="CP89">
        <f t="shared" si="35"/>
        <v>0</v>
      </c>
      <c r="CR89">
        <f t="shared" si="36"/>
        <v>3</v>
      </c>
      <c r="CW89">
        <f t="shared" si="37"/>
        <v>0</v>
      </c>
      <c r="CX89">
        <f t="shared" si="38"/>
        <v>0</v>
      </c>
      <c r="CY89">
        <f t="shared" si="39"/>
        <v>0</v>
      </c>
      <c r="CZ89">
        <f t="shared" si="40"/>
        <v>0</v>
      </c>
      <c r="DA89">
        <f t="shared" si="41"/>
        <v>2</v>
      </c>
      <c r="DB89">
        <f t="shared" si="42"/>
        <v>0</v>
      </c>
      <c r="DC89">
        <f t="shared" si="43"/>
        <v>4</v>
      </c>
      <c r="DD89">
        <f t="shared" si="44"/>
        <v>0</v>
      </c>
      <c r="DG89">
        <f t="shared" si="45"/>
        <v>2</v>
      </c>
    </row>
    <row r="90" spans="1:111" x14ac:dyDescent="0.35">
      <c r="A90" s="171" t="s">
        <v>610</v>
      </c>
      <c r="B90" s="6" t="s">
        <v>610</v>
      </c>
      <c r="C90" s="45"/>
      <c r="D90" s="161" t="s">
        <v>1660</v>
      </c>
      <c r="E90" s="161"/>
      <c r="F90" s="46" t="s">
        <v>3850</v>
      </c>
      <c r="G90" s="5" t="s">
        <v>932</v>
      </c>
      <c r="H90" t="s">
        <v>933</v>
      </c>
      <c r="I90" s="6" t="s">
        <v>934</v>
      </c>
      <c r="J90" s="14"/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0.5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0.5</v>
      </c>
      <c r="BJ90">
        <v>0.5</v>
      </c>
      <c r="BK90">
        <v>0</v>
      </c>
      <c r="BL90">
        <v>0</v>
      </c>
      <c r="BM90">
        <v>0.5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0.5</v>
      </c>
      <c r="BU90">
        <v>0.5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C90">
        <f t="shared" si="23"/>
        <v>6</v>
      </c>
      <c r="CE90">
        <f t="shared" si="24"/>
        <v>0</v>
      </c>
      <c r="CF90">
        <f t="shared" si="25"/>
        <v>0</v>
      </c>
      <c r="CG90">
        <f t="shared" si="26"/>
        <v>0</v>
      </c>
      <c r="CH90">
        <f t="shared" si="27"/>
        <v>0</v>
      </c>
      <c r="CI90">
        <f t="shared" si="28"/>
        <v>0</v>
      </c>
      <c r="CJ90">
        <f t="shared" si="29"/>
        <v>1</v>
      </c>
      <c r="CK90">
        <f t="shared" si="30"/>
        <v>0</v>
      </c>
      <c r="CL90">
        <f t="shared" si="31"/>
        <v>0</v>
      </c>
      <c r="CM90">
        <f t="shared" si="32"/>
        <v>3</v>
      </c>
      <c r="CN90">
        <f t="shared" si="33"/>
        <v>0</v>
      </c>
      <c r="CO90">
        <f t="shared" si="34"/>
        <v>2</v>
      </c>
      <c r="CP90">
        <f t="shared" si="35"/>
        <v>0</v>
      </c>
      <c r="CR90">
        <f t="shared" si="36"/>
        <v>3</v>
      </c>
      <c r="CW90">
        <f t="shared" si="37"/>
        <v>0</v>
      </c>
      <c r="CX90">
        <f t="shared" si="38"/>
        <v>0</v>
      </c>
      <c r="CY90">
        <f t="shared" si="39"/>
        <v>0</v>
      </c>
      <c r="CZ90">
        <f t="shared" si="40"/>
        <v>0</v>
      </c>
      <c r="DA90">
        <f t="shared" si="41"/>
        <v>4</v>
      </c>
      <c r="DB90">
        <f t="shared" si="42"/>
        <v>0</v>
      </c>
      <c r="DC90">
        <f t="shared" si="43"/>
        <v>2</v>
      </c>
      <c r="DD90">
        <f t="shared" si="44"/>
        <v>0</v>
      </c>
      <c r="DG90">
        <f t="shared" si="45"/>
        <v>2</v>
      </c>
    </row>
    <row r="91" spans="1:111" x14ac:dyDescent="0.35">
      <c r="A91" s="171" t="s">
        <v>773</v>
      </c>
      <c r="B91" s="6" t="s">
        <v>774</v>
      </c>
      <c r="C91" s="45" t="s">
        <v>774</v>
      </c>
      <c r="D91" s="161" t="s">
        <v>1002</v>
      </c>
      <c r="E91" s="161"/>
      <c r="F91" s="46" t="s">
        <v>3850</v>
      </c>
      <c r="G91" s="5" t="s">
        <v>947</v>
      </c>
      <c r="H91" t="s">
        <v>1002</v>
      </c>
      <c r="I91" s="6" t="s">
        <v>1003</v>
      </c>
      <c r="J91" s="14"/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0.5</v>
      </c>
      <c r="BI91">
        <v>0.5</v>
      </c>
      <c r="BJ91">
        <v>0.5</v>
      </c>
      <c r="BK91">
        <v>0.5</v>
      </c>
      <c r="BL91">
        <v>0</v>
      </c>
      <c r="BM91">
        <v>0.5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0.5</v>
      </c>
      <c r="BX91">
        <v>0</v>
      </c>
      <c r="BY91">
        <v>0</v>
      </c>
      <c r="BZ91">
        <v>0</v>
      </c>
      <c r="CA91">
        <v>0</v>
      </c>
      <c r="CC91">
        <f t="shared" si="23"/>
        <v>6</v>
      </c>
      <c r="CE91">
        <f t="shared" si="24"/>
        <v>0</v>
      </c>
      <c r="CF91">
        <f t="shared" si="25"/>
        <v>0</v>
      </c>
      <c r="CG91">
        <f t="shared" si="26"/>
        <v>0</v>
      </c>
      <c r="CH91">
        <f t="shared" si="27"/>
        <v>0</v>
      </c>
      <c r="CI91">
        <f t="shared" si="28"/>
        <v>0</v>
      </c>
      <c r="CJ91">
        <f t="shared" si="29"/>
        <v>0</v>
      </c>
      <c r="CK91">
        <f t="shared" si="30"/>
        <v>0</v>
      </c>
      <c r="CL91">
        <f t="shared" si="31"/>
        <v>1</v>
      </c>
      <c r="CM91">
        <f t="shared" si="32"/>
        <v>4</v>
      </c>
      <c r="CN91">
        <f t="shared" si="33"/>
        <v>0</v>
      </c>
      <c r="CO91">
        <f t="shared" si="34"/>
        <v>1</v>
      </c>
      <c r="CP91">
        <f t="shared" si="35"/>
        <v>0</v>
      </c>
      <c r="CR91">
        <f t="shared" si="36"/>
        <v>3</v>
      </c>
      <c r="CW91">
        <f t="shared" si="37"/>
        <v>0</v>
      </c>
      <c r="CX91">
        <f t="shared" si="38"/>
        <v>0</v>
      </c>
      <c r="CY91">
        <f t="shared" si="39"/>
        <v>0</v>
      </c>
      <c r="CZ91">
        <f t="shared" si="40"/>
        <v>0</v>
      </c>
      <c r="DA91">
        <f t="shared" si="41"/>
        <v>5</v>
      </c>
      <c r="DB91">
        <f t="shared" si="42"/>
        <v>0</v>
      </c>
      <c r="DC91">
        <f t="shared" si="43"/>
        <v>1</v>
      </c>
      <c r="DD91">
        <f t="shared" si="44"/>
        <v>0</v>
      </c>
      <c r="DG91">
        <f t="shared" si="45"/>
        <v>2</v>
      </c>
    </row>
    <row r="92" spans="1:111" x14ac:dyDescent="0.35">
      <c r="A92" s="171" t="s">
        <v>560</v>
      </c>
      <c r="B92" s="6" t="s">
        <v>561</v>
      </c>
      <c r="C92" s="71" t="s">
        <v>561</v>
      </c>
      <c r="D92" s="163" t="s">
        <v>924</v>
      </c>
      <c r="E92" s="163"/>
      <c r="F92" s="72" t="s">
        <v>3857</v>
      </c>
      <c r="G92" s="5" t="s">
        <v>923</v>
      </c>
      <c r="H92" t="s">
        <v>924</v>
      </c>
      <c r="I92" s="6" t="s">
        <v>925</v>
      </c>
      <c r="J92" s="14"/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0.5</v>
      </c>
      <c r="AV92">
        <v>0</v>
      </c>
      <c r="AW92">
        <v>0</v>
      </c>
      <c r="AX92">
        <v>0.5</v>
      </c>
      <c r="AY92">
        <v>0.5</v>
      </c>
      <c r="AZ92">
        <v>0</v>
      </c>
      <c r="BA92">
        <v>0.5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0.5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C92">
        <f t="shared" si="23"/>
        <v>5</v>
      </c>
      <c r="CE92">
        <f t="shared" si="24"/>
        <v>0</v>
      </c>
      <c r="CF92">
        <f t="shared" si="25"/>
        <v>0</v>
      </c>
      <c r="CG92">
        <f t="shared" si="26"/>
        <v>0</v>
      </c>
      <c r="CH92">
        <f t="shared" si="27"/>
        <v>0</v>
      </c>
      <c r="CI92">
        <f t="shared" si="28"/>
        <v>0</v>
      </c>
      <c r="CJ92">
        <f t="shared" si="29"/>
        <v>3</v>
      </c>
      <c r="CK92">
        <f t="shared" si="30"/>
        <v>1</v>
      </c>
      <c r="CL92">
        <f t="shared" si="31"/>
        <v>0</v>
      </c>
      <c r="CM92">
        <f t="shared" si="32"/>
        <v>0</v>
      </c>
      <c r="CN92">
        <f t="shared" si="33"/>
        <v>1</v>
      </c>
      <c r="CO92">
        <f t="shared" si="34"/>
        <v>0</v>
      </c>
      <c r="CP92">
        <f t="shared" si="35"/>
        <v>0</v>
      </c>
      <c r="CR92">
        <f t="shared" si="36"/>
        <v>3</v>
      </c>
      <c r="CW92">
        <f t="shared" si="37"/>
        <v>0</v>
      </c>
      <c r="CX92">
        <f t="shared" si="38"/>
        <v>0</v>
      </c>
      <c r="CY92">
        <f t="shared" si="39"/>
        <v>0</v>
      </c>
      <c r="CZ92">
        <f t="shared" si="40"/>
        <v>0</v>
      </c>
      <c r="DA92">
        <f t="shared" si="41"/>
        <v>4</v>
      </c>
      <c r="DB92">
        <f t="shared" si="42"/>
        <v>1</v>
      </c>
      <c r="DC92">
        <f t="shared" si="43"/>
        <v>0</v>
      </c>
      <c r="DD92">
        <f t="shared" si="44"/>
        <v>0</v>
      </c>
      <c r="DG92">
        <f t="shared" si="45"/>
        <v>2</v>
      </c>
    </row>
    <row r="93" spans="1:111" x14ac:dyDescent="0.35">
      <c r="A93" s="171" t="s">
        <v>668</v>
      </c>
      <c r="B93" s="6" t="s">
        <v>669</v>
      </c>
      <c r="C93" s="45" t="s">
        <v>2080</v>
      </c>
      <c r="D93" s="161" t="s">
        <v>669</v>
      </c>
      <c r="E93" s="161"/>
      <c r="F93" s="46" t="s">
        <v>3850</v>
      </c>
      <c r="G93" s="5" t="s">
        <v>917</v>
      </c>
      <c r="H93" t="s">
        <v>918</v>
      </c>
      <c r="I93" s="6" t="s">
        <v>919</v>
      </c>
      <c r="J93" s="14"/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0.5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0.5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0.5</v>
      </c>
      <c r="BU93">
        <v>0.5</v>
      </c>
      <c r="BV93">
        <v>0.5</v>
      </c>
      <c r="BW93">
        <v>0</v>
      </c>
      <c r="BX93">
        <v>0</v>
      </c>
      <c r="BY93">
        <v>0</v>
      </c>
      <c r="BZ93">
        <v>0</v>
      </c>
      <c r="CA93">
        <v>0</v>
      </c>
      <c r="CC93">
        <f t="shared" si="23"/>
        <v>5</v>
      </c>
      <c r="CE93">
        <f t="shared" si="24"/>
        <v>0</v>
      </c>
      <c r="CF93">
        <f t="shared" si="25"/>
        <v>0</v>
      </c>
      <c r="CG93">
        <f t="shared" si="26"/>
        <v>0</v>
      </c>
      <c r="CH93">
        <f t="shared" si="27"/>
        <v>0</v>
      </c>
      <c r="CI93">
        <f t="shared" si="28"/>
        <v>0</v>
      </c>
      <c r="CJ93">
        <f t="shared" si="29"/>
        <v>1</v>
      </c>
      <c r="CK93">
        <f t="shared" si="30"/>
        <v>0</v>
      </c>
      <c r="CL93">
        <f t="shared" si="31"/>
        <v>0</v>
      </c>
      <c r="CM93">
        <f t="shared" si="32"/>
        <v>1</v>
      </c>
      <c r="CN93">
        <f t="shared" si="33"/>
        <v>0</v>
      </c>
      <c r="CO93">
        <f t="shared" si="34"/>
        <v>3</v>
      </c>
      <c r="CP93">
        <f t="shared" si="35"/>
        <v>0</v>
      </c>
      <c r="CR93">
        <f t="shared" si="36"/>
        <v>3</v>
      </c>
      <c r="CW93">
        <f t="shared" si="37"/>
        <v>0</v>
      </c>
      <c r="CX93">
        <f t="shared" si="38"/>
        <v>0</v>
      </c>
      <c r="CY93">
        <f t="shared" si="39"/>
        <v>0</v>
      </c>
      <c r="CZ93">
        <f t="shared" si="40"/>
        <v>0</v>
      </c>
      <c r="DA93">
        <f t="shared" si="41"/>
        <v>2</v>
      </c>
      <c r="DB93">
        <f t="shared" si="42"/>
        <v>0</v>
      </c>
      <c r="DC93">
        <f t="shared" si="43"/>
        <v>3</v>
      </c>
      <c r="DD93">
        <f t="shared" si="44"/>
        <v>0</v>
      </c>
      <c r="DG93">
        <f t="shared" si="45"/>
        <v>2</v>
      </c>
    </row>
    <row r="94" spans="1:111" x14ac:dyDescent="0.35">
      <c r="A94" s="171" t="s">
        <v>709</v>
      </c>
      <c r="B94" s="6" t="s">
        <v>710</v>
      </c>
      <c r="C94" s="45" t="s">
        <v>710</v>
      </c>
      <c r="D94" s="161" t="s">
        <v>968</v>
      </c>
      <c r="E94" s="161"/>
      <c r="F94" s="46" t="s">
        <v>3850</v>
      </c>
      <c r="G94" s="5" t="s">
        <v>967</v>
      </c>
      <c r="H94" t="s">
        <v>968</v>
      </c>
      <c r="I94" s="6" t="s">
        <v>969</v>
      </c>
      <c r="J94" s="14"/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0.5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0.5</v>
      </c>
      <c r="BJ94">
        <v>0</v>
      </c>
      <c r="BK94">
        <v>0.5</v>
      </c>
      <c r="BL94">
        <v>0.5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0.5</v>
      </c>
      <c r="BZ94">
        <v>0</v>
      </c>
      <c r="CA94">
        <v>0</v>
      </c>
      <c r="CC94">
        <f t="shared" si="23"/>
        <v>5</v>
      </c>
      <c r="CE94">
        <f t="shared" si="24"/>
        <v>0</v>
      </c>
      <c r="CF94">
        <f t="shared" si="25"/>
        <v>0</v>
      </c>
      <c r="CG94">
        <f t="shared" si="26"/>
        <v>0</v>
      </c>
      <c r="CH94">
        <f t="shared" si="27"/>
        <v>0</v>
      </c>
      <c r="CI94">
        <f t="shared" si="28"/>
        <v>0</v>
      </c>
      <c r="CJ94">
        <f t="shared" si="29"/>
        <v>0</v>
      </c>
      <c r="CK94">
        <f t="shared" si="30"/>
        <v>1</v>
      </c>
      <c r="CL94">
        <f t="shared" si="31"/>
        <v>0</v>
      </c>
      <c r="CM94">
        <f t="shared" si="32"/>
        <v>3</v>
      </c>
      <c r="CN94">
        <f t="shared" si="33"/>
        <v>0</v>
      </c>
      <c r="CO94">
        <f t="shared" si="34"/>
        <v>0</v>
      </c>
      <c r="CP94">
        <f t="shared" si="35"/>
        <v>1</v>
      </c>
      <c r="CR94">
        <f t="shared" si="36"/>
        <v>3</v>
      </c>
      <c r="CW94">
        <f t="shared" si="37"/>
        <v>0</v>
      </c>
      <c r="CX94">
        <f t="shared" si="38"/>
        <v>0</v>
      </c>
      <c r="CY94">
        <f t="shared" si="39"/>
        <v>0</v>
      </c>
      <c r="CZ94">
        <f t="shared" si="40"/>
        <v>0</v>
      </c>
      <c r="DA94">
        <f t="shared" si="41"/>
        <v>4</v>
      </c>
      <c r="DB94">
        <f t="shared" si="42"/>
        <v>0</v>
      </c>
      <c r="DC94">
        <f t="shared" si="43"/>
        <v>0</v>
      </c>
      <c r="DD94">
        <f t="shared" si="44"/>
        <v>1</v>
      </c>
      <c r="DG94">
        <f t="shared" si="45"/>
        <v>2</v>
      </c>
    </row>
    <row r="95" spans="1:111" x14ac:dyDescent="0.35">
      <c r="A95" s="171" t="s">
        <v>183</v>
      </c>
      <c r="B95" s="6" t="s">
        <v>184</v>
      </c>
      <c r="C95" s="45" t="s">
        <v>184</v>
      </c>
      <c r="D95" s="161" t="s">
        <v>971</v>
      </c>
      <c r="E95" s="161"/>
      <c r="F95" s="46" t="s">
        <v>3850</v>
      </c>
      <c r="G95" s="5" t="s">
        <v>970</v>
      </c>
      <c r="H95" t="s">
        <v>971</v>
      </c>
      <c r="I95" s="6" t="s">
        <v>972</v>
      </c>
      <c r="J95" s="14"/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0.5</v>
      </c>
      <c r="R95">
        <v>0.5</v>
      </c>
      <c r="S95">
        <v>0</v>
      </c>
      <c r="T95">
        <v>0</v>
      </c>
      <c r="U95">
        <v>0</v>
      </c>
      <c r="V95">
        <v>0</v>
      </c>
      <c r="W95">
        <v>0.5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0.5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C95">
        <f t="shared" si="23"/>
        <v>4</v>
      </c>
      <c r="CE95">
        <f t="shared" si="24"/>
        <v>2</v>
      </c>
      <c r="CF95">
        <f t="shared" si="25"/>
        <v>1</v>
      </c>
      <c r="CG95">
        <f t="shared" si="26"/>
        <v>0</v>
      </c>
      <c r="CH95">
        <f t="shared" si="27"/>
        <v>0</v>
      </c>
      <c r="CI95">
        <f t="shared" si="28"/>
        <v>0</v>
      </c>
      <c r="CJ95">
        <f t="shared" si="29"/>
        <v>0</v>
      </c>
      <c r="CK95">
        <f t="shared" si="30"/>
        <v>0</v>
      </c>
      <c r="CL95">
        <f t="shared" si="31"/>
        <v>1</v>
      </c>
      <c r="CM95">
        <f t="shared" si="32"/>
        <v>0</v>
      </c>
      <c r="CN95">
        <f t="shared" si="33"/>
        <v>0</v>
      </c>
      <c r="CO95">
        <f t="shared" si="34"/>
        <v>0</v>
      </c>
      <c r="CP95">
        <f t="shared" si="35"/>
        <v>0</v>
      </c>
      <c r="CR95">
        <f t="shared" si="36"/>
        <v>3</v>
      </c>
      <c r="CW95">
        <f t="shared" si="37"/>
        <v>3</v>
      </c>
      <c r="CX95">
        <f t="shared" si="38"/>
        <v>0</v>
      </c>
      <c r="CY95">
        <f t="shared" si="39"/>
        <v>0</v>
      </c>
      <c r="CZ95">
        <f t="shared" si="40"/>
        <v>0</v>
      </c>
      <c r="DA95">
        <f t="shared" si="41"/>
        <v>1</v>
      </c>
      <c r="DB95">
        <f t="shared" si="42"/>
        <v>0</v>
      </c>
      <c r="DC95">
        <f t="shared" si="43"/>
        <v>0</v>
      </c>
      <c r="DD95">
        <f t="shared" si="44"/>
        <v>0</v>
      </c>
      <c r="DG95">
        <f t="shared" si="45"/>
        <v>2</v>
      </c>
    </row>
    <row r="96" spans="1:111" x14ac:dyDescent="0.35">
      <c r="A96" s="171" t="s">
        <v>209</v>
      </c>
      <c r="B96" s="6" t="s">
        <v>210</v>
      </c>
      <c r="C96" s="45" t="s">
        <v>2107</v>
      </c>
      <c r="D96" s="161" t="s">
        <v>2104</v>
      </c>
      <c r="E96" s="161"/>
      <c r="F96" s="46" t="s">
        <v>3850</v>
      </c>
      <c r="G96" s="5" t="s">
        <v>938</v>
      </c>
      <c r="H96" t="s">
        <v>938</v>
      </c>
      <c r="I96" s="6" t="s">
        <v>938</v>
      </c>
      <c r="J96" s="14"/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0.5</v>
      </c>
      <c r="R96">
        <v>0</v>
      </c>
      <c r="S96">
        <v>0</v>
      </c>
      <c r="T96">
        <v>0</v>
      </c>
      <c r="U96">
        <v>0</v>
      </c>
      <c r="V96">
        <v>0.5</v>
      </c>
      <c r="W96">
        <v>0.5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0.5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C96">
        <f t="shared" si="23"/>
        <v>4</v>
      </c>
      <c r="CE96">
        <f t="shared" si="24"/>
        <v>1</v>
      </c>
      <c r="CF96">
        <f t="shared" si="25"/>
        <v>2</v>
      </c>
      <c r="CG96">
        <f t="shared" si="26"/>
        <v>0</v>
      </c>
      <c r="CH96">
        <f t="shared" si="27"/>
        <v>1</v>
      </c>
      <c r="CI96">
        <f t="shared" si="28"/>
        <v>0</v>
      </c>
      <c r="CJ96">
        <f t="shared" si="29"/>
        <v>0</v>
      </c>
      <c r="CK96">
        <f t="shared" si="30"/>
        <v>0</v>
      </c>
      <c r="CL96">
        <f t="shared" si="31"/>
        <v>0</v>
      </c>
      <c r="CM96">
        <f t="shared" si="32"/>
        <v>0</v>
      </c>
      <c r="CN96">
        <f t="shared" si="33"/>
        <v>0</v>
      </c>
      <c r="CO96">
        <f t="shared" si="34"/>
        <v>0</v>
      </c>
      <c r="CP96">
        <f t="shared" si="35"/>
        <v>0</v>
      </c>
      <c r="CR96">
        <f t="shared" si="36"/>
        <v>3</v>
      </c>
      <c r="CW96">
        <f t="shared" si="37"/>
        <v>3</v>
      </c>
      <c r="CX96">
        <f t="shared" si="38"/>
        <v>0</v>
      </c>
      <c r="CY96">
        <f t="shared" si="39"/>
        <v>1</v>
      </c>
      <c r="CZ96">
        <f t="shared" si="40"/>
        <v>0</v>
      </c>
      <c r="DA96">
        <f t="shared" si="41"/>
        <v>0</v>
      </c>
      <c r="DB96">
        <f t="shared" si="42"/>
        <v>0</v>
      </c>
      <c r="DC96">
        <f t="shared" si="43"/>
        <v>0</v>
      </c>
      <c r="DD96">
        <f t="shared" si="44"/>
        <v>0</v>
      </c>
      <c r="DG96">
        <f t="shared" si="45"/>
        <v>2</v>
      </c>
    </row>
    <row r="97" spans="1:111" x14ac:dyDescent="0.35">
      <c r="A97" s="171" t="s">
        <v>300</v>
      </c>
      <c r="B97" s="6" t="s">
        <v>301</v>
      </c>
      <c r="C97" s="45" t="s">
        <v>2112</v>
      </c>
      <c r="D97" s="161" t="s">
        <v>1002</v>
      </c>
      <c r="E97" s="161"/>
      <c r="F97" s="46" t="s">
        <v>3850</v>
      </c>
      <c r="G97" s="5" t="s">
        <v>947</v>
      </c>
      <c r="H97" t="s">
        <v>1002</v>
      </c>
      <c r="I97" s="6" t="s">
        <v>1003</v>
      </c>
      <c r="J97" s="14"/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0.5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0.5</v>
      </c>
      <c r="AW97">
        <v>0</v>
      </c>
      <c r="AX97">
        <v>0</v>
      </c>
      <c r="AY97">
        <v>0</v>
      </c>
      <c r="AZ97">
        <v>0.5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0.5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C97">
        <f t="shared" si="23"/>
        <v>4</v>
      </c>
      <c r="CE97">
        <f t="shared" si="24"/>
        <v>0</v>
      </c>
      <c r="CF97">
        <f t="shared" si="25"/>
        <v>1</v>
      </c>
      <c r="CG97">
        <f t="shared" si="26"/>
        <v>0</v>
      </c>
      <c r="CH97">
        <f t="shared" si="27"/>
        <v>0</v>
      </c>
      <c r="CI97">
        <f t="shared" si="28"/>
        <v>0</v>
      </c>
      <c r="CJ97">
        <f t="shared" si="29"/>
        <v>2</v>
      </c>
      <c r="CK97">
        <f t="shared" si="30"/>
        <v>0</v>
      </c>
      <c r="CL97">
        <f t="shared" si="31"/>
        <v>0</v>
      </c>
      <c r="CM97">
        <f t="shared" si="32"/>
        <v>1</v>
      </c>
      <c r="CN97">
        <f t="shared" si="33"/>
        <v>0</v>
      </c>
      <c r="CO97">
        <f t="shared" si="34"/>
        <v>0</v>
      </c>
      <c r="CP97">
        <f t="shared" si="35"/>
        <v>0</v>
      </c>
      <c r="CR97">
        <f t="shared" si="36"/>
        <v>3</v>
      </c>
      <c r="CW97">
        <f t="shared" si="37"/>
        <v>1</v>
      </c>
      <c r="CX97">
        <f t="shared" si="38"/>
        <v>0</v>
      </c>
      <c r="CY97">
        <f t="shared" si="39"/>
        <v>0</v>
      </c>
      <c r="CZ97">
        <f t="shared" si="40"/>
        <v>0</v>
      </c>
      <c r="DA97">
        <f t="shared" si="41"/>
        <v>3</v>
      </c>
      <c r="DB97">
        <f t="shared" si="42"/>
        <v>0</v>
      </c>
      <c r="DC97">
        <f t="shared" si="43"/>
        <v>0</v>
      </c>
      <c r="DD97">
        <f t="shared" si="44"/>
        <v>0</v>
      </c>
      <c r="DG97">
        <f t="shared" si="45"/>
        <v>2</v>
      </c>
    </row>
    <row r="98" spans="1:111" x14ac:dyDescent="0.35">
      <c r="A98" s="171" t="s">
        <v>342</v>
      </c>
      <c r="B98" s="6" t="s">
        <v>343</v>
      </c>
      <c r="C98" s="47" t="s">
        <v>343</v>
      </c>
      <c r="D98" s="154" t="s">
        <v>3191</v>
      </c>
      <c r="E98" s="154"/>
      <c r="F98" s="48" t="s">
        <v>3853</v>
      </c>
      <c r="G98" s="5" t="s">
        <v>938</v>
      </c>
      <c r="H98" t="s">
        <v>938</v>
      </c>
      <c r="I98" s="6" t="s">
        <v>938</v>
      </c>
      <c r="J98" s="14"/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0.5</v>
      </c>
      <c r="AL98">
        <v>0</v>
      </c>
      <c r="AM98">
        <v>0</v>
      </c>
      <c r="AN98">
        <v>0.5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0.5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0.5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C98">
        <f t="shared" si="23"/>
        <v>4</v>
      </c>
      <c r="CE98">
        <f t="shared" si="24"/>
        <v>0</v>
      </c>
      <c r="CF98">
        <f t="shared" si="25"/>
        <v>0</v>
      </c>
      <c r="CG98">
        <f t="shared" si="26"/>
        <v>2</v>
      </c>
      <c r="CH98">
        <f t="shared" si="27"/>
        <v>0</v>
      </c>
      <c r="CI98">
        <f t="shared" si="28"/>
        <v>0</v>
      </c>
      <c r="CJ98">
        <f t="shared" si="29"/>
        <v>1</v>
      </c>
      <c r="CK98">
        <f t="shared" si="30"/>
        <v>1</v>
      </c>
      <c r="CL98">
        <f t="shared" si="31"/>
        <v>0</v>
      </c>
      <c r="CM98">
        <f t="shared" si="32"/>
        <v>0</v>
      </c>
      <c r="CN98">
        <f t="shared" si="33"/>
        <v>0</v>
      </c>
      <c r="CO98">
        <f t="shared" si="34"/>
        <v>0</v>
      </c>
      <c r="CP98">
        <f t="shared" si="35"/>
        <v>0</v>
      </c>
      <c r="CR98">
        <f t="shared" si="36"/>
        <v>3</v>
      </c>
      <c r="CW98">
        <f t="shared" si="37"/>
        <v>0</v>
      </c>
      <c r="CX98">
        <f t="shared" si="38"/>
        <v>2</v>
      </c>
      <c r="CY98">
        <f t="shared" si="39"/>
        <v>0</v>
      </c>
      <c r="CZ98">
        <f t="shared" si="40"/>
        <v>0</v>
      </c>
      <c r="DA98">
        <f t="shared" si="41"/>
        <v>2</v>
      </c>
      <c r="DB98">
        <f t="shared" si="42"/>
        <v>0</v>
      </c>
      <c r="DC98">
        <f t="shared" si="43"/>
        <v>0</v>
      </c>
      <c r="DD98">
        <f t="shared" si="44"/>
        <v>0</v>
      </c>
      <c r="DG98">
        <f t="shared" si="45"/>
        <v>2</v>
      </c>
    </row>
    <row r="99" spans="1:111" x14ac:dyDescent="0.35">
      <c r="A99" s="171" t="s">
        <v>571</v>
      </c>
      <c r="B99" s="6" t="s">
        <v>572</v>
      </c>
      <c r="C99" s="45" t="s">
        <v>3038</v>
      </c>
      <c r="D99" s="161" t="s">
        <v>1660</v>
      </c>
      <c r="E99" s="161"/>
      <c r="F99" s="46" t="s">
        <v>3850</v>
      </c>
      <c r="G99" s="5" t="s">
        <v>920</v>
      </c>
      <c r="H99" t="s">
        <v>921</v>
      </c>
      <c r="I99" s="6" t="s">
        <v>922</v>
      </c>
      <c r="J99" s="14" t="s">
        <v>951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0.5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0.5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0.5</v>
      </c>
      <c r="BT99">
        <v>0.5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C99">
        <f t="shared" si="23"/>
        <v>4</v>
      </c>
      <c r="CE99">
        <f t="shared" si="24"/>
        <v>0</v>
      </c>
      <c r="CF99">
        <f t="shared" si="25"/>
        <v>0</v>
      </c>
      <c r="CG99">
        <f t="shared" si="26"/>
        <v>0</v>
      </c>
      <c r="CH99">
        <f t="shared" si="27"/>
        <v>0</v>
      </c>
      <c r="CI99">
        <f t="shared" si="28"/>
        <v>0</v>
      </c>
      <c r="CJ99">
        <f t="shared" si="29"/>
        <v>1</v>
      </c>
      <c r="CK99">
        <f t="shared" si="30"/>
        <v>0</v>
      </c>
      <c r="CL99">
        <f t="shared" si="31"/>
        <v>0</v>
      </c>
      <c r="CM99">
        <f t="shared" si="32"/>
        <v>1</v>
      </c>
      <c r="CN99">
        <f t="shared" si="33"/>
        <v>0</v>
      </c>
      <c r="CO99">
        <f t="shared" si="34"/>
        <v>2</v>
      </c>
      <c r="CP99">
        <f t="shared" si="35"/>
        <v>0</v>
      </c>
      <c r="CR99">
        <f t="shared" si="36"/>
        <v>3</v>
      </c>
      <c r="CW99">
        <f t="shared" si="37"/>
        <v>0</v>
      </c>
      <c r="CX99">
        <f t="shared" si="38"/>
        <v>0</v>
      </c>
      <c r="CY99">
        <f t="shared" si="39"/>
        <v>0</v>
      </c>
      <c r="CZ99">
        <f t="shared" si="40"/>
        <v>0</v>
      </c>
      <c r="DA99">
        <f t="shared" si="41"/>
        <v>2</v>
      </c>
      <c r="DB99">
        <f t="shared" si="42"/>
        <v>0</v>
      </c>
      <c r="DC99">
        <f t="shared" si="43"/>
        <v>2</v>
      </c>
      <c r="DD99">
        <f t="shared" si="44"/>
        <v>0</v>
      </c>
      <c r="DG99">
        <f t="shared" si="45"/>
        <v>2</v>
      </c>
    </row>
    <row r="100" spans="1:111" x14ac:dyDescent="0.35">
      <c r="A100" s="171" t="s">
        <v>680</v>
      </c>
      <c r="B100" s="6" t="s">
        <v>681</v>
      </c>
      <c r="C100" s="47" t="s">
        <v>3886</v>
      </c>
      <c r="D100" s="154" t="s">
        <v>1521</v>
      </c>
      <c r="E100" s="154"/>
      <c r="F100" s="48" t="s">
        <v>3853</v>
      </c>
      <c r="G100" s="5" t="s">
        <v>938</v>
      </c>
      <c r="H100" t="s">
        <v>938</v>
      </c>
      <c r="I100" s="6" t="s">
        <v>938</v>
      </c>
      <c r="J100" s="14"/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0.5</v>
      </c>
      <c r="BB100">
        <v>0</v>
      </c>
      <c r="BC100">
        <v>0</v>
      </c>
      <c r="BD100">
        <v>0.5</v>
      </c>
      <c r="BE100">
        <v>0</v>
      </c>
      <c r="BF100">
        <v>0</v>
      </c>
      <c r="BG100">
        <v>0</v>
      </c>
      <c r="BH100">
        <v>0</v>
      </c>
      <c r="BI100">
        <v>0.5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0.5</v>
      </c>
      <c r="BX100">
        <v>0</v>
      </c>
      <c r="BY100">
        <v>0</v>
      </c>
      <c r="BZ100">
        <v>0</v>
      </c>
      <c r="CA100">
        <v>0</v>
      </c>
      <c r="CC100">
        <f t="shared" si="23"/>
        <v>4</v>
      </c>
      <c r="CE100">
        <f t="shared" si="24"/>
        <v>0</v>
      </c>
      <c r="CF100">
        <f t="shared" si="25"/>
        <v>0</v>
      </c>
      <c r="CG100">
        <f t="shared" si="26"/>
        <v>0</v>
      </c>
      <c r="CH100">
        <f t="shared" si="27"/>
        <v>0</v>
      </c>
      <c r="CI100">
        <f t="shared" si="28"/>
        <v>0</v>
      </c>
      <c r="CJ100">
        <f t="shared" si="29"/>
        <v>0</v>
      </c>
      <c r="CK100">
        <f t="shared" si="30"/>
        <v>2</v>
      </c>
      <c r="CL100">
        <f t="shared" si="31"/>
        <v>0</v>
      </c>
      <c r="CM100">
        <f t="shared" si="32"/>
        <v>1</v>
      </c>
      <c r="CN100">
        <f t="shared" si="33"/>
        <v>0</v>
      </c>
      <c r="CO100">
        <f t="shared" si="34"/>
        <v>1</v>
      </c>
      <c r="CP100">
        <f t="shared" si="35"/>
        <v>0</v>
      </c>
      <c r="CR100">
        <f t="shared" si="36"/>
        <v>3</v>
      </c>
      <c r="CW100">
        <f t="shared" si="37"/>
        <v>0</v>
      </c>
      <c r="CX100">
        <f t="shared" si="38"/>
        <v>0</v>
      </c>
      <c r="CY100">
        <f t="shared" si="39"/>
        <v>0</v>
      </c>
      <c r="CZ100">
        <f t="shared" si="40"/>
        <v>0</v>
      </c>
      <c r="DA100">
        <f t="shared" si="41"/>
        <v>3</v>
      </c>
      <c r="DB100">
        <f t="shared" si="42"/>
        <v>0</v>
      </c>
      <c r="DC100">
        <f t="shared" si="43"/>
        <v>1</v>
      </c>
      <c r="DD100">
        <f t="shared" si="44"/>
        <v>0</v>
      </c>
      <c r="DG100">
        <f t="shared" si="45"/>
        <v>2</v>
      </c>
    </row>
    <row r="101" spans="1:111" x14ac:dyDescent="0.35">
      <c r="A101" s="171" t="s">
        <v>728</v>
      </c>
      <c r="B101" s="6" t="s">
        <v>729</v>
      </c>
      <c r="C101" s="45" t="s">
        <v>729</v>
      </c>
      <c r="D101" s="161" t="s">
        <v>1626</v>
      </c>
      <c r="E101" s="161"/>
      <c r="F101" s="46" t="s">
        <v>3850</v>
      </c>
      <c r="G101" s="5" t="s">
        <v>938</v>
      </c>
      <c r="H101" t="s">
        <v>938</v>
      </c>
      <c r="I101" s="6" t="s">
        <v>938</v>
      </c>
      <c r="J101" s="14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0.5</v>
      </c>
      <c r="BD101">
        <v>0</v>
      </c>
      <c r="BE101">
        <v>0</v>
      </c>
      <c r="BF101">
        <v>0.5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0.5</v>
      </c>
      <c r="BT101">
        <v>0</v>
      </c>
      <c r="BU101">
        <v>0.5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C101">
        <f t="shared" si="23"/>
        <v>4</v>
      </c>
      <c r="CE101">
        <f t="shared" si="24"/>
        <v>0</v>
      </c>
      <c r="CF101">
        <f t="shared" si="25"/>
        <v>0</v>
      </c>
      <c r="CG101">
        <f t="shared" si="26"/>
        <v>0</v>
      </c>
      <c r="CH101">
        <f t="shared" si="27"/>
        <v>0</v>
      </c>
      <c r="CI101">
        <f t="shared" si="28"/>
        <v>0</v>
      </c>
      <c r="CJ101">
        <f t="shared" si="29"/>
        <v>0</v>
      </c>
      <c r="CK101">
        <f t="shared" si="30"/>
        <v>1</v>
      </c>
      <c r="CL101">
        <f t="shared" si="31"/>
        <v>1</v>
      </c>
      <c r="CM101">
        <f t="shared" si="32"/>
        <v>0</v>
      </c>
      <c r="CN101">
        <f t="shared" si="33"/>
        <v>0</v>
      </c>
      <c r="CO101">
        <f t="shared" si="34"/>
        <v>2</v>
      </c>
      <c r="CP101">
        <f t="shared" si="35"/>
        <v>0</v>
      </c>
      <c r="CR101">
        <f t="shared" si="36"/>
        <v>3</v>
      </c>
      <c r="CW101">
        <f t="shared" si="37"/>
        <v>0</v>
      </c>
      <c r="CX101">
        <f t="shared" si="38"/>
        <v>0</v>
      </c>
      <c r="CY101">
        <f t="shared" si="39"/>
        <v>0</v>
      </c>
      <c r="CZ101">
        <f t="shared" si="40"/>
        <v>0</v>
      </c>
      <c r="DA101">
        <f t="shared" si="41"/>
        <v>2</v>
      </c>
      <c r="DB101">
        <f t="shared" si="42"/>
        <v>0</v>
      </c>
      <c r="DC101">
        <f t="shared" si="43"/>
        <v>2</v>
      </c>
      <c r="DD101">
        <f t="shared" si="44"/>
        <v>0</v>
      </c>
      <c r="DG101">
        <f t="shared" si="45"/>
        <v>2</v>
      </c>
    </row>
    <row r="102" spans="1:111" x14ac:dyDescent="0.35">
      <c r="A102" s="171" t="s">
        <v>730</v>
      </c>
      <c r="B102" s="6" t="s">
        <v>731</v>
      </c>
      <c r="C102" s="47" t="s">
        <v>731</v>
      </c>
      <c r="D102" s="154" t="s">
        <v>1521</v>
      </c>
      <c r="E102" s="154"/>
      <c r="F102" s="48" t="s">
        <v>3853</v>
      </c>
      <c r="G102" s="5" t="s">
        <v>973</v>
      </c>
      <c r="H102" t="s">
        <v>974</v>
      </c>
      <c r="I102" s="6" t="s">
        <v>975</v>
      </c>
      <c r="J102" s="14"/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0.5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0.5</v>
      </c>
      <c r="BJ102">
        <v>0</v>
      </c>
      <c r="BK102">
        <v>0</v>
      </c>
      <c r="BL102">
        <v>0.5</v>
      </c>
      <c r="BM102">
        <v>0</v>
      </c>
      <c r="BN102">
        <v>0</v>
      </c>
      <c r="BO102">
        <v>0.5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C102">
        <f t="shared" si="23"/>
        <v>4</v>
      </c>
      <c r="CE102">
        <f t="shared" si="24"/>
        <v>0</v>
      </c>
      <c r="CF102">
        <f t="shared" si="25"/>
        <v>0</v>
      </c>
      <c r="CG102">
        <f t="shared" si="26"/>
        <v>0</v>
      </c>
      <c r="CH102">
        <f t="shared" si="27"/>
        <v>0</v>
      </c>
      <c r="CI102">
        <f t="shared" si="28"/>
        <v>0</v>
      </c>
      <c r="CJ102">
        <f t="shared" si="29"/>
        <v>0</v>
      </c>
      <c r="CK102">
        <f t="shared" si="30"/>
        <v>1</v>
      </c>
      <c r="CL102">
        <f t="shared" si="31"/>
        <v>0</v>
      </c>
      <c r="CM102">
        <f t="shared" si="32"/>
        <v>2</v>
      </c>
      <c r="CN102">
        <f t="shared" si="33"/>
        <v>1</v>
      </c>
      <c r="CO102">
        <f t="shared" si="34"/>
        <v>0</v>
      </c>
      <c r="CP102">
        <f t="shared" si="35"/>
        <v>0</v>
      </c>
      <c r="CR102">
        <f t="shared" si="36"/>
        <v>3</v>
      </c>
      <c r="CW102">
        <f t="shared" si="37"/>
        <v>0</v>
      </c>
      <c r="CX102">
        <f t="shared" si="38"/>
        <v>0</v>
      </c>
      <c r="CY102">
        <f t="shared" si="39"/>
        <v>0</v>
      </c>
      <c r="CZ102">
        <f t="shared" si="40"/>
        <v>0</v>
      </c>
      <c r="DA102">
        <f t="shared" si="41"/>
        <v>3</v>
      </c>
      <c r="DB102">
        <f t="shared" si="42"/>
        <v>1</v>
      </c>
      <c r="DC102">
        <f t="shared" si="43"/>
        <v>0</v>
      </c>
      <c r="DD102">
        <f t="shared" si="44"/>
        <v>0</v>
      </c>
      <c r="DG102">
        <f t="shared" si="45"/>
        <v>2</v>
      </c>
    </row>
    <row r="103" spans="1:111" x14ac:dyDescent="0.35">
      <c r="A103" s="171" t="s">
        <v>350</v>
      </c>
      <c r="B103" s="6" t="s">
        <v>351</v>
      </c>
      <c r="C103" s="45" t="s">
        <v>351</v>
      </c>
      <c r="D103" s="161" t="s">
        <v>1681</v>
      </c>
      <c r="E103" s="161"/>
      <c r="F103" s="46" t="s">
        <v>3850</v>
      </c>
      <c r="G103" s="5" t="s">
        <v>935</v>
      </c>
      <c r="H103" t="s">
        <v>936</v>
      </c>
      <c r="I103" s="6" t="s">
        <v>937</v>
      </c>
      <c r="J103" s="14"/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0.5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0.5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0.5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C103">
        <f t="shared" si="23"/>
        <v>3</v>
      </c>
      <c r="CE103">
        <f t="shared" si="24"/>
        <v>0</v>
      </c>
      <c r="CF103">
        <f t="shared" si="25"/>
        <v>0</v>
      </c>
      <c r="CG103">
        <f t="shared" si="26"/>
        <v>1</v>
      </c>
      <c r="CH103">
        <f t="shared" si="27"/>
        <v>0</v>
      </c>
      <c r="CI103">
        <f t="shared" si="28"/>
        <v>0</v>
      </c>
      <c r="CJ103">
        <f t="shared" si="29"/>
        <v>0</v>
      </c>
      <c r="CK103">
        <f t="shared" si="30"/>
        <v>1</v>
      </c>
      <c r="CL103">
        <f t="shared" si="31"/>
        <v>0</v>
      </c>
      <c r="CM103">
        <f t="shared" si="32"/>
        <v>1</v>
      </c>
      <c r="CN103">
        <f t="shared" si="33"/>
        <v>0</v>
      </c>
      <c r="CO103">
        <f t="shared" si="34"/>
        <v>0</v>
      </c>
      <c r="CP103">
        <f t="shared" si="35"/>
        <v>0</v>
      </c>
      <c r="CR103">
        <f t="shared" si="36"/>
        <v>3</v>
      </c>
      <c r="CW103">
        <f t="shared" si="37"/>
        <v>0</v>
      </c>
      <c r="CX103">
        <f t="shared" si="38"/>
        <v>1</v>
      </c>
      <c r="CY103">
        <f t="shared" si="39"/>
        <v>0</v>
      </c>
      <c r="CZ103">
        <f t="shared" si="40"/>
        <v>0</v>
      </c>
      <c r="DA103">
        <f t="shared" si="41"/>
        <v>2</v>
      </c>
      <c r="DB103">
        <f t="shared" si="42"/>
        <v>0</v>
      </c>
      <c r="DC103">
        <f t="shared" si="43"/>
        <v>0</v>
      </c>
      <c r="DD103">
        <f t="shared" si="44"/>
        <v>0</v>
      </c>
      <c r="DG103">
        <f t="shared" si="45"/>
        <v>2</v>
      </c>
    </row>
    <row r="104" spans="1:111" x14ac:dyDescent="0.35">
      <c r="A104" s="171" t="s">
        <v>389</v>
      </c>
      <c r="B104" s="6" t="s">
        <v>390</v>
      </c>
      <c r="C104" s="45" t="s">
        <v>390</v>
      </c>
      <c r="D104" s="161" t="s">
        <v>1626</v>
      </c>
      <c r="E104" s="161"/>
      <c r="F104" s="46" t="s">
        <v>3850</v>
      </c>
      <c r="G104" s="5" t="s">
        <v>938</v>
      </c>
      <c r="H104" t="s">
        <v>938</v>
      </c>
      <c r="I104" s="6" t="s">
        <v>938</v>
      </c>
      <c r="J104" s="14"/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0.5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0.5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0.5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C104">
        <f t="shared" si="23"/>
        <v>3</v>
      </c>
      <c r="CE104">
        <f t="shared" si="24"/>
        <v>0</v>
      </c>
      <c r="CF104">
        <f t="shared" si="25"/>
        <v>0</v>
      </c>
      <c r="CG104">
        <f t="shared" si="26"/>
        <v>1</v>
      </c>
      <c r="CH104">
        <f t="shared" si="27"/>
        <v>0</v>
      </c>
      <c r="CI104">
        <f t="shared" si="28"/>
        <v>0</v>
      </c>
      <c r="CJ104">
        <f t="shared" si="29"/>
        <v>1</v>
      </c>
      <c r="CK104">
        <f t="shared" si="30"/>
        <v>1</v>
      </c>
      <c r="CL104">
        <f t="shared" si="31"/>
        <v>0</v>
      </c>
      <c r="CM104">
        <f t="shared" si="32"/>
        <v>0</v>
      </c>
      <c r="CN104">
        <f t="shared" si="33"/>
        <v>0</v>
      </c>
      <c r="CO104">
        <f t="shared" si="34"/>
        <v>0</v>
      </c>
      <c r="CP104">
        <f t="shared" si="35"/>
        <v>0</v>
      </c>
      <c r="CR104">
        <f t="shared" si="36"/>
        <v>3</v>
      </c>
      <c r="CW104">
        <f t="shared" si="37"/>
        <v>0</v>
      </c>
      <c r="CX104">
        <f t="shared" si="38"/>
        <v>1</v>
      </c>
      <c r="CY104">
        <f t="shared" si="39"/>
        <v>0</v>
      </c>
      <c r="CZ104">
        <f t="shared" si="40"/>
        <v>0</v>
      </c>
      <c r="DA104">
        <f t="shared" si="41"/>
        <v>2</v>
      </c>
      <c r="DB104">
        <f t="shared" si="42"/>
        <v>0</v>
      </c>
      <c r="DC104">
        <f t="shared" si="43"/>
        <v>0</v>
      </c>
      <c r="DD104">
        <f t="shared" si="44"/>
        <v>0</v>
      </c>
      <c r="DG104">
        <f t="shared" si="45"/>
        <v>2</v>
      </c>
    </row>
    <row r="105" spans="1:111" x14ac:dyDescent="0.35">
      <c r="A105" s="171" t="s">
        <v>485</v>
      </c>
      <c r="B105" s="6" t="s">
        <v>486</v>
      </c>
      <c r="C105" s="168" t="s">
        <v>938</v>
      </c>
      <c r="D105" s="162" t="s">
        <v>938</v>
      </c>
      <c r="E105" s="162"/>
      <c r="F105" s="164" t="s">
        <v>3852</v>
      </c>
      <c r="G105" s="5" t="s">
        <v>938</v>
      </c>
      <c r="H105" t="s">
        <v>938</v>
      </c>
      <c r="I105" s="6" t="s">
        <v>938</v>
      </c>
      <c r="J105" s="14"/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0.5</v>
      </c>
      <c r="AR105">
        <v>0</v>
      </c>
      <c r="AS105">
        <v>0</v>
      </c>
      <c r="AT105">
        <v>0</v>
      </c>
      <c r="AU105">
        <v>0</v>
      </c>
      <c r="AV105">
        <v>0.5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0.5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C105">
        <f t="shared" si="23"/>
        <v>3</v>
      </c>
      <c r="CE105">
        <f t="shared" si="24"/>
        <v>0</v>
      </c>
      <c r="CF105">
        <f t="shared" si="25"/>
        <v>0</v>
      </c>
      <c r="CG105">
        <f t="shared" si="26"/>
        <v>0</v>
      </c>
      <c r="CH105">
        <f t="shared" si="27"/>
        <v>1</v>
      </c>
      <c r="CI105">
        <f t="shared" si="28"/>
        <v>0</v>
      </c>
      <c r="CJ105">
        <f t="shared" si="29"/>
        <v>1</v>
      </c>
      <c r="CK105">
        <f t="shared" si="30"/>
        <v>1</v>
      </c>
      <c r="CL105">
        <f t="shared" si="31"/>
        <v>0</v>
      </c>
      <c r="CM105">
        <f t="shared" si="32"/>
        <v>0</v>
      </c>
      <c r="CN105">
        <f t="shared" si="33"/>
        <v>0</v>
      </c>
      <c r="CO105">
        <f t="shared" si="34"/>
        <v>0</v>
      </c>
      <c r="CP105">
        <f t="shared" si="35"/>
        <v>0</v>
      </c>
      <c r="CR105">
        <f t="shared" si="36"/>
        <v>3</v>
      </c>
      <c r="CW105">
        <f t="shared" si="37"/>
        <v>0</v>
      </c>
      <c r="CX105">
        <f t="shared" si="38"/>
        <v>0</v>
      </c>
      <c r="CY105">
        <f t="shared" si="39"/>
        <v>1</v>
      </c>
      <c r="CZ105">
        <f t="shared" si="40"/>
        <v>0</v>
      </c>
      <c r="DA105">
        <f t="shared" si="41"/>
        <v>2</v>
      </c>
      <c r="DB105">
        <f t="shared" si="42"/>
        <v>0</v>
      </c>
      <c r="DC105">
        <f t="shared" si="43"/>
        <v>0</v>
      </c>
      <c r="DD105">
        <f t="shared" si="44"/>
        <v>0</v>
      </c>
      <c r="DG105">
        <f t="shared" si="45"/>
        <v>2</v>
      </c>
    </row>
    <row r="106" spans="1:111" x14ac:dyDescent="0.35">
      <c r="A106" s="171" t="s">
        <v>511</v>
      </c>
      <c r="B106" s="6" t="s">
        <v>512</v>
      </c>
      <c r="C106" s="78" t="s">
        <v>3334</v>
      </c>
      <c r="D106" s="155" t="s">
        <v>3178</v>
      </c>
      <c r="E106" s="155"/>
      <c r="F106" s="79" t="s">
        <v>3861</v>
      </c>
      <c r="G106" s="5" t="s">
        <v>938</v>
      </c>
      <c r="H106" t="s">
        <v>938</v>
      </c>
      <c r="I106" s="6" t="s">
        <v>938</v>
      </c>
      <c r="J106" s="14"/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0.5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0.5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0.5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C106">
        <f t="shared" si="23"/>
        <v>3</v>
      </c>
      <c r="CE106">
        <f t="shared" si="24"/>
        <v>0</v>
      </c>
      <c r="CF106">
        <f t="shared" si="25"/>
        <v>0</v>
      </c>
      <c r="CG106">
        <f t="shared" si="26"/>
        <v>0</v>
      </c>
      <c r="CH106">
        <f t="shared" si="27"/>
        <v>1</v>
      </c>
      <c r="CI106">
        <f t="shared" si="28"/>
        <v>0</v>
      </c>
      <c r="CJ106">
        <f t="shared" si="29"/>
        <v>1</v>
      </c>
      <c r="CK106">
        <f t="shared" si="30"/>
        <v>0</v>
      </c>
      <c r="CL106">
        <f t="shared" si="31"/>
        <v>0</v>
      </c>
      <c r="CM106">
        <f t="shared" si="32"/>
        <v>1</v>
      </c>
      <c r="CN106">
        <f t="shared" si="33"/>
        <v>0</v>
      </c>
      <c r="CO106">
        <f t="shared" si="34"/>
        <v>0</v>
      </c>
      <c r="CP106">
        <f t="shared" si="35"/>
        <v>0</v>
      </c>
      <c r="CR106">
        <f t="shared" si="36"/>
        <v>3</v>
      </c>
      <c r="CW106">
        <f t="shared" si="37"/>
        <v>0</v>
      </c>
      <c r="CX106">
        <f t="shared" si="38"/>
        <v>0</v>
      </c>
      <c r="CY106">
        <f t="shared" si="39"/>
        <v>1</v>
      </c>
      <c r="CZ106">
        <f t="shared" si="40"/>
        <v>0</v>
      </c>
      <c r="DA106">
        <f t="shared" si="41"/>
        <v>2</v>
      </c>
      <c r="DB106">
        <f t="shared" si="42"/>
        <v>0</v>
      </c>
      <c r="DC106">
        <f t="shared" si="43"/>
        <v>0</v>
      </c>
      <c r="DD106">
        <f t="shared" si="44"/>
        <v>0</v>
      </c>
      <c r="DG106">
        <f t="shared" si="45"/>
        <v>2</v>
      </c>
    </row>
    <row r="107" spans="1:111" x14ac:dyDescent="0.35">
      <c r="A107" s="171" t="s">
        <v>670</v>
      </c>
      <c r="B107" s="6" t="s">
        <v>670</v>
      </c>
      <c r="C107" s="47"/>
      <c r="D107" s="154" t="s">
        <v>1521</v>
      </c>
      <c r="E107" s="154"/>
      <c r="F107" s="48" t="s">
        <v>3853</v>
      </c>
      <c r="G107" s="5" t="s">
        <v>938</v>
      </c>
      <c r="H107" t="s">
        <v>938</v>
      </c>
      <c r="I107" s="6" t="s">
        <v>938</v>
      </c>
      <c r="J107" s="14"/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0.5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0.5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0.5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C107">
        <f t="shared" si="23"/>
        <v>3</v>
      </c>
      <c r="CE107">
        <f t="shared" si="24"/>
        <v>0</v>
      </c>
      <c r="CF107">
        <f t="shared" si="25"/>
        <v>0</v>
      </c>
      <c r="CG107">
        <f t="shared" si="26"/>
        <v>0</v>
      </c>
      <c r="CH107">
        <f t="shared" si="27"/>
        <v>0</v>
      </c>
      <c r="CI107">
        <f t="shared" si="28"/>
        <v>0</v>
      </c>
      <c r="CJ107">
        <f t="shared" si="29"/>
        <v>1</v>
      </c>
      <c r="CK107">
        <f t="shared" si="30"/>
        <v>0</v>
      </c>
      <c r="CL107">
        <f t="shared" si="31"/>
        <v>0</v>
      </c>
      <c r="CM107">
        <f t="shared" si="32"/>
        <v>1</v>
      </c>
      <c r="CN107">
        <f t="shared" si="33"/>
        <v>0</v>
      </c>
      <c r="CO107">
        <f t="shared" si="34"/>
        <v>1</v>
      </c>
      <c r="CP107">
        <f t="shared" si="35"/>
        <v>0</v>
      </c>
      <c r="CR107">
        <f t="shared" si="36"/>
        <v>3</v>
      </c>
      <c r="CW107">
        <f t="shared" si="37"/>
        <v>0</v>
      </c>
      <c r="CX107">
        <f t="shared" si="38"/>
        <v>0</v>
      </c>
      <c r="CY107">
        <f t="shared" si="39"/>
        <v>0</v>
      </c>
      <c r="CZ107">
        <f t="shared" si="40"/>
        <v>0</v>
      </c>
      <c r="DA107">
        <f t="shared" si="41"/>
        <v>2</v>
      </c>
      <c r="DB107">
        <f t="shared" si="42"/>
        <v>0</v>
      </c>
      <c r="DC107">
        <f t="shared" si="43"/>
        <v>1</v>
      </c>
      <c r="DD107">
        <f t="shared" si="44"/>
        <v>0</v>
      </c>
      <c r="DG107">
        <f t="shared" si="45"/>
        <v>2</v>
      </c>
    </row>
    <row r="108" spans="1:111" x14ac:dyDescent="0.35">
      <c r="A108" s="171" t="s">
        <v>747</v>
      </c>
      <c r="B108" s="6" t="s">
        <v>748</v>
      </c>
      <c r="C108" s="45" t="s">
        <v>2153</v>
      </c>
      <c r="D108" s="161" t="s">
        <v>2154</v>
      </c>
      <c r="E108" s="161"/>
      <c r="F108" s="46" t="s">
        <v>3850</v>
      </c>
      <c r="G108" s="5" t="s">
        <v>938</v>
      </c>
      <c r="H108" t="s">
        <v>938</v>
      </c>
      <c r="I108" s="6" t="s">
        <v>938</v>
      </c>
      <c r="J108" s="14"/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0.5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0.5</v>
      </c>
      <c r="BM108">
        <v>0</v>
      </c>
      <c r="BN108">
        <v>0</v>
      </c>
      <c r="BO108">
        <v>0</v>
      </c>
      <c r="BP108">
        <v>0.5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C108">
        <f t="shared" si="23"/>
        <v>3</v>
      </c>
      <c r="CE108">
        <f t="shared" si="24"/>
        <v>0</v>
      </c>
      <c r="CF108">
        <f t="shared" si="25"/>
        <v>0</v>
      </c>
      <c r="CG108">
        <f t="shared" si="26"/>
        <v>0</v>
      </c>
      <c r="CH108">
        <f t="shared" si="27"/>
        <v>0</v>
      </c>
      <c r="CI108">
        <f t="shared" si="28"/>
        <v>0</v>
      </c>
      <c r="CJ108">
        <f t="shared" si="29"/>
        <v>0</v>
      </c>
      <c r="CK108">
        <f t="shared" si="30"/>
        <v>1</v>
      </c>
      <c r="CL108">
        <f t="shared" si="31"/>
        <v>0</v>
      </c>
      <c r="CM108">
        <f t="shared" si="32"/>
        <v>1</v>
      </c>
      <c r="CN108">
        <f t="shared" si="33"/>
        <v>1</v>
      </c>
      <c r="CO108">
        <f t="shared" si="34"/>
        <v>0</v>
      </c>
      <c r="CP108">
        <f t="shared" si="35"/>
        <v>0</v>
      </c>
      <c r="CR108">
        <f t="shared" si="36"/>
        <v>3</v>
      </c>
      <c r="CW108">
        <f t="shared" si="37"/>
        <v>0</v>
      </c>
      <c r="CX108">
        <f t="shared" si="38"/>
        <v>0</v>
      </c>
      <c r="CY108">
        <f t="shared" si="39"/>
        <v>0</v>
      </c>
      <c r="CZ108">
        <f t="shared" si="40"/>
        <v>0</v>
      </c>
      <c r="DA108">
        <f t="shared" si="41"/>
        <v>2</v>
      </c>
      <c r="DB108">
        <f t="shared" si="42"/>
        <v>1</v>
      </c>
      <c r="DC108">
        <f t="shared" si="43"/>
        <v>0</v>
      </c>
      <c r="DD108">
        <f t="shared" si="44"/>
        <v>0</v>
      </c>
      <c r="DG108">
        <f t="shared" si="45"/>
        <v>2</v>
      </c>
    </row>
    <row r="109" spans="1:111" x14ac:dyDescent="0.35">
      <c r="A109" s="171" t="s">
        <v>763</v>
      </c>
      <c r="B109" s="6" t="s">
        <v>764</v>
      </c>
      <c r="C109" s="47" t="s">
        <v>3341</v>
      </c>
      <c r="D109" s="154" t="s">
        <v>1521</v>
      </c>
      <c r="E109" s="154"/>
      <c r="F109" s="48" t="s">
        <v>3853</v>
      </c>
      <c r="G109" s="5" t="s">
        <v>938</v>
      </c>
      <c r="H109" t="s">
        <v>938</v>
      </c>
      <c r="I109" s="6" t="s">
        <v>938</v>
      </c>
      <c r="J109" s="14"/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0.5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0.5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0.5</v>
      </c>
      <c r="BZ109">
        <v>0</v>
      </c>
      <c r="CA109">
        <v>0</v>
      </c>
      <c r="CC109">
        <f t="shared" si="23"/>
        <v>3</v>
      </c>
      <c r="CE109">
        <f t="shared" si="24"/>
        <v>0</v>
      </c>
      <c r="CF109">
        <f t="shared" si="25"/>
        <v>0</v>
      </c>
      <c r="CG109">
        <f t="shared" si="26"/>
        <v>0</v>
      </c>
      <c r="CH109">
        <f t="shared" si="27"/>
        <v>0</v>
      </c>
      <c r="CI109">
        <f t="shared" si="28"/>
        <v>0</v>
      </c>
      <c r="CJ109">
        <f t="shared" si="29"/>
        <v>0</v>
      </c>
      <c r="CK109">
        <f t="shared" si="30"/>
        <v>0</v>
      </c>
      <c r="CL109">
        <f t="shared" si="31"/>
        <v>1</v>
      </c>
      <c r="CM109">
        <f t="shared" si="32"/>
        <v>1</v>
      </c>
      <c r="CN109">
        <f t="shared" si="33"/>
        <v>0</v>
      </c>
      <c r="CO109">
        <f t="shared" si="34"/>
        <v>0</v>
      </c>
      <c r="CP109">
        <f t="shared" si="35"/>
        <v>1</v>
      </c>
      <c r="CR109">
        <f t="shared" si="36"/>
        <v>3</v>
      </c>
      <c r="CW109">
        <f t="shared" si="37"/>
        <v>0</v>
      </c>
      <c r="CX109">
        <f t="shared" si="38"/>
        <v>0</v>
      </c>
      <c r="CY109">
        <f t="shared" si="39"/>
        <v>0</v>
      </c>
      <c r="CZ109">
        <f t="shared" si="40"/>
        <v>0</v>
      </c>
      <c r="DA109">
        <f t="shared" si="41"/>
        <v>2</v>
      </c>
      <c r="DB109">
        <f t="shared" si="42"/>
        <v>0</v>
      </c>
      <c r="DC109">
        <f t="shared" si="43"/>
        <v>0</v>
      </c>
      <c r="DD109">
        <f t="shared" si="44"/>
        <v>1</v>
      </c>
      <c r="DG109">
        <f t="shared" si="45"/>
        <v>2</v>
      </c>
    </row>
    <row r="110" spans="1:111" x14ac:dyDescent="0.35">
      <c r="A110" s="171" t="s">
        <v>403</v>
      </c>
      <c r="B110" s="6" t="s">
        <v>404</v>
      </c>
      <c r="C110" s="45" t="s">
        <v>3039</v>
      </c>
      <c r="D110" s="161" t="s">
        <v>1681</v>
      </c>
      <c r="E110" s="161"/>
      <c r="F110" s="46" t="s">
        <v>3850</v>
      </c>
      <c r="G110" s="5" t="s">
        <v>935</v>
      </c>
      <c r="H110" t="s">
        <v>936</v>
      </c>
      <c r="I110" s="6" t="s">
        <v>937</v>
      </c>
      <c r="J110" s="14"/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0.5</v>
      </c>
      <c r="AN110">
        <v>0.5</v>
      </c>
      <c r="AO110">
        <v>0.5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</v>
      </c>
      <c r="BO110">
        <v>1</v>
      </c>
      <c r="BP110">
        <v>0.5</v>
      </c>
      <c r="BQ110">
        <v>1</v>
      </c>
      <c r="BR110">
        <v>0.5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C110">
        <f t="shared" si="23"/>
        <v>8</v>
      </c>
      <c r="CE110">
        <f t="shared" si="24"/>
        <v>0</v>
      </c>
      <c r="CF110">
        <f t="shared" si="25"/>
        <v>0</v>
      </c>
      <c r="CG110">
        <f t="shared" si="26"/>
        <v>3</v>
      </c>
      <c r="CH110">
        <f t="shared" si="27"/>
        <v>0</v>
      </c>
      <c r="CI110">
        <f t="shared" si="28"/>
        <v>0</v>
      </c>
      <c r="CJ110">
        <f t="shared" si="29"/>
        <v>0</v>
      </c>
      <c r="CK110">
        <f t="shared" si="30"/>
        <v>0</v>
      </c>
      <c r="CL110">
        <f t="shared" si="31"/>
        <v>0</v>
      </c>
      <c r="CM110">
        <f t="shared" si="32"/>
        <v>0</v>
      </c>
      <c r="CN110">
        <f t="shared" si="33"/>
        <v>5</v>
      </c>
      <c r="CO110">
        <f t="shared" si="34"/>
        <v>0</v>
      </c>
      <c r="CP110">
        <f t="shared" si="35"/>
        <v>0</v>
      </c>
      <c r="CR110">
        <f t="shared" si="36"/>
        <v>2</v>
      </c>
      <c r="CW110">
        <f t="shared" si="37"/>
        <v>0</v>
      </c>
      <c r="CX110">
        <f t="shared" si="38"/>
        <v>3</v>
      </c>
      <c r="CY110">
        <f t="shared" si="39"/>
        <v>0</v>
      </c>
      <c r="CZ110">
        <f t="shared" si="40"/>
        <v>0</v>
      </c>
      <c r="DA110">
        <f t="shared" si="41"/>
        <v>0</v>
      </c>
      <c r="DB110">
        <f t="shared" si="42"/>
        <v>5</v>
      </c>
      <c r="DC110">
        <f t="shared" si="43"/>
        <v>0</v>
      </c>
      <c r="DD110">
        <f t="shared" si="44"/>
        <v>0</v>
      </c>
      <c r="DG110">
        <f t="shared" si="45"/>
        <v>2</v>
      </c>
    </row>
    <row r="111" spans="1:111" x14ac:dyDescent="0.35">
      <c r="A111" s="171" t="s">
        <v>157</v>
      </c>
      <c r="B111" s="6" t="s">
        <v>158</v>
      </c>
      <c r="C111" s="45" t="s">
        <v>158</v>
      </c>
      <c r="D111" s="161" t="s">
        <v>977</v>
      </c>
      <c r="E111" s="161"/>
      <c r="F111" s="46" t="s">
        <v>3850</v>
      </c>
      <c r="G111" s="5" t="s">
        <v>976</v>
      </c>
      <c r="H111" t="s">
        <v>977</v>
      </c>
      <c r="I111" s="6" t="s">
        <v>978</v>
      </c>
      <c r="J111" s="14"/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0.5</v>
      </c>
      <c r="R111">
        <v>0.5</v>
      </c>
      <c r="S111">
        <v>0.5</v>
      </c>
      <c r="T111">
        <v>0.5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0.5</v>
      </c>
      <c r="BU111">
        <v>0.5</v>
      </c>
      <c r="BV111">
        <v>0</v>
      </c>
      <c r="BW111">
        <v>0.5</v>
      </c>
      <c r="BX111">
        <v>0</v>
      </c>
      <c r="BY111">
        <v>0</v>
      </c>
      <c r="BZ111">
        <v>0</v>
      </c>
      <c r="CA111">
        <v>0</v>
      </c>
      <c r="CC111">
        <f t="shared" si="23"/>
        <v>7</v>
      </c>
      <c r="CE111">
        <f t="shared" si="24"/>
        <v>4</v>
      </c>
      <c r="CF111">
        <f t="shared" si="25"/>
        <v>0</v>
      </c>
      <c r="CG111">
        <f t="shared" si="26"/>
        <v>0</v>
      </c>
      <c r="CH111">
        <f t="shared" si="27"/>
        <v>0</v>
      </c>
      <c r="CI111">
        <f t="shared" si="28"/>
        <v>0</v>
      </c>
      <c r="CJ111">
        <f t="shared" si="29"/>
        <v>0</v>
      </c>
      <c r="CK111">
        <f t="shared" si="30"/>
        <v>0</v>
      </c>
      <c r="CL111">
        <f t="shared" si="31"/>
        <v>0</v>
      </c>
      <c r="CM111">
        <f t="shared" si="32"/>
        <v>0</v>
      </c>
      <c r="CN111">
        <f t="shared" si="33"/>
        <v>0</v>
      </c>
      <c r="CO111">
        <f t="shared" si="34"/>
        <v>3</v>
      </c>
      <c r="CP111">
        <f t="shared" si="35"/>
        <v>0</v>
      </c>
      <c r="CR111">
        <f t="shared" si="36"/>
        <v>2</v>
      </c>
      <c r="CW111">
        <f t="shared" si="37"/>
        <v>4</v>
      </c>
      <c r="CX111">
        <f t="shared" si="38"/>
        <v>0</v>
      </c>
      <c r="CY111">
        <f t="shared" si="39"/>
        <v>0</v>
      </c>
      <c r="CZ111">
        <f t="shared" si="40"/>
        <v>0</v>
      </c>
      <c r="DA111">
        <f t="shared" si="41"/>
        <v>0</v>
      </c>
      <c r="DB111">
        <f t="shared" si="42"/>
        <v>0</v>
      </c>
      <c r="DC111">
        <f t="shared" si="43"/>
        <v>3</v>
      </c>
      <c r="DD111">
        <f t="shared" si="44"/>
        <v>0</v>
      </c>
      <c r="DG111">
        <f t="shared" si="45"/>
        <v>2</v>
      </c>
    </row>
    <row r="112" spans="1:111" x14ac:dyDescent="0.35">
      <c r="A112" s="171" t="s">
        <v>469</v>
      </c>
      <c r="B112" s="6" t="s">
        <v>470</v>
      </c>
      <c r="C112" s="45" t="s">
        <v>2170</v>
      </c>
      <c r="D112" s="161" t="s">
        <v>1660</v>
      </c>
      <c r="E112" s="161"/>
      <c r="F112" s="46" t="s">
        <v>3850</v>
      </c>
      <c r="G112" s="5" t="s">
        <v>920</v>
      </c>
      <c r="H112" t="s">
        <v>921</v>
      </c>
      <c r="I112" s="6" t="s">
        <v>922</v>
      </c>
      <c r="J112" s="14"/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0.5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0.5</v>
      </c>
      <c r="AW112">
        <v>0.5</v>
      </c>
      <c r="AX112">
        <v>0.5</v>
      </c>
      <c r="AY112">
        <v>0.5</v>
      </c>
      <c r="AZ112">
        <v>0.5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C112">
        <f t="shared" si="23"/>
        <v>6</v>
      </c>
      <c r="CE112">
        <f t="shared" si="24"/>
        <v>0</v>
      </c>
      <c r="CF112">
        <f t="shared" si="25"/>
        <v>0</v>
      </c>
      <c r="CG112">
        <f t="shared" si="26"/>
        <v>1</v>
      </c>
      <c r="CH112">
        <f t="shared" si="27"/>
        <v>0</v>
      </c>
      <c r="CI112">
        <f t="shared" si="28"/>
        <v>0</v>
      </c>
      <c r="CJ112">
        <f t="shared" si="29"/>
        <v>5</v>
      </c>
      <c r="CK112">
        <f t="shared" si="30"/>
        <v>0</v>
      </c>
      <c r="CL112">
        <f t="shared" si="31"/>
        <v>0</v>
      </c>
      <c r="CM112">
        <f t="shared" si="32"/>
        <v>0</v>
      </c>
      <c r="CN112">
        <f t="shared" si="33"/>
        <v>0</v>
      </c>
      <c r="CO112">
        <f t="shared" si="34"/>
        <v>0</v>
      </c>
      <c r="CP112">
        <f t="shared" si="35"/>
        <v>0</v>
      </c>
      <c r="CR112">
        <f t="shared" si="36"/>
        <v>2</v>
      </c>
      <c r="CW112">
        <f t="shared" si="37"/>
        <v>0</v>
      </c>
      <c r="CX112">
        <f t="shared" si="38"/>
        <v>1</v>
      </c>
      <c r="CY112">
        <f t="shared" si="39"/>
        <v>0</v>
      </c>
      <c r="CZ112">
        <f t="shared" si="40"/>
        <v>0</v>
      </c>
      <c r="DA112">
        <f t="shared" si="41"/>
        <v>5</v>
      </c>
      <c r="DB112">
        <f t="shared" si="42"/>
        <v>0</v>
      </c>
      <c r="DC112">
        <f t="shared" si="43"/>
        <v>0</v>
      </c>
      <c r="DD112">
        <f t="shared" si="44"/>
        <v>0</v>
      </c>
      <c r="DG112">
        <f t="shared" si="45"/>
        <v>2</v>
      </c>
    </row>
    <row r="113" spans="1:111" x14ac:dyDescent="0.35">
      <c r="A113" s="171" t="s">
        <v>127</v>
      </c>
      <c r="B113" s="6" t="s">
        <v>128</v>
      </c>
      <c r="C113" s="45" t="s">
        <v>2177</v>
      </c>
      <c r="D113" s="161" t="s">
        <v>1574</v>
      </c>
      <c r="E113" s="161"/>
      <c r="F113" s="46" t="s">
        <v>3850</v>
      </c>
      <c r="G113" s="5" t="s">
        <v>929</v>
      </c>
      <c r="H113" t="s">
        <v>930</v>
      </c>
      <c r="I113" s="6" t="s">
        <v>931</v>
      </c>
      <c r="J113" s="14"/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0.5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C113">
        <f t="shared" si="23"/>
        <v>5</v>
      </c>
      <c r="CE113">
        <f t="shared" si="24"/>
        <v>4</v>
      </c>
      <c r="CF113">
        <f t="shared" si="25"/>
        <v>0</v>
      </c>
      <c r="CG113">
        <f t="shared" si="26"/>
        <v>0</v>
      </c>
      <c r="CH113">
        <f t="shared" si="27"/>
        <v>0</v>
      </c>
      <c r="CI113">
        <f t="shared" si="28"/>
        <v>0</v>
      </c>
      <c r="CJ113">
        <f t="shared" si="29"/>
        <v>0</v>
      </c>
      <c r="CK113">
        <f t="shared" si="30"/>
        <v>0</v>
      </c>
      <c r="CL113">
        <f t="shared" si="31"/>
        <v>0</v>
      </c>
      <c r="CM113">
        <f t="shared" si="32"/>
        <v>1</v>
      </c>
      <c r="CN113">
        <f t="shared" si="33"/>
        <v>0</v>
      </c>
      <c r="CO113">
        <f t="shared" si="34"/>
        <v>0</v>
      </c>
      <c r="CP113">
        <f t="shared" si="35"/>
        <v>0</v>
      </c>
      <c r="CR113">
        <f t="shared" si="36"/>
        <v>2</v>
      </c>
      <c r="CW113">
        <f t="shared" si="37"/>
        <v>4</v>
      </c>
      <c r="CX113">
        <f t="shared" si="38"/>
        <v>0</v>
      </c>
      <c r="CY113">
        <f t="shared" si="39"/>
        <v>0</v>
      </c>
      <c r="CZ113">
        <f t="shared" si="40"/>
        <v>0</v>
      </c>
      <c r="DA113">
        <f t="shared" si="41"/>
        <v>1</v>
      </c>
      <c r="DB113">
        <f t="shared" si="42"/>
        <v>0</v>
      </c>
      <c r="DC113">
        <f t="shared" si="43"/>
        <v>0</v>
      </c>
      <c r="DD113">
        <f t="shared" si="44"/>
        <v>0</v>
      </c>
      <c r="DG113">
        <f t="shared" si="45"/>
        <v>2</v>
      </c>
    </row>
    <row r="114" spans="1:111" x14ac:dyDescent="0.35">
      <c r="A114" s="171" t="s">
        <v>153</v>
      </c>
      <c r="B114" s="6" t="s">
        <v>154</v>
      </c>
      <c r="C114" s="47"/>
      <c r="D114" s="154" t="s">
        <v>3348</v>
      </c>
      <c r="E114" s="154"/>
      <c r="F114" s="48" t="s">
        <v>3853</v>
      </c>
      <c r="G114" s="5" t="s">
        <v>938</v>
      </c>
      <c r="H114" t="s">
        <v>938</v>
      </c>
      <c r="I114" s="6" t="s">
        <v>938</v>
      </c>
      <c r="J114" s="14"/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0.5</v>
      </c>
      <c r="R114">
        <v>0.5</v>
      </c>
      <c r="S114">
        <v>0.5</v>
      </c>
      <c r="T114">
        <v>0.5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0.5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C114">
        <f t="shared" si="23"/>
        <v>5</v>
      </c>
      <c r="CE114">
        <f t="shared" si="24"/>
        <v>4</v>
      </c>
      <c r="CF114">
        <f t="shared" si="25"/>
        <v>0</v>
      </c>
      <c r="CG114">
        <f t="shared" si="26"/>
        <v>0</v>
      </c>
      <c r="CH114">
        <f t="shared" si="27"/>
        <v>0</v>
      </c>
      <c r="CI114">
        <f t="shared" si="28"/>
        <v>0</v>
      </c>
      <c r="CJ114">
        <f t="shared" si="29"/>
        <v>0</v>
      </c>
      <c r="CK114">
        <f t="shared" si="30"/>
        <v>1</v>
      </c>
      <c r="CL114">
        <f t="shared" si="31"/>
        <v>0</v>
      </c>
      <c r="CM114">
        <f t="shared" si="32"/>
        <v>0</v>
      </c>
      <c r="CN114">
        <f t="shared" si="33"/>
        <v>0</v>
      </c>
      <c r="CO114">
        <f t="shared" si="34"/>
        <v>0</v>
      </c>
      <c r="CP114">
        <f t="shared" si="35"/>
        <v>0</v>
      </c>
      <c r="CR114">
        <f t="shared" si="36"/>
        <v>2</v>
      </c>
      <c r="CW114">
        <f t="shared" si="37"/>
        <v>4</v>
      </c>
      <c r="CX114">
        <f t="shared" si="38"/>
        <v>0</v>
      </c>
      <c r="CY114">
        <f t="shared" si="39"/>
        <v>0</v>
      </c>
      <c r="CZ114">
        <f t="shared" si="40"/>
        <v>0</v>
      </c>
      <c r="DA114">
        <f t="shared" si="41"/>
        <v>1</v>
      </c>
      <c r="DB114">
        <f t="shared" si="42"/>
        <v>0</v>
      </c>
      <c r="DC114">
        <f t="shared" si="43"/>
        <v>0</v>
      </c>
      <c r="DD114">
        <f t="shared" si="44"/>
        <v>0</v>
      </c>
      <c r="DG114">
        <f t="shared" si="45"/>
        <v>2</v>
      </c>
    </row>
    <row r="115" spans="1:111" x14ac:dyDescent="0.35">
      <c r="A115" s="171" t="s">
        <v>155</v>
      </c>
      <c r="B115" s="6" t="s">
        <v>156</v>
      </c>
      <c r="C115" s="45" t="s">
        <v>3040</v>
      </c>
      <c r="D115" s="161" t="s">
        <v>913</v>
      </c>
      <c r="E115" s="161"/>
      <c r="F115" s="46" t="s">
        <v>3850</v>
      </c>
      <c r="G115" s="5" t="s">
        <v>912</v>
      </c>
      <c r="H115" t="s">
        <v>913</v>
      </c>
      <c r="I115" s="6" t="s">
        <v>914</v>
      </c>
      <c r="J115" s="14"/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0.5</v>
      </c>
      <c r="R115">
        <v>0.5</v>
      </c>
      <c r="S115">
        <v>0.5</v>
      </c>
      <c r="T115">
        <v>0.5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0.5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C115">
        <f t="shared" si="23"/>
        <v>5</v>
      </c>
      <c r="CE115">
        <f t="shared" si="24"/>
        <v>4</v>
      </c>
      <c r="CF115">
        <f t="shared" si="25"/>
        <v>0</v>
      </c>
      <c r="CG115">
        <f t="shared" si="26"/>
        <v>0</v>
      </c>
      <c r="CH115">
        <f t="shared" si="27"/>
        <v>0</v>
      </c>
      <c r="CI115">
        <f t="shared" si="28"/>
        <v>0</v>
      </c>
      <c r="CJ115">
        <f t="shared" si="29"/>
        <v>0</v>
      </c>
      <c r="CK115">
        <f t="shared" si="30"/>
        <v>0</v>
      </c>
      <c r="CL115">
        <f t="shared" si="31"/>
        <v>0</v>
      </c>
      <c r="CM115">
        <f t="shared" si="32"/>
        <v>1</v>
      </c>
      <c r="CN115">
        <f t="shared" si="33"/>
        <v>0</v>
      </c>
      <c r="CO115">
        <f t="shared" si="34"/>
        <v>0</v>
      </c>
      <c r="CP115">
        <f t="shared" si="35"/>
        <v>0</v>
      </c>
      <c r="CR115">
        <f t="shared" si="36"/>
        <v>2</v>
      </c>
      <c r="CW115">
        <f t="shared" si="37"/>
        <v>4</v>
      </c>
      <c r="CX115">
        <f t="shared" si="38"/>
        <v>0</v>
      </c>
      <c r="CY115">
        <f t="shared" si="39"/>
        <v>0</v>
      </c>
      <c r="CZ115">
        <f t="shared" si="40"/>
        <v>0</v>
      </c>
      <c r="DA115">
        <f t="shared" si="41"/>
        <v>1</v>
      </c>
      <c r="DB115">
        <f t="shared" si="42"/>
        <v>0</v>
      </c>
      <c r="DC115">
        <f t="shared" si="43"/>
        <v>0</v>
      </c>
      <c r="DD115">
        <f t="shared" si="44"/>
        <v>0</v>
      </c>
      <c r="DG115">
        <f t="shared" si="45"/>
        <v>2</v>
      </c>
    </row>
    <row r="116" spans="1:111" x14ac:dyDescent="0.35">
      <c r="A116" s="171" t="s">
        <v>165</v>
      </c>
      <c r="B116" s="6" t="s">
        <v>166</v>
      </c>
      <c r="C116" s="47" t="s">
        <v>166</v>
      </c>
      <c r="D116" s="154" t="s">
        <v>1521</v>
      </c>
      <c r="E116" s="154"/>
      <c r="F116" s="48" t="s">
        <v>3853</v>
      </c>
      <c r="G116" s="5" t="s">
        <v>938</v>
      </c>
      <c r="H116" t="s">
        <v>938</v>
      </c>
      <c r="I116" s="6" t="s">
        <v>938</v>
      </c>
      <c r="J116" s="14"/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0.5</v>
      </c>
      <c r="R116">
        <v>0.5</v>
      </c>
      <c r="S116">
        <v>0.5</v>
      </c>
      <c r="T116">
        <v>0.5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0.5</v>
      </c>
      <c r="BZ116">
        <v>0</v>
      </c>
      <c r="CA116">
        <v>0</v>
      </c>
      <c r="CC116">
        <f t="shared" si="23"/>
        <v>5</v>
      </c>
      <c r="CE116">
        <f t="shared" si="24"/>
        <v>4</v>
      </c>
      <c r="CF116">
        <f t="shared" si="25"/>
        <v>0</v>
      </c>
      <c r="CG116">
        <f t="shared" si="26"/>
        <v>0</v>
      </c>
      <c r="CH116">
        <f t="shared" si="27"/>
        <v>0</v>
      </c>
      <c r="CI116">
        <f t="shared" si="28"/>
        <v>0</v>
      </c>
      <c r="CJ116">
        <f t="shared" si="29"/>
        <v>0</v>
      </c>
      <c r="CK116">
        <f t="shared" si="30"/>
        <v>0</v>
      </c>
      <c r="CL116">
        <f t="shared" si="31"/>
        <v>0</v>
      </c>
      <c r="CM116">
        <f t="shared" si="32"/>
        <v>0</v>
      </c>
      <c r="CN116">
        <f t="shared" si="33"/>
        <v>0</v>
      </c>
      <c r="CO116">
        <f t="shared" si="34"/>
        <v>0</v>
      </c>
      <c r="CP116">
        <f t="shared" si="35"/>
        <v>1</v>
      </c>
      <c r="CR116">
        <f t="shared" si="36"/>
        <v>2</v>
      </c>
      <c r="CW116">
        <f t="shared" si="37"/>
        <v>4</v>
      </c>
      <c r="CX116">
        <f t="shared" si="38"/>
        <v>0</v>
      </c>
      <c r="CY116">
        <f t="shared" si="39"/>
        <v>0</v>
      </c>
      <c r="CZ116">
        <f t="shared" si="40"/>
        <v>0</v>
      </c>
      <c r="DA116">
        <f t="shared" si="41"/>
        <v>0</v>
      </c>
      <c r="DB116">
        <f t="shared" si="42"/>
        <v>0</v>
      </c>
      <c r="DC116">
        <f t="shared" si="43"/>
        <v>0</v>
      </c>
      <c r="DD116">
        <f t="shared" si="44"/>
        <v>1</v>
      </c>
      <c r="DG116">
        <f t="shared" si="45"/>
        <v>2</v>
      </c>
    </row>
    <row r="117" spans="1:111" x14ac:dyDescent="0.35">
      <c r="A117" s="171" t="s">
        <v>266</v>
      </c>
      <c r="B117" s="6" t="s">
        <v>267</v>
      </c>
      <c r="C117" s="45" t="s">
        <v>2189</v>
      </c>
      <c r="D117" s="161" t="s">
        <v>980</v>
      </c>
      <c r="E117" s="161"/>
      <c r="F117" s="46" t="s">
        <v>3850</v>
      </c>
      <c r="G117" s="5" t="s">
        <v>979</v>
      </c>
      <c r="H117" t="s">
        <v>980</v>
      </c>
      <c r="I117" s="6" t="s">
        <v>981</v>
      </c>
      <c r="J117" s="14"/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0.5</v>
      </c>
      <c r="W117">
        <v>0.5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0.5</v>
      </c>
      <c r="AW117">
        <v>0.5</v>
      </c>
      <c r="AX117">
        <v>0</v>
      </c>
      <c r="AY117">
        <v>0.5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C117">
        <f t="shared" si="23"/>
        <v>5</v>
      </c>
      <c r="CE117">
        <f t="shared" si="24"/>
        <v>0</v>
      </c>
      <c r="CF117">
        <f t="shared" si="25"/>
        <v>2</v>
      </c>
      <c r="CG117">
        <f t="shared" si="26"/>
        <v>0</v>
      </c>
      <c r="CH117">
        <f t="shared" si="27"/>
        <v>0</v>
      </c>
      <c r="CI117">
        <f t="shared" si="28"/>
        <v>0</v>
      </c>
      <c r="CJ117">
        <f t="shared" si="29"/>
        <v>3</v>
      </c>
      <c r="CK117">
        <f t="shared" si="30"/>
        <v>0</v>
      </c>
      <c r="CL117">
        <f t="shared" si="31"/>
        <v>0</v>
      </c>
      <c r="CM117">
        <f t="shared" si="32"/>
        <v>0</v>
      </c>
      <c r="CN117">
        <f t="shared" si="33"/>
        <v>0</v>
      </c>
      <c r="CO117">
        <f t="shared" si="34"/>
        <v>0</v>
      </c>
      <c r="CP117">
        <f t="shared" si="35"/>
        <v>0</v>
      </c>
      <c r="CR117">
        <f t="shared" si="36"/>
        <v>2</v>
      </c>
      <c r="CW117">
        <f t="shared" si="37"/>
        <v>2</v>
      </c>
      <c r="CX117">
        <f t="shared" si="38"/>
        <v>0</v>
      </c>
      <c r="CY117">
        <f t="shared" si="39"/>
        <v>0</v>
      </c>
      <c r="CZ117">
        <f t="shared" si="40"/>
        <v>0</v>
      </c>
      <c r="DA117">
        <f t="shared" si="41"/>
        <v>3</v>
      </c>
      <c r="DB117">
        <f t="shared" si="42"/>
        <v>0</v>
      </c>
      <c r="DC117">
        <f t="shared" si="43"/>
        <v>0</v>
      </c>
      <c r="DD117">
        <f t="shared" si="44"/>
        <v>0</v>
      </c>
      <c r="DG117">
        <f t="shared" si="45"/>
        <v>2</v>
      </c>
    </row>
    <row r="118" spans="1:111" x14ac:dyDescent="0.35">
      <c r="A118" s="171" t="s">
        <v>451</v>
      </c>
      <c r="B118" s="6" t="s">
        <v>452</v>
      </c>
      <c r="C118" s="47" t="s">
        <v>3358</v>
      </c>
      <c r="D118" s="154" t="s">
        <v>3359</v>
      </c>
      <c r="E118" s="154"/>
      <c r="F118" s="48" t="s">
        <v>3853</v>
      </c>
      <c r="G118" s="5" t="s">
        <v>938</v>
      </c>
      <c r="H118" t="s">
        <v>938</v>
      </c>
      <c r="I118" s="6" t="s">
        <v>938</v>
      </c>
      <c r="J118" s="14"/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0.5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0.5</v>
      </c>
      <c r="BJ118">
        <v>0.5</v>
      </c>
      <c r="BK118">
        <v>0</v>
      </c>
      <c r="BL118">
        <v>0.5</v>
      </c>
      <c r="BM118">
        <v>0.5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C118">
        <f t="shared" si="23"/>
        <v>5</v>
      </c>
      <c r="CE118">
        <f t="shared" si="24"/>
        <v>0</v>
      </c>
      <c r="CF118">
        <f t="shared" si="25"/>
        <v>0</v>
      </c>
      <c r="CG118">
        <f t="shared" si="26"/>
        <v>1</v>
      </c>
      <c r="CH118">
        <f t="shared" si="27"/>
        <v>0</v>
      </c>
      <c r="CI118">
        <f t="shared" si="28"/>
        <v>0</v>
      </c>
      <c r="CJ118">
        <f t="shared" si="29"/>
        <v>0</v>
      </c>
      <c r="CK118">
        <f t="shared" si="30"/>
        <v>0</v>
      </c>
      <c r="CL118">
        <f t="shared" si="31"/>
        <v>0</v>
      </c>
      <c r="CM118">
        <f t="shared" si="32"/>
        <v>4</v>
      </c>
      <c r="CN118">
        <f t="shared" si="33"/>
        <v>0</v>
      </c>
      <c r="CO118">
        <f t="shared" si="34"/>
        <v>0</v>
      </c>
      <c r="CP118">
        <f t="shared" si="35"/>
        <v>0</v>
      </c>
      <c r="CR118">
        <f t="shared" si="36"/>
        <v>2</v>
      </c>
      <c r="CW118">
        <f t="shared" si="37"/>
        <v>0</v>
      </c>
      <c r="CX118">
        <f t="shared" si="38"/>
        <v>1</v>
      </c>
      <c r="CY118">
        <f t="shared" si="39"/>
        <v>0</v>
      </c>
      <c r="CZ118">
        <f t="shared" si="40"/>
        <v>0</v>
      </c>
      <c r="DA118">
        <f t="shared" si="41"/>
        <v>4</v>
      </c>
      <c r="DB118">
        <f t="shared" si="42"/>
        <v>0</v>
      </c>
      <c r="DC118">
        <f t="shared" si="43"/>
        <v>0</v>
      </c>
      <c r="DD118">
        <f t="shared" si="44"/>
        <v>0</v>
      </c>
      <c r="DG118">
        <f t="shared" si="45"/>
        <v>2</v>
      </c>
    </row>
    <row r="119" spans="1:111" x14ac:dyDescent="0.35">
      <c r="A119" s="171" t="s">
        <v>505</v>
      </c>
      <c r="B119" s="6" t="s">
        <v>506</v>
      </c>
      <c r="C119" s="71" t="s">
        <v>2195</v>
      </c>
      <c r="D119" s="163" t="s">
        <v>1504</v>
      </c>
      <c r="E119" s="163"/>
      <c r="F119" s="72" t="s">
        <v>3857</v>
      </c>
      <c r="G119" s="5" t="s">
        <v>938</v>
      </c>
      <c r="H119" t="s">
        <v>938</v>
      </c>
      <c r="I119" s="6" t="s">
        <v>938</v>
      </c>
      <c r="J119" s="14"/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0.5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0.5</v>
      </c>
      <c r="BJ119">
        <v>0</v>
      </c>
      <c r="BK119">
        <v>0.5</v>
      </c>
      <c r="BL119">
        <v>0.5</v>
      </c>
      <c r="BM119">
        <v>0.5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C119">
        <f t="shared" si="23"/>
        <v>5</v>
      </c>
      <c r="CE119">
        <f t="shared" si="24"/>
        <v>0</v>
      </c>
      <c r="CF119">
        <f t="shared" si="25"/>
        <v>0</v>
      </c>
      <c r="CG119">
        <f t="shared" si="26"/>
        <v>0</v>
      </c>
      <c r="CH119">
        <f t="shared" si="27"/>
        <v>1</v>
      </c>
      <c r="CI119">
        <f t="shared" si="28"/>
        <v>0</v>
      </c>
      <c r="CJ119">
        <f t="shared" si="29"/>
        <v>0</v>
      </c>
      <c r="CK119">
        <f t="shared" si="30"/>
        <v>0</v>
      </c>
      <c r="CL119">
        <f t="shared" si="31"/>
        <v>0</v>
      </c>
      <c r="CM119">
        <f t="shared" si="32"/>
        <v>4</v>
      </c>
      <c r="CN119">
        <f t="shared" si="33"/>
        <v>0</v>
      </c>
      <c r="CO119">
        <f t="shared" si="34"/>
        <v>0</v>
      </c>
      <c r="CP119">
        <f t="shared" si="35"/>
        <v>0</v>
      </c>
      <c r="CR119">
        <f t="shared" si="36"/>
        <v>2</v>
      </c>
      <c r="CW119">
        <f t="shared" si="37"/>
        <v>0</v>
      </c>
      <c r="CX119">
        <f t="shared" si="38"/>
        <v>0</v>
      </c>
      <c r="CY119">
        <f t="shared" si="39"/>
        <v>1</v>
      </c>
      <c r="CZ119">
        <f t="shared" si="40"/>
        <v>0</v>
      </c>
      <c r="DA119">
        <f t="shared" si="41"/>
        <v>4</v>
      </c>
      <c r="DB119">
        <f t="shared" si="42"/>
        <v>0</v>
      </c>
      <c r="DC119">
        <f t="shared" si="43"/>
        <v>0</v>
      </c>
      <c r="DD119">
        <f t="shared" si="44"/>
        <v>0</v>
      </c>
      <c r="DG119">
        <f t="shared" si="45"/>
        <v>2</v>
      </c>
    </row>
    <row r="120" spans="1:111" x14ac:dyDescent="0.35">
      <c r="A120" s="171" t="s">
        <v>529</v>
      </c>
      <c r="B120" s="6" t="s">
        <v>529</v>
      </c>
      <c r="C120" s="47" t="s">
        <v>3887</v>
      </c>
      <c r="D120" s="154" t="s">
        <v>1521</v>
      </c>
      <c r="E120" s="154" t="s">
        <v>3379</v>
      </c>
      <c r="F120" s="48" t="s">
        <v>3853</v>
      </c>
      <c r="G120" s="5" t="s">
        <v>938</v>
      </c>
      <c r="H120" t="s">
        <v>938</v>
      </c>
      <c r="I120" s="6" t="s">
        <v>938</v>
      </c>
      <c r="J120" s="14"/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0.5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0.5</v>
      </c>
      <c r="BG120">
        <v>1</v>
      </c>
      <c r="BH120">
        <v>0.5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C120">
        <f t="shared" si="23"/>
        <v>5</v>
      </c>
      <c r="CE120">
        <f t="shared" si="24"/>
        <v>0</v>
      </c>
      <c r="CF120">
        <f t="shared" si="25"/>
        <v>0</v>
      </c>
      <c r="CG120">
        <f t="shared" si="26"/>
        <v>0</v>
      </c>
      <c r="CH120">
        <f t="shared" si="27"/>
        <v>1</v>
      </c>
      <c r="CI120">
        <f t="shared" si="28"/>
        <v>0</v>
      </c>
      <c r="CJ120">
        <f t="shared" si="29"/>
        <v>0</v>
      </c>
      <c r="CK120">
        <f t="shared" si="30"/>
        <v>0</v>
      </c>
      <c r="CL120">
        <f t="shared" si="31"/>
        <v>4</v>
      </c>
      <c r="CM120">
        <f t="shared" si="32"/>
        <v>0</v>
      </c>
      <c r="CN120">
        <f t="shared" si="33"/>
        <v>0</v>
      </c>
      <c r="CO120">
        <f t="shared" si="34"/>
        <v>0</v>
      </c>
      <c r="CP120">
        <f t="shared" si="35"/>
        <v>0</v>
      </c>
      <c r="CR120">
        <f t="shared" si="36"/>
        <v>2</v>
      </c>
      <c r="CW120">
        <f t="shared" si="37"/>
        <v>0</v>
      </c>
      <c r="CX120">
        <f t="shared" si="38"/>
        <v>0</v>
      </c>
      <c r="CY120">
        <f t="shared" si="39"/>
        <v>1</v>
      </c>
      <c r="CZ120">
        <f t="shared" si="40"/>
        <v>0</v>
      </c>
      <c r="DA120">
        <f t="shared" si="41"/>
        <v>4</v>
      </c>
      <c r="DB120">
        <f t="shared" si="42"/>
        <v>0</v>
      </c>
      <c r="DC120">
        <f t="shared" si="43"/>
        <v>0</v>
      </c>
      <c r="DD120">
        <f t="shared" si="44"/>
        <v>0</v>
      </c>
      <c r="DG120">
        <f t="shared" si="45"/>
        <v>2</v>
      </c>
    </row>
    <row r="121" spans="1:111" x14ac:dyDescent="0.35">
      <c r="A121" s="171" t="s">
        <v>573</v>
      </c>
      <c r="B121" s="6" t="s">
        <v>574</v>
      </c>
      <c r="C121" s="45" t="s">
        <v>2202</v>
      </c>
      <c r="D121" s="161" t="s">
        <v>983</v>
      </c>
      <c r="E121" s="161"/>
      <c r="F121" s="46" t="s">
        <v>3850</v>
      </c>
      <c r="G121" s="5" t="s">
        <v>982</v>
      </c>
      <c r="H121" t="s">
        <v>983</v>
      </c>
      <c r="I121" s="6" t="s">
        <v>984</v>
      </c>
      <c r="J121" s="14"/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0.5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0.5</v>
      </c>
      <c r="BU121">
        <v>0.5</v>
      </c>
      <c r="BV121">
        <v>0.5</v>
      </c>
      <c r="BW121">
        <v>0.5</v>
      </c>
      <c r="BX121">
        <v>0</v>
      </c>
      <c r="BY121">
        <v>0</v>
      </c>
      <c r="BZ121">
        <v>0</v>
      </c>
      <c r="CA121">
        <v>0</v>
      </c>
      <c r="CC121">
        <f t="shared" si="23"/>
        <v>5</v>
      </c>
      <c r="CE121">
        <f t="shared" si="24"/>
        <v>0</v>
      </c>
      <c r="CF121">
        <f t="shared" si="25"/>
        <v>0</v>
      </c>
      <c r="CG121">
        <f t="shared" si="26"/>
        <v>0</v>
      </c>
      <c r="CH121">
        <f t="shared" si="27"/>
        <v>0</v>
      </c>
      <c r="CI121">
        <f t="shared" si="28"/>
        <v>0</v>
      </c>
      <c r="CJ121">
        <f t="shared" si="29"/>
        <v>1</v>
      </c>
      <c r="CK121">
        <f t="shared" si="30"/>
        <v>0</v>
      </c>
      <c r="CL121">
        <f t="shared" si="31"/>
        <v>0</v>
      </c>
      <c r="CM121">
        <f t="shared" si="32"/>
        <v>0</v>
      </c>
      <c r="CN121">
        <f t="shared" si="33"/>
        <v>0</v>
      </c>
      <c r="CO121">
        <f t="shared" si="34"/>
        <v>4</v>
      </c>
      <c r="CP121">
        <f t="shared" si="35"/>
        <v>0</v>
      </c>
      <c r="CR121">
        <f t="shared" si="36"/>
        <v>2</v>
      </c>
      <c r="CW121">
        <f t="shared" si="37"/>
        <v>0</v>
      </c>
      <c r="CX121">
        <f t="shared" si="38"/>
        <v>0</v>
      </c>
      <c r="CY121">
        <f t="shared" si="39"/>
        <v>0</v>
      </c>
      <c r="CZ121">
        <f t="shared" si="40"/>
        <v>0</v>
      </c>
      <c r="DA121">
        <f t="shared" si="41"/>
        <v>1</v>
      </c>
      <c r="DB121">
        <f t="shared" si="42"/>
        <v>0</v>
      </c>
      <c r="DC121">
        <f t="shared" si="43"/>
        <v>4</v>
      </c>
      <c r="DD121">
        <f t="shared" si="44"/>
        <v>0</v>
      </c>
      <c r="DG121">
        <f t="shared" si="45"/>
        <v>2</v>
      </c>
    </row>
    <row r="122" spans="1:111" x14ac:dyDescent="0.35">
      <c r="A122" s="171" t="s">
        <v>595</v>
      </c>
      <c r="B122" s="6" t="s">
        <v>596</v>
      </c>
      <c r="C122" s="45" t="s">
        <v>315</v>
      </c>
      <c r="D122" s="161" t="s">
        <v>1660</v>
      </c>
      <c r="E122" s="161"/>
      <c r="F122" s="46" t="s">
        <v>3850</v>
      </c>
      <c r="G122" s="5" t="s">
        <v>951</v>
      </c>
      <c r="H122" t="s">
        <v>952</v>
      </c>
      <c r="I122" s="6" t="s">
        <v>953</v>
      </c>
      <c r="J122" s="14"/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0.5</v>
      </c>
      <c r="AW122">
        <v>0</v>
      </c>
      <c r="AX122">
        <v>0.5</v>
      </c>
      <c r="AY122">
        <v>0.5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0.5</v>
      </c>
      <c r="BU122">
        <v>0</v>
      </c>
      <c r="BV122">
        <v>0</v>
      </c>
      <c r="BW122">
        <v>0.5</v>
      </c>
      <c r="BX122">
        <v>0</v>
      </c>
      <c r="BY122">
        <v>0</v>
      </c>
      <c r="BZ122">
        <v>0</v>
      </c>
      <c r="CA122">
        <v>0</v>
      </c>
      <c r="CC122">
        <f t="shared" si="23"/>
        <v>5</v>
      </c>
      <c r="CE122">
        <f t="shared" si="24"/>
        <v>0</v>
      </c>
      <c r="CF122">
        <f t="shared" si="25"/>
        <v>0</v>
      </c>
      <c r="CG122">
        <f t="shared" si="26"/>
        <v>0</v>
      </c>
      <c r="CH122">
        <f t="shared" si="27"/>
        <v>0</v>
      </c>
      <c r="CI122">
        <f t="shared" si="28"/>
        <v>0</v>
      </c>
      <c r="CJ122">
        <f t="shared" si="29"/>
        <v>3</v>
      </c>
      <c r="CK122">
        <f t="shared" si="30"/>
        <v>0</v>
      </c>
      <c r="CL122">
        <f t="shared" si="31"/>
        <v>0</v>
      </c>
      <c r="CM122">
        <f t="shared" si="32"/>
        <v>0</v>
      </c>
      <c r="CN122">
        <f t="shared" si="33"/>
        <v>0</v>
      </c>
      <c r="CO122">
        <f t="shared" si="34"/>
        <v>2</v>
      </c>
      <c r="CP122">
        <f t="shared" si="35"/>
        <v>0</v>
      </c>
      <c r="CR122">
        <f t="shared" si="36"/>
        <v>2</v>
      </c>
      <c r="CW122">
        <f t="shared" si="37"/>
        <v>0</v>
      </c>
      <c r="CX122">
        <f t="shared" si="38"/>
        <v>0</v>
      </c>
      <c r="CY122">
        <f t="shared" si="39"/>
        <v>0</v>
      </c>
      <c r="CZ122">
        <f t="shared" si="40"/>
        <v>0</v>
      </c>
      <c r="DA122">
        <f t="shared" si="41"/>
        <v>3</v>
      </c>
      <c r="DB122">
        <f t="shared" si="42"/>
        <v>0</v>
      </c>
      <c r="DC122">
        <f t="shared" si="43"/>
        <v>2</v>
      </c>
      <c r="DD122">
        <f t="shared" si="44"/>
        <v>0</v>
      </c>
      <c r="DG122">
        <f t="shared" si="45"/>
        <v>2</v>
      </c>
    </row>
    <row r="123" spans="1:111" x14ac:dyDescent="0.35">
      <c r="A123" s="171" t="s">
        <v>617</v>
      </c>
      <c r="B123" s="6" t="s">
        <v>618</v>
      </c>
      <c r="C123" s="45" t="s">
        <v>3041</v>
      </c>
      <c r="D123" s="161" t="s">
        <v>986</v>
      </c>
      <c r="E123" s="161"/>
      <c r="F123" s="46" t="s">
        <v>3850</v>
      </c>
      <c r="G123" s="5" t="s">
        <v>985</v>
      </c>
      <c r="H123" t="s">
        <v>986</v>
      </c>
      <c r="I123" s="6" t="s">
        <v>987</v>
      </c>
      <c r="J123" s="14"/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</v>
      </c>
      <c r="AX123">
        <v>1</v>
      </c>
      <c r="AY123">
        <v>1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0.5</v>
      </c>
      <c r="BY123">
        <v>0</v>
      </c>
      <c r="BZ123">
        <v>0</v>
      </c>
      <c r="CA123">
        <v>0</v>
      </c>
      <c r="CC123">
        <f t="shared" si="23"/>
        <v>5</v>
      </c>
      <c r="CE123">
        <f t="shared" si="24"/>
        <v>0</v>
      </c>
      <c r="CF123">
        <f t="shared" si="25"/>
        <v>0</v>
      </c>
      <c r="CG123">
        <f t="shared" si="26"/>
        <v>0</v>
      </c>
      <c r="CH123">
        <f t="shared" si="27"/>
        <v>0</v>
      </c>
      <c r="CI123">
        <f t="shared" si="28"/>
        <v>0</v>
      </c>
      <c r="CJ123">
        <f t="shared" si="29"/>
        <v>4</v>
      </c>
      <c r="CK123">
        <f t="shared" si="30"/>
        <v>0</v>
      </c>
      <c r="CL123">
        <f t="shared" si="31"/>
        <v>0</v>
      </c>
      <c r="CM123">
        <f t="shared" si="32"/>
        <v>0</v>
      </c>
      <c r="CN123">
        <f t="shared" si="33"/>
        <v>0</v>
      </c>
      <c r="CO123">
        <f t="shared" si="34"/>
        <v>0</v>
      </c>
      <c r="CP123">
        <f t="shared" si="35"/>
        <v>1</v>
      </c>
      <c r="CR123">
        <f t="shared" si="36"/>
        <v>2</v>
      </c>
      <c r="CW123">
        <f t="shared" si="37"/>
        <v>0</v>
      </c>
      <c r="CX123">
        <f t="shared" si="38"/>
        <v>0</v>
      </c>
      <c r="CY123">
        <f t="shared" si="39"/>
        <v>0</v>
      </c>
      <c r="CZ123">
        <f t="shared" si="40"/>
        <v>0</v>
      </c>
      <c r="DA123">
        <f t="shared" si="41"/>
        <v>4</v>
      </c>
      <c r="DB123">
        <f t="shared" si="42"/>
        <v>0</v>
      </c>
      <c r="DC123">
        <f t="shared" si="43"/>
        <v>0</v>
      </c>
      <c r="DD123">
        <f t="shared" si="44"/>
        <v>1</v>
      </c>
      <c r="DG123">
        <f t="shared" si="45"/>
        <v>2</v>
      </c>
    </row>
    <row r="124" spans="1:111" x14ac:dyDescent="0.35">
      <c r="A124" s="171" t="s">
        <v>762</v>
      </c>
      <c r="B124" s="6" t="s">
        <v>762</v>
      </c>
      <c r="C124" s="78" t="s">
        <v>3888</v>
      </c>
      <c r="D124" s="155" t="s">
        <v>1521</v>
      </c>
      <c r="E124" s="155"/>
      <c r="F124" s="79" t="s">
        <v>3861</v>
      </c>
      <c r="G124" s="5" t="s">
        <v>938</v>
      </c>
      <c r="H124" t="s">
        <v>938</v>
      </c>
      <c r="I124" s="6" t="s">
        <v>938</v>
      </c>
      <c r="J124" s="14"/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0.5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v>0.5</v>
      </c>
      <c r="BU124">
        <v>0.5</v>
      </c>
      <c r="BV124">
        <v>0</v>
      </c>
      <c r="BW124">
        <v>1</v>
      </c>
      <c r="BX124">
        <v>0</v>
      </c>
      <c r="BY124">
        <v>0</v>
      </c>
      <c r="BZ124">
        <v>0</v>
      </c>
      <c r="CA124">
        <v>0</v>
      </c>
      <c r="CC124">
        <f t="shared" si="23"/>
        <v>5</v>
      </c>
      <c r="CE124">
        <f t="shared" si="24"/>
        <v>0</v>
      </c>
      <c r="CF124">
        <f t="shared" si="25"/>
        <v>0</v>
      </c>
      <c r="CG124">
        <f t="shared" si="26"/>
        <v>0</v>
      </c>
      <c r="CH124">
        <f t="shared" si="27"/>
        <v>0</v>
      </c>
      <c r="CI124">
        <f t="shared" si="28"/>
        <v>0</v>
      </c>
      <c r="CJ124">
        <f t="shared" si="29"/>
        <v>0</v>
      </c>
      <c r="CK124">
        <f t="shared" si="30"/>
        <v>0</v>
      </c>
      <c r="CL124">
        <f t="shared" si="31"/>
        <v>1</v>
      </c>
      <c r="CM124">
        <f t="shared" si="32"/>
        <v>0</v>
      </c>
      <c r="CN124">
        <f t="shared" si="33"/>
        <v>0</v>
      </c>
      <c r="CO124">
        <f t="shared" si="34"/>
        <v>4</v>
      </c>
      <c r="CP124">
        <f t="shared" si="35"/>
        <v>0</v>
      </c>
      <c r="CR124">
        <f t="shared" si="36"/>
        <v>2</v>
      </c>
      <c r="CW124">
        <f t="shared" si="37"/>
        <v>0</v>
      </c>
      <c r="CX124">
        <f t="shared" si="38"/>
        <v>0</v>
      </c>
      <c r="CY124">
        <f t="shared" si="39"/>
        <v>0</v>
      </c>
      <c r="CZ124">
        <f t="shared" si="40"/>
        <v>0</v>
      </c>
      <c r="DA124">
        <f t="shared" si="41"/>
        <v>1</v>
      </c>
      <c r="DB124">
        <f t="shared" si="42"/>
        <v>0</v>
      </c>
      <c r="DC124">
        <f t="shared" si="43"/>
        <v>4</v>
      </c>
      <c r="DD124">
        <f t="shared" si="44"/>
        <v>0</v>
      </c>
      <c r="DG124">
        <f t="shared" si="45"/>
        <v>2</v>
      </c>
    </row>
    <row r="125" spans="1:111" x14ac:dyDescent="0.35">
      <c r="A125" s="171" t="s">
        <v>798</v>
      </c>
      <c r="B125" s="6" t="s">
        <v>799</v>
      </c>
      <c r="C125" s="45" t="s">
        <v>2229</v>
      </c>
      <c r="D125" s="161" t="s">
        <v>1504</v>
      </c>
      <c r="E125" s="161"/>
      <c r="F125" s="46" t="s">
        <v>3850</v>
      </c>
      <c r="G125" s="5" t="s">
        <v>938</v>
      </c>
      <c r="H125" t="s">
        <v>938</v>
      </c>
      <c r="I125" s="6" t="s">
        <v>938</v>
      </c>
      <c r="J125" s="14"/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0.5</v>
      </c>
      <c r="BJ125">
        <v>0</v>
      </c>
      <c r="BK125">
        <v>0</v>
      </c>
      <c r="BL125">
        <v>0</v>
      </c>
      <c r="BM125">
        <v>0.5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0.5</v>
      </c>
      <c r="BU125">
        <v>0.5</v>
      </c>
      <c r="BV125">
        <v>0.5</v>
      </c>
      <c r="BW125">
        <v>0</v>
      </c>
      <c r="BX125">
        <v>0</v>
      </c>
      <c r="BY125">
        <v>0</v>
      </c>
      <c r="BZ125">
        <v>0</v>
      </c>
      <c r="CA125">
        <v>0</v>
      </c>
      <c r="CC125">
        <f t="shared" si="23"/>
        <v>5</v>
      </c>
      <c r="CE125">
        <f t="shared" si="24"/>
        <v>0</v>
      </c>
      <c r="CF125">
        <f t="shared" si="25"/>
        <v>0</v>
      </c>
      <c r="CG125">
        <f t="shared" si="26"/>
        <v>0</v>
      </c>
      <c r="CH125">
        <f t="shared" si="27"/>
        <v>0</v>
      </c>
      <c r="CI125">
        <f t="shared" si="28"/>
        <v>0</v>
      </c>
      <c r="CJ125">
        <f t="shared" si="29"/>
        <v>0</v>
      </c>
      <c r="CK125">
        <f t="shared" si="30"/>
        <v>0</v>
      </c>
      <c r="CL125">
        <f t="shared" si="31"/>
        <v>0</v>
      </c>
      <c r="CM125">
        <f t="shared" si="32"/>
        <v>2</v>
      </c>
      <c r="CN125">
        <f t="shared" si="33"/>
        <v>0</v>
      </c>
      <c r="CO125">
        <f t="shared" si="34"/>
        <v>3</v>
      </c>
      <c r="CP125">
        <f t="shared" si="35"/>
        <v>0</v>
      </c>
      <c r="CR125">
        <f t="shared" si="36"/>
        <v>2</v>
      </c>
      <c r="CW125">
        <f t="shared" si="37"/>
        <v>0</v>
      </c>
      <c r="CX125">
        <f t="shared" si="38"/>
        <v>0</v>
      </c>
      <c r="CY125">
        <f t="shared" si="39"/>
        <v>0</v>
      </c>
      <c r="CZ125">
        <f t="shared" si="40"/>
        <v>0</v>
      </c>
      <c r="DA125">
        <f t="shared" si="41"/>
        <v>2</v>
      </c>
      <c r="DB125">
        <f t="shared" si="42"/>
        <v>0</v>
      </c>
      <c r="DC125">
        <f t="shared" si="43"/>
        <v>3</v>
      </c>
      <c r="DD125">
        <f t="shared" si="44"/>
        <v>0</v>
      </c>
      <c r="DG125">
        <f t="shared" si="45"/>
        <v>2</v>
      </c>
    </row>
    <row r="126" spans="1:111" x14ac:dyDescent="0.35">
      <c r="A126" s="171" t="s">
        <v>250</v>
      </c>
      <c r="B126" s="6" t="s">
        <v>251</v>
      </c>
      <c r="C126" s="168" t="s">
        <v>938</v>
      </c>
      <c r="D126" s="162" t="s">
        <v>938</v>
      </c>
      <c r="E126" s="162"/>
      <c r="F126" s="164" t="s">
        <v>3852</v>
      </c>
      <c r="G126" s="5" t="s">
        <v>938</v>
      </c>
      <c r="H126" t="s">
        <v>938</v>
      </c>
      <c r="I126" s="6" t="s">
        <v>938</v>
      </c>
      <c r="J126" s="14"/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0.5</v>
      </c>
      <c r="AM126">
        <v>0</v>
      </c>
      <c r="AN126">
        <v>0</v>
      </c>
      <c r="AO126">
        <v>0</v>
      </c>
      <c r="AP126">
        <v>0.5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C126">
        <f t="shared" si="23"/>
        <v>4</v>
      </c>
      <c r="CE126">
        <f t="shared" si="24"/>
        <v>0</v>
      </c>
      <c r="CF126">
        <f t="shared" si="25"/>
        <v>2</v>
      </c>
      <c r="CG126">
        <f t="shared" si="26"/>
        <v>2</v>
      </c>
      <c r="CH126">
        <f t="shared" si="27"/>
        <v>0</v>
      </c>
      <c r="CI126">
        <f t="shared" si="28"/>
        <v>0</v>
      </c>
      <c r="CJ126">
        <f t="shared" si="29"/>
        <v>0</v>
      </c>
      <c r="CK126">
        <f t="shared" si="30"/>
        <v>0</v>
      </c>
      <c r="CL126">
        <f t="shared" si="31"/>
        <v>0</v>
      </c>
      <c r="CM126">
        <f t="shared" si="32"/>
        <v>0</v>
      </c>
      <c r="CN126">
        <f t="shared" si="33"/>
        <v>0</v>
      </c>
      <c r="CO126">
        <f t="shared" si="34"/>
        <v>0</v>
      </c>
      <c r="CP126">
        <f t="shared" si="35"/>
        <v>0</v>
      </c>
      <c r="CR126">
        <f t="shared" si="36"/>
        <v>2</v>
      </c>
      <c r="CW126">
        <f t="shared" si="37"/>
        <v>2</v>
      </c>
      <c r="CX126">
        <f t="shared" si="38"/>
        <v>2</v>
      </c>
      <c r="CY126">
        <f t="shared" si="39"/>
        <v>0</v>
      </c>
      <c r="CZ126">
        <f t="shared" si="40"/>
        <v>0</v>
      </c>
      <c r="DA126">
        <f t="shared" si="41"/>
        <v>0</v>
      </c>
      <c r="DB126">
        <f t="shared" si="42"/>
        <v>0</v>
      </c>
      <c r="DC126">
        <f t="shared" si="43"/>
        <v>0</v>
      </c>
      <c r="DD126">
        <f t="shared" si="44"/>
        <v>0</v>
      </c>
      <c r="DG126">
        <f t="shared" si="45"/>
        <v>2</v>
      </c>
    </row>
    <row r="127" spans="1:111" x14ac:dyDescent="0.35">
      <c r="A127" s="171" t="s">
        <v>252</v>
      </c>
      <c r="B127" s="6" t="s">
        <v>253</v>
      </c>
      <c r="C127" s="45" t="s">
        <v>253</v>
      </c>
      <c r="D127" s="161" t="s">
        <v>989</v>
      </c>
      <c r="E127" s="161"/>
      <c r="F127" s="46" t="s">
        <v>3850</v>
      </c>
      <c r="G127" s="5" t="s">
        <v>988</v>
      </c>
      <c r="H127" t="s">
        <v>989</v>
      </c>
      <c r="I127" s="6" t="s">
        <v>990</v>
      </c>
      <c r="J127" s="14"/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0.5</v>
      </c>
      <c r="BJ127">
        <v>0</v>
      </c>
      <c r="BK127">
        <v>0.5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C127">
        <f t="shared" si="23"/>
        <v>4</v>
      </c>
      <c r="CE127">
        <f t="shared" si="24"/>
        <v>0</v>
      </c>
      <c r="CF127">
        <f t="shared" si="25"/>
        <v>2</v>
      </c>
      <c r="CG127">
        <f t="shared" si="26"/>
        <v>0</v>
      </c>
      <c r="CH127">
        <f t="shared" si="27"/>
        <v>0</v>
      </c>
      <c r="CI127">
        <f t="shared" si="28"/>
        <v>0</v>
      </c>
      <c r="CJ127">
        <f t="shared" si="29"/>
        <v>0</v>
      </c>
      <c r="CK127">
        <f t="shared" si="30"/>
        <v>0</v>
      </c>
      <c r="CL127">
        <f t="shared" si="31"/>
        <v>0</v>
      </c>
      <c r="CM127">
        <f t="shared" si="32"/>
        <v>2</v>
      </c>
      <c r="CN127">
        <f t="shared" si="33"/>
        <v>0</v>
      </c>
      <c r="CO127">
        <f t="shared" si="34"/>
        <v>0</v>
      </c>
      <c r="CP127">
        <f t="shared" si="35"/>
        <v>0</v>
      </c>
      <c r="CR127">
        <f t="shared" si="36"/>
        <v>2</v>
      </c>
      <c r="CW127">
        <f t="shared" si="37"/>
        <v>2</v>
      </c>
      <c r="CX127">
        <f t="shared" si="38"/>
        <v>0</v>
      </c>
      <c r="CY127">
        <f t="shared" si="39"/>
        <v>0</v>
      </c>
      <c r="CZ127">
        <f t="shared" si="40"/>
        <v>0</v>
      </c>
      <c r="DA127">
        <f t="shared" si="41"/>
        <v>2</v>
      </c>
      <c r="DB127">
        <f t="shared" si="42"/>
        <v>0</v>
      </c>
      <c r="DC127">
        <f t="shared" si="43"/>
        <v>0</v>
      </c>
      <c r="DD127">
        <f t="shared" si="44"/>
        <v>0</v>
      </c>
      <c r="DG127">
        <f t="shared" si="45"/>
        <v>2</v>
      </c>
    </row>
    <row r="128" spans="1:111" x14ac:dyDescent="0.35">
      <c r="A128" s="171" t="s">
        <v>290</v>
      </c>
      <c r="B128" s="6" t="s">
        <v>291</v>
      </c>
      <c r="C128" s="45" t="s">
        <v>2239</v>
      </c>
      <c r="D128" s="161" t="s">
        <v>1681</v>
      </c>
      <c r="E128" s="161"/>
      <c r="F128" s="46" t="s">
        <v>3850</v>
      </c>
      <c r="G128" s="5" t="s">
        <v>935</v>
      </c>
      <c r="H128" t="s">
        <v>936</v>
      </c>
      <c r="I128" s="6" t="s">
        <v>937</v>
      </c>
      <c r="J128" s="14"/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0.5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0.5</v>
      </c>
      <c r="AM128">
        <v>0.5</v>
      </c>
      <c r="AN128">
        <v>0.5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C128">
        <f t="shared" si="23"/>
        <v>4</v>
      </c>
      <c r="CE128">
        <f t="shared" si="24"/>
        <v>0</v>
      </c>
      <c r="CF128">
        <f t="shared" si="25"/>
        <v>1</v>
      </c>
      <c r="CG128">
        <f t="shared" si="26"/>
        <v>3</v>
      </c>
      <c r="CH128">
        <f t="shared" si="27"/>
        <v>0</v>
      </c>
      <c r="CI128">
        <f t="shared" si="28"/>
        <v>0</v>
      </c>
      <c r="CJ128">
        <f t="shared" si="29"/>
        <v>0</v>
      </c>
      <c r="CK128">
        <f t="shared" si="30"/>
        <v>0</v>
      </c>
      <c r="CL128">
        <f t="shared" si="31"/>
        <v>0</v>
      </c>
      <c r="CM128">
        <f t="shared" si="32"/>
        <v>0</v>
      </c>
      <c r="CN128">
        <f t="shared" si="33"/>
        <v>0</v>
      </c>
      <c r="CO128">
        <f t="shared" si="34"/>
        <v>0</v>
      </c>
      <c r="CP128">
        <f t="shared" si="35"/>
        <v>0</v>
      </c>
      <c r="CR128">
        <f t="shared" si="36"/>
        <v>2</v>
      </c>
      <c r="CW128">
        <f t="shared" si="37"/>
        <v>1</v>
      </c>
      <c r="CX128">
        <f t="shared" si="38"/>
        <v>3</v>
      </c>
      <c r="CY128">
        <f t="shared" si="39"/>
        <v>0</v>
      </c>
      <c r="CZ128">
        <f t="shared" si="40"/>
        <v>0</v>
      </c>
      <c r="DA128">
        <f t="shared" si="41"/>
        <v>0</v>
      </c>
      <c r="DB128">
        <f t="shared" si="42"/>
        <v>0</v>
      </c>
      <c r="DC128">
        <f t="shared" si="43"/>
        <v>0</v>
      </c>
      <c r="DD128">
        <f t="shared" si="44"/>
        <v>0</v>
      </c>
      <c r="DG128">
        <f t="shared" si="45"/>
        <v>2</v>
      </c>
    </row>
    <row r="129" spans="1:111" x14ac:dyDescent="0.35">
      <c r="A129" s="171" t="s">
        <v>322</v>
      </c>
      <c r="B129" s="6" t="s">
        <v>323</v>
      </c>
      <c r="C129" s="47" t="s">
        <v>3387</v>
      </c>
      <c r="D129" s="154" t="s">
        <v>3388</v>
      </c>
      <c r="E129" s="154"/>
      <c r="F129" s="48" t="s">
        <v>3853</v>
      </c>
      <c r="G129" s="5" t="s">
        <v>938</v>
      </c>
      <c r="H129" t="s">
        <v>938</v>
      </c>
      <c r="I129" s="6" t="s">
        <v>938</v>
      </c>
      <c r="J129" s="14"/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0.5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0.5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C129">
        <f t="shared" si="23"/>
        <v>4</v>
      </c>
      <c r="CE129">
        <f t="shared" si="24"/>
        <v>0</v>
      </c>
      <c r="CF129">
        <f t="shared" si="25"/>
        <v>3</v>
      </c>
      <c r="CG129">
        <f t="shared" si="26"/>
        <v>0</v>
      </c>
      <c r="CH129">
        <f t="shared" si="27"/>
        <v>1</v>
      </c>
      <c r="CI129">
        <f t="shared" si="28"/>
        <v>0</v>
      </c>
      <c r="CJ129">
        <f t="shared" si="29"/>
        <v>0</v>
      </c>
      <c r="CK129">
        <f t="shared" si="30"/>
        <v>0</v>
      </c>
      <c r="CL129">
        <f t="shared" si="31"/>
        <v>0</v>
      </c>
      <c r="CM129">
        <f t="shared" si="32"/>
        <v>0</v>
      </c>
      <c r="CN129">
        <f t="shared" si="33"/>
        <v>0</v>
      </c>
      <c r="CO129">
        <f t="shared" si="34"/>
        <v>0</v>
      </c>
      <c r="CP129">
        <f t="shared" si="35"/>
        <v>0</v>
      </c>
      <c r="CR129">
        <f t="shared" si="36"/>
        <v>2</v>
      </c>
      <c r="CW129">
        <f t="shared" si="37"/>
        <v>3</v>
      </c>
      <c r="CX129">
        <f t="shared" si="38"/>
        <v>0</v>
      </c>
      <c r="CY129">
        <f t="shared" si="39"/>
        <v>1</v>
      </c>
      <c r="CZ129">
        <f t="shared" si="40"/>
        <v>0</v>
      </c>
      <c r="DA129">
        <f t="shared" si="41"/>
        <v>0</v>
      </c>
      <c r="DB129">
        <f t="shared" si="42"/>
        <v>0</v>
      </c>
      <c r="DC129">
        <f t="shared" si="43"/>
        <v>0</v>
      </c>
      <c r="DD129">
        <f t="shared" si="44"/>
        <v>0</v>
      </c>
      <c r="DG129">
        <f t="shared" si="45"/>
        <v>2</v>
      </c>
    </row>
    <row r="130" spans="1:111" x14ac:dyDescent="0.35">
      <c r="A130" s="171" t="s">
        <v>360</v>
      </c>
      <c r="B130" s="6" t="s">
        <v>361</v>
      </c>
      <c r="C130" s="47" t="s">
        <v>3404</v>
      </c>
      <c r="D130" s="154" t="s">
        <v>3400</v>
      </c>
      <c r="E130" s="154"/>
      <c r="F130" s="48" t="s">
        <v>3853</v>
      </c>
      <c r="G130" s="5" t="s">
        <v>938</v>
      </c>
      <c r="H130" t="s">
        <v>938</v>
      </c>
      <c r="I130" s="6" t="s">
        <v>938</v>
      </c>
      <c r="J130" s="14"/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0.5</v>
      </c>
      <c r="AM130">
        <v>0</v>
      </c>
      <c r="AN130">
        <v>0</v>
      </c>
      <c r="AO130">
        <v>0.5</v>
      </c>
      <c r="AP130">
        <v>0.5</v>
      </c>
      <c r="AQ130">
        <v>0</v>
      </c>
      <c r="AR130">
        <v>0</v>
      </c>
      <c r="AS130">
        <v>0.5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C130">
        <f t="shared" si="23"/>
        <v>4</v>
      </c>
      <c r="CE130">
        <f t="shared" si="24"/>
        <v>0</v>
      </c>
      <c r="CF130">
        <f t="shared" si="25"/>
        <v>0</v>
      </c>
      <c r="CG130">
        <f t="shared" si="26"/>
        <v>3</v>
      </c>
      <c r="CH130">
        <f t="shared" si="27"/>
        <v>1</v>
      </c>
      <c r="CI130">
        <f t="shared" si="28"/>
        <v>0</v>
      </c>
      <c r="CJ130">
        <f t="shared" si="29"/>
        <v>0</v>
      </c>
      <c r="CK130">
        <f t="shared" si="30"/>
        <v>0</v>
      </c>
      <c r="CL130">
        <f t="shared" si="31"/>
        <v>0</v>
      </c>
      <c r="CM130">
        <f t="shared" si="32"/>
        <v>0</v>
      </c>
      <c r="CN130">
        <f t="shared" si="33"/>
        <v>0</v>
      </c>
      <c r="CO130">
        <f t="shared" si="34"/>
        <v>0</v>
      </c>
      <c r="CP130">
        <f t="shared" si="35"/>
        <v>0</v>
      </c>
      <c r="CR130">
        <f t="shared" si="36"/>
        <v>2</v>
      </c>
      <c r="CW130">
        <f t="shared" si="37"/>
        <v>0</v>
      </c>
      <c r="CX130">
        <f t="shared" si="38"/>
        <v>3</v>
      </c>
      <c r="CY130">
        <f t="shared" si="39"/>
        <v>1</v>
      </c>
      <c r="CZ130">
        <f t="shared" si="40"/>
        <v>0</v>
      </c>
      <c r="DA130">
        <f t="shared" si="41"/>
        <v>0</v>
      </c>
      <c r="DB130">
        <f t="shared" si="42"/>
        <v>0</v>
      </c>
      <c r="DC130">
        <f t="shared" si="43"/>
        <v>0</v>
      </c>
      <c r="DD130">
        <f t="shared" si="44"/>
        <v>0</v>
      </c>
      <c r="DG130">
        <f t="shared" si="45"/>
        <v>2</v>
      </c>
    </row>
    <row r="131" spans="1:111" x14ac:dyDescent="0.35">
      <c r="A131" s="171" t="s">
        <v>475</v>
      </c>
      <c r="B131" s="6" t="s">
        <v>476</v>
      </c>
      <c r="C131" s="168" t="s">
        <v>938</v>
      </c>
      <c r="D131" s="162" t="s">
        <v>938</v>
      </c>
      <c r="E131" s="162"/>
      <c r="F131" s="164" t="s">
        <v>3852</v>
      </c>
      <c r="G131" s="5" t="s">
        <v>938</v>
      </c>
      <c r="H131" t="s">
        <v>938</v>
      </c>
      <c r="I131" s="6" t="s">
        <v>938</v>
      </c>
      <c r="J131" s="14"/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0.5</v>
      </c>
      <c r="AR131">
        <v>0</v>
      </c>
      <c r="AS131">
        <v>0.5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0.5</v>
      </c>
      <c r="BB131">
        <v>0</v>
      </c>
      <c r="BC131">
        <v>0</v>
      </c>
      <c r="BD131">
        <v>0.5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C131">
        <f t="shared" ref="CC131:CC194" si="46">COUNTIF(K131:CA131, "&gt;0")</f>
        <v>4</v>
      </c>
      <c r="CE131">
        <f t="shared" ref="CE131:CE194" si="47">COUNTIF(K131:U131, "&gt;0")</f>
        <v>0</v>
      </c>
      <c r="CF131">
        <f t="shared" ref="CF131:CF194" si="48">COUNTIF(V131:AJ131, "&gt;0")</f>
        <v>0</v>
      </c>
      <c r="CG131">
        <f t="shared" ref="CG131:CG194" si="49">COUNTIF(AK131:AP131, "&gt;0")</f>
        <v>0</v>
      </c>
      <c r="CH131">
        <f t="shared" ref="CH131:CH194" si="50">COUNTIF(AQ131:AS131,"&gt;0")</f>
        <v>2</v>
      </c>
      <c r="CI131">
        <f t="shared" ref="CI131:CI194" si="51">COUNTIF(AT131,"&gt;0")</f>
        <v>0</v>
      </c>
      <c r="CJ131">
        <f t="shared" ref="CJ131:CJ194" si="52">COUNTIF(AU131:AZ131, "&gt;0")</f>
        <v>0</v>
      </c>
      <c r="CK131">
        <f t="shared" ref="CK131:CK194" si="53">COUNTIF(BA131:BD131, "&gt;0")</f>
        <v>2</v>
      </c>
      <c r="CL131">
        <f t="shared" ref="CL131:CL194" si="54">COUNTIF(BE131:BH131, "&gt;0")</f>
        <v>0</v>
      </c>
      <c r="CM131">
        <f t="shared" ref="CM131:CM194" si="55">COUNTIF(BI131:BM131, "&gt;0")</f>
        <v>0</v>
      </c>
      <c r="CN131">
        <f t="shared" ref="CN131:CN194" si="56">COUNTIF(BN131:BR131, "&gt;0")</f>
        <v>0</v>
      </c>
      <c r="CO131">
        <f t="shared" ref="CO131:CO194" si="57">COUNTIF(BS131:BW131, "&gt;0")</f>
        <v>0</v>
      </c>
      <c r="CP131">
        <f t="shared" ref="CP131:CP194" si="58">COUNTIF(BX131:CA131, "&gt;0")</f>
        <v>0</v>
      </c>
      <c r="CR131">
        <f t="shared" ref="CR131:CR194" si="59">COUNTIF(CE131:CP131, "&gt;0")</f>
        <v>2</v>
      </c>
      <c r="CW131">
        <f t="shared" ref="CW131:CW194" si="60">COUNTIF(K131:AJ131, "&gt;0")</f>
        <v>0</v>
      </c>
      <c r="CX131">
        <f t="shared" ref="CX131:CX194" si="61">COUNTIF(AK131:AP131, "&gt;0")</f>
        <v>0</v>
      </c>
      <c r="CY131">
        <f t="shared" ref="CY131:CY194" si="62">COUNTIF(AQ131:AS131, "&gt;0")</f>
        <v>2</v>
      </c>
      <c r="CZ131">
        <f t="shared" ref="CZ131:CZ194" si="63">COUNTIF(AT131, "&gt;0")</f>
        <v>0</v>
      </c>
      <c r="DA131">
        <f t="shared" ref="DA131:DA194" si="64">COUNTIF(AU131:BM131, "&gt;0")</f>
        <v>2</v>
      </c>
      <c r="DB131">
        <f t="shared" ref="DB131:DB194" si="65">COUNTIF(BN131:BR131, "&gt;0")</f>
        <v>0</v>
      </c>
      <c r="DC131">
        <f t="shared" ref="DC131:DC194" si="66">COUNTIF(BS131:BW131, "&gt;0")</f>
        <v>0</v>
      </c>
      <c r="DD131">
        <f t="shared" ref="DD131:DD194" si="67">COUNTIF(BX131:CA131, "&gt;0")</f>
        <v>0</v>
      </c>
      <c r="DG131">
        <f t="shared" ref="DG131:DG194" si="68">COUNTIF(CW131:DD131, "&gt;0")</f>
        <v>2</v>
      </c>
    </row>
    <row r="132" spans="1:111" x14ac:dyDescent="0.35">
      <c r="A132" s="171" t="s">
        <v>634</v>
      </c>
      <c r="B132" s="6" t="s">
        <v>635</v>
      </c>
      <c r="C132" s="47" t="s">
        <v>3409</v>
      </c>
      <c r="D132" s="154" t="s">
        <v>1521</v>
      </c>
      <c r="E132" s="154"/>
      <c r="F132" s="48" t="s">
        <v>3853</v>
      </c>
      <c r="G132" s="5" t="s">
        <v>938</v>
      </c>
      <c r="H132" t="s">
        <v>938</v>
      </c>
      <c r="I132" s="6" t="s">
        <v>938</v>
      </c>
      <c r="J132" s="14"/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0.5</v>
      </c>
      <c r="AX132">
        <v>0.5</v>
      </c>
      <c r="AY132">
        <v>0.5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0.5</v>
      </c>
      <c r="BY132">
        <v>0</v>
      </c>
      <c r="BZ132">
        <v>0</v>
      </c>
      <c r="CA132">
        <v>0</v>
      </c>
      <c r="CC132">
        <f t="shared" si="46"/>
        <v>4</v>
      </c>
      <c r="CE132">
        <f t="shared" si="47"/>
        <v>0</v>
      </c>
      <c r="CF132">
        <f t="shared" si="48"/>
        <v>0</v>
      </c>
      <c r="CG132">
        <f t="shared" si="49"/>
        <v>0</v>
      </c>
      <c r="CH132">
        <f t="shared" si="50"/>
        <v>0</v>
      </c>
      <c r="CI132">
        <f t="shared" si="51"/>
        <v>0</v>
      </c>
      <c r="CJ132">
        <f t="shared" si="52"/>
        <v>3</v>
      </c>
      <c r="CK132">
        <f t="shared" si="53"/>
        <v>0</v>
      </c>
      <c r="CL132">
        <f t="shared" si="54"/>
        <v>0</v>
      </c>
      <c r="CM132">
        <f t="shared" si="55"/>
        <v>0</v>
      </c>
      <c r="CN132">
        <f t="shared" si="56"/>
        <v>0</v>
      </c>
      <c r="CO132">
        <f t="shared" si="57"/>
        <v>0</v>
      </c>
      <c r="CP132">
        <f t="shared" si="58"/>
        <v>1</v>
      </c>
      <c r="CR132">
        <f t="shared" si="59"/>
        <v>2</v>
      </c>
      <c r="CW132">
        <f t="shared" si="60"/>
        <v>0</v>
      </c>
      <c r="CX132">
        <f t="shared" si="61"/>
        <v>0</v>
      </c>
      <c r="CY132">
        <f t="shared" si="62"/>
        <v>0</v>
      </c>
      <c r="CZ132">
        <f t="shared" si="63"/>
        <v>0</v>
      </c>
      <c r="DA132">
        <f t="shared" si="64"/>
        <v>3</v>
      </c>
      <c r="DB132">
        <f t="shared" si="65"/>
        <v>0</v>
      </c>
      <c r="DC132">
        <f t="shared" si="66"/>
        <v>0</v>
      </c>
      <c r="DD132">
        <f t="shared" si="67"/>
        <v>1</v>
      </c>
      <c r="DG132">
        <f t="shared" si="68"/>
        <v>2</v>
      </c>
    </row>
    <row r="133" spans="1:111" x14ac:dyDescent="0.35">
      <c r="A133" s="171" t="s">
        <v>812</v>
      </c>
      <c r="B133" s="6" t="s">
        <v>813</v>
      </c>
      <c r="C133" s="45" t="s">
        <v>3042</v>
      </c>
      <c r="D133" s="161" t="s">
        <v>1588</v>
      </c>
      <c r="E133" s="161"/>
      <c r="F133" s="46" t="s">
        <v>3850</v>
      </c>
      <c r="G133" s="5" t="s">
        <v>912</v>
      </c>
      <c r="H133" t="s">
        <v>913</v>
      </c>
      <c r="I133" s="6" t="s">
        <v>914</v>
      </c>
      <c r="J133" s="14" t="s">
        <v>991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0.5</v>
      </c>
      <c r="BK133">
        <v>0</v>
      </c>
      <c r="BL133">
        <v>0.5</v>
      </c>
      <c r="BM133">
        <v>0.5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0.5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C133">
        <f t="shared" si="46"/>
        <v>4</v>
      </c>
      <c r="CE133">
        <f t="shared" si="47"/>
        <v>0</v>
      </c>
      <c r="CF133">
        <f t="shared" si="48"/>
        <v>0</v>
      </c>
      <c r="CG133">
        <f t="shared" si="49"/>
        <v>0</v>
      </c>
      <c r="CH133">
        <f t="shared" si="50"/>
        <v>0</v>
      </c>
      <c r="CI133">
        <f t="shared" si="51"/>
        <v>0</v>
      </c>
      <c r="CJ133">
        <f t="shared" si="52"/>
        <v>0</v>
      </c>
      <c r="CK133">
        <f t="shared" si="53"/>
        <v>0</v>
      </c>
      <c r="CL133">
        <f t="shared" si="54"/>
        <v>0</v>
      </c>
      <c r="CM133">
        <f t="shared" si="55"/>
        <v>3</v>
      </c>
      <c r="CN133">
        <f t="shared" si="56"/>
        <v>0</v>
      </c>
      <c r="CO133">
        <f t="shared" si="57"/>
        <v>1</v>
      </c>
      <c r="CP133">
        <f t="shared" si="58"/>
        <v>0</v>
      </c>
      <c r="CR133">
        <f t="shared" si="59"/>
        <v>2</v>
      </c>
      <c r="CW133">
        <f t="shared" si="60"/>
        <v>0</v>
      </c>
      <c r="CX133">
        <f t="shared" si="61"/>
        <v>0</v>
      </c>
      <c r="CY133">
        <f t="shared" si="62"/>
        <v>0</v>
      </c>
      <c r="CZ133">
        <f t="shared" si="63"/>
        <v>0</v>
      </c>
      <c r="DA133">
        <f t="shared" si="64"/>
        <v>3</v>
      </c>
      <c r="DB133">
        <f t="shared" si="65"/>
        <v>0</v>
      </c>
      <c r="DC133">
        <f t="shared" si="66"/>
        <v>1</v>
      </c>
      <c r="DD133">
        <f t="shared" si="67"/>
        <v>0</v>
      </c>
      <c r="DG133">
        <f t="shared" si="68"/>
        <v>2</v>
      </c>
    </row>
    <row r="134" spans="1:111" x14ac:dyDescent="0.35">
      <c r="A134" s="171" t="s">
        <v>839</v>
      </c>
      <c r="B134" s="6" t="s">
        <v>839</v>
      </c>
      <c r="C134" s="45" t="s">
        <v>1820</v>
      </c>
      <c r="D134" s="161" t="s">
        <v>1660</v>
      </c>
      <c r="E134" s="161"/>
      <c r="F134" s="46" t="s">
        <v>3850</v>
      </c>
      <c r="G134" s="5" t="s">
        <v>951</v>
      </c>
      <c r="H134" t="s">
        <v>952</v>
      </c>
      <c r="I134" s="6" t="s">
        <v>953</v>
      </c>
      <c r="J134" s="14"/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0.5</v>
      </c>
      <c r="BQ134">
        <v>0.5</v>
      </c>
      <c r="BR134">
        <v>0</v>
      </c>
      <c r="BS134">
        <v>0</v>
      </c>
      <c r="BT134">
        <v>0.5</v>
      </c>
      <c r="BU134">
        <v>0.5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C134">
        <f t="shared" si="46"/>
        <v>4</v>
      </c>
      <c r="CE134">
        <f t="shared" si="47"/>
        <v>0</v>
      </c>
      <c r="CF134">
        <f t="shared" si="48"/>
        <v>0</v>
      </c>
      <c r="CG134">
        <f t="shared" si="49"/>
        <v>0</v>
      </c>
      <c r="CH134">
        <f t="shared" si="50"/>
        <v>0</v>
      </c>
      <c r="CI134">
        <f t="shared" si="51"/>
        <v>0</v>
      </c>
      <c r="CJ134">
        <f t="shared" si="52"/>
        <v>0</v>
      </c>
      <c r="CK134">
        <f t="shared" si="53"/>
        <v>0</v>
      </c>
      <c r="CL134">
        <f t="shared" si="54"/>
        <v>0</v>
      </c>
      <c r="CM134">
        <f t="shared" si="55"/>
        <v>0</v>
      </c>
      <c r="CN134">
        <f t="shared" si="56"/>
        <v>2</v>
      </c>
      <c r="CO134">
        <f t="shared" si="57"/>
        <v>2</v>
      </c>
      <c r="CP134">
        <f t="shared" si="58"/>
        <v>0</v>
      </c>
      <c r="CR134">
        <f t="shared" si="59"/>
        <v>2</v>
      </c>
      <c r="CW134">
        <f t="shared" si="60"/>
        <v>0</v>
      </c>
      <c r="CX134">
        <f t="shared" si="61"/>
        <v>0</v>
      </c>
      <c r="CY134">
        <f t="shared" si="62"/>
        <v>0</v>
      </c>
      <c r="CZ134">
        <f t="shared" si="63"/>
        <v>0</v>
      </c>
      <c r="DA134">
        <f t="shared" si="64"/>
        <v>0</v>
      </c>
      <c r="DB134">
        <f t="shared" si="65"/>
        <v>2</v>
      </c>
      <c r="DC134">
        <f t="shared" si="66"/>
        <v>2</v>
      </c>
      <c r="DD134">
        <f t="shared" si="67"/>
        <v>0</v>
      </c>
      <c r="DG134">
        <f t="shared" si="68"/>
        <v>2</v>
      </c>
    </row>
    <row r="135" spans="1:111" x14ac:dyDescent="0.35">
      <c r="A135" s="171" t="s">
        <v>843</v>
      </c>
      <c r="B135" s="6" t="s">
        <v>844</v>
      </c>
      <c r="C135" s="45" t="s">
        <v>2254</v>
      </c>
      <c r="D135" s="161" t="s">
        <v>1795</v>
      </c>
      <c r="E135" s="161"/>
      <c r="F135" s="46" t="s">
        <v>3850</v>
      </c>
      <c r="G135" s="5" t="s">
        <v>962</v>
      </c>
      <c r="H135" t="s">
        <v>963</v>
      </c>
      <c r="I135" s="6" t="s">
        <v>964</v>
      </c>
      <c r="J135" s="14"/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0.5</v>
      </c>
      <c r="BT135">
        <v>0.5</v>
      </c>
      <c r="BU135">
        <v>0</v>
      </c>
      <c r="BV135">
        <v>0</v>
      </c>
      <c r="BW135">
        <v>0</v>
      </c>
      <c r="BX135">
        <v>0</v>
      </c>
      <c r="BY135">
        <v>0.5</v>
      </c>
      <c r="BZ135">
        <v>0</v>
      </c>
      <c r="CA135">
        <v>0.5</v>
      </c>
      <c r="CC135">
        <f t="shared" si="46"/>
        <v>4</v>
      </c>
      <c r="CE135">
        <f t="shared" si="47"/>
        <v>0</v>
      </c>
      <c r="CF135">
        <f t="shared" si="48"/>
        <v>0</v>
      </c>
      <c r="CG135">
        <f t="shared" si="49"/>
        <v>0</v>
      </c>
      <c r="CH135">
        <f t="shared" si="50"/>
        <v>0</v>
      </c>
      <c r="CI135">
        <f t="shared" si="51"/>
        <v>0</v>
      </c>
      <c r="CJ135">
        <f t="shared" si="52"/>
        <v>0</v>
      </c>
      <c r="CK135">
        <f t="shared" si="53"/>
        <v>0</v>
      </c>
      <c r="CL135">
        <f t="shared" si="54"/>
        <v>0</v>
      </c>
      <c r="CM135">
        <f t="shared" si="55"/>
        <v>0</v>
      </c>
      <c r="CN135">
        <f t="shared" si="56"/>
        <v>0</v>
      </c>
      <c r="CO135">
        <f t="shared" si="57"/>
        <v>2</v>
      </c>
      <c r="CP135">
        <f t="shared" si="58"/>
        <v>2</v>
      </c>
      <c r="CR135">
        <f t="shared" si="59"/>
        <v>2</v>
      </c>
      <c r="CW135">
        <f t="shared" si="60"/>
        <v>0</v>
      </c>
      <c r="CX135">
        <f t="shared" si="61"/>
        <v>0</v>
      </c>
      <c r="CY135">
        <f t="shared" si="62"/>
        <v>0</v>
      </c>
      <c r="CZ135">
        <f t="shared" si="63"/>
        <v>0</v>
      </c>
      <c r="DA135">
        <f t="shared" si="64"/>
        <v>0</v>
      </c>
      <c r="DB135">
        <f t="shared" si="65"/>
        <v>0</v>
      </c>
      <c r="DC135">
        <f t="shared" si="66"/>
        <v>2</v>
      </c>
      <c r="DD135">
        <f t="shared" si="67"/>
        <v>2</v>
      </c>
      <c r="DG135">
        <f t="shared" si="68"/>
        <v>2</v>
      </c>
    </row>
    <row r="136" spans="1:111" x14ac:dyDescent="0.35">
      <c r="A136" s="171" t="s">
        <v>189</v>
      </c>
      <c r="B136" s="6" t="s">
        <v>190</v>
      </c>
      <c r="C136" s="45" t="s">
        <v>3043</v>
      </c>
      <c r="D136" s="161" t="s">
        <v>2258</v>
      </c>
      <c r="E136" s="161" t="s">
        <v>1574</v>
      </c>
      <c r="F136" s="46" t="s">
        <v>3850</v>
      </c>
      <c r="G136" s="5" t="s">
        <v>929</v>
      </c>
      <c r="H136" t="s">
        <v>930</v>
      </c>
      <c r="I136" s="6" t="s">
        <v>931</v>
      </c>
      <c r="J136" s="14"/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0.5</v>
      </c>
      <c r="R136">
        <v>0.5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0.5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C136">
        <f t="shared" si="46"/>
        <v>3</v>
      </c>
      <c r="CE136">
        <f t="shared" si="47"/>
        <v>2</v>
      </c>
      <c r="CF136">
        <f t="shared" si="48"/>
        <v>0</v>
      </c>
      <c r="CG136">
        <f t="shared" si="49"/>
        <v>0</v>
      </c>
      <c r="CH136">
        <f t="shared" si="50"/>
        <v>0</v>
      </c>
      <c r="CI136">
        <f t="shared" si="51"/>
        <v>0</v>
      </c>
      <c r="CJ136">
        <f t="shared" si="52"/>
        <v>1</v>
      </c>
      <c r="CK136">
        <f t="shared" si="53"/>
        <v>0</v>
      </c>
      <c r="CL136">
        <f t="shared" si="54"/>
        <v>0</v>
      </c>
      <c r="CM136">
        <f t="shared" si="55"/>
        <v>0</v>
      </c>
      <c r="CN136">
        <f t="shared" si="56"/>
        <v>0</v>
      </c>
      <c r="CO136">
        <f t="shared" si="57"/>
        <v>0</v>
      </c>
      <c r="CP136">
        <f t="shared" si="58"/>
        <v>0</v>
      </c>
      <c r="CR136">
        <f t="shared" si="59"/>
        <v>2</v>
      </c>
      <c r="CW136">
        <f t="shared" si="60"/>
        <v>2</v>
      </c>
      <c r="CX136">
        <f t="shared" si="61"/>
        <v>0</v>
      </c>
      <c r="CY136">
        <f t="shared" si="62"/>
        <v>0</v>
      </c>
      <c r="CZ136">
        <f t="shared" si="63"/>
        <v>0</v>
      </c>
      <c r="DA136">
        <f t="shared" si="64"/>
        <v>1</v>
      </c>
      <c r="DB136">
        <f t="shared" si="65"/>
        <v>0</v>
      </c>
      <c r="DC136">
        <f t="shared" si="66"/>
        <v>0</v>
      </c>
      <c r="DD136">
        <f t="shared" si="67"/>
        <v>0</v>
      </c>
      <c r="DG136">
        <f t="shared" si="68"/>
        <v>2</v>
      </c>
    </row>
    <row r="137" spans="1:111" x14ac:dyDescent="0.35">
      <c r="A137" s="171" t="s">
        <v>195</v>
      </c>
      <c r="B137" s="6" t="s">
        <v>196</v>
      </c>
      <c r="C137" s="45" t="s">
        <v>3044</v>
      </c>
      <c r="D137" s="161" t="s">
        <v>913</v>
      </c>
      <c r="E137" s="161"/>
      <c r="F137" s="46" t="s">
        <v>3850</v>
      </c>
      <c r="G137" s="5" t="s">
        <v>912</v>
      </c>
      <c r="H137" t="s">
        <v>913</v>
      </c>
      <c r="I137" s="6" t="s">
        <v>914</v>
      </c>
      <c r="J137" s="14"/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0.5</v>
      </c>
      <c r="R137">
        <v>0.5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0.5</v>
      </c>
      <c r="CC137">
        <f t="shared" si="46"/>
        <v>3</v>
      </c>
      <c r="CE137">
        <f t="shared" si="47"/>
        <v>2</v>
      </c>
      <c r="CF137">
        <f t="shared" si="48"/>
        <v>0</v>
      </c>
      <c r="CG137">
        <f t="shared" si="49"/>
        <v>0</v>
      </c>
      <c r="CH137">
        <f t="shared" si="50"/>
        <v>0</v>
      </c>
      <c r="CI137">
        <f t="shared" si="51"/>
        <v>0</v>
      </c>
      <c r="CJ137">
        <f t="shared" si="52"/>
        <v>0</v>
      </c>
      <c r="CK137">
        <f t="shared" si="53"/>
        <v>0</v>
      </c>
      <c r="CL137">
        <f t="shared" si="54"/>
        <v>0</v>
      </c>
      <c r="CM137">
        <f t="shared" si="55"/>
        <v>0</v>
      </c>
      <c r="CN137">
        <f t="shared" si="56"/>
        <v>0</v>
      </c>
      <c r="CO137">
        <f t="shared" si="57"/>
        <v>0</v>
      </c>
      <c r="CP137">
        <f t="shared" si="58"/>
        <v>1</v>
      </c>
      <c r="CR137">
        <f t="shared" si="59"/>
        <v>2</v>
      </c>
      <c r="CW137">
        <f t="shared" si="60"/>
        <v>2</v>
      </c>
      <c r="CX137">
        <f t="shared" si="61"/>
        <v>0</v>
      </c>
      <c r="CY137">
        <f t="shared" si="62"/>
        <v>0</v>
      </c>
      <c r="CZ137">
        <f t="shared" si="63"/>
        <v>0</v>
      </c>
      <c r="DA137">
        <f t="shared" si="64"/>
        <v>0</v>
      </c>
      <c r="DB137">
        <f t="shared" si="65"/>
        <v>0</v>
      </c>
      <c r="DC137">
        <f t="shared" si="66"/>
        <v>0</v>
      </c>
      <c r="DD137">
        <f t="shared" si="67"/>
        <v>1</v>
      </c>
      <c r="DG137">
        <f t="shared" si="68"/>
        <v>2</v>
      </c>
    </row>
    <row r="138" spans="1:111" x14ac:dyDescent="0.35">
      <c r="A138" s="171" t="s">
        <v>213</v>
      </c>
      <c r="B138" s="6" t="s">
        <v>214</v>
      </c>
      <c r="C138" s="45" t="s">
        <v>214</v>
      </c>
      <c r="D138" s="161" t="s">
        <v>1681</v>
      </c>
      <c r="E138" s="161"/>
      <c r="F138" s="46" t="s">
        <v>3850</v>
      </c>
      <c r="G138" s="5" t="s">
        <v>935</v>
      </c>
      <c r="H138" t="s">
        <v>936</v>
      </c>
      <c r="I138" s="6" t="s">
        <v>937</v>
      </c>
      <c r="J138" s="14"/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0.5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0.5</v>
      </c>
      <c r="BO138">
        <v>0</v>
      </c>
      <c r="BP138">
        <v>0</v>
      </c>
      <c r="BQ138">
        <v>0.5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C138">
        <f t="shared" si="46"/>
        <v>3</v>
      </c>
      <c r="CE138">
        <f t="shared" si="47"/>
        <v>1</v>
      </c>
      <c r="CF138">
        <f t="shared" si="48"/>
        <v>0</v>
      </c>
      <c r="CG138">
        <f t="shared" si="49"/>
        <v>0</v>
      </c>
      <c r="CH138">
        <f t="shared" si="50"/>
        <v>0</v>
      </c>
      <c r="CI138">
        <f t="shared" si="51"/>
        <v>0</v>
      </c>
      <c r="CJ138">
        <f t="shared" si="52"/>
        <v>0</v>
      </c>
      <c r="CK138">
        <f t="shared" si="53"/>
        <v>0</v>
      </c>
      <c r="CL138">
        <f t="shared" si="54"/>
        <v>0</v>
      </c>
      <c r="CM138">
        <f t="shared" si="55"/>
        <v>0</v>
      </c>
      <c r="CN138">
        <f t="shared" si="56"/>
        <v>2</v>
      </c>
      <c r="CO138">
        <f t="shared" si="57"/>
        <v>0</v>
      </c>
      <c r="CP138">
        <f t="shared" si="58"/>
        <v>0</v>
      </c>
      <c r="CR138">
        <f t="shared" si="59"/>
        <v>2</v>
      </c>
      <c r="CW138">
        <f t="shared" si="60"/>
        <v>1</v>
      </c>
      <c r="CX138">
        <f t="shared" si="61"/>
        <v>0</v>
      </c>
      <c r="CY138">
        <f t="shared" si="62"/>
        <v>0</v>
      </c>
      <c r="CZ138">
        <f t="shared" si="63"/>
        <v>0</v>
      </c>
      <c r="DA138">
        <f t="shared" si="64"/>
        <v>0</v>
      </c>
      <c r="DB138">
        <f t="shared" si="65"/>
        <v>2</v>
      </c>
      <c r="DC138">
        <f t="shared" si="66"/>
        <v>0</v>
      </c>
      <c r="DD138">
        <f t="shared" si="67"/>
        <v>0</v>
      </c>
      <c r="DG138">
        <f t="shared" si="68"/>
        <v>2</v>
      </c>
    </row>
    <row r="139" spans="1:111" x14ac:dyDescent="0.35">
      <c r="A139" s="171" t="s">
        <v>256</v>
      </c>
      <c r="B139" s="6" t="s">
        <v>257</v>
      </c>
      <c r="C139" s="45" t="s">
        <v>2274</v>
      </c>
      <c r="D139" s="161" t="s">
        <v>993</v>
      </c>
      <c r="E139" s="161"/>
      <c r="F139" s="46" t="s">
        <v>3850</v>
      </c>
      <c r="G139" s="5" t="s">
        <v>992</v>
      </c>
      <c r="H139" t="s">
        <v>993</v>
      </c>
      <c r="I139" s="6" t="s">
        <v>994</v>
      </c>
      <c r="J139" s="14" t="s">
        <v>912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0.5</v>
      </c>
      <c r="W139">
        <v>0.5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0.5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C139">
        <f t="shared" si="46"/>
        <v>3</v>
      </c>
      <c r="CE139">
        <f t="shared" si="47"/>
        <v>0</v>
      </c>
      <c r="CF139">
        <f t="shared" si="48"/>
        <v>2</v>
      </c>
      <c r="CG139">
        <f t="shared" si="49"/>
        <v>1</v>
      </c>
      <c r="CH139">
        <f t="shared" si="50"/>
        <v>0</v>
      </c>
      <c r="CI139">
        <f t="shared" si="51"/>
        <v>0</v>
      </c>
      <c r="CJ139">
        <f t="shared" si="52"/>
        <v>0</v>
      </c>
      <c r="CK139">
        <f t="shared" si="53"/>
        <v>0</v>
      </c>
      <c r="CL139">
        <f t="shared" si="54"/>
        <v>0</v>
      </c>
      <c r="CM139">
        <f t="shared" si="55"/>
        <v>0</v>
      </c>
      <c r="CN139">
        <f t="shared" si="56"/>
        <v>0</v>
      </c>
      <c r="CO139">
        <f t="shared" si="57"/>
        <v>0</v>
      </c>
      <c r="CP139">
        <f t="shared" si="58"/>
        <v>0</v>
      </c>
      <c r="CR139">
        <f t="shared" si="59"/>
        <v>2</v>
      </c>
      <c r="CW139">
        <f t="shared" si="60"/>
        <v>2</v>
      </c>
      <c r="CX139">
        <f t="shared" si="61"/>
        <v>1</v>
      </c>
      <c r="CY139">
        <f t="shared" si="62"/>
        <v>0</v>
      </c>
      <c r="CZ139">
        <f t="shared" si="63"/>
        <v>0</v>
      </c>
      <c r="DA139">
        <f t="shared" si="64"/>
        <v>0</v>
      </c>
      <c r="DB139">
        <f t="shared" si="65"/>
        <v>0</v>
      </c>
      <c r="DC139">
        <f t="shared" si="66"/>
        <v>0</v>
      </c>
      <c r="DD139">
        <f t="shared" si="67"/>
        <v>0</v>
      </c>
      <c r="DG139">
        <f t="shared" si="68"/>
        <v>2</v>
      </c>
    </row>
    <row r="140" spans="1:111" x14ac:dyDescent="0.35">
      <c r="A140" s="171" t="s">
        <v>260</v>
      </c>
      <c r="B140" s="6" t="s">
        <v>261</v>
      </c>
      <c r="C140" s="45" t="s">
        <v>3045</v>
      </c>
      <c r="D140" s="161" t="s">
        <v>913</v>
      </c>
      <c r="E140" s="161"/>
      <c r="F140" s="46" t="s">
        <v>3850</v>
      </c>
      <c r="G140" s="5" t="s">
        <v>912</v>
      </c>
      <c r="H140" t="s">
        <v>913</v>
      </c>
      <c r="I140" s="6" t="s">
        <v>914</v>
      </c>
      <c r="J140" s="14" t="s">
        <v>923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0.5</v>
      </c>
      <c r="W140">
        <v>0.5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0.5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C140">
        <f t="shared" si="46"/>
        <v>3</v>
      </c>
      <c r="CE140">
        <f t="shared" si="47"/>
        <v>0</v>
      </c>
      <c r="CF140">
        <f t="shared" si="48"/>
        <v>2</v>
      </c>
      <c r="CG140">
        <f t="shared" si="49"/>
        <v>1</v>
      </c>
      <c r="CH140">
        <f t="shared" si="50"/>
        <v>0</v>
      </c>
      <c r="CI140">
        <f t="shared" si="51"/>
        <v>0</v>
      </c>
      <c r="CJ140">
        <f t="shared" si="52"/>
        <v>0</v>
      </c>
      <c r="CK140">
        <f t="shared" si="53"/>
        <v>0</v>
      </c>
      <c r="CL140">
        <f t="shared" si="54"/>
        <v>0</v>
      </c>
      <c r="CM140">
        <f t="shared" si="55"/>
        <v>0</v>
      </c>
      <c r="CN140">
        <f t="shared" si="56"/>
        <v>0</v>
      </c>
      <c r="CO140">
        <f t="shared" si="57"/>
        <v>0</v>
      </c>
      <c r="CP140">
        <f t="shared" si="58"/>
        <v>0</v>
      </c>
      <c r="CR140">
        <f t="shared" si="59"/>
        <v>2</v>
      </c>
      <c r="CW140">
        <f t="shared" si="60"/>
        <v>2</v>
      </c>
      <c r="CX140">
        <f t="shared" si="61"/>
        <v>1</v>
      </c>
      <c r="CY140">
        <f t="shared" si="62"/>
        <v>0</v>
      </c>
      <c r="CZ140">
        <f t="shared" si="63"/>
        <v>0</v>
      </c>
      <c r="DA140">
        <f t="shared" si="64"/>
        <v>0</v>
      </c>
      <c r="DB140">
        <f t="shared" si="65"/>
        <v>0</v>
      </c>
      <c r="DC140">
        <f t="shared" si="66"/>
        <v>0</v>
      </c>
      <c r="DD140">
        <f t="shared" si="67"/>
        <v>0</v>
      </c>
      <c r="DG140">
        <f t="shared" si="68"/>
        <v>2</v>
      </c>
    </row>
    <row r="141" spans="1:111" x14ac:dyDescent="0.35">
      <c r="A141" s="171" t="s">
        <v>318</v>
      </c>
      <c r="B141" s="6" t="s">
        <v>319</v>
      </c>
      <c r="C141" s="45" t="s">
        <v>3046</v>
      </c>
      <c r="D141" s="161" t="s">
        <v>913</v>
      </c>
      <c r="E141" s="161"/>
      <c r="F141" s="46" t="s">
        <v>3850</v>
      </c>
      <c r="G141" s="5" t="s">
        <v>938</v>
      </c>
      <c r="H141" t="s">
        <v>938</v>
      </c>
      <c r="I141" s="6" t="s">
        <v>938</v>
      </c>
      <c r="J141" s="14"/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0.5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0.5</v>
      </c>
      <c r="AV141">
        <v>0</v>
      </c>
      <c r="AW141">
        <v>0</v>
      </c>
      <c r="AX141">
        <v>0</v>
      </c>
      <c r="AY141">
        <v>0.5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C141">
        <f t="shared" si="46"/>
        <v>3</v>
      </c>
      <c r="CE141">
        <f t="shared" si="47"/>
        <v>0</v>
      </c>
      <c r="CF141">
        <f t="shared" si="48"/>
        <v>1</v>
      </c>
      <c r="CG141">
        <f t="shared" si="49"/>
        <v>0</v>
      </c>
      <c r="CH141">
        <f t="shared" si="50"/>
        <v>0</v>
      </c>
      <c r="CI141">
        <f t="shared" si="51"/>
        <v>0</v>
      </c>
      <c r="CJ141">
        <f t="shared" si="52"/>
        <v>2</v>
      </c>
      <c r="CK141">
        <f t="shared" si="53"/>
        <v>0</v>
      </c>
      <c r="CL141">
        <f t="shared" si="54"/>
        <v>0</v>
      </c>
      <c r="CM141">
        <f t="shared" si="55"/>
        <v>0</v>
      </c>
      <c r="CN141">
        <f t="shared" si="56"/>
        <v>0</v>
      </c>
      <c r="CO141">
        <f t="shared" si="57"/>
        <v>0</v>
      </c>
      <c r="CP141">
        <f t="shared" si="58"/>
        <v>0</v>
      </c>
      <c r="CR141">
        <f t="shared" si="59"/>
        <v>2</v>
      </c>
      <c r="CW141">
        <f t="shared" si="60"/>
        <v>1</v>
      </c>
      <c r="CX141">
        <f t="shared" si="61"/>
        <v>0</v>
      </c>
      <c r="CY141">
        <f t="shared" si="62"/>
        <v>0</v>
      </c>
      <c r="CZ141">
        <f t="shared" si="63"/>
        <v>0</v>
      </c>
      <c r="DA141">
        <f t="shared" si="64"/>
        <v>2</v>
      </c>
      <c r="DB141">
        <f t="shared" si="65"/>
        <v>0</v>
      </c>
      <c r="DC141">
        <f t="shared" si="66"/>
        <v>0</v>
      </c>
      <c r="DD141">
        <f t="shared" si="67"/>
        <v>0</v>
      </c>
      <c r="DG141">
        <f t="shared" si="68"/>
        <v>2</v>
      </c>
    </row>
    <row r="142" spans="1:111" x14ac:dyDescent="0.35">
      <c r="A142" s="171" t="s">
        <v>348</v>
      </c>
      <c r="B142" s="6" t="s">
        <v>349</v>
      </c>
      <c r="C142" s="47" t="s">
        <v>3412</v>
      </c>
      <c r="D142" s="154" t="s">
        <v>3413</v>
      </c>
      <c r="E142" s="154"/>
      <c r="F142" s="48" t="s">
        <v>3853</v>
      </c>
      <c r="G142" s="5" t="s">
        <v>938</v>
      </c>
      <c r="H142" t="s">
        <v>938</v>
      </c>
      <c r="I142" s="6" t="s">
        <v>938</v>
      </c>
      <c r="J142" s="14"/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0.5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0.5</v>
      </c>
      <c r="BB142">
        <v>0</v>
      </c>
      <c r="BC142">
        <v>0</v>
      </c>
      <c r="BD142">
        <v>0.5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C142">
        <f t="shared" si="46"/>
        <v>3</v>
      </c>
      <c r="CE142">
        <f t="shared" si="47"/>
        <v>0</v>
      </c>
      <c r="CF142">
        <f t="shared" si="48"/>
        <v>0</v>
      </c>
      <c r="CG142">
        <f t="shared" si="49"/>
        <v>1</v>
      </c>
      <c r="CH142">
        <f t="shared" si="50"/>
        <v>0</v>
      </c>
      <c r="CI142">
        <f t="shared" si="51"/>
        <v>0</v>
      </c>
      <c r="CJ142">
        <f t="shared" si="52"/>
        <v>0</v>
      </c>
      <c r="CK142">
        <f t="shared" si="53"/>
        <v>2</v>
      </c>
      <c r="CL142">
        <f t="shared" si="54"/>
        <v>0</v>
      </c>
      <c r="CM142">
        <f t="shared" si="55"/>
        <v>0</v>
      </c>
      <c r="CN142">
        <f t="shared" si="56"/>
        <v>0</v>
      </c>
      <c r="CO142">
        <f t="shared" si="57"/>
        <v>0</v>
      </c>
      <c r="CP142">
        <f t="shared" si="58"/>
        <v>0</v>
      </c>
      <c r="CR142">
        <f t="shared" si="59"/>
        <v>2</v>
      </c>
      <c r="CW142">
        <f t="shared" si="60"/>
        <v>0</v>
      </c>
      <c r="CX142">
        <f t="shared" si="61"/>
        <v>1</v>
      </c>
      <c r="CY142">
        <f t="shared" si="62"/>
        <v>0</v>
      </c>
      <c r="CZ142">
        <f t="shared" si="63"/>
        <v>0</v>
      </c>
      <c r="DA142">
        <f t="shared" si="64"/>
        <v>2</v>
      </c>
      <c r="DB142">
        <f t="shared" si="65"/>
        <v>0</v>
      </c>
      <c r="DC142">
        <f t="shared" si="66"/>
        <v>0</v>
      </c>
      <c r="DD142">
        <f t="shared" si="67"/>
        <v>0</v>
      </c>
      <c r="DG142">
        <f t="shared" si="68"/>
        <v>2</v>
      </c>
    </row>
    <row r="143" spans="1:111" x14ac:dyDescent="0.35">
      <c r="A143" s="171" t="s">
        <v>367</v>
      </c>
      <c r="B143" s="6" t="s">
        <v>368</v>
      </c>
      <c r="C143" s="71" t="s">
        <v>2294</v>
      </c>
      <c r="D143" s="163" t="s">
        <v>913</v>
      </c>
      <c r="E143" s="163"/>
      <c r="F143" s="72" t="s">
        <v>3857</v>
      </c>
      <c r="G143" s="5" t="s">
        <v>938</v>
      </c>
      <c r="H143" t="s">
        <v>938</v>
      </c>
      <c r="I143" s="6" t="s">
        <v>938</v>
      </c>
      <c r="J143" s="14"/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0.5</v>
      </c>
      <c r="AM143">
        <v>0</v>
      </c>
      <c r="AN143">
        <v>0</v>
      </c>
      <c r="AO143">
        <v>0.5</v>
      </c>
      <c r="AP143">
        <v>0</v>
      </c>
      <c r="AQ143">
        <v>0</v>
      </c>
      <c r="AR143">
        <v>0</v>
      </c>
      <c r="AS143">
        <v>0.5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C143">
        <f t="shared" si="46"/>
        <v>3</v>
      </c>
      <c r="CE143">
        <f t="shared" si="47"/>
        <v>0</v>
      </c>
      <c r="CF143">
        <f t="shared" si="48"/>
        <v>0</v>
      </c>
      <c r="CG143">
        <f t="shared" si="49"/>
        <v>2</v>
      </c>
      <c r="CH143">
        <f t="shared" si="50"/>
        <v>1</v>
      </c>
      <c r="CI143">
        <f t="shared" si="51"/>
        <v>0</v>
      </c>
      <c r="CJ143">
        <f t="shared" si="52"/>
        <v>0</v>
      </c>
      <c r="CK143">
        <f t="shared" si="53"/>
        <v>0</v>
      </c>
      <c r="CL143">
        <f t="shared" si="54"/>
        <v>0</v>
      </c>
      <c r="CM143">
        <f t="shared" si="55"/>
        <v>0</v>
      </c>
      <c r="CN143">
        <f t="shared" si="56"/>
        <v>0</v>
      </c>
      <c r="CO143">
        <f t="shared" si="57"/>
        <v>0</v>
      </c>
      <c r="CP143">
        <f t="shared" si="58"/>
        <v>0</v>
      </c>
      <c r="CR143">
        <f t="shared" si="59"/>
        <v>2</v>
      </c>
      <c r="CW143">
        <f t="shared" si="60"/>
        <v>0</v>
      </c>
      <c r="CX143">
        <f t="shared" si="61"/>
        <v>2</v>
      </c>
      <c r="CY143">
        <f t="shared" si="62"/>
        <v>1</v>
      </c>
      <c r="CZ143">
        <f t="shared" si="63"/>
        <v>0</v>
      </c>
      <c r="DA143">
        <f t="shared" si="64"/>
        <v>0</v>
      </c>
      <c r="DB143">
        <f t="shared" si="65"/>
        <v>0</v>
      </c>
      <c r="DC143">
        <f t="shared" si="66"/>
        <v>0</v>
      </c>
      <c r="DD143">
        <f t="shared" si="67"/>
        <v>0</v>
      </c>
      <c r="DG143">
        <f t="shared" si="68"/>
        <v>2</v>
      </c>
    </row>
    <row r="144" spans="1:111" x14ac:dyDescent="0.35">
      <c r="A144" s="171" t="s">
        <v>369</v>
      </c>
      <c r="B144" s="6" t="s">
        <v>370</v>
      </c>
      <c r="C144" s="47" t="s">
        <v>3889</v>
      </c>
      <c r="D144" s="154" t="s">
        <v>1521</v>
      </c>
      <c r="E144" s="154"/>
      <c r="F144" s="48" t="s">
        <v>3853</v>
      </c>
      <c r="G144" s="5" t="s">
        <v>938</v>
      </c>
      <c r="H144" t="s">
        <v>938</v>
      </c>
      <c r="I144" s="6" t="s">
        <v>938</v>
      </c>
      <c r="J144" s="14"/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0.5</v>
      </c>
      <c r="AM144">
        <v>0</v>
      </c>
      <c r="AN144">
        <v>0</v>
      </c>
      <c r="AO144">
        <v>0.5</v>
      </c>
      <c r="AP144">
        <v>0</v>
      </c>
      <c r="AQ144">
        <v>0</v>
      </c>
      <c r="AR144">
        <v>0</v>
      </c>
      <c r="AS144">
        <v>0</v>
      </c>
      <c r="AT144">
        <v>0.5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C144">
        <f t="shared" si="46"/>
        <v>3</v>
      </c>
      <c r="CE144">
        <f t="shared" si="47"/>
        <v>0</v>
      </c>
      <c r="CF144">
        <f t="shared" si="48"/>
        <v>0</v>
      </c>
      <c r="CG144">
        <f t="shared" si="49"/>
        <v>2</v>
      </c>
      <c r="CH144">
        <f t="shared" si="50"/>
        <v>0</v>
      </c>
      <c r="CI144">
        <f t="shared" si="51"/>
        <v>1</v>
      </c>
      <c r="CJ144">
        <f t="shared" si="52"/>
        <v>0</v>
      </c>
      <c r="CK144">
        <f t="shared" si="53"/>
        <v>0</v>
      </c>
      <c r="CL144">
        <f t="shared" si="54"/>
        <v>0</v>
      </c>
      <c r="CM144">
        <f t="shared" si="55"/>
        <v>0</v>
      </c>
      <c r="CN144">
        <f t="shared" si="56"/>
        <v>0</v>
      </c>
      <c r="CO144">
        <f t="shared" si="57"/>
        <v>0</v>
      </c>
      <c r="CP144">
        <f t="shared" si="58"/>
        <v>0</v>
      </c>
      <c r="CR144">
        <f t="shared" si="59"/>
        <v>2</v>
      </c>
      <c r="CW144">
        <f t="shared" si="60"/>
        <v>0</v>
      </c>
      <c r="CX144">
        <f t="shared" si="61"/>
        <v>2</v>
      </c>
      <c r="CY144">
        <f t="shared" si="62"/>
        <v>0</v>
      </c>
      <c r="CZ144">
        <f t="shared" si="63"/>
        <v>1</v>
      </c>
      <c r="DA144">
        <f t="shared" si="64"/>
        <v>0</v>
      </c>
      <c r="DB144">
        <f t="shared" si="65"/>
        <v>0</v>
      </c>
      <c r="DC144">
        <f t="shared" si="66"/>
        <v>0</v>
      </c>
      <c r="DD144">
        <f t="shared" si="67"/>
        <v>0</v>
      </c>
      <c r="DG144">
        <f t="shared" si="68"/>
        <v>2</v>
      </c>
    </row>
    <row r="145" spans="1:111" x14ac:dyDescent="0.35">
      <c r="A145" s="171" t="s">
        <v>375</v>
      </c>
      <c r="B145" s="6" t="s">
        <v>376</v>
      </c>
      <c r="C145" s="168" t="s">
        <v>938</v>
      </c>
      <c r="D145" s="162" t="s">
        <v>938</v>
      </c>
      <c r="E145" s="162"/>
      <c r="F145" s="164" t="s">
        <v>3852</v>
      </c>
      <c r="G145" s="5" t="s">
        <v>938</v>
      </c>
      <c r="H145" t="s">
        <v>938</v>
      </c>
      <c r="I145" s="6" t="s">
        <v>938</v>
      </c>
      <c r="J145" s="14"/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0.5</v>
      </c>
      <c r="AM145">
        <v>0</v>
      </c>
      <c r="AN145">
        <v>0</v>
      </c>
      <c r="AO145">
        <v>0.5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0.5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C145">
        <f t="shared" si="46"/>
        <v>3</v>
      </c>
      <c r="CE145">
        <f t="shared" si="47"/>
        <v>0</v>
      </c>
      <c r="CF145">
        <f t="shared" si="48"/>
        <v>0</v>
      </c>
      <c r="CG145">
        <f t="shared" si="49"/>
        <v>2</v>
      </c>
      <c r="CH145">
        <f t="shared" si="50"/>
        <v>0</v>
      </c>
      <c r="CI145">
        <f t="shared" si="51"/>
        <v>0</v>
      </c>
      <c r="CJ145">
        <f t="shared" si="52"/>
        <v>0</v>
      </c>
      <c r="CK145">
        <f t="shared" si="53"/>
        <v>1</v>
      </c>
      <c r="CL145">
        <f t="shared" si="54"/>
        <v>0</v>
      </c>
      <c r="CM145">
        <f t="shared" si="55"/>
        <v>0</v>
      </c>
      <c r="CN145">
        <f t="shared" si="56"/>
        <v>0</v>
      </c>
      <c r="CO145">
        <f t="shared" si="57"/>
        <v>0</v>
      </c>
      <c r="CP145">
        <f t="shared" si="58"/>
        <v>0</v>
      </c>
      <c r="CR145">
        <f t="shared" si="59"/>
        <v>2</v>
      </c>
      <c r="CW145">
        <f t="shared" si="60"/>
        <v>0</v>
      </c>
      <c r="CX145">
        <f t="shared" si="61"/>
        <v>2</v>
      </c>
      <c r="CY145">
        <f t="shared" si="62"/>
        <v>0</v>
      </c>
      <c r="CZ145">
        <f t="shared" si="63"/>
        <v>0</v>
      </c>
      <c r="DA145">
        <f t="shared" si="64"/>
        <v>1</v>
      </c>
      <c r="DB145">
        <f t="shared" si="65"/>
        <v>0</v>
      </c>
      <c r="DC145">
        <f t="shared" si="66"/>
        <v>0</v>
      </c>
      <c r="DD145">
        <f t="shared" si="67"/>
        <v>0</v>
      </c>
      <c r="DG145">
        <f t="shared" si="68"/>
        <v>2</v>
      </c>
    </row>
    <row r="146" spans="1:111" x14ac:dyDescent="0.35">
      <c r="A146" s="171" t="s">
        <v>391</v>
      </c>
      <c r="B146" s="6" t="s">
        <v>392</v>
      </c>
      <c r="C146" s="47" t="s">
        <v>3428</v>
      </c>
      <c r="D146" s="154" t="s">
        <v>3429</v>
      </c>
      <c r="E146" s="154"/>
      <c r="F146" s="48" t="s">
        <v>3853</v>
      </c>
      <c r="G146" s="5" t="s">
        <v>938</v>
      </c>
      <c r="H146" t="s">
        <v>938</v>
      </c>
      <c r="I146" s="6" t="s">
        <v>938</v>
      </c>
      <c r="J146" s="14"/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0.5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0.5</v>
      </c>
      <c r="BB146">
        <v>0</v>
      </c>
      <c r="BC146">
        <v>0</v>
      </c>
      <c r="BD146">
        <v>0.5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C146">
        <f t="shared" si="46"/>
        <v>3</v>
      </c>
      <c r="CE146">
        <f t="shared" si="47"/>
        <v>0</v>
      </c>
      <c r="CF146">
        <f t="shared" si="48"/>
        <v>0</v>
      </c>
      <c r="CG146">
        <f t="shared" si="49"/>
        <v>1</v>
      </c>
      <c r="CH146">
        <f t="shared" si="50"/>
        <v>0</v>
      </c>
      <c r="CI146">
        <f t="shared" si="51"/>
        <v>0</v>
      </c>
      <c r="CJ146">
        <f t="shared" si="52"/>
        <v>0</v>
      </c>
      <c r="CK146">
        <f t="shared" si="53"/>
        <v>2</v>
      </c>
      <c r="CL146">
        <f t="shared" si="54"/>
        <v>0</v>
      </c>
      <c r="CM146">
        <f t="shared" si="55"/>
        <v>0</v>
      </c>
      <c r="CN146">
        <f t="shared" si="56"/>
        <v>0</v>
      </c>
      <c r="CO146">
        <f t="shared" si="57"/>
        <v>0</v>
      </c>
      <c r="CP146">
        <f t="shared" si="58"/>
        <v>0</v>
      </c>
      <c r="CR146">
        <f t="shared" si="59"/>
        <v>2</v>
      </c>
      <c r="CW146">
        <f t="shared" si="60"/>
        <v>0</v>
      </c>
      <c r="CX146">
        <f t="shared" si="61"/>
        <v>1</v>
      </c>
      <c r="CY146">
        <f t="shared" si="62"/>
        <v>0</v>
      </c>
      <c r="CZ146">
        <f t="shared" si="63"/>
        <v>0</v>
      </c>
      <c r="DA146">
        <f t="shared" si="64"/>
        <v>2</v>
      </c>
      <c r="DB146">
        <f t="shared" si="65"/>
        <v>0</v>
      </c>
      <c r="DC146">
        <f t="shared" si="66"/>
        <v>0</v>
      </c>
      <c r="DD146">
        <f t="shared" si="67"/>
        <v>0</v>
      </c>
      <c r="DG146">
        <f t="shared" si="68"/>
        <v>2</v>
      </c>
    </row>
    <row r="147" spans="1:111" x14ac:dyDescent="0.35">
      <c r="A147" s="171" t="s">
        <v>397</v>
      </c>
      <c r="B147" s="6" t="s">
        <v>398</v>
      </c>
      <c r="C147" s="45" t="s">
        <v>2297</v>
      </c>
      <c r="D147" s="161" t="s">
        <v>1030</v>
      </c>
      <c r="E147" s="161"/>
      <c r="F147" s="46" t="s">
        <v>3850</v>
      </c>
      <c r="G147" s="5" t="s">
        <v>939</v>
      </c>
      <c r="H147" t="s">
        <v>1016</v>
      </c>
      <c r="I147" s="7" t="s">
        <v>1017</v>
      </c>
      <c r="J147" s="14"/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0.5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0.5</v>
      </c>
      <c r="CA147">
        <v>0.5</v>
      </c>
      <c r="CC147">
        <f t="shared" si="46"/>
        <v>3</v>
      </c>
      <c r="CE147">
        <f t="shared" si="47"/>
        <v>0</v>
      </c>
      <c r="CF147">
        <f t="shared" si="48"/>
        <v>0</v>
      </c>
      <c r="CG147">
        <f t="shared" si="49"/>
        <v>1</v>
      </c>
      <c r="CH147">
        <f t="shared" si="50"/>
        <v>0</v>
      </c>
      <c r="CI147">
        <f t="shared" si="51"/>
        <v>0</v>
      </c>
      <c r="CJ147">
        <f t="shared" si="52"/>
        <v>0</v>
      </c>
      <c r="CK147">
        <f t="shared" si="53"/>
        <v>0</v>
      </c>
      <c r="CL147">
        <f t="shared" si="54"/>
        <v>0</v>
      </c>
      <c r="CM147">
        <f t="shared" si="55"/>
        <v>0</v>
      </c>
      <c r="CN147">
        <f t="shared" si="56"/>
        <v>0</v>
      </c>
      <c r="CO147">
        <f t="shared" si="57"/>
        <v>0</v>
      </c>
      <c r="CP147">
        <f t="shared" si="58"/>
        <v>2</v>
      </c>
      <c r="CR147">
        <f t="shared" si="59"/>
        <v>2</v>
      </c>
      <c r="CW147">
        <f t="shared" si="60"/>
        <v>0</v>
      </c>
      <c r="CX147">
        <f t="shared" si="61"/>
        <v>1</v>
      </c>
      <c r="CY147">
        <f t="shared" si="62"/>
        <v>0</v>
      </c>
      <c r="CZ147">
        <f t="shared" si="63"/>
        <v>0</v>
      </c>
      <c r="DA147">
        <f t="shared" si="64"/>
        <v>0</v>
      </c>
      <c r="DB147">
        <f t="shared" si="65"/>
        <v>0</v>
      </c>
      <c r="DC147">
        <f t="shared" si="66"/>
        <v>0</v>
      </c>
      <c r="DD147">
        <f t="shared" si="67"/>
        <v>2</v>
      </c>
      <c r="DG147">
        <f t="shared" si="68"/>
        <v>2</v>
      </c>
    </row>
    <row r="148" spans="1:111" x14ac:dyDescent="0.35">
      <c r="A148" s="171" t="s">
        <v>407</v>
      </c>
      <c r="B148" s="6" t="s">
        <v>408</v>
      </c>
      <c r="C148" s="47" t="s">
        <v>3890</v>
      </c>
      <c r="D148" s="154" t="s">
        <v>3266</v>
      </c>
      <c r="E148" s="154"/>
      <c r="F148" s="48" t="s">
        <v>3853</v>
      </c>
      <c r="G148" s="5" t="s">
        <v>938</v>
      </c>
      <c r="H148" t="s">
        <v>938</v>
      </c>
      <c r="I148" s="6" t="s">
        <v>938</v>
      </c>
      <c r="J148" s="14"/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0.5</v>
      </c>
      <c r="AN148">
        <v>0.5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0.5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C148">
        <f t="shared" si="46"/>
        <v>3</v>
      </c>
      <c r="CE148">
        <f t="shared" si="47"/>
        <v>0</v>
      </c>
      <c r="CF148">
        <f t="shared" si="48"/>
        <v>0</v>
      </c>
      <c r="CG148">
        <f t="shared" si="49"/>
        <v>2</v>
      </c>
      <c r="CH148">
        <f t="shared" si="50"/>
        <v>0</v>
      </c>
      <c r="CI148">
        <f t="shared" si="51"/>
        <v>0</v>
      </c>
      <c r="CJ148">
        <f t="shared" si="52"/>
        <v>0</v>
      </c>
      <c r="CK148">
        <f t="shared" si="53"/>
        <v>0</v>
      </c>
      <c r="CL148">
        <f t="shared" si="54"/>
        <v>0</v>
      </c>
      <c r="CM148">
        <f t="shared" si="55"/>
        <v>0</v>
      </c>
      <c r="CN148">
        <f t="shared" si="56"/>
        <v>0</v>
      </c>
      <c r="CO148">
        <f t="shared" si="57"/>
        <v>1</v>
      </c>
      <c r="CP148">
        <f t="shared" si="58"/>
        <v>0</v>
      </c>
      <c r="CR148">
        <f t="shared" si="59"/>
        <v>2</v>
      </c>
      <c r="CW148">
        <f t="shared" si="60"/>
        <v>0</v>
      </c>
      <c r="CX148">
        <f t="shared" si="61"/>
        <v>2</v>
      </c>
      <c r="CY148">
        <f t="shared" si="62"/>
        <v>0</v>
      </c>
      <c r="CZ148">
        <f t="shared" si="63"/>
        <v>0</v>
      </c>
      <c r="DA148">
        <f t="shared" si="64"/>
        <v>0</v>
      </c>
      <c r="DB148">
        <f t="shared" si="65"/>
        <v>0</v>
      </c>
      <c r="DC148">
        <f t="shared" si="66"/>
        <v>1</v>
      </c>
      <c r="DD148">
        <f t="shared" si="67"/>
        <v>0</v>
      </c>
      <c r="DG148">
        <f t="shared" si="68"/>
        <v>2</v>
      </c>
    </row>
    <row r="149" spans="1:111" x14ac:dyDescent="0.35">
      <c r="A149" s="171" t="s">
        <v>434</v>
      </c>
      <c r="B149" s="6" t="s">
        <v>1461</v>
      </c>
      <c r="C149" s="45" t="s">
        <v>3047</v>
      </c>
      <c r="D149" s="161" t="s">
        <v>2305</v>
      </c>
      <c r="E149" s="161"/>
      <c r="F149" s="46" t="s">
        <v>3850</v>
      </c>
      <c r="G149" s="5" t="s">
        <v>912</v>
      </c>
      <c r="H149" t="s">
        <v>913</v>
      </c>
      <c r="I149" s="6" t="s">
        <v>914</v>
      </c>
      <c r="J149" s="14"/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0.5</v>
      </c>
      <c r="AP149">
        <v>0.5</v>
      </c>
      <c r="AQ149">
        <v>0.5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C149">
        <f t="shared" si="46"/>
        <v>3</v>
      </c>
      <c r="CE149">
        <f t="shared" si="47"/>
        <v>0</v>
      </c>
      <c r="CF149">
        <f t="shared" si="48"/>
        <v>0</v>
      </c>
      <c r="CG149">
        <f t="shared" si="49"/>
        <v>2</v>
      </c>
      <c r="CH149">
        <f t="shared" si="50"/>
        <v>1</v>
      </c>
      <c r="CI149">
        <f t="shared" si="51"/>
        <v>0</v>
      </c>
      <c r="CJ149">
        <f t="shared" si="52"/>
        <v>0</v>
      </c>
      <c r="CK149">
        <f t="shared" si="53"/>
        <v>0</v>
      </c>
      <c r="CL149">
        <f t="shared" si="54"/>
        <v>0</v>
      </c>
      <c r="CM149">
        <f t="shared" si="55"/>
        <v>0</v>
      </c>
      <c r="CN149">
        <f t="shared" si="56"/>
        <v>0</v>
      </c>
      <c r="CO149">
        <f t="shared" si="57"/>
        <v>0</v>
      </c>
      <c r="CP149">
        <f t="shared" si="58"/>
        <v>0</v>
      </c>
      <c r="CR149">
        <f t="shared" si="59"/>
        <v>2</v>
      </c>
      <c r="CW149">
        <f t="shared" si="60"/>
        <v>0</v>
      </c>
      <c r="CX149">
        <f t="shared" si="61"/>
        <v>2</v>
      </c>
      <c r="CY149">
        <f t="shared" si="62"/>
        <v>1</v>
      </c>
      <c r="CZ149">
        <f t="shared" si="63"/>
        <v>0</v>
      </c>
      <c r="DA149">
        <f t="shared" si="64"/>
        <v>0</v>
      </c>
      <c r="DB149">
        <f t="shared" si="65"/>
        <v>0</v>
      </c>
      <c r="DC149">
        <f t="shared" si="66"/>
        <v>0</v>
      </c>
      <c r="DD149">
        <f t="shared" si="67"/>
        <v>0</v>
      </c>
      <c r="DG149">
        <f t="shared" si="68"/>
        <v>2</v>
      </c>
    </row>
    <row r="150" spans="1:111" x14ac:dyDescent="0.35">
      <c r="A150" s="171" t="s">
        <v>479</v>
      </c>
      <c r="B150" s="6" t="s">
        <v>480</v>
      </c>
      <c r="C150" s="45" t="s">
        <v>3048</v>
      </c>
      <c r="D150" s="161" t="s">
        <v>913</v>
      </c>
      <c r="E150" s="161"/>
      <c r="F150" s="46" t="s">
        <v>3850</v>
      </c>
      <c r="G150" s="5" t="s">
        <v>912</v>
      </c>
      <c r="H150" t="s">
        <v>913</v>
      </c>
      <c r="I150" s="6" t="s">
        <v>914</v>
      </c>
      <c r="J150" s="14"/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0.5</v>
      </c>
      <c r="AR150">
        <v>0</v>
      </c>
      <c r="AS150">
        <v>0.5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0.5</v>
      </c>
      <c r="BX150">
        <v>0</v>
      </c>
      <c r="BY150">
        <v>0</v>
      </c>
      <c r="BZ150">
        <v>0</v>
      </c>
      <c r="CA150">
        <v>0</v>
      </c>
      <c r="CC150">
        <f t="shared" si="46"/>
        <v>3</v>
      </c>
      <c r="CE150">
        <f t="shared" si="47"/>
        <v>0</v>
      </c>
      <c r="CF150">
        <f t="shared" si="48"/>
        <v>0</v>
      </c>
      <c r="CG150">
        <f t="shared" si="49"/>
        <v>0</v>
      </c>
      <c r="CH150">
        <f t="shared" si="50"/>
        <v>2</v>
      </c>
      <c r="CI150">
        <f t="shared" si="51"/>
        <v>0</v>
      </c>
      <c r="CJ150">
        <f t="shared" si="52"/>
        <v>0</v>
      </c>
      <c r="CK150">
        <f t="shared" si="53"/>
        <v>0</v>
      </c>
      <c r="CL150">
        <f t="shared" si="54"/>
        <v>0</v>
      </c>
      <c r="CM150">
        <f t="shared" si="55"/>
        <v>0</v>
      </c>
      <c r="CN150">
        <f t="shared" si="56"/>
        <v>0</v>
      </c>
      <c r="CO150">
        <f t="shared" si="57"/>
        <v>1</v>
      </c>
      <c r="CP150">
        <f t="shared" si="58"/>
        <v>0</v>
      </c>
      <c r="CR150">
        <f t="shared" si="59"/>
        <v>2</v>
      </c>
      <c r="CW150">
        <f t="shared" si="60"/>
        <v>0</v>
      </c>
      <c r="CX150">
        <f t="shared" si="61"/>
        <v>0</v>
      </c>
      <c r="CY150">
        <f t="shared" si="62"/>
        <v>2</v>
      </c>
      <c r="CZ150">
        <f t="shared" si="63"/>
        <v>0</v>
      </c>
      <c r="DA150">
        <f t="shared" si="64"/>
        <v>0</v>
      </c>
      <c r="DB150">
        <f t="shared" si="65"/>
        <v>0</v>
      </c>
      <c r="DC150">
        <f t="shared" si="66"/>
        <v>1</v>
      </c>
      <c r="DD150">
        <f t="shared" si="67"/>
        <v>0</v>
      </c>
      <c r="DG150">
        <f t="shared" si="68"/>
        <v>2</v>
      </c>
    </row>
    <row r="151" spans="1:111" x14ac:dyDescent="0.35">
      <c r="A151" s="171" t="s">
        <v>491</v>
      </c>
      <c r="B151" s="6" t="s">
        <v>492</v>
      </c>
      <c r="C151" s="45" t="s">
        <v>3049</v>
      </c>
      <c r="D151" s="161" t="s">
        <v>1574</v>
      </c>
      <c r="E151" s="161" t="s">
        <v>2315</v>
      </c>
      <c r="F151" s="46" t="s">
        <v>3850</v>
      </c>
      <c r="G151" s="5" t="s">
        <v>929</v>
      </c>
      <c r="H151" t="s">
        <v>930</v>
      </c>
      <c r="I151" s="6" t="s">
        <v>931</v>
      </c>
      <c r="J151" s="14"/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0.5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0.5</v>
      </c>
      <c r="BJ151">
        <v>0.5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C151">
        <f t="shared" si="46"/>
        <v>3</v>
      </c>
      <c r="CE151">
        <f t="shared" si="47"/>
        <v>0</v>
      </c>
      <c r="CF151">
        <f t="shared" si="48"/>
        <v>0</v>
      </c>
      <c r="CG151">
        <f t="shared" si="49"/>
        <v>0</v>
      </c>
      <c r="CH151">
        <f t="shared" si="50"/>
        <v>1</v>
      </c>
      <c r="CI151">
        <f t="shared" si="51"/>
        <v>0</v>
      </c>
      <c r="CJ151">
        <f t="shared" si="52"/>
        <v>0</v>
      </c>
      <c r="CK151">
        <f t="shared" si="53"/>
        <v>0</v>
      </c>
      <c r="CL151">
        <f t="shared" si="54"/>
        <v>0</v>
      </c>
      <c r="CM151">
        <f t="shared" si="55"/>
        <v>2</v>
      </c>
      <c r="CN151">
        <f t="shared" si="56"/>
        <v>0</v>
      </c>
      <c r="CO151">
        <f t="shared" si="57"/>
        <v>0</v>
      </c>
      <c r="CP151">
        <f t="shared" si="58"/>
        <v>0</v>
      </c>
      <c r="CR151">
        <f t="shared" si="59"/>
        <v>2</v>
      </c>
      <c r="CW151">
        <f t="shared" si="60"/>
        <v>0</v>
      </c>
      <c r="CX151">
        <f t="shared" si="61"/>
        <v>0</v>
      </c>
      <c r="CY151">
        <f t="shared" si="62"/>
        <v>1</v>
      </c>
      <c r="CZ151">
        <f t="shared" si="63"/>
        <v>0</v>
      </c>
      <c r="DA151">
        <f t="shared" si="64"/>
        <v>2</v>
      </c>
      <c r="DB151">
        <f t="shared" si="65"/>
        <v>0</v>
      </c>
      <c r="DC151">
        <f t="shared" si="66"/>
        <v>0</v>
      </c>
      <c r="DD151">
        <f t="shared" si="67"/>
        <v>0</v>
      </c>
      <c r="DG151">
        <f t="shared" si="68"/>
        <v>2</v>
      </c>
    </row>
    <row r="152" spans="1:111" x14ac:dyDescent="0.35">
      <c r="A152" s="171" t="s">
        <v>534</v>
      </c>
      <c r="B152" s="6" t="s">
        <v>535</v>
      </c>
      <c r="C152" s="45" t="s">
        <v>3050</v>
      </c>
      <c r="D152" s="161" t="s">
        <v>1002</v>
      </c>
      <c r="E152" s="161"/>
      <c r="F152" s="46" t="s">
        <v>3850</v>
      </c>
      <c r="G152" s="5" t="s">
        <v>947</v>
      </c>
      <c r="H152" t="s">
        <v>1002</v>
      </c>
      <c r="I152" s="6" t="s">
        <v>1003</v>
      </c>
      <c r="J152" s="14"/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0.5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0.5</v>
      </c>
      <c r="BK152">
        <v>0</v>
      </c>
      <c r="BL152">
        <v>0.5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C152">
        <f t="shared" si="46"/>
        <v>3</v>
      </c>
      <c r="CE152">
        <f t="shared" si="47"/>
        <v>0</v>
      </c>
      <c r="CF152">
        <f t="shared" si="48"/>
        <v>0</v>
      </c>
      <c r="CG152">
        <f t="shared" si="49"/>
        <v>0</v>
      </c>
      <c r="CH152">
        <f t="shared" si="50"/>
        <v>1</v>
      </c>
      <c r="CI152">
        <f t="shared" si="51"/>
        <v>0</v>
      </c>
      <c r="CJ152">
        <f t="shared" si="52"/>
        <v>0</v>
      </c>
      <c r="CK152">
        <f t="shared" si="53"/>
        <v>0</v>
      </c>
      <c r="CL152">
        <f t="shared" si="54"/>
        <v>0</v>
      </c>
      <c r="CM152">
        <f t="shared" si="55"/>
        <v>2</v>
      </c>
      <c r="CN152">
        <f t="shared" si="56"/>
        <v>0</v>
      </c>
      <c r="CO152">
        <f t="shared" si="57"/>
        <v>0</v>
      </c>
      <c r="CP152">
        <f t="shared" si="58"/>
        <v>0</v>
      </c>
      <c r="CR152">
        <f t="shared" si="59"/>
        <v>2</v>
      </c>
      <c r="CW152">
        <f t="shared" si="60"/>
        <v>0</v>
      </c>
      <c r="CX152">
        <f t="shared" si="61"/>
        <v>0</v>
      </c>
      <c r="CY152">
        <f t="shared" si="62"/>
        <v>1</v>
      </c>
      <c r="CZ152">
        <f t="shared" si="63"/>
        <v>0</v>
      </c>
      <c r="DA152">
        <f t="shared" si="64"/>
        <v>2</v>
      </c>
      <c r="DB152">
        <f t="shared" si="65"/>
        <v>0</v>
      </c>
      <c r="DC152">
        <f t="shared" si="66"/>
        <v>0</v>
      </c>
      <c r="DD152">
        <f t="shared" si="67"/>
        <v>0</v>
      </c>
      <c r="DG152">
        <f t="shared" si="68"/>
        <v>2</v>
      </c>
    </row>
    <row r="153" spans="1:111" x14ac:dyDescent="0.35">
      <c r="A153" s="171" t="s">
        <v>536</v>
      </c>
      <c r="B153" s="6" t="s">
        <v>537</v>
      </c>
      <c r="C153" s="45" t="s">
        <v>2330</v>
      </c>
      <c r="D153" s="161" t="s">
        <v>913</v>
      </c>
      <c r="E153" s="161"/>
      <c r="F153" s="46" t="s">
        <v>3850</v>
      </c>
      <c r="G153" s="5" t="s">
        <v>912</v>
      </c>
      <c r="H153" t="s">
        <v>913</v>
      </c>
      <c r="I153" s="6" t="s">
        <v>914</v>
      </c>
      <c r="J153" s="14"/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0.5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1</v>
      </c>
      <c r="BL153">
        <v>1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C153">
        <f t="shared" si="46"/>
        <v>3</v>
      </c>
      <c r="CE153">
        <f t="shared" si="47"/>
        <v>0</v>
      </c>
      <c r="CF153">
        <f t="shared" si="48"/>
        <v>0</v>
      </c>
      <c r="CG153">
        <f t="shared" si="49"/>
        <v>0</v>
      </c>
      <c r="CH153">
        <f t="shared" si="50"/>
        <v>1</v>
      </c>
      <c r="CI153">
        <f t="shared" si="51"/>
        <v>0</v>
      </c>
      <c r="CJ153">
        <f t="shared" si="52"/>
        <v>0</v>
      </c>
      <c r="CK153">
        <f t="shared" si="53"/>
        <v>0</v>
      </c>
      <c r="CL153">
        <f t="shared" si="54"/>
        <v>0</v>
      </c>
      <c r="CM153">
        <f t="shared" si="55"/>
        <v>2</v>
      </c>
      <c r="CN153">
        <f t="shared" si="56"/>
        <v>0</v>
      </c>
      <c r="CO153">
        <f t="shared" si="57"/>
        <v>0</v>
      </c>
      <c r="CP153">
        <f t="shared" si="58"/>
        <v>0</v>
      </c>
      <c r="CR153">
        <f t="shared" si="59"/>
        <v>2</v>
      </c>
      <c r="CW153">
        <f t="shared" si="60"/>
        <v>0</v>
      </c>
      <c r="CX153">
        <f t="shared" si="61"/>
        <v>0</v>
      </c>
      <c r="CY153">
        <f t="shared" si="62"/>
        <v>1</v>
      </c>
      <c r="CZ153">
        <f t="shared" si="63"/>
        <v>0</v>
      </c>
      <c r="DA153">
        <f t="shared" si="64"/>
        <v>2</v>
      </c>
      <c r="DB153">
        <f t="shared" si="65"/>
        <v>0</v>
      </c>
      <c r="DC153">
        <f t="shared" si="66"/>
        <v>0</v>
      </c>
      <c r="DD153">
        <f t="shared" si="67"/>
        <v>0</v>
      </c>
      <c r="DG153">
        <f t="shared" si="68"/>
        <v>2</v>
      </c>
    </row>
    <row r="154" spans="1:111" x14ac:dyDescent="0.35">
      <c r="A154" s="171" t="s">
        <v>720</v>
      </c>
      <c r="B154" s="6" t="s">
        <v>721</v>
      </c>
      <c r="C154" s="45" t="s">
        <v>2335</v>
      </c>
      <c r="D154" s="161" t="s">
        <v>1860</v>
      </c>
      <c r="E154" s="161"/>
      <c r="F154" s="46" t="s">
        <v>3850</v>
      </c>
      <c r="G154" s="5" t="s">
        <v>938</v>
      </c>
      <c r="H154" t="s">
        <v>938</v>
      </c>
      <c r="I154" s="6" t="s">
        <v>938</v>
      </c>
      <c r="J154" s="14"/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0.5</v>
      </c>
      <c r="BC154">
        <v>0</v>
      </c>
      <c r="BD154">
        <v>0.5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0.5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C154">
        <f t="shared" si="46"/>
        <v>3</v>
      </c>
      <c r="CE154">
        <f t="shared" si="47"/>
        <v>0</v>
      </c>
      <c r="CF154">
        <f t="shared" si="48"/>
        <v>0</v>
      </c>
      <c r="CG154">
        <f t="shared" si="49"/>
        <v>0</v>
      </c>
      <c r="CH154">
        <f t="shared" si="50"/>
        <v>0</v>
      </c>
      <c r="CI154">
        <f t="shared" si="51"/>
        <v>0</v>
      </c>
      <c r="CJ154">
        <f t="shared" si="52"/>
        <v>0</v>
      </c>
      <c r="CK154">
        <f t="shared" si="53"/>
        <v>2</v>
      </c>
      <c r="CL154">
        <f t="shared" si="54"/>
        <v>0</v>
      </c>
      <c r="CM154">
        <f t="shared" si="55"/>
        <v>0</v>
      </c>
      <c r="CN154">
        <f t="shared" si="56"/>
        <v>1</v>
      </c>
      <c r="CO154">
        <f t="shared" si="57"/>
        <v>0</v>
      </c>
      <c r="CP154">
        <f t="shared" si="58"/>
        <v>0</v>
      </c>
      <c r="CR154">
        <f t="shared" si="59"/>
        <v>2</v>
      </c>
      <c r="CW154">
        <f t="shared" si="60"/>
        <v>0</v>
      </c>
      <c r="CX154">
        <f t="shared" si="61"/>
        <v>0</v>
      </c>
      <c r="CY154">
        <f t="shared" si="62"/>
        <v>0</v>
      </c>
      <c r="CZ154">
        <f t="shared" si="63"/>
        <v>0</v>
      </c>
      <c r="DA154">
        <f t="shared" si="64"/>
        <v>2</v>
      </c>
      <c r="DB154">
        <f t="shared" si="65"/>
        <v>1</v>
      </c>
      <c r="DC154">
        <f t="shared" si="66"/>
        <v>0</v>
      </c>
      <c r="DD154">
        <f t="shared" si="67"/>
        <v>0</v>
      </c>
      <c r="DG154">
        <f t="shared" si="68"/>
        <v>2</v>
      </c>
    </row>
    <row r="155" spans="1:111" x14ac:dyDescent="0.35">
      <c r="A155" s="171" t="s">
        <v>722</v>
      </c>
      <c r="B155" s="6" t="s">
        <v>723</v>
      </c>
      <c r="C155" s="71" t="s">
        <v>723</v>
      </c>
      <c r="D155" s="163" t="s">
        <v>1521</v>
      </c>
      <c r="E155" s="163" t="s">
        <v>3907</v>
      </c>
      <c r="F155" s="72" t="s">
        <v>3857</v>
      </c>
      <c r="G155" s="5" t="s">
        <v>938</v>
      </c>
      <c r="H155" t="s">
        <v>938</v>
      </c>
      <c r="I155" s="6" t="s">
        <v>938</v>
      </c>
      <c r="J155" s="14"/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0.5</v>
      </c>
      <c r="BC155">
        <v>0</v>
      </c>
      <c r="BD155">
        <v>0.5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0.5</v>
      </c>
      <c r="CA155">
        <v>0</v>
      </c>
      <c r="CC155">
        <f t="shared" si="46"/>
        <v>3</v>
      </c>
      <c r="CE155">
        <f t="shared" si="47"/>
        <v>0</v>
      </c>
      <c r="CF155">
        <f t="shared" si="48"/>
        <v>0</v>
      </c>
      <c r="CG155">
        <f t="shared" si="49"/>
        <v>0</v>
      </c>
      <c r="CH155">
        <f t="shared" si="50"/>
        <v>0</v>
      </c>
      <c r="CI155">
        <f t="shared" si="51"/>
        <v>0</v>
      </c>
      <c r="CJ155">
        <f t="shared" si="52"/>
        <v>0</v>
      </c>
      <c r="CK155">
        <f t="shared" si="53"/>
        <v>2</v>
      </c>
      <c r="CL155">
        <f t="shared" si="54"/>
        <v>0</v>
      </c>
      <c r="CM155">
        <f t="shared" si="55"/>
        <v>0</v>
      </c>
      <c r="CN155">
        <f t="shared" si="56"/>
        <v>0</v>
      </c>
      <c r="CO155">
        <f t="shared" si="57"/>
        <v>0</v>
      </c>
      <c r="CP155">
        <f t="shared" si="58"/>
        <v>1</v>
      </c>
      <c r="CR155">
        <f t="shared" si="59"/>
        <v>2</v>
      </c>
      <c r="CW155">
        <f t="shared" si="60"/>
        <v>0</v>
      </c>
      <c r="CX155">
        <f t="shared" si="61"/>
        <v>0</v>
      </c>
      <c r="CY155">
        <f t="shared" si="62"/>
        <v>0</v>
      </c>
      <c r="CZ155">
        <f t="shared" si="63"/>
        <v>0</v>
      </c>
      <c r="DA155">
        <f t="shared" si="64"/>
        <v>2</v>
      </c>
      <c r="DB155">
        <f t="shared" si="65"/>
        <v>0</v>
      </c>
      <c r="DC155">
        <f t="shared" si="66"/>
        <v>0</v>
      </c>
      <c r="DD155">
        <f t="shared" si="67"/>
        <v>1</v>
      </c>
      <c r="DG155">
        <f t="shared" si="68"/>
        <v>2</v>
      </c>
    </row>
    <row r="156" spans="1:111" x14ac:dyDescent="0.35">
      <c r="A156" s="171" t="s">
        <v>790</v>
      </c>
      <c r="B156" s="6" t="s">
        <v>791</v>
      </c>
      <c r="C156" s="45" t="s">
        <v>2350</v>
      </c>
      <c r="D156" s="161" t="s">
        <v>2351</v>
      </c>
      <c r="E156" s="161"/>
      <c r="F156" s="46" t="s">
        <v>3850</v>
      </c>
      <c r="G156" s="5" t="s">
        <v>995</v>
      </c>
      <c r="H156" t="s">
        <v>996</v>
      </c>
      <c r="I156" s="6" t="s">
        <v>997</v>
      </c>
      <c r="J156" s="14"/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0.5</v>
      </c>
      <c r="BJ156">
        <v>0.5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0.5</v>
      </c>
      <c r="BX156">
        <v>0</v>
      </c>
      <c r="BY156">
        <v>0</v>
      </c>
      <c r="BZ156">
        <v>0</v>
      </c>
      <c r="CA156">
        <v>0</v>
      </c>
      <c r="CC156">
        <f t="shared" si="46"/>
        <v>3</v>
      </c>
      <c r="CE156">
        <f t="shared" si="47"/>
        <v>0</v>
      </c>
      <c r="CF156">
        <f t="shared" si="48"/>
        <v>0</v>
      </c>
      <c r="CG156">
        <f t="shared" si="49"/>
        <v>0</v>
      </c>
      <c r="CH156">
        <f t="shared" si="50"/>
        <v>0</v>
      </c>
      <c r="CI156">
        <f t="shared" si="51"/>
        <v>0</v>
      </c>
      <c r="CJ156">
        <f t="shared" si="52"/>
        <v>0</v>
      </c>
      <c r="CK156">
        <f t="shared" si="53"/>
        <v>0</v>
      </c>
      <c r="CL156">
        <f t="shared" si="54"/>
        <v>0</v>
      </c>
      <c r="CM156">
        <f t="shared" si="55"/>
        <v>2</v>
      </c>
      <c r="CN156">
        <f t="shared" si="56"/>
        <v>0</v>
      </c>
      <c r="CO156">
        <f t="shared" si="57"/>
        <v>1</v>
      </c>
      <c r="CP156">
        <f t="shared" si="58"/>
        <v>0</v>
      </c>
      <c r="CR156">
        <f t="shared" si="59"/>
        <v>2</v>
      </c>
      <c r="CW156">
        <f t="shared" si="60"/>
        <v>0</v>
      </c>
      <c r="CX156">
        <f t="shared" si="61"/>
        <v>0</v>
      </c>
      <c r="CY156">
        <f t="shared" si="62"/>
        <v>0</v>
      </c>
      <c r="CZ156">
        <f t="shared" si="63"/>
        <v>0</v>
      </c>
      <c r="DA156">
        <f t="shared" si="64"/>
        <v>2</v>
      </c>
      <c r="DB156">
        <f t="shared" si="65"/>
        <v>0</v>
      </c>
      <c r="DC156">
        <f t="shared" si="66"/>
        <v>1</v>
      </c>
      <c r="DD156">
        <f t="shared" si="67"/>
        <v>0</v>
      </c>
      <c r="DG156">
        <f t="shared" si="68"/>
        <v>2</v>
      </c>
    </row>
    <row r="157" spans="1:111" x14ac:dyDescent="0.35">
      <c r="A157" s="171" t="s">
        <v>832</v>
      </c>
      <c r="B157" s="6" t="s">
        <v>832</v>
      </c>
      <c r="C157" s="168" t="s">
        <v>938</v>
      </c>
      <c r="D157" s="162" t="s">
        <v>938</v>
      </c>
      <c r="E157" s="162"/>
      <c r="F157" s="164" t="s">
        <v>3852</v>
      </c>
      <c r="G157" s="5" t="s">
        <v>926</v>
      </c>
      <c r="H157" t="s">
        <v>927</v>
      </c>
      <c r="I157" s="6" t="s">
        <v>928</v>
      </c>
      <c r="J157" s="14"/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0.5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0.5</v>
      </c>
      <c r="BW157">
        <v>0.5</v>
      </c>
      <c r="BX157">
        <v>0</v>
      </c>
      <c r="BY157">
        <v>0</v>
      </c>
      <c r="BZ157">
        <v>0</v>
      </c>
      <c r="CA157">
        <v>0</v>
      </c>
      <c r="CC157">
        <f t="shared" si="46"/>
        <v>3</v>
      </c>
      <c r="CE157">
        <f t="shared" si="47"/>
        <v>0</v>
      </c>
      <c r="CF157">
        <f t="shared" si="48"/>
        <v>0</v>
      </c>
      <c r="CG157">
        <f t="shared" si="49"/>
        <v>0</v>
      </c>
      <c r="CH157">
        <f t="shared" si="50"/>
        <v>0</v>
      </c>
      <c r="CI157">
        <f t="shared" si="51"/>
        <v>0</v>
      </c>
      <c r="CJ157">
        <f t="shared" si="52"/>
        <v>0</v>
      </c>
      <c r="CK157">
        <f t="shared" si="53"/>
        <v>0</v>
      </c>
      <c r="CL157">
        <f t="shared" si="54"/>
        <v>0</v>
      </c>
      <c r="CM157">
        <f t="shared" si="55"/>
        <v>1</v>
      </c>
      <c r="CN157">
        <f t="shared" si="56"/>
        <v>0</v>
      </c>
      <c r="CO157">
        <f t="shared" si="57"/>
        <v>2</v>
      </c>
      <c r="CP157">
        <f t="shared" si="58"/>
        <v>0</v>
      </c>
      <c r="CR157">
        <f t="shared" si="59"/>
        <v>2</v>
      </c>
      <c r="CW157">
        <f t="shared" si="60"/>
        <v>0</v>
      </c>
      <c r="CX157">
        <f t="shared" si="61"/>
        <v>0</v>
      </c>
      <c r="CY157">
        <f t="shared" si="62"/>
        <v>0</v>
      </c>
      <c r="CZ157">
        <f t="shared" si="63"/>
        <v>0</v>
      </c>
      <c r="DA157">
        <f t="shared" si="64"/>
        <v>1</v>
      </c>
      <c r="DB157">
        <f t="shared" si="65"/>
        <v>0</v>
      </c>
      <c r="DC157">
        <f t="shared" si="66"/>
        <v>2</v>
      </c>
      <c r="DD157">
        <f t="shared" si="67"/>
        <v>0</v>
      </c>
      <c r="DG157">
        <f t="shared" si="68"/>
        <v>2</v>
      </c>
    </row>
    <row r="158" spans="1:111" x14ac:dyDescent="0.35">
      <c r="A158" s="171" t="s">
        <v>97</v>
      </c>
      <c r="B158" s="6" t="s">
        <v>98</v>
      </c>
      <c r="C158" s="71" t="s">
        <v>98</v>
      </c>
      <c r="D158" s="163" t="s">
        <v>1766</v>
      </c>
      <c r="E158" s="163"/>
      <c r="F158" s="72" t="s">
        <v>3857</v>
      </c>
      <c r="G158" s="5" t="s">
        <v>944</v>
      </c>
      <c r="H158" t="s">
        <v>945</v>
      </c>
      <c r="I158" s="6" t="s">
        <v>946</v>
      </c>
      <c r="J158" s="14"/>
      <c r="K158">
        <v>0.5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0.5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C158">
        <f t="shared" si="46"/>
        <v>2</v>
      </c>
      <c r="CE158">
        <f t="shared" si="47"/>
        <v>1</v>
      </c>
      <c r="CF158">
        <f t="shared" si="48"/>
        <v>0</v>
      </c>
      <c r="CG158">
        <f t="shared" si="49"/>
        <v>0</v>
      </c>
      <c r="CH158">
        <f t="shared" si="50"/>
        <v>0</v>
      </c>
      <c r="CI158">
        <f t="shared" si="51"/>
        <v>0</v>
      </c>
      <c r="CJ158">
        <f t="shared" si="52"/>
        <v>0</v>
      </c>
      <c r="CK158">
        <f t="shared" si="53"/>
        <v>0</v>
      </c>
      <c r="CL158">
        <f t="shared" si="54"/>
        <v>0</v>
      </c>
      <c r="CM158">
        <f t="shared" si="55"/>
        <v>1</v>
      </c>
      <c r="CN158">
        <f t="shared" si="56"/>
        <v>0</v>
      </c>
      <c r="CO158">
        <f t="shared" si="57"/>
        <v>0</v>
      </c>
      <c r="CP158">
        <f t="shared" si="58"/>
        <v>0</v>
      </c>
      <c r="CR158">
        <f t="shared" si="59"/>
        <v>2</v>
      </c>
      <c r="CW158">
        <f t="shared" si="60"/>
        <v>1</v>
      </c>
      <c r="CX158">
        <f t="shared" si="61"/>
        <v>0</v>
      </c>
      <c r="CY158">
        <f t="shared" si="62"/>
        <v>0</v>
      </c>
      <c r="CZ158">
        <f t="shared" si="63"/>
        <v>0</v>
      </c>
      <c r="DA158">
        <f t="shared" si="64"/>
        <v>1</v>
      </c>
      <c r="DB158">
        <f t="shared" si="65"/>
        <v>0</v>
      </c>
      <c r="DC158">
        <f t="shared" si="66"/>
        <v>0</v>
      </c>
      <c r="DD158">
        <f t="shared" si="67"/>
        <v>0</v>
      </c>
      <c r="DG158">
        <f t="shared" si="68"/>
        <v>2</v>
      </c>
    </row>
    <row r="159" spans="1:111" x14ac:dyDescent="0.35">
      <c r="A159" s="171" t="s">
        <v>234</v>
      </c>
      <c r="B159" s="6" t="s">
        <v>235</v>
      </c>
      <c r="C159" s="45" t="s">
        <v>235</v>
      </c>
      <c r="D159" s="161" t="s">
        <v>1574</v>
      </c>
      <c r="E159" s="161"/>
      <c r="F159" s="46" t="s">
        <v>3850</v>
      </c>
      <c r="G159" s="5" t="s">
        <v>929</v>
      </c>
      <c r="H159" t="s">
        <v>930</v>
      </c>
      <c r="I159" s="6" t="s">
        <v>931</v>
      </c>
      <c r="J159" s="14"/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0.5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0.5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C159">
        <f t="shared" si="46"/>
        <v>2</v>
      </c>
      <c r="CE159">
        <f t="shared" si="47"/>
        <v>1</v>
      </c>
      <c r="CF159">
        <f t="shared" si="48"/>
        <v>0</v>
      </c>
      <c r="CG159">
        <f t="shared" si="49"/>
        <v>0</v>
      </c>
      <c r="CH159">
        <f t="shared" si="50"/>
        <v>0</v>
      </c>
      <c r="CI159">
        <f t="shared" si="51"/>
        <v>0</v>
      </c>
      <c r="CJ159">
        <f t="shared" si="52"/>
        <v>0</v>
      </c>
      <c r="CK159">
        <f t="shared" si="53"/>
        <v>0</v>
      </c>
      <c r="CL159">
        <f t="shared" si="54"/>
        <v>1</v>
      </c>
      <c r="CM159">
        <f t="shared" si="55"/>
        <v>0</v>
      </c>
      <c r="CN159">
        <f t="shared" si="56"/>
        <v>0</v>
      </c>
      <c r="CO159">
        <f t="shared" si="57"/>
        <v>0</v>
      </c>
      <c r="CP159">
        <f t="shared" si="58"/>
        <v>0</v>
      </c>
      <c r="CR159">
        <f t="shared" si="59"/>
        <v>2</v>
      </c>
      <c r="CW159">
        <f t="shared" si="60"/>
        <v>1</v>
      </c>
      <c r="CX159">
        <f t="shared" si="61"/>
        <v>0</v>
      </c>
      <c r="CY159">
        <f t="shared" si="62"/>
        <v>0</v>
      </c>
      <c r="CZ159">
        <f t="shared" si="63"/>
        <v>0</v>
      </c>
      <c r="DA159">
        <f t="shared" si="64"/>
        <v>1</v>
      </c>
      <c r="DB159">
        <f t="shared" si="65"/>
        <v>0</v>
      </c>
      <c r="DC159">
        <f t="shared" si="66"/>
        <v>0</v>
      </c>
      <c r="DD159">
        <f t="shared" si="67"/>
        <v>0</v>
      </c>
      <c r="DG159">
        <f t="shared" si="68"/>
        <v>2</v>
      </c>
    </row>
    <row r="160" spans="1:111" x14ac:dyDescent="0.35">
      <c r="A160" s="171" t="s">
        <v>244</v>
      </c>
      <c r="B160" s="6" t="s">
        <v>245</v>
      </c>
      <c r="C160" s="45" t="s">
        <v>3051</v>
      </c>
      <c r="D160" s="161" t="s">
        <v>1681</v>
      </c>
      <c r="E160" s="161"/>
      <c r="F160" s="46" t="s">
        <v>3850</v>
      </c>
      <c r="G160" s="5" t="s">
        <v>935</v>
      </c>
      <c r="H160" t="s">
        <v>936</v>
      </c>
      <c r="I160" s="6" t="s">
        <v>937</v>
      </c>
      <c r="J160" s="14"/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0.5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0.5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C160">
        <f t="shared" si="46"/>
        <v>2</v>
      </c>
      <c r="CE160">
        <f t="shared" si="47"/>
        <v>1</v>
      </c>
      <c r="CF160">
        <f t="shared" si="48"/>
        <v>0</v>
      </c>
      <c r="CG160">
        <f t="shared" si="49"/>
        <v>0</v>
      </c>
      <c r="CH160">
        <f t="shared" si="50"/>
        <v>1</v>
      </c>
      <c r="CI160">
        <f t="shared" si="51"/>
        <v>0</v>
      </c>
      <c r="CJ160">
        <f t="shared" si="52"/>
        <v>0</v>
      </c>
      <c r="CK160">
        <f t="shared" si="53"/>
        <v>0</v>
      </c>
      <c r="CL160">
        <f t="shared" si="54"/>
        <v>0</v>
      </c>
      <c r="CM160">
        <f t="shared" si="55"/>
        <v>0</v>
      </c>
      <c r="CN160">
        <f t="shared" si="56"/>
        <v>0</v>
      </c>
      <c r="CO160">
        <f t="shared" si="57"/>
        <v>0</v>
      </c>
      <c r="CP160">
        <f t="shared" si="58"/>
        <v>0</v>
      </c>
      <c r="CR160">
        <f t="shared" si="59"/>
        <v>2</v>
      </c>
      <c r="CW160">
        <f t="shared" si="60"/>
        <v>1</v>
      </c>
      <c r="CX160">
        <f t="shared" si="61"/>
        <v>0</v>
      </c>
      <c r="CY160">
        <f t="shared" si="62"/>
        <v>1</v>
      </c>
      <c r="CZ160">
        <f t="shared" si="63"/>
        <v>0</v>
      </c>
      <c r="DA160">
        <f t="shared" si="64"/>
        <v>0</v>
      </c>
      <c r="DB160">
        <f t="shared" si="65"/>
        <v>0</v>
      </c>
      <c r="DC160">
        <f t="shared" si="66"/>
        <v>0</v>
      </c>
      <c r="DD160">
        <f t="shared" si="67"/>
        <v>0</v>
      </c>
      <c r="DG160">
        <f t="shared" si="68"/>
        <v>2</v>
      </c>
    </row>
    <row r="161" spans="1:111" x14ac:dyDescent="0.35">
      <c r="A161" s="171" t="s">
        <v>246</v>
      </c>
      <c r="B161" s="6" t="s">
        <v>247</v>
      </c>
      <c r="C161" s="168" t="s">
        <v>938</v>
      </c>
      <c r="D161" s="162" t="s">
        <v>938</v>
      </c>
      <c r="E161" s="162"/>
      <c r="F161" s="164" t="s">
        <v>3852</v>
      </c>
      <c r="G161" s="5" t="s">
        <v>938</v>
      </c>
      <c r="H161" t="s">
        <v>938</v>
      </c>
      <c r="I161" s="6" t="s">
        <v>938</v>
      </c>
      <c r="J161" s="14"/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0.5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0.5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C161">
        <f t="shared" si="46"/>
        <v>2</v>
      </c>
      <c r="CE161">
        <f t="shared" si="47"/>
        <v>1</v>
      </c>
      <c r="CF161">
        <f t="shared" si="48"/>
        <v>0</v>
      </c>
      <c r="CG161">
        <f t="shared" si="49"/>
        <v>0</v>
      </c>
      <c r="CH161">
        <f t="shared" si="50"/>
        <v>0</v>
      </c>
      <c r="CI161">
        <f t="shared" si="51"/>
        <v>0</v>
      </c>
      <c r="CJ161">
        <f t="shared" si="52"/>
        <v>1</v>
      </c>
      <c r="CK161">
        <f t="shared" si="53"/>
        <v>0</v>
      </c>
      <c r="CL161">
        <f t="shared" si="54"/>
        <v>0</v>
      </c>
      <c r="CM161">
        <f t="shared" si="55"/>
        <v>0</v>
      </c>
      <c r="CN161">
        <f t="shared" si="56"/>
        <v>0</v>
      </c>
      <c r="CO161">
        <f t="shared" si="57"/>
        <v>0</v>
      </c>
      <c r="CP161">
        <f t="shared" si="58"/>
        <v>0</v>
      </c>
      <c r="CR161">
        <f t="shared" si="59"/>
        <v>2</v>
      </c>
      <c r="CW161">
        <f t="shared" si="60"/>
        <v>1</v>
      </c>
      <c r="CX161">
        <f t="shared" si="61"/>
        <v>0</v>
      </c>
      <c r="CY161">
        <f t="shared" si="62"/>
        <v>0</v>
      </c>
      <c r="CZ161">
        <f t="shared" si="63"/>
        <v>0</v>
      </c>
      <c r="DA161">
        <f t="shared" si="64"/>
        <v>1</v>
      </c>
      <c r="DB161">
        <f t="shared" si="65"/>
        <v>0</v>
      </c>
      <c r="DC161">
        <f t="shared" si="66"/>
        <v>0</v>
      </c>
      <c r="DD161">
        <f t="shared" si="67"/>
        <v>0</v>
      </c>
      <c r="DG161">
        <f t="shared" si="68"/>
        <v>2</v>
      </c>
    </row>
    <row r="162" spans="1:111" x14ac:dyDescent="0.35">
      <c r="A162" s="171" t="s">
        <v>248</v>
      </c>
      <c r="B162" s="6" t="s">
        <v>249</v>
      </c>
      <c r="C162" s="45" t="s">
        <v>2369</v>
      </c>
      <c r="D162" s="161" t="s">
        <v>2370</v>
      </c>
      <c r="E162" s="161"/>
      <c r="F162" s="46" t="s">
        <v>3850</v>
      </c>
      <c r="G162" s="5" t="s">
        <v>938</v>
      </c>
      <c r="H162" t="s">
        <v>938</v>
      </c>
      <c r="I162" s="6" t="s">
        <v>938</v>
      </c>
      <c r="J162" s="14"/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0.5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0.5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C162">
        <f t="shared" si="46"/>
        <v>2</v>
      </c>
      <c r="CE162">
        <f t="shared" si="47"/>
        <v>1</v>
      </c>
      <c r="CF162">
        <f t="shared" si="48"/>
        <v>0</v>
      </c>
      <c r="CG162">
        <f t="shared" si="49"/>
        <v>0</v>
      </c>
      <c r="CH162">
        <f t="shared" si="50"/>
        <v>0</v>
      </c>
      <c r="CI162">
        <f t="shared" si="51"/>
        <v>0</v>
      </c>
      <c r="CJ162">
        <f t="shared" si="52"/>
        <v>0</v>
      </c>
      <c r="CK162">
        <f t="shared" si="53"/>
        <v>1</v>
      </c>
      <c r="CL162">
        <f t="shared" si="54"/>
        <v>0</v>
      </c>
      <c r="CM162">
        <f t="shared" si="55"/>
        <v>0</v>
      </c>
      <c r="CN162">
        <f t="shared" si="56"/>
        <v>0</v>
      </c>
      <c r="CO162">
        <f t="shared" si="57"/>
        <v>0</v>
      </c>
      <c r="CP162">
        <f t="shared" si="58"/>
        <v>0</v>
      </c>
      <c r="CR162">
        <f t="shared" si="59"/>
        <v>2</v>
      </c>
      <c r="CW162">
        <f t="shared" si="60"/>
        <v>1</v>
      </c>
      <c r="CX162">
        <f t="shared" si="61"/>
        <v>0</v>
      </c>
      <c r="CY162">
        <f t="shared" si="62"/>
        <v>0</v>
      </c>
      <c r="CZ162">
        <f t="shared" si="63"/>
        <v>0</v>
      </c>
      <c r="DA162">
        <f t="shared" si="64"/>
        <v>1</v>
      </c>
      <c r="DB162">
        <f t="shared" si="65"/>
        <v>0</v>
      </c>
      <c r="DC162">
        <f t="shared" si="66"/>
        <v>0</v>
      </c>
      <c r="DD162">
        <f t="shared" si="67"/>
        <v>0</v>
      </c>
      <c r="DG162">
        <f t="shared" si="68"/>
        <v>2</v>
      </c>
    </row>
    <row r="163" spans="1:111" x14ac:dyDescent="0.35">
      <c r="A163" s="171" t="s">
        <v>294</v>
      </c>
      <c r="B163" s="6" t="s">
        <v>295</v>
      </c>
      <c r="C163" s="71" t="s">
        <v>3052</v>
      </c>
      <c r="D163" s="163" t="s">
        <v>924</v>
      </c>
      <c r="E163" s="163"/>
      <c r="F163" s="72" t="s">
        <v>3857</v>
      </c>
      <c r="G163" s="5" t="s">
        <v>923</v>
      </c>
      <c r="H163" t="s">
        <v>924</v>
      </c>
      <c r="I163" s="6" t="s">
        <v>925</v>
      </c>
      <c r="J163" s="14"/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0.5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0.5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C163">
        <f t="shared" si="46"/>
        <v>2</v>
      </c>
      <c r="CE163">
        <f t="shared" si="47"/>
        <v>0</v>
      </c>
      <c r="CF163">
        <f t="shared" si="48"/>
        <v>1</v>
      </c>
      <c r="CG163">
        <f t="shared" si="49"/>
        <v>1</v>
      </c>
      <c r="CH163">
        <f t="shared" si="50"/>
        <v>0</v>
      </c>
      <c r="CI163">
        <f t="shared" si="51"/>
        <v>0</v>
      </c>
      <c r="CJ163">
        <f t="shared" si="52"/>
        <v>0</v>
      </c>
      <c r="CK163">
        <f t="shared" si="53"/>
        <v>0</v>
      </c>
      <c r="CL163">
        <f t="shared" si="54"/>
        <v>0</v>
      </c>
      <c r="CM163">
        <f t="shared" si="55"/>
        <v>0</v>
      </c>
      <c r="CN163">
        <f t="shared" si="56"/>
        <v>0</v>
      </c>
      <c r="CO163">
        <f t="shared" si="57"/>
        <v>0</v>
      </c>
      <c r="CP163">
        <f t="shared" si="58"/>
        <v>0</v>
      </c>
      <c r="CR163">
        <f t="shared" si="59"/>
        <v>2</v>
      </c>
      <c r="CW163">
        <f t="shared" si="60"/>
        <v>1</v>
      </c>
      <c r="CX163">
        <f t="shared" si="61"/>
        <v>1</v>
      </c>
      <c r="CY163">
        <f t="shared" si="62"/>
        <v>0</v>
      </c>
      <c r="CZ163">
        <f t="shared" si="63"/>
        <v>0</v>
      </c>
      <c r="DA163">
        <f t="shared" si="64"/>
        <v>0</v>
      </c>
      <c r="DB163">
        <f t="shared" si="65"/>
        <v>0</v>
      </c>
      <c r="DC163">
        <f t="shared" si="66"/>
        <v>0</v>
      </c>
      <c r="DD163">
        <f t="shared" si="67"/>
        <v>0</v>
      </c>
      <c r="DG163">
        <f t="shared" si="68"/>
        <v>2</v>
      </c>
    </row>
    <row r="164" spans="1:111" x14ac:dyDescent="0.35">
      <c r="A164" s="171" t="s">
        <v>296</v>
      </c>
      <c r="B164" s="6" t="s">
        <v>297</v>
      </c>
      <c r="C164" s="71" t="s">
        <v>3053</v>
      </c>
      <c r="D164" s="163" t="s">
        <v>913</v>
      </c>
      <c r="E164" s="163"/>
      <c r="F164" s="72" t="s">
        <v>3857</v>
      </c>
      <c r="G164" s="5" t="s">
        <v>912</v>
      </c>
      <c r="H164" t="s">
        <v>913</v>
      </c>
      <c r="I164" s="6" t="s">
        <v>914</v>
      </c>
      <c r="J164" s="14"/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0.5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0.5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C164">
        <f t="shared" si="46"/>
        <v>2</v>
      </c>
      <c r="CE164">
        <f t="shared" si="47"/>
        <v>0</v>
      </c>
      <c r="CF164">
        <f t="shared" si="48"/>
        <v>1</v>
      </c>
      <c r="CG164">
        <f t="shared" si="49"/>
        <v>1</v>
      </c>
      <c r="CH164">
        <f t="shared" si="50"/>
        <v>0</v>
      </c>
      <c r="CI164">
        <f t="shared" si="51"/>
        <v>0</v>
      </c>
      <c r="CJ164">
        <f t="shared" si="52"/>
        <v>0</v>
      </c>
      <c r="CK164">
        <f t="shared" si="53"/>
        <v>0</v>
      </c>
      <c r="CL164">
        <f t="shared" si="54"/>
        <v>0</v>
      </c>
      <c r="CM164">
        <f t="shared" si="55"/>
        <v>0</v>
      </c>
      <c r="CN164">
        <f t="shared" si="56"/>
        <v>0</v>
      </c>
      <c r="CO164">
        <f t="shared" si="57"/>
        <v>0</v>
      </c>
      <c r="CP164">
        <f t="shared" si="58"/>
        <v>0</v>
      </c>
      <c r="CR164">
        <f t="shared" si="59"/>
        <v>2</v>
      </c>
      <c r="CW164">
        <f t="shared" si="60"/>
        <v>1</v>
      </c>
      <c r="CX164">
        <f t="shared" si="61"/>
        <v>1</v>
      </c>
      <c r="CY164">
        <f t="shared" si="62"/>
        <v>0</v>
      </c>
      <c r="CZ164">
        <f t="shared" si="63"/>
        <v>0</v>
      </c>
      <c r="DA164">
        <f t="shared" si="64"/>
        <v>0</v>
      </c>
      <c r="DB164">
        <f t="shared" si="65"/>
        <v>0</v>
      </c>
      <c r="DC164">
        <f t="shared" si="66"/>
        <v>0</v>
      </c>
      <c r="DD164">
        <f t="shared" si="67"/>
        <v>0</v>
      </c>
      <c r="DG164">
        <f t="shared" si="68"/>
        <v>2</v>
      </c>
    </row>
    <row r="165" spans="1:111" x14ac:dyDescent="0.35">
      <c r="A165" s="171" t="s">
        <v>298</v>
      </c>
      <c r="B165" s="6" t="s">
        <v>299</v>
      </c>
      <c r="C165" s="47" t="s">
        <v>3448</v>
      </c>
      <c r="D165" s="154" t="s">
        <v>3449</v>
      </c>
      <c r="E165" s="154"/>
      <c r="F165" s="48" t="s">
        <v>3853</v>
      </c>
      <c r="G165" s="5" t="s">
        <v>938</v>
      </c>
      <c r="H165" t="s">
        <v>938</v>
      </c>
      <c r="I165" s="6" t="s">
        <v>938</v>
      </c>
      <c r="J165" s="14"/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0.5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0.5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C165">
        <f t="shared" si="46"/>
        <v>2</v>
      </c>
      <c r="CE165">
        <f t="shared" si="47"/>
        <v>0</v>
      </c>
      <c r="CF165">
        <f t="shared" si="48"/>
        <v>1</v>
      </c>
      <c r="CG165">
        <f t="shared" si="49"/>
        <v>0</v>
      </c>
      <c r="CH165">
        <f t="shared" si="50"/>
        <v>1</v>
      </c>
      <c r="CI165">
        <f t="shared" si="51"/>
        <v>0</v>
      </c>
      <c r="CJ165">
        <f t="shared" si="52"/>
        <v>0</v>
      </c>
      <c r="CK165">
        <f t="shared" si="53"/>
        <v>0</v>
      </c>
      <c r="CL165">
        <f t="shared" si="54"/>
        <v>0</v>
      </c>
      <c r="CM165">
        <f t="shared" si="55"/>
        <v>0</v>
      </c>
      <c r="CN165">
        <f t="shared" si="56"/>
        <v>0</v>
      </c>
      <c r="CO165">
        <f t="shared" si="57"/>
        <v>0</v>
      </c>
      <c r="CP165">
        <f t="shared" si="58"/>
        <v>0</v>
      </c>
      <c r="CR165">
        <f t="shared" si="59"/>
        <v>2</v>
      </c>
      <c r="CW165">
        <f t="shared" si="60"/>
        <v>1</v>
      </c>
      <c r="CX165">
        <f t="shared" si="61"/>
        <v>0</v>
      </c>
      <c r="CY165">
        <f t="shared" si="62"/>
        <v>1</v>
      </c>
      <c r="CZ165">
        <f t="shared" si="63"/>
        <v>0</v>
      </c>
      <c r="DA165">
        <f t="shared" si="64"/>
        <v>0</v>
      </c>
      <c r="DB165">
        <f t="shared" si="65"/>
        <v>0</v>
      </c>
      <c r="DC165">
        <f t="shared" si="66"/>
        <v>0</v>
      </c>
      <c r="DD165">
        <f t="shared" si="67"/>
        <v>0</v>
      </c>
      <c r="DG165">
        <f t="shared" si="68"/>
        <v>2</v>
      </c>
    </row>
    <row r="166" spans="1:111" x14ac:dyDescent="0.35">
      <c r="A166" s="171" t="s">
        <v>304</v>
      </c>
      <c r="B166" s="6" t="s">
        <v>305</v>
      </c>
      <c r="C166" s="47" t="s">
        <v>305</v>
      </c>
      <c r="D166" s="154" t="s">
        <v>3458</v>
      </c>
      <c r="E166" s="154"/>
      <c r="F166" s="48" t="s">
        <v>3853</v>
      </c>
      <c r="G166" s="5" t="s">
        <v>938</v>
      </c>
      <c r="H166" t="s">
        <v>938</v>
      </c>
      <c r="I166" s="6" t="s">
        <v>938</v>
      </c>
      <c r="J166" s="14"/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0.5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0.5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C166">
        <f t="shared" si="46"/>
        <v>2</v>
      </c>
      <c r="CE166">
        <f t="shared" si="47"/>
        <v>0</v>
      </c>
      <c r="CF166">
        <f t="shared" si="48"/>
        <v>1</v>
      </c>
      <c r="CG166">
        <f t="shared" si="49"/>
        <v>0</v>
      </c>
      <c r="CH166">
        <f t="shared" si="50"/>
        <v>0</v>
      </c>
      <c r="CI166">
        <f t="shared" si="51"/>
        <v>0</v>
      </c>
      <c r="CJ166">
        <f t="shared" si="52"/>
        <v>0</v>
      </c>
      <c r="CK166">
        <f t="shared" si="53"/>
        <v>1</v>
      </c>
      <c r="CL166">
        <f t="shared" si="54"/>
        <v>0</v>
      </c>
      <c r="CM166">
        <f t="shared" si="55"/>
        <v>0</v>
      </c>
      <c r="CN166">
        <f t="shared" si="56"/>
        <v>0</v>
      </c>
      <c r="CO166">
        <f t="shared" si="57"/>
        <v>0</v>
      </c>
      <c r="CP166">
        <f t="shared" si="58"/>
        <v>0</v>
      </c>
      <c r="CR166">
        <f t="shared" si="59"/>
        <v>2</v>
      </c>
      <c r="CW166">
        <f t="shared" si="60"/>
        <v>1</v>
      </c>
      <c r="CX166">
        <f t="shared" si="61"/>
        <v>0</v>
      </c>
      <c r="CY166">
        <f t="shared" si="62"/>
        <v>0</v>
      </c>
      <c r="CZ166">
        <f t="shared" si="63"/>
        <v>0</v>
      </c>
      <c r="DA166">
        <f t="shared" si="64"/>
        <v>1</v>
      </c>
      <c r="DB166">
        <f t="shared" si="65"/>
        <v>0</v>
      </c>
      <c r="DC166">
        <f t="shared" si="66"/>
        <v>0</v>
      </c>
      <c r="DD166">
        <f t="shared" si="67"/>
        <v>0</v>
      </c>
      <c r="DG166">
        <f t="shared" si="68"/>
        <v>2</v>
      </c>
    </row>
    <row r="167" spans="1:111" x14ac:dyDescent="0.35">
      <c r="A167" s="171" t="s">
        <v>312</v>
      </c>
      <c r="B167" s="6" t="s">
        <v>313</v>
      </c>
      <c r="C167" s="47" t="s">
        <v>3455</v>
      </c>
      <c r="D167" s="154" t="s">
        <v>1521</v>
      </c>
      <c r="E167" s="154"/>
      <c r="F167" s="48" t="s">
        <v>3853</v>
      </c>
      <c r="G167" s="5" t="s">
        <v>938</v>
      </c>
      <c r="H167" t="s">
        <v>938</v>
      </c>
      <c r="I167" s="6" t="s">
        <v>938</v>
      </c>
      <c r="J167" s="14"/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0.5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0.5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C167">
        <f t="shared" si="46"/>
        <v>2</v>
      </c>
      <c r="CE167">
        <f t="shared" si="47"/>
        <v>0</v>
      </c>
      <c r="CF167">
        <f t="shared" si="48"/>
        <v>1</v>
      </c>
      <c r="CG167">
        <f t="shared" si="49"/>
        <v>1</v>
      </c>
      <c r="CH167">
        <f t="shared" si="50"/>
        <v>0</v>
      </c>
      <c r="CI167">
        <f t="shared" si="51"/>
        <v>0</v>
      </c>
      <c r="CJ167">
        <f t="shared" si="52"/>
        <v>0</v>
      </c>
      <c r="CK167">
        <f t="shared" si="53"/>
        <v>0</v>
      </c>
      <c r="CL167">
        <f t="shared" si="54"/>
        <v>0</v>
      </c>
      <c r="CM167">
        <f t="shared" si="55"/>
        <v>0</v>
      </c>
      <c r="CN167">
        <f t="shared" si="56"/>
        <v>0</v>
      </c>
      <c r="CO167">
        <f t="shared" si="57"/>
        <v>0</v>
      </c>
      <c r="CP167">
        <f t="shared" si="58"/>
        <v>0</v>
      </c>
      <c r="CR167">
        <f t="shared" si="59"/>
        <v>2</v>
      </c>
      <c r="CW167">
        <f t="shared" si="60"/>
        <v>1</v>
      </c>
      <c r="CX167">
        <f t="shared" si="61"/>
        <v>1</v>
      </c>
      <c r="CY167">
        <f t="shared" si="62"/>
        <v>0</v>
      </c>
      <c r="CZ167">
        <f t="shared" si="63"/>
        <v>0</v>
      </c>
      <c r="DA167">
        <f t="shared" si="64"/>
        <v>0</v>
      </c>
      <c r="DB167">
        <f t="shared" si="65"/>
        <v>0</v>
      </c>
      <c r="DC167">
        <f t="shared" si="66"/>
        <v>0</v>
      </c>
      <c r="DD167">
        <f t="shared" si="67"/>
        <v>0</v>
      </c>
      <c r="DG167">
        <f t="shared" si="68"/>
        <v>2</v>
      </c>
    </row>
    <row r="168" spans="1:111" x14ac:dyDescent="0.35">
      <c r="A168" s="171" t="s">
        <v>354</v>
      </c>
      <c r="B168" s="6" t="s">
        <v>355</v>
      </c>
      <c r="C168" s="45" t="s">
        <v>355</v>
      </c>
      <c r="D168" s="161" t="s">
        <v>1681</v>
      </c>
      <c r="E168" s="161"/>
      <c r="F168" s="46" t="s">
        <v>3850</v>
      </c>
      <c r="G168" s="5" t="s">
        <v>935</v>
      </c>
      <c r="H168" t="s">
        <v>936</v>
      </c>
      <c r="I168" s="6" t="s">
        <v>937</v>
      </c>
      <c r="J168" s="14"/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0.5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0.5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C168">
        <f t="shared" si="46"/>
        <v>2</v>
      </c>
      <c r="CE168">
        <f t="shared" si="47"/>
        <v>0</v>
      </c>
      <c r="CF168">
        <f t="shared" si="48"/>
        <v>0</v>
      </c>
      <c r="CG168">
        <f t="shared" si="49"/>
        <v>1</v>
      </c>
      <c r="CH168">
        <f t="shared" si="50"/>
        <v>0</v>
      </c>
      <c r="CI168">
        <f t="shared" si="51"/>
        <v>0</v>
      </c>
      <c r="CJ168">
        <f t="shared" si="52"/>
        <v>0</v>
      </c>
      <c r="CK168">
        <f t="shared" si="53"/>
        <v>0</v>
      </c>
      <c r="CL168">
        <f t="shared" si="54"/>
        <v>1</v>
      </c>
      <c r="CM168">
        <f t="shared" si="55"/>
        <v>0</v>
      </c>
      <c r="CN168">
        <f t="shared" si="56"/>
        <v>0</v>
      </c>
      <c r="CO168">
        <f t="shared" si="57"/>
        <v>0</v>
      </c>
      <c r="CP168">
        <f t="shared" si="58"/>
        <v>0</v>
      </c>
      <c r="CR168">
        <f t="shared" si="59"/>
        <v>2</v>
      </c>
      <c r="CW168">
        <f t="shared" si="60"/>
        <v>0</v>
      </c>
      <c r="CX168">
        <f t="shared" si="61"/>
        <v>1</v>
      </c>
      <c r="CY168">
        <f t="shared" si="62"/>
        <v>0</v>
      </c>
      <c r="CZ168">
        <f t="shared" si="63"/>
        <v>0</v>
      </c>
      <c r="DA168">
        <f t="shared" si="64"/>
        <v>1</v>
      </c>
      <c r="DB168">
        <f t="shared" si="65"/>
        <v>0</v>
      </c>
      <c r="DC168">
        <f t="shared" si="66"/>
        <v>0</v>
      </c>
      <c r="DD168">
        <f t="shared" si="67"/>
        <v>0</v>
      </c>
      <c r="DG168">
        <f t="shared" si="68"/>
        <v>2</v>
      </c>
    </row>
    <row r="169" spans="1:111" x14ac:dyDescent="0.35">
      <c r="A169" s="171" t="s">
        <v>356</v>
      </c>
      <c r="B169" s="6" t="s">
        <v>357</v>
      </c>
      <c r="C169" s="45" t="s">
        <v>2413</v>
      </c>
      <c r="D169" s="161" t="s">
        <v>913</v>
      </c>
      <c r="E169" s="161"/>
      <c r="F169" s="46" t="s">
        <v>3850</v>
      </c>
      <c r="G169" s="5" t="s">
        <v>912</v>
      </c>
      <c r="H169" t="s">
        <v>913</v>
      </c>
      <c r="I169" s="6" t="s">
        <v>914</v>
      </c>
      <c r="J169" s="14"/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0.5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0.5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C169">
        <f t="shared" si="46"/>
        <v>2</v>
      </c>
      <c r="CE169">
        <f t="shared" si="47"/>
        <v>0</v>
      </c>
      <c r="CF169">
        <f t="shared" si="48"/>
        <v>0</v>
      </c>
      <c r="CG169">
        <f t="shared" si="49"/>
        <v>1</v>
      </c>
      <c r="CH169">
        <f t="shared" si="50"/>
        <v>0</v>
      </c>
      <c r="CI169">
        <f t="shared" si="51"/>
        <v>0</v>
      </c>
      <c r="CJ169">
        <f t="shared" si="52"/>
        <v>0</v>
      </c>
      <c r="CK169">
        <f t="shared" si="53"/>
        <v>0</v>
      </c>
      <c r="CL169">
        <f t="shared" si="54"/>
        <v>0</v>
      </c>
      <c r="CM169">
        <f t="shared" si="55"/>
        <v>1</v>
      </c>
      <c r="CN169">
        <f t="shared" si="56"/>
        <v>0</v>
      </c>
      <c r="CO169">
        <f t="shared" si="57"/>
        <v>0</v>
      </c>
      <c r="CP169">
        <f t="shared" si="58"/>
        <v>0</v>
      </c>
      <c r="CR169">
        <f t="shared" si="59"/>
        <v>2</v>
      </c>
      <c r="CW169">
        <f t="shared" si="60"/>
        <v>0</v>
      </c>
      <c r="CX169">
        <f t="shared" si="61"/>
        <v>1</v>
      </c>
      <c r="CY169">
        <f t="shared" si="62"/>
        <v>0</v>
      </c>
      <c r="CZ169">
        <f t="shared" si="63"/>
        <v>0</v>
      </c>
      <c r="DA169">
        <f t="shared" si="64"/>
        <v>1</v>
      </c>
      <c r="DB169">
        <f t="shared" si="65"/>
        <v>0</v>
      </c>
      <c r="DC169">
        <f t="shared" si="66"/>
        <v>0</v>
      </c>
      <c r="DD169">
        <f t="shared" si="67"/>
        <v>0</v>
      </c>
      <c r="DG169">
        <f t="shared" si="68"/>
        <v>2</v>
      </c>
    </row>
    <row r="170" spans="1:111" x14ac:dyDescent="0.35">
      <c r="A170" s="171" t="s">
        <v>387</v>
      </c>
      <c r="B170" s="6" t="s">
        <v>388</v>
      </c>
      <c r="C170" s="45" t="s">
        <v>388</v>
      </c>
      <c r="D170" s="161" t="s">
        <v>1504</v>
      </c>
      <c r="E170" s="161"/>
      <c r="F170" s="46" t="s">
        <v>3850</v>
      </c>
      <c r="G170" s="5" t="s">
        <v>938</v>
      </c>
      <c r="H170" t="s">
        <v>938</v>
      </c>
      <c r="I170" s="6" t="s">
        <v>938</v>
      </c>
      <c r="J170" s="14"/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0.5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0.5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C170">
        <f t="shared" si="46"/>
        <v>2</v>
      </c>
      <c r="CE170">
        <f t="shared" si="47"/>
        <v>0</v>
      </c>
      <c r="CF170">
        <f t="shared" si="48"/>
        <v>0</v>
      </c>
      <c r="CG170">
        <f t="shared" si="49"/>
        <v>1</v>
      </c>
      <c r="CH170">
        <f t="shared" si="50"/>
        <v>1</v>
      </c>
      <c r="CI170">
        <f t="shared" si="51"/>
        <v>0</v>
      </c>
      <c r="CJ170">
        <f t="shared" si="52"/>
        <v>0</v>
      </c>
      <c r="CK170">
        <f t="shared" si="53"/>
        <v>0</v>
      </c>
      <c r="CL170">
        <f t="shared" si="54"/>
        <v>0</v>
      </c>
      <c r="CM170">
        <f t="shared" si="55"/>
        <v>0</v>
      </c>
      <c r="CN170">
        <f t="shared" si="56"/>
        <v>0</v>
      </c>
      <c r="CO170">
        <f t="shared" si="57"/>
        <v>0</v>
      </c>
      <c r="CP170">
        <f t="shared" si="58"/>
        <v>0</v>
      </c>
      <c r="CR170">
        <f t="shared" si="59"/>
        <v>2</v>
      </c>
      <c r="CW170">
        <f t="shared" si="60"/>
        <v>0</v>
      </c>
      <c r="CX170">
        <f t="shared" si="61"/>
        <v>1</v>
      </c>
      <c r="CY170">
        <f t="shared" si="62"/>
        <v>1</v>
      </c>
      <c r="CZ170">
        <f t="shared" si="63"/>
        <v>0</v>
      </c>
      <c r="DA170">
        <f t="shared" si="64"/>
        <v>0</v>
      </c>
      <c r="DB170">
        <f t="shared" si="65"/>
        <v>0</v>
      </c>
      <c r="DC170">
        <f t="shared" si="66"/>
        <v>0</v>
      </c>
      <c r="DD170">
        <f t="shared" si="67"/>
        <v>0</v>
      </c>
      <c r="DG170">
        <f t="shared" si="68"/>
        <v>2</v>
      </c>
    </row>
    <row r="171" spans="1:111" x14ac:dyDescent="0.35">
      <c r="A171" s="171" t="s">
        <v>393</v>
      </c>
      <c r="B171" s="6" t="s">
        <v>394</v>
      </c>
      <c r="C171" s="78" t="s">
        <v>394</v>
      </c>
      <c r="D171" s="155" t="s">
        <v>1521</v>
      </c>
      <c r="E171" s="155"/>
      <c r="F171" s="79" t="s">
        <v>3861</v>
      </c>
      <c r="G171" s="5" t="s">
        <v>938</v>
      </c>
      <c r="H171" t="s">
        <v>938</v>
      </c>
      <c r="I171" s="6" t="s">
        <v>938</v>
      </c>
      <c r="J171" s="14"/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0.5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0.5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C171">
        <f t="shared" si="46"/>
        <v>2</v>
      </c>
      <c r="CE171">
        <f t="shared" si="47"/>
        <v>0</v>
      </c>
      <c r="CF171">
        <f t="shared" si="48"/>
        <v>0</v>
      </c>
      <c r="CG171">
        <f t="shared" si="49"/>
        <v>1</v>
      </c>
      <c r="CH171">
        <f t="shared" si="50"/>
        <v>0</v>
      </c>
      <c r="CI171">
        <f t="shared" si="51"/>
        <v>0</v>
      </c>
      <c r="CJ171">
        <f t="shared" si="52"/>
        <v>0</v>
      </c>
      <c r="CK171">
        <f t="shared" si="53"/>
        <v>1</v>
      </c>
      <c r="CL171">
        <f t="shared" si="54"/>
        <v>0</v>
      </c>
      <c r="CM171">
        <f t="shared" si="55"/>
        <v>0</v>
      </c>
      <c r="CN171">
        <f t="shared" si="56"/>
        <v>0</v>
      </c>
      <c r="CO171">
        <f t="shared" si="57"/>
        <v>0</v>
      </c>
      <c r="CP171">
        <f t="shared" si="58"/>
        <v>0</v>
      </c>
      <c r="CR171">
        <f t="shared" si="59"/>
        <v>2</v>
      </c>
      <c r="CW171">
        <f t="shared" si="60"/>
        <v>0</v>
      </c>
      <c r="CX171">
        <f t="shared" si="61"/>
        <v>1</v>
      </c>
      <c r="CY171">
        <f t="shared" si="62"/>
        <v>0</v>
      </c>
      <c r="CZ171">
        <f t="shared" si="63"/>
        <v>0</v>
      </c>
      <c r="DA171">
        <f t="shared" si="64"/>
        <v>1</v>
      </c>
      <c r="DB171">
        <f t="shared" si="65"/>
        <v>0</v>
      </c>
      <c r="DC171">
        <f t="shared" si="66"/>
        <v>0</v>
      </c>
      <c r="DD171">
        <f t="shared" si="67"/>
        <v>0</v>
      </c>
      <c r="DG171">
        <f t="shared" si="68"/>
        <v>2</v>
      </c>
    </row>
    <row r="172" spans="1:111" x14ac:dyDescent="0.35">
      <c r="A172" s="171" t="s">
        <v>395</v>
      </c>
      <c r="B172" s="6" t="s">
        <v>396</v>
      </c>
      <c r="C172" s="45" t="s">
        <v>2424</v>
      </c>
      <c r="D172" s="161" t="s">
        <v>1002</v>
      </c>
      <c r="E172" s="161"/>
      <c r="F172" s="46" t="s">
        <v>3850</v>
      </c>
      <c r="G172" s="5" t="s">
        <v>947</v>
      </c>
      <c r="H172" t="s">
        <v>1002</v>
      </c>
      <c r="I172" s="6" t="s">
        <v>1003</v>
      </c>
      <c r="J172" s="14"/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0.5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0.5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C172">
        <f t="shared" si="46"/>
        <v>2</v>
      </c>
      <c r="CE172">
        <f t="shared" si="47"/>
        <v>0</v>
      </c>
      <c r="CF172">
        <f t="shared" si="48"/>
        <v>0</v>
      </c>
      <c r="CG172">
        <f t="shared" si="49"/>
        <v>1</v>
      </c>
      <c r="CH172">
        <f t="shared" si="50"/>
        <v>0</v>
      </c>
      <c r="CI172">
        <f t="shared" si="51"/>
        <v>0</v>
      </c>
      <c r="CJ172">
        <f t="shared" si="52"/>
        <v>0</v>
      </c>
      <c r="CK172">
        <f t="shared" si="53"/>
        <v>0</v>
      </c>
      <c r="CL172">
        <f t="shared" si="54"/>
        <v>0</v>
      </c>
      <c r="CM172">
        <f t="shared" si="55"/>
        <v>0</v>
      </c>
      <c r="CN172">
        <f t="shared" si="56"/>
        <v>1</v>
      </c>
      <c r="CO172">
        <f t="shared" si="57"/>
        <v>0</v>
      </c>
      <c r="CP172">
        <f t="shared" si="58"/>
        <v>0</v>
      </c>
      <c r="CR172">
        <f t="shared" si="59"/>
        <v>2</v>
      </c>
      <c r="CW172">
        <f t="shared" si="60"/>
        <v>0</v>
      </c>
      <c r="CX172">
        <f t="shared" si="61"/>
        <v>1</v>
      </c>
      <c r="CY172">
        <f t="shared" si="62"/>
        <v>0</v>
      </c>
      <c r="CZ172">
        <f t="shared" si="63"/>
        <v>0</v>
      </c>
      <c r="DA172">
        <f t="shared" si="64"/>
        <v>0</v>
      </c>
      <c r="DB172">
        <f t="shared" si="65"/>
        <v>1</v>
      </c>
      <c r="DC172">
        <f t="shared" si="66"/>
        <v>0</v>
      </c>
      <c r="DD172">
        <f t="shared" si="67"/>
        <v>0</v>
      </c>
      <c r="DG172">
        <f t="shared" si="68"/>
        <v>2</v>
      </c>
    </row>
    <row r="173" spans="1:111" x14ac:dyDescent="0.35">
      <c r="A173" s="171" t="s">
        <v>399</v>
      </c>
      <c r="B173" s="6" t="s">
        <v>400</v>
      </c>
      <c r="C173" s="47" t="s">
        <v>3474</v>
      </c>
      <c r="D173" s="154" t="s">
        <v>1521</v>
      </c>
      <c r="E173" s="154"/>
      <c r="F173" s="48" t="s">
        <v>3853</v>
      </c>
      <c r="G173" s="5" t="s">
        <v>998</v>
      </c>
      <c r="H173" t="s">
        <v>999</v>
      </c>
      <c r="I173" s="6" t="s">
        <v>1000</v>
      </c>
      <c r="J173" s="14"/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0.5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0.5</v>
      </c>
      <c r="BY173">
        <v>0</v>
      </c>
      <c r="BZ173">
        <v>0</v>
      </c>
      <c r="CA173">
        <v>0</v>
      </c>
      <c r="CC173">
        <f t="shared" si="46"/>
        <v>2</v>
      </c>
      <c r="CE173">
        <f t="shared" si="47"/>
        <v>0</v>
      </c>
      <c r="CF173">
        <f t="shared" si="48"/>
        <v>0</v>
      </c>
      <c r="CG173">
        <f t="shared" si="49"/>
        <v>1</v>
      </c>
      <c r="CH173">
        <f t="shared" si="50"/>
        <v>0</v>
      </c>
      <c r="CI173">
        <f t="shared" si="51"/>
        <v>0</v>
      </c>
      <c r="CJ173">
        <f t="shared" si="52"/>
        <v>0</v>
      </c>
      <c r="CK173">
        <f t="shared" si="53"/>
        <v>0</v>
      </c>
      <c r="CL173">
        <f t="shared" si="54"/>
        <v>0</v>
      </c>
      <c r="CM173">
        <f t="shared" si="55"/>
        <v>0</v>
      </c>
      <c r="CN173">
        <f t="shared" si="56"/>
        <v>0</v>
      </c>
      <c r="CO173">
        <f t="shared" si="57"/>
        <v>0</v>
      </c>
      <c r="CP173">
        <f t="shared" si="58"/>
        <v>1</v>
      </c>
      <c r="CR173">
        <f t="shared" si="59"/>
        <v>2</v>
      </c>
      <c r="CW173">
        <f t="shared" si="60"/>
        <v>0</v>
      </c>
      <c r="CX173">
        <f t="shared" si="61"/>
        <v>1</v>
      </c>
      <c r="CY173">
        <f t="shared" si="62"/>
        <v>0</v>
      </c>
      <c r="CZ173">
        <f t="shared" si="63"/>
        <v>0</v>
      </c>
      <c r="DA173">
        <f t="shared" si="64"/>
        <v>0</v>
      </c>
      <c r="DB173">
        <f t="shared" si="65"/>
        <v>0</v>
      </c>
      <c r="DC173">
        <f t="shared" si="66"/>
        <v>0</v>
      </c>
      <c r="DD173">
        <f t="shared" si="67"/>
        <v>1</v>
      </c>
      <c r="DG173">
        <f t="shared" si="68"/>
        <v>2</v>
      </c>
    </row>
    <row r="174" spans="1:111" x14ac:dyDescent="0.35">
      <c r="A174" s="171" t="s">
        <v>415</v>
      </c>
      <c r="B174" s="6" t="s">
        <v>416</v>
      </c>
      <c r="C174" s="45" t="s">
        <v>2429</v>
      </c>
      <c r="D174" s="161" t="s">
        <v>993</v>
      </c>
      <c r="E174" s="161"/>
      <c r="F174" s="46" t="s">
        <v>3850</v>
      </c>
      <c r="G174" s="5" t="s">
        <v>992</v>
      </c>
      <c r="H174" t="s">
        <v>993</v>
      </c>
      <c r="I174" s="6" t="s">
        <v>1001</v>
      </c>
      <c r="J174" s="14"/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0.5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0.5</v>
      </c>
      <c r="BY174">
        <v>0</v>
      </c>
      <c r="BZ174">
        <v>0</v>
      </c>
      <c r="CA174">
        <v>0</v>
      </c>
      <c r="CC174">
        <f t="shared" si="46"/>
        <v>2</v>
      </c>
      <c r="CE174">
        <f t="shared" si="47"/>
        <v>0</v>
      </c>
      <c r="CF174">
        <f t="shared" si="48"/>
        <v>0</v>
      </c>
      <c r="CG174">
        <f t="shared" si="49"/>
        <v>1</v>
      </c>
      <c r="CH174">
        <f t="shared" si="50"/>
        <v>0</v>
      </c>
      <c r="CI174">
        <f t="shared" si="51"/>
        <v>0</v>
      </c>
      <c r="CJ174">
        <f t="shared" si="52"/>
        <v>0</v>
      </c>
      <c r="CK174">
        <f t="shared" si="53"/>
        <v>0</v>
      </c>
      <c r="CL174">
        <f t="shared" si="54"/>
        <v>0</v>
      </c>
      <c r="CM174">
        <f t="shared" si="55"/>
        <v>0</v>
      </c>
      <c r="CN174">
        <f t="shared" si="56"/>
        <v>0</v>
      </c>
      <c r="CO174">
        <f t="shared" si="57"/>
        <v>0</v>
      </c>
      <c r="CP174">
        <f t="shared" si="58"/>
        <v>1</v>
      </c>
      <c r="CR174">
        <f t="shared" si="59"/>
        <v>2</v>
      </c>
      <c r="CW174">
        <f t="shared" si="60"/>
        <v>0</v>
      </c>
      <c r="CX174">
        <f t="shared" si="61"/>
        <v>1</v>
      </c>
      <c r="CY174">
        <f t="shared" si="62"/>
        <v>0</v>
      </c>
      <c r="CZ174">
        <f t="shared" si="63"/>
        <v>0</v>
      </c>
      <c r="DA174">
        <f t="shared" si="64"/>
        <v>0</v>
      </c>
      <c r="DB174">
        <f t="shared" si="65"/>
        <v>0</v>
      </c>
      <c r="DC174">
        <f t="shared" si="66"/>
        <v>0</v>
      </c>
      <c r="DD174">
        <f t="shared" si="67"/>
        <v>1</v>
      </c>
      <c r="DG174">
        <f t="shared" si="68"/>
        <v>2</v>
      </c>
    </row>
    <row r="175" spans="1:111" x14ac:dyDescent="0.35">
      <c r="A175" s="171" t="s">
        <v>428</v>
      </c>
      <c r="B175" s="6" t="s">
        <v>429</v>
      </c>
      <c r="C175" s="45" t="s">
        <v>2432</v>
      </c>
      <c r="D175" s="161" t="s">
        <v>1626</v>
      </c>
      <c r="E175" s="161"/>
      <c r="F175" s="46" t="s">
        <v>3850</v>
      </c>
      <c r="G175" s="5" t="s">
        <v>938</v>
      </c>
      <c r="H175" t="s">
        <v>938</v>
      </c>
      <c r="I175" s="6" t="s">
        <v>938</v>
      </c>
      <c r="J175" s="14"/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0.5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0.5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C175">
        <f t="shared" si="46"/>
        <v>2</v>
      </c>
      <c r="CE175">
        <f t="shared" si="47"/>
        <v>0</v>
      </c>
      <c r="CF175">
        <f t="shared" si="48"/>
        <v>0</v>
      </c>
      <c r="CG175">
        <f t="shared" si="49"/>
        <v>1</v>
      </c>
      <c r="CH175">
        <f t="shared" si="50"/>
        <v>0</v>
      </c>
      <c r="CI175">
        <f t="shared" si="51"/>
        <v>0</v>
      </c>
      <c r="CJ175">
        <f t="shared" si="52"/>
        <v>0</v>
      </c>
      <c r="CK175">
        <f t="shared" si="53"/>
        <v>1</v>
      </c>
      <c r="CL175">
        <f t="shared" si="54"/>
        <v>0</v>
      </c>
      <c r="CM175">
        <f t="shared" si="55"/>
        <v>0</v>
      </c>
      <c r="CN175">
        <f t="shared" si="56"/>
        <v>0</v>
      </c>
      <c r="CO175">
        <f t="shared" si="57"/>
        <v>0</v>
      </c>
      <c r="CP175">
        <f t="shared" si="58"/>
        <v>0</v>
      </c>
      <c r="CR175">
        <f t="shared" si="59"/>
        <v>2</v>
      </c>
      <c r="CW175">
        <f t="shared" si="60"/>
        <v>0</v>
      </c>
      <c r="CX175">
        <f t="shared" si="61"/>
        <v>1</v>
      </c>
      <c r="CY175">
        <f t="shared" si="62"/>
        <v>0</v>
      </c>
      <c r="CZ175">
        <f t="shared" si="63"/>
        <v>0</v>
      </c>
      <c r="DA175">
        <f t="shared" si="64"/>
        <v>1</v>
      </c>
      <c r="DB175">
        <f t="shared" si="65"/>
        <v>0</v>
      </c>
      <c r="DC175">
        <f t="shared" si="66"/>
        <v>0</v>
      </c>
      <c r="DD175">
        <f t="shared" si="67"/>
        <v>0</v>
      </c>
      <c r="DG175">
        <f t="shared" si="68"/>
        <v>2</v>
      </c>
    </row>
    <row r="176" spans="1:111" x14ac:dyDescent="0.35">
      <c r="A176" s="171" t="s">
        <v>430</v>
      </c>
      <c r="B176" s="6" t="s">
        <v>431</v>
      </c>
      <c r="C176" s="168" t="s">
        <v>938</v>
      </c>
      <c r="D176" s="162" t="s">
        <v>938</v>
      </c>
      <c r="E176" s="162"/>
      <c r="F176" s="164" t="s">
        <v>3852</v>
      </c>
      <c r="G176" s="5" t="s">
        <v>938</v>
      </c>
      <c r="H176" t="s">
        <v>938</v>
      </c>
      <c r="I176" s="6" t="s">
        <v>938</v>
      </c>
      <c r="J176" s="14"/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0.5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0.5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C176">
        <f t="shared" si="46"/>
        <v>2</v>
      </c>
      <c r="CE176">
        <f t="shared" si="47"/>
        <v>0</v>
      </c>
      <c r="CF176">
        <f t="shared" si="48"/>
        <v>0</v>
      </c>
      <c r="CG176">
        <f t="shared" si="49"/>
        <v>1</v>
      </c>
      <c r="CH176">
        <f t="shared" si="50"/>
        <v>0</v>
      </c>
      <c r="CI176">
        <f t="shared" si="51"/>
        <v>0</v>
      </c>
      <c r="CJ176">
        <f t="shared" si="52"/>
        <v>0</v>
      </c>
      <c r="CK176">
        <f t="shared" si="53"/>
        <v>1</v>
      </c>
      <c r="CL176">
        <f t="shared" si="54"/>
        <v>0</v>
      </c>
      <c r="CM176">
        <f t="shared" si="55"/>
        <v>0</v>
      </c>
      <c r="CN176">
        <f t="shared" si="56"/>
        <v>0</v>
      </c>
      <c r="CO176">
        <f t="shared" si="57"/>
        <v>0</v>
      </c>
      <c r="CP176">
        <f t="shared" si="58"/>
        <v>0</v>
      </c>
      <c r="CR176">
        <f t="shared" si="59"/>
        <v>2</v>
      </c>
      <c r="CW176">
        <f t="shared" si="60"/>
        <v>0</v>
      </c>
      <c r="CX176">
        <f t="shared" si="61"/>
        <v>1</v>
      </c>
      <c r="CY176">
        <f t="shared" si="62"/>
        <v>0</v>
      </c>
      <c r="CZ176">
        <f t="shared" si="63"/>
        <v>0</v>
      </c>
      <c r="DA176">
        <f t="shared" si="64"/>
        <v>1</v>
      </c>
      <c r="DB176">
        <f t="shared" si="65"/>
        <v>0</v>
      </c>
      <c r="DC176">
        <f t="shared" si="66"/>
        <v>0</v>
      </c>
      <c r="DD176">
        <f t="shared" si="67"/>
        <v>0</v>
      </c>
      <c r="DG176">
        <f t="shared" si="68"/>
        <v>2</v>
      </c>
    </row>
    <row r="177" spans="1:111" x14ac:dyDescent="0.35">
      <c r="A177" s="171" t="s">
        <v>439</v>
      </c>
      <c r="B177" s="6" t="s">
        <v>440</v>
      </c>
      <c r="C177" s="47" t="s">
        <v>3891</v>
      </c>
      <c r="D177" s="154" t="s">
        <v>3480</v>
      </c>
      <c r="E177" s="154"/>
      <c r="F177" s="48" t="s">
        <v>3853</v>
      </c>
      <c r="G177" s="5" t="s">
        <v>938</v>
      </c>
      <c r="H177" t="s">
        <v>938</v>
      </c>
      <c r="I177" s="6" t="s">
        <v>938</v>
      </c>
      <c r="J177" s="14"/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0.5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0.5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C177">
        <f t="shared" si="46"/>
        <v>2</v>
      </c>
      <c r="CE177">
        <f t="shared" si="47"/>
        <v>0</v>
      </c>
      <c r="CF177">
        <f t="shared" si="48"/>
        <v>0</v>
      </c>
      <c r="CG177">
        <f t="shared" si="49"/>
        <v>1</v>
      </c>
      <c r="CH177">
        <f t="shared" si="50"/>
        <v>0</v>
      </c>
      <c r="CI177">
        <f t="shared" si="51"/>
        <v>0</v>
      </c>
      <c r="CJ177">
        <f t="shared" si="52"/>
        <v>1</v>
      </c>
      <c r="CK177">
        <f t="shared" si="53"/>
        <v>0</v>
      </c>
      <c r="CL177">
        <f t="shared" si="54"/>
        <v>0</v>
      </c>
      <c r="CM177">
        <f t="shared" si="55"/>
        <v>0</v>
      </c>
      <c r="CN177">
        <f t="shared" si="56"/>
        <v>0</v>
      </c>
      <c r="CO177">
        <f t="shared" si="57"/>
        <v>0</v>
      </c>
      <c r="CP177">
        <f t="shared" si="58"/>
        <v>0</v>
      </c>
      <c r="CR177">
        <f t="shared" si="59"/>
        <v>2</v>
      </c>
      <c r="CW177">
        <f t="shared" si="60"/>
        <v>0</v>
      </c>
      <c r="CX177">
        <f t="shared" si="61"/>
        <v>1</v>
      </c>
      <c r="CY177">
        <f t="shared" si="62"/>
        <v>0</v>
      </c>
      <c r="CZ177">
        <f t="shared" si="63"/>
        <v>0</v>
      </c>
      <c r="DA177">
        <f t="shared" si="64"/>
        <v>1</v>
      </c>
      <c r="DB177">
        <f t="shared" si="65"/>
        <v>0</v>
      </c>
      <c r="DC177">
        <f t="shared" si="66"/>
        <v>0</v>
      </c>
      <c r="DD177">
        <f t="shared" si="67"/>
        <v>0</v>
      </c>
      <c r="DG177">
        <f t="shared" si="68"/>
        <v>2</v>
      </c>
    </row>
    <row r="178" spans="1:111" x14ac:dyDescent="0.35">
      <c r="A178" s="171" t="s">
        <v>441</v>
      </c>
      <c r="B178" s="6" t="s">
        <v>442</v>
      </c>
      <c r="C178" s="47" t="s">
        <v>442</v>
      </c>
      <c r="D178" s="154" t="s">
        <v>3359</v>
      </c>
      <c r="E178" s="154"/>
      <c r="F178" s="48" t="s">
        <v>3853</v>
      </c>
      <c r="G178" s="5" t="s">
        <v>938</v>
      </c>
      <c r="H178" t="s">
        <v>938</v>
      </c>
      <c r="I178" s="6" t="s">
        <v>938</v>
      </c>
      <c r="J178" s="14"/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0.5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0.5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C178">
        <f t="shared" si="46"/>
        <v>2</v>
      </c>
      <c r="CE178">
        <f t="shared" si="47"/>
        <v>0</v>
      </c>
      <c r="CF178">
        <f t="shared" si="48"/>
        <v>0</v>
      </c>
      <c r="CG178">
        <f t="shared" si="49"/>
        <v>1</v>
      </c>
      <c r="CH178">
        <f t="shared" si="50"/>
        <v>0</v>
      </c>
      <c r="CI178">
        <f t="shared" si="51"/>
        <v>0</v>
      </c>
      <c r="CJ178">
        <f t="shared" si="52"/>
        <v>0</v>
      </c>
      <c r="CK178">
        <f t="shared" si="53"/>
        <v>1</v>
      </c>
      <c r="CL178">
        <f t="shared" si="54"/>
        <v>0</v>
      </c>
      <c r="CM178">
        <f t="shared" si="55"/>
        <v>0</v>
      </c>
      <c r="CN178">
        <f t="shared" si="56"/>
        <v>0</v>
      </c>
      <c r="CO178">
        <f t="shared" si="57"/>
        <v>0</v>
      </c>
      <c r="CP178">
        <f t="shared" si="58"/>
        <v>0</v>
      </c>
      <c r="CR178">
        <f t="shared" si="59"/>
        <v>2</v>
      </c>
      <c r="CW178">
        <f t="shared" si="60"/>
        <v>0</v>
      </c>
      <c r="CX178">
        <f t="shared" si="61"/>
        <v>1</v>
      </c>
      <c r="CY178">
        <f t="shared" si="62"/>
        <v>0</v>
      </c>
      <c r="CZ178">
        <f t="shared" si="63"/>
        <v>0</v>
      </c>
      <c r="DA178">
        <f t="shared" si="64"/>
        <v>1</v>
      </c>
      <c r="DB178">
        <f t="shared" si="65"/>
        <v>0</v>
      </c>
      <c r="DC178">
        <f t="shared" si="66"/>
        <v>0</v>
      </c>
      <c r="DD178">
        <f t="shared" si="67"/>
        <v>0</v>
      </c>
      <c r="DG178">
        <f t="shared" si="68"/>
        <v>2</v>
      </c>
    </row>
    <row r="179" spans="1:111" x14ac:dyDescent="0.35">
      <c r="A179" s="171" t="s">
        <v>445</v>
      </c>
      <c r="B179" s="6" t="s">
        <v>446</v>
      </c>
      <c r="C179" s="47" t="s">
        <v>446</v>
      </c>
      <c r="D179" s="154" t="s">
        <v>3490</v>
      </c>
      <c r="E179" s="154"/>
      <c r="F179" s="48" t="s">
        <v>3853</v>
      </c>
      <c r="G179" s="5" t="s">
        <v>938</v>
      </c>
      <c r="H179" t="s">
        <v>938</v>
      </c>
      <c r="I179" s="6" t="s">
        <v>938</v>
      </c>
      <c r="J179" s="14"/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0.5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0.5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C179">
        <f t="shared" si="46"/>
        <v>2</v>
      </c>
      <c r="CE179">
        <f t="shared" si="47"/>
        <v>0</v>
      </c>
      <c r="CF179">
        <f t="shared" si="48"/>
        <v>0</v>
      </c>
      <c r="CG179">
        <f t="shared" si="49"/>
        <v>1</v>
      </c>
      <c r="CH179">
        <f t="shared" si="50"/>
        <v>0</v>
      </c>
      <c r="CI179">
        <f t="shared" si="51"/>
        <v>0</v>
      </c>
      <c r="CJ179">
        <f t="shared" si="52"/>
        <v>0</v>
      </c>
      <c r="CK179">
        <f t="shared" si="53"/>
        <v>1</v>
      </c>
      <c r="CL179">
        <f t="shared" si="54"/>
        <v>0</v>
      </c>
      <c r="CM179">
        <f t="shared" si="55"/>
        <v>0</v>
      </c>
      <c r="CN179">
        <f t="shared" si="56"/>
        <v>0</v>
      </c>
      <c r="CO179">
        <f t="shared" si="57"/>
        <v>0</v>
      </c>
      <c r="CP179">
        <f t="shared" si="58"/>
        <v>0</v>
      </c>
      <c r="CR179">
        <f t="shared" si="59"/>
        <v>2</v>
      </c>
      <c r="CW179">
        <f t="shared" si="60"/>
        <v>0</v>
      </c>
      <c r="CX179">
        <f t="shared" si="61"/>
        <v>1</v>
      </c>
      <c r="CY179">
        <f t="shared" si="62"/>
        <v>0</v>
      </c>
      <c r="CZ179">
        <f t="shared" si="63"/>
        <v>0</v>
      </c>
      <c r="DA179">
        <f t="shared" si="64"/>
        <v>1</v>
      </c>
      <c r="DB179">
        <f t="shared" si="65"/>
        <v>0</v>
      </c>
      <c r="DC179">
        <f t="shared" si="66"/>
        <v>0</v>
      </c>
      <c r="DD179">
        <f t="shared" si="67"/>
        <v>0</v>
      </c>
      <c r="DG179">
        <f t="shared" si="68"/>
        <v>2</v>
      </c>
    </row>
    <row r="180" spans="1:111" x14ac:dyDescent="0.35">
      <c r="A180" s="171" t="s">
        <v>447</v>
      </c>
      <c r="B180" s="6" t="s">
        <v>448</v>
      </c>
      <c r="C180" s="127" t="s">
        <v>448</v>
      </c>
      <c r="D180" s="56" t="s">
        <v>1521</v>
      </c>
      <c r="E180" s="154"/>
      <c r="F180" s="48" t="s">
        <v>3853</v>
      </c>
      <c r="G180" s="5" t="s">
        <v>938</v>
      </c>
      <c r="H180" t="s">
        <v>938</v>
      </c>
      <c r="I180" s="6" t="s">
        <v>938</v>
      </c>
      <c r="J180" s="14"/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0.5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0.5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C180">
        <f t="shared" si="46"/>
        <v>2</v>
      </c>
      <c r="CE180">
        <f t="shared" si="47"/>
        <v>0</v>
      </c>
      <c r="CF180">
        <f t="shared" si="48"/>
        <v>0</v>
      </c>
      <c r="CG180">
        <f t="shared" si="49"/>
        <v>1</v>
      </c>
      <c r="CH180">
        <f t="shared" si="50"/>
        <v>0</v>
      </c>
      <c r="CI180">
        <f t="shared" si="51"/>
        <v>0</v>
      </c>
      <c r="CJ180">
        <f t="shared" si="52"/>
        <v>0</v>
      </c>
      <c r="CK180">
        <f t="shared" si="53"/>
        <v>0</v>
      </c>
      <c r="CL180">
        <f t="shared" si="54"/>
        <v>1</v>
      </c>
      <c r="CM180">
        <f t="shared" si="55"/>
        <v>0</v>
      </c>
      <c r="CN180">
        <f t="shared" si="56"/>
        <v>0</v>
      </c>
      <c r="CO180">
        <f t="shared" si="57"/>
        <v>0</v>
      </c>
      <c r="CP180">
        <f t="shared" si="58"/>
        <v>0</v>
      </c>
      <c r="CR180">
        <f t="shared" si="59"/>
        <v>2</v>
      </c>
      <c r="CW180">
        <f t="shared" si="60"/>
        <v>0</v>
      </c>
      <c r="CX180">
        <f t="shared" si="61"/>
        <v>1</v>
      </c>
      <c r="CY180">
        <f t="shared" si="62"/>
        <v>0</v>
      </c>
      <c r="CZ180">
        <f t="shared" si="63"/>
        <v>0</v>
      </c>
      <c r="DA180">
        <f t="shared" si="64"/>
        <v>1</v>
      </c>
      <c r="DB180">
        <f t="shared" si="65"/>
        <v>0</v>
      </c>
      <c r="DC180">
        <f t="shared" si="66"/>
        <v>0</v>
      </c>
      <c r="DD180">
        <f t="shared" si="67"/>
        <v>0</v>
      </c>
      <c r="DG180">
        <f t="shared" si="68"/>
        <v>2</v>
      </c>
    </row>
    <row r="181" spans="1:111" x14ac:dyDescent="0.35">
      <c r="A181" s="171" t="s">
        <v>449</v>
      </c>
      <c r="B181" s="6" t="s">
        <v>450</v>
      </c>
      <c r="C181" s="78" t="s">
        <v>450</v>
      </c>
      <c r="D181" s="155" t="s">
        <v>3178</v>
      </c>
      <c r="E181" s="155"/>
      <c r="F181" s="79" t="s">
        <v>3861</v>
      </c>
      <c r="G181" s="5" t="s">
        <v>944</v>
      </c>
      <c r="H181" t="s">
        <v>945</v>
      </c>
      <c r="I181" s="6" t="s">
        <v>946</v>
      </c>
      <c r="J181" s="14"/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0.5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0.5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C181">
        <f t="shared" si="46"/>
        <v>2</v>
      </c>
      <c r="CE181">
        <f t="shared" si="47"/>
        <v>0</v>
      </c>
      <c r="CF181">
        <f t="shared" si="48"/>
        <v>0</v>
      </c>
      <c r="CG181">
        <f t="shared" si="49"/>
        <v>1</v>
      </c>
      <c r="CH181">
        <f t="shared" si="50"/>
        <v>0</v>
      </c>
      <c r="CI181">
        <f t="shared" si="51"/>
        <v>0</v>
      </c>
      <c r="CJ181">
        <f t="shared" si="52"/>
        <v>0</v>
      </c>
      <c r="CK181">
        <f t="shared" si="53"/>
        <v>0</v>
      </c>
      <c r="CL181">
        <f t="shared" si="54"/>
        <v>1</v>
      </c>
      <c r="CM181">
        <f t="shared" si="55"/>
        <v>0</v>
      </c>
      <c r="CN181">
        <f t="shared" si="56"/>
        <v>0</v>
      </c>
      <c r="CO181">
        <f t="shared" si="57"/>
        <v>0</v>
      </c>
      <c r="CP181">
        <f t="shared" si="58"/>
        <v>0</v>
      </c>
      <c r="CR181">
        <f t="shared" si="59"/>
        <v>2</v>
      </c>
      <c r="CW181">
        <f t="shared" si="60"/>
        <v>0</v>
      </c>
      <c r="CX181">
        <f t="shared" si="61"/>
        <v>1</v>
      </c>
      <c r="CY181">
        <f t="shared" si="62"/>
        <v>0</v>
      </c>
      <c r="CZ181">
        <f t="shared" si="63"/>
        <v>0</v>
      </c>
      <c r="DA181">
        <f t="shared" si="64"/>
        <v>1</v>
      </c>
      <c r="DB181">
        <f t="shared" si="65"/>
        <v>0</v>
      </c>
      <c r="DC181">
        <f t="shared" si="66"/>
        <v>0</v>
      </c>
      <c r="DD181">
        <f t="shared" si="67"/>
        <v>0</v>
      </c>
      <c r="DG181">
        <f t="shared" si="68"/>
        <v>2</v>
      </c>
    </row>
    <row r="182" spans="1:111" x14ac:dyDescent="0.35">
      <c r="A182" s="171" t="s">
        <v>453</v>
      </c>
      <c r="B182" s="6" t="s">
        <v>454</v>
      </c>
      <c r="C182" s="45" t="s">
        <v>2445</v>
      </c>
      <c r="D182" s="161" t="s">
        <v>1799</v>
      </c>
      <c r="E182" s="161"/>
      <c r="F182" s="46" t="s">
        <v>3850</v>
      </c>
      <c r="G182" s="5" t="s">
        <v>948</v>
      </c>
      <c r="H182" t="s">
        <v>949</v>
      </c>
      <c r="I182" s="6" t="s">
        <v>950</v>
      </c>
      <c r="J182" s="14"/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0.5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0.5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C182">
        <f t="shared" si="46"/>
        <v>2</v>
      </c>
      <c r="CE182">
        <f t="shared" si="47"/>
        <v>0</v>
      </c>
      <c r="CF182">
        <f t="shared" si="48"/>
        <v>0</v>
      </c>
      <c r="CG182">
        <f t="shared" si="49"/>
        <v>1</v>
      </c>
      <c r="CH182">
        <f t="shared" si="50"/>
        <v>0</v>
      </c>
      <c r="CI182">
        <f t="shared" si="51"/>
        <v>0</v>
      </c>
      <c r="CJ182">
        <f t="shared" si="52"/>
        <v>0</v>
      </c>
      <c r="CK182">
        <f t="shared" si="53"/>
        <v>0</v>
      </c>
      <c r="CL182">
        <f t="shared" si="54"/>
        <v>0</v>
      </c>
      <c r="CM182">
        <f t="shared" si="55"/>
        <v>1</v>
      </c>
      <c r="CN182">
        <f t="shared" si="56"/>
        <v>0</v>
      </c>
      <c r="CO182">
        <f t="shared" si="57"/>
        <v>0</v>
      </c>
      <c r="CP182">
        <f t="shared" si="58"/>
        <v>0</v>
      </c>
      <c r="CR182">
        <f t="shared" si="59"/>
        <v>2</v>
      </c>
      <c r="CW182">
        <f t="shared" si="60"/>
        <v>0</v>
      </c>
      <c r="CX182">
        <f t="shared" si="61"/>
        <v>1</v>
      </c>
      <c r="CY182">
        <f t="shared" si="62"/>
        <v>0</v>
      </c>
      <c r="CZ182">
        <f t="shared" si="63"/>
        <v>0</v>
      </c>
      <c r="DA182">
        <f t="shared" si="64"/>
        <v>1</v>
      </c>
      <c r="DB182">
        <f t="shared" si="65"/>
        <v>0</v>
      </c>
      <c r="DC182">
        <f t="shared" si="66"/>
        <v>0</v>
      </c>
      <c r="DD182">
        <f t="shared" si="67"/>
        <v>0</v>
      </c>
      <c r="DG182">
        <f t="shared" si="68"/>
        <v>2</v>
      </c>
    </row>
    <row r="183" spans="1:111" x14ac:dyDescent="0.35">
      <c r="A183" s="171" t="s">
        <v>459</v>
      </c>
      <c r="B183" s="6" t="s">
        <v>460</v>
      </c>
      <c r="C183" s="45" t="s">
        <v>460</v>
      </c>
      <c r="D183" s="161" t="s">
        <v>913</v>
      </c>
      <c r="E183" s="161"/>
      <c r="F183" s="46" t="s">
        <v>3850</v>
      </c>
      <c r="G183" s="5" t="s">
        <v>912</v>
      </c>
      <c r="H183" t="s">
        <v>913</v>
      </c>
      <c r="I183" s="6" t="s">
        <v>914</v>
      </c>
      <c r="J183" s="14"/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0.5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0.5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C183">
        <f t="shared" si="46"/>
        <v>2</v>
      </c>
      <c r="CE183">
        <f t="shared" si="47"/>
        <v>0</v>
      </c>
      <c r="CF183">
        <f t="shared" si="48"/>
        <v>0</v>
      </c>
      <c r="CG183">
        <f t="shared" si="49"/>
        <v>1</v>
      </c>
      <c r="CH183">
        <f t="shared" si="50"/>
        <v>0</v>
      </c>
      <c r="CI183">
        <f t="shared" si="51"/>
        <v>0</v>
      </c>
      <c r="CJ183">
        <f t="shared" si="52"/>
        <v>0</v>
      </c>
      <c r="CK183">
        <f t="shared" si="53"/>
        <v>0</v>
      </c>
      <c r="CL183">
        <f t="shared" si="54"/>
        <v>0</v>
      </c>
      <c r="CM183">
        <f t="shared" si="55"/>
        <v>1</v>
      </c>
      <c r="CN183">
        <f t="shared" si="56"/>
        <v>0</v>
      </c>
      <c r="CO183">
        <f t="shared" si="57"/>
        <v>0</v>
      </c>
      <c r="CP183">
        <f t="shared" si="58"/>
        <v>0</v>
      </c>
      <c r="CR183">
        <f t="shared" si="59"/>
        <v>2</v>
      </c>
      <c r="CW183">
        <f t="shared" si="60"/>
        <v>0</v>
      </c>
      <c r="CX183">
        <f t="shared" si="61"/>
        <v>1</v>
      </c>
      <c r="CY183">
        <f t="shared" si="62"/>
        <v>0</v>
      </c>
      <c r="CZ183">
        <f t="shared" si="63"/>
        <v>0</v>
      </c>
      <c r="DA183">
        <f t="shared" si="64"/>
        <v>1</v>
      </c>
      <c r="DB183">
        <f t="shared" si="65"/>
        <v>0</v>
      </c>
      <c r="DC183">
        <f t="shared" si="66"/>
        <v>0</v>
      </c>
      <c r="DD183">
        <f t="shared" si="67"/>
        <v>0</v>
      </c>
      <c r="DG183">
        <f t="shared" si="68"/>
        <v>2</v>
      </c>
    </row>
    <row r="184" spans="1:111" x14ac:dyDescent="0.35">
      <c r="A184" s="171" t="s">
        <v>461</v>
      </c>
      <c r="B184" s="6" t="s">
        <v>462</v>
      </c>
      <c r="C184" s="168" t="s">
        <v>938</v>
      </c>
      <c r="D184" s="162" t="s">
        <v>938</v>
      </c>
      <c r="E184" s="162"/>
      <c r="F184" s="164" t="s">
        <v>3852</v>
      </c>
      <c r="G184" s="5" t="s">
        <v>938</v>
      </c>
      <c r="H184" t="s">
        <v>938</v>
      </c>
      <c r="I184" s="6" t="s">
        <v>938</v>
      </c>
      <c r="J184" s="14"/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0.5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0.5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C184">
        <f t="shared" si="46"/>
        <v>2</v>
      </c>
      <c r="CE184">
        <f t="shared" si="47"/>
        <v>0</v>
      </c>
      <c r="CF184">
        <f t="shared" si="48"/>
        <v>0</v>
      </c>
      <c r="CG184">
        <f t="shared" si="49"/>
        <v>1</v>
      </c>
      <c r="CH184">
        <f t="shared" si="50"/>
        <v>0</v>
      </c>
      <c r="CI184">
        <f t="shared" si="51"/>
        <v>0</v>
      </c>
      <c r="CJ184">
        <f t="shared" si="52"/>
        <v>0</v>
      </c>
      <c r="CK184">
        <f t="shared" si="53"/>
        <v>0</v>
      </c>
      <c r="CL184">
        <f t="shared" si="54"/>
        <v>0</v>
      </c>
      <c r="CM184">
        <f t="shared" si="55"/>
        <v>1</v>
      </c>
      <c r="CN184">
        <f t="shared" si="56"/>
        <v>0</v>
      </c>
      <c r="CO184">
        <f t="shared" si="57"/>
        <v>0</v>
      </c>
      <c r="CP184">
        <f t="shared" si="58"/>
        <v>0</v>
      </c>
      <c r="CR184">
        <f t="shared" si="59"/>
        <v>2</v>
      </c>
      <c r="CW184">
        <f t="shared" si="60"/>
        <v>0</v>
      </c>
      <c r="CX184">
        <f t="shared" si="61"/>
        <v>1</v>
      </c>
      <c r="CY184">
        <f t="shared" si="62"/>
        <v>0</v>
      </c>
      <c r="CZ184">
        <f t="shared" si="63"/>
        <v>0</v>
      </c>
      <c r="DA184">
        <f t="shared" si="64"/>
        <v>1</v>
      </c>
      <c r="DB184">
        <f t="shared" si="65"/>
        <v>0</v>
      </c>
      <c r="DC184">
        <f t="shared" si="66"/>
        <v>0</v>
      </c>
      <c r="DD184">
        <f t="shared" si="67"/>
        <v>0</v>
      </c>
      <c r="DG184">
        <f t="shared" si="68"/>
        <v>2</v>
      </c>
    </row>
    <row r="185" spans="1:111" x14ac:dyDescent="0.35">
      <c r="A185" s="171" t="s">
        <v>463</v>
      </c>
      <c r="B185" s="6" t="s">
        <v>464</v>
      </c>
      <c r="C185" s="45"/>
      <c r="D185" s="161" t="s">
        <v>913</v>
      </c>
      <c r="E185" s="161"/>
      <c r="F185" s="46" t="s">
        <v>3850</v>
      </c>
      <c r="G185" s="5" t="s">
        <v>912</v>
      </c>
      <c r="H185" t="s">
        <v>913</v>
      </c>
      <c r="I185" s="6" t="s">
        <v>914</v>
      </c>
      <c r="J185" s="14"/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0.5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0.5</v>
      </c>
      <c r="BZ185">
        <v>0</v>
      </c>
      <c r="CA185">
        <v>0</v>
      </c>
      <c r="CC185">
        <f t="shared" si="46"/>
        <v>2</v>
      </c>
      <c r="CE185">
        <f t="shared" si="47"/>
        <v>0</v>
      </c>
      <c r="CF185">
        <f t="shared" si="48"/>
        <v>0</v>
      </c>
      <c r="CG185">
        <f t="shared" si="49"/>
        <v>1</v>
      </c>
      <c r="CH185">
        <f t="shared" si="50"/>
        <v>0</v>
      </c>
      <c r="CI185">
        <f t="shared" si="51"/>
        <v>0</v>
      </c>
      <c r="CJ185">
        <f t="shared" si="52"/>
        <v>0</v>
      </c>
      <c r="CK185">
        <f t="shared" si="53"/>
        <v>0</v>
      </c>
      <c r="CL185">
        <f t="shared" si="54"/>
        <v>0</v>
      </c>
      <c r="CM185">
        <f t="shared" si="55"/>
        <v>0</v>
      </c>
      <c r="CN185">
        <f t="shared" si="56"/>
        <v>0</v>
      </c>
      <c r="CO185">
        <f t="shared" si="57"/>
        <v>0</v>
      </c>
      <c r="CP185">
        <f t="shared" si="58"/>
        <v>1</v>
      </c>
      <c r="CR185">
        <f t="shared" si="59"/>
        <v>2</v>
      </c>
      <c r="CW185">
        <f t="shared" si="60"/>
        <v>0</v>
      </c>
      <c r="CX185">
        <f t="shared" si="61"/>
        <v>1</v>
      </c>
      <c r="CY185">
        <f t="shared" si="62"/>
        <v>0</v>
      </c>
      <c r="CZ185">
        <f t="shared" si="63"/>
        <v>0</v>
      </c>
      <c r="DA185">
        <f t="shared" si="64"/>
        <v>0</v>
      </c>
      <c r="DB185">
        <f t="shared" si="65"/>
        <v>0</v>
      </c>
      <c r="DC185">
        <f t="shared" si="66"/>
        <v>0</v>
      </c>
      <c r="DD185">
        <f t="shared" si="67"/>
        <v>1</v>
      </c>
      <c r="DG185">
        <f t="shared" si="68"/>
        <v>2</v>
      </c>
    </row>
    <row r="186" spans="1:111" x14ac:dyDescent="0.35">
      <c r="A186" s="171" t="s">
        <v>465</v>
      </c>
      <c r="B186" s="6" t="s">
        <v>466</v>
      </c>
      <c r="C186" s="47" t="s">
        <v>3505</v>
      </c>
      <c r="D186" s="154" t="s">
        <v>1521</v>
      </c>
      <c r="E186" s="154"/>
      <c r="F186" s="48" t="s">
        <v>3853</v>
      </c>
      <c r="G186" s="5" t="s">
        <v>938</v>
      </c>
      <c r="H186" t="s">
        <v>938</v>
      </c>
      <c r="I186" s="6" t="s">
        <v>938</v>
      </c>
      <c r="J186" s="14"/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0.5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0.5</v>
      </c>
      <c r="BX186">
        <v>0</v>
      </c>
      <c r="BY186">
        <v>0</v>
      </c>
      <c r="BZ186">
        <v>0</v>
      </c>
      <c r="CA186">
        <v>0</v>
      </c>
      <c r="CC186">
        <f t="shared" si="46"/>
        <v>2</v>
      </c>
      <c r="CE186">
        <f t="shared" si="47"/>
        <v>0</v>
      </c>
      <c r="CF186">
        <f t="shared" si="48"/>
        <v>0</v>
      </c>
      <c r="CG186">
        <f t="shared" si="49"/>
        <v>1</v>
      </c>
      <c r="CH186">
        <f t="shared" si="50"/>
        <v>0</v>
      </c>
      <c r="CI186">
        <f t="shared" si="51"/>
        <v>0</v>
      </c>
      <c r="CJ186">
        <f t="shared" si="52"/>
        <v>0</v>
      </c>
      <c r="CK186">
        <f t="shared" si="53"/>
        <v>0</v>
      </c>
      <c r="CL186">
        <f t="shared" si="54"/>
        <v>0</v>
      </c>
      <c r="CM186">
        <f t="shared" si="55"/>
        <v>0</v>
      </c>
      <c r="CN186">
        <f t="shared" si="56"/>
        <v>0</v>
      </c>
      <c r="CO186">
        <f t="shared" si="57"/>
        <v>1</v>
      </c>
      <c r="CP186">
        <f t="shared" si="58"/>
        <v>0</v>
      </c>
      <c r="CR186">
        <f t="shared" si="59"/>
        <v>2</v>
      </c>
      <c r="CW186">
        <f t="shared" si="60"/>
        <v>0</v>
      </c>
      <c r="CX186">
        <f t="shared" si="61"/>
        <v>1</v>
      </c>
      <c r="CY186">
        <f t="shared" si="62"/>
        <v>0</v>
      </c>
      <c r="CZ186">
        <f t="shared" si="63"/>
        <v>0</v>
      </c>
      <c r="DA186">
        <f t="shared" si="64"/>
        <v>0</v>
      </c>
      <c r="DB186">
        <f t="shared" si="65"/>
        <v>0</v>
      </c>
      <c r="DC186">
        <f t="shared" si="66"/>
        <v>1</v>
      </c>
      <c r="DD186">
        <f t="shared" si="67"/>
        <v>0</v>
      </c>
      <c r="DG186">
        <f t="shared" si="68"/>
        <v>2</v>
      </c>
    </row>
    <row r="187" spans="1:111" x14ac:dyDescent="0.35">
      <c r="A187" s="171" t="s">
        <v>483</v>
      </c>
      <c r="B187" s="6" t="s">
        <v>484</v>
      </c>
      <c r="C187" s="71" t="s">
        <v>3054</v>
      </c>
      <c r="D187" s="163" t="s">
        <v>924</v>
      </c>
      <c r="E187" s="163"/>
      <c r="F187" s="72" t="s">
        <v>3857</v>
      </c>
      <c r="G187" s="5" t="s">
        <v>923</v>
      </c>
      <c r="H187" t="s">
        <v>924</v>
      </c>
      <c r="I187" s="6" t="s">
        <v>925</v>
      </c>
      <c r="J187" s="14"/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0.5</v>
      </c>
      <c r="AR187">
        <v>0</v>
      </c>
      <c r="AS187">
        <v>0</v>
      </c>
      <c r="AT187">
        <v>0</v>
      </c>
      <c r="AU187">
        <v>0.5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C187">
        <f t="shared" si="46"/>
        <v>2</v>
      </c>
      <c r="CE187">
        <f t="shared" si="47"/>
        <v>0</v>
      </c>
      <c r="CF187">
        <f t="shared" si="48"/>
        <v>0</v>
      </c>
      <c r="CG187">
        <f t="shared" si="49"/>
        <v>0</v>
      </c>
      <c r="CH187">
        <f t="shared" si="50"/>
        <v>1</v>
      </c>
      <c r="CI187">
        <f t="shared" si="51"/>
        <v>0</v>
      </c>
      <c r="CJ187">
        <f t="shared" si="52"/>
        <v>1</v>
      </c>
      <c r="CK187">
        <f t="shared" si="53"/>
        <v>0</v>
      </c>
      <c r="CL187">
        <f t="shared" si="54"/>
        <v>0</v>
      </c>
      <c r="CM187">
        <f t="shared" si="55"/>
        <v>0</v>
      </c>
      <c r="CN187">
        <f t="shared" si="56"/>
        <v>0</v>
      </c>
      <c r="CO187">
        <f t="shared" si="57"/>
        <v>0</v>
      </c>
      <c r="CP187">
        <f t="shared" si="58"/>
        <v>0</v>
      </c>
      <c r="CR187">
        <f t="shared" si="59"/>
        <v>2</v>
      </c>
      <c r="CW187">
        <f t="shared" si="60"/>
        <v>0</v>
      </c>
      <c r="CX187">
        <f t="shared" si="61"/>
        <v>0</v>
      </c>
      <c r="CY187">
        <f t="shared" si="62"/>
        <v>1</v>
      </c>
      <c r="CZ187">
        <f t="shared" si="63"/>
        <v>0</v>
      </c>
      <c r="DA187">
        <f t="shared" si="64"/>
        <v>1</v>
      </c>
      <c r="DB187">
        <f t="shared" si="65"/>
        <v>0</v>
      </c>
      <c r="DC187">
        <f t="shared" si="66"/>
        <v>0</v>
      </c>
      <c r="DD187">
        <f t="shared" si="67"/>
        <v>0</v>
      </c>
      <c r="DG187">
        <f t="shared" si="68"/>
        <v>2</v>
      </c>
    </row>
    <row r="188" spans="1:111" x14ac:dyDescent="0.35">
      <c r="A188" s="171" t="s">
        <v>489</v>
      </c>
      <c r="B188" s="6" t="s">
        <v>490</v>
      </c>
      <c r="C188" s="47" t="s">
        <v>3508</v>
      </c>
      <c r="D188" s="154" t="s">
        <v>1521</v>
      </c>
      <c r="E188" s="154"/>
      <c r="F188" s="48" t="s">
        <v>3853</v>
      </c>
      <c r="G188" s="5" t="s">
        <v>938</v>
      </c>
      <c r="H188" t="s">
        <v>938</v>
      </c>
      <c r="I188" s="6" t="s">
        <v>938</v>
      </c>
      <c r="J188" s="14"/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0.5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0.5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C188">
        <f t="shared" si="46"/>
        <v>2</v>
      </c>
      <c r="CE188">
        <f t="shared" si="47"/>
        <v>0</v>
      </c>
      <c r="CF188">
        <f t="shared" si="48"/>
        <v>0</v>
      </c>
      <c r="CG188">
        <f t="shared" si="49"/>
        <v>0</v>
      </c>
      <c r="CH188">
        <f t="shared" si="50"/>
        <v>1</v>
      </c>
      <c r="CI188">
        <f t="shared" si="51"/>
        <v>0</v>
      </c>
      <c r="CJ188">
        <f t="shared" si="52"/>
        <v>0</v>
      </c>
      <c r="CK188">
        <f t="shared" si="53"/>
        <v>0</v>
      </c>
      <c r="CL188">
        <f t="shared" si="54"/>
        <v>1</v>
      </c>
      <c r="CM188">
        <f t="shared" si="55"/>
        <v>0</v>
      </c>
      <c r="CN188">
        <f t="shared" si="56"/>
        <v>0</v>
      </c>
      <c r="CO188">
        <f t="shared" si="57"/>
        <v>0</v>
      </c>
      <c r="CP188">
        <f t="shared" si="58"/>
        <v>0</v>
      </c>
      <c r="CR188">
        <f t="shared" si="59"/>
        <v>2</v>
      </c>
      <c r="CW188">
        <f t="shared" si="60"/>
        <v>0</v>
      </c>
      <c r="CX188">
        <f t="shared" si="61"/>
        <v>0</v>
      </c>
      <c r="CY188">
        <f t="shared" si="62"/>
        <v>1</v>
      </c>
      <c r="CZ188">
        <f t="shared" si="63"/>
        <v>0</v>
      </c>
      <c r="DA188">
        <f t="shared" si="64"/>
        <v>1</v>
      </c>
      <c r="DB188">
        <f t="shared" si="65"/>
        <v>0</v>
      </c>
      <c r="DC188">
        <f t="shared" si="66"/>
        <v>0</v>
      </c>
      <c r="DD188">
        <f t="shared" si="67"/>
        <v>0</v>
      </c>
      <c r="DG188">
        <f t="shared" si="68"/>
        <v>2</v>
      </c>
    </row>
    <row r="189" spans="1:111" x14ac:dyDescent="0.35">
      <c r="A189" s="171" t="s">
        <v>493</v>
      </c>
      <c r="B189" s="6" t="s">
        <v>494</v>
      </c>
      <c r="C189" s="45" t="s">
        <v>3055</v>
      </c>
      <c r="D189" s="161" t="s">
        <v>1574</v>
      </c>
      <c r="E189" s="161"/>
      <c r="F189" s="46" t="s">
        <v>3850</v>
      </c>
      <c r="G189" s="5" t="s">
        <v>929</v>
      </c>
      <c r="H189" t="s">
        <v>930</v>
      </c>
      <c r="I189" s="6" t="s">
        <v>931</v>
      </c>
      <c r="J189" s="14"/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0.5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0.5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C189">
        <f t="shared" si="46"/>
        <v>2</v>
      </c>
      <c r="CE189">
        <f t="shared" si="47"/>
        <v>0</v>
      </c>
      <c r="CF189">
        <f t="shared" si="48"/>
        <v>0</v>
      </c>
      <c r="CG189">
        <f t="shared" si="49"/>
        <v>0</v>
      </c>
      <c r="CH189">
        <f t="shared" si="50"/>
        <v>1</v>
      </c>
      <c r="CI189">
        <f t="shared" si="51"/>
        <v>0</v>
      </c>
      <c r="CJ189">
        <f t="shared" si="52"/>
        <v>0</v>
      </c>
      <c r="CK189">
        <f t="shared" si="53"/>
        <v>0</v>
      </c>
      <c r="CL189">
        <f t="shared" si="54"/>
        <v>0</v>
      </c>
      <c r="CM189">
        <f t="shared" si="55"/>
        <v>1</v>
      </c>
      <c r="CN189">
        <f t="shared" si="56"/>
        <v>0</v>
      </c>
      <c r="CO189">
        <f t="shared" si="57"/>
        <v>0</v>
      </c>
      <c r="CP189">
        <f t="shared" si="58"/>
        <v>0</v>
      </c>
      <c r="CR189">
        <f t="shared" si="59"/>
        <v>2</v>
      </c>
      <c r="CW189">
        <f t="shared" si="60"/>
        <v>0</v>
      </c>
      <c r="CX189">
        <f t="shared" si="61"/>
        <v>0</v>
      </c>
      <c r="CY189">
        <f t="shared" si="62"/>
        <v>1</v>
      </c>
      <c r="CZ189">
        <f t="shared" si="63"/>
        <v>0</v>
      </c>
      <c r="DA189">
        <f t="shared" si="64"/>
        <v>1</v>
      </c>
      <c r="DB189">
        <f t="shared" si="65"/>
        <v>0</v>
      </c>
      <c r="DC189">
        <f t="shared" si="66"/>
        <v>0</v>
      </c>
      <c r="DD189">
        <f t="shared" si="67"/>
        <v>0</v>
      </c>
      <c r="DG189">
        <f t="shared" si="68"/>
        <v>2</v>
      </c>
    </row>
    <row r="190" spans="1:111" x14ac:dyDescent="0.35">
      <c r="A190" s="171" t="s">
        <v>495</v>
      </c>
      <c r="B190" s="6" t="s">
        <v>496</v>
      </c>
      <c r="C190" s="45" t="s">
        <v>2468</v>
      </c>
      <c r="D190" s="161" t="s">
        <v>1002</v>
      </c>
      <c r="E190" s="161"/>
      <c r="F190" s="46" t="s">
        <v>3850</v>
      </c>
      <c r="G190" s="5" t="s">
        <v>947</v>
      </c>
      <c r="H190" t="s">
        <v>1002</v>
      </c>
      <c r="I190" s="6" t="s">
        <v>1003</v>
      </c>
      <c r="J190" s="14"/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0</v>
      </c>
      <c r="CC190">
        <f t="shared" si="46"/>
        <v>2</v>
      </c>
      <c r="CE190">
        <f t="shared" si="47"/>
        <v>0</v>
      </c>
      <c r="CF190">
        <f t="shared" si="48"/>
        <v>0</v>
      </c>
      <c r="CG190">
        <f t="shared" si="49"/>
        <v>0</v>
      </c>
      <c r="CH190">
        <f t="shared" si="50"/>
        <v>1</v>
      </c>
      <c r="CI190">
        <f t="shared" si="51"/>
        <v>0</v>
      </c>
      <c r="CJ190">
        <f t="shared" si="52"/>
        <v>0</v>
      </c>
      <c r="CK190">
        <f t="shared" si="53"/>
        <v>0</v>
      </c>
      <c r="CL190">
        <f t="shared" si="54"/>
        <v>0</v>
      </c>
      <c r="CM190">
        <f t="shared" si="55"/>
        <v>0</v>
      </c>
      <c r="CN190">
        <f t="shared" si="56"/>
        <v>0</v>
      </c>
      <c r="CO190">
        <f t="shared" si="57"/>
        <v>1</v>
      </c>
      <c r="CP190">
        <f t="shared" si="58"/>
        <v>0</v>
      </c>
      <c r="CR190">
        <f t="shared" si="59"/>
        <v>2</v>
      </c>
      <c r="CW190">
        <f t="shared" si="60"/>
        <v>0</v>
      </c>
      <c r="CX190">
        <f t="shared" si="61"/>
        <v>0</v>
      </c>
      <c r="CY190">
        <f t="shared" si="62"/>
        <v>1</v>
      </c>
      <c r="CZ190">
        <f t="shared" si="63"/>
        <v>0</v>
      </c>
      <c r="DA190">
        <f t="shared" si="64"/>
        <v>0</v>
      </c>
      <c r="DB190">
        <f t="shared" si="65"/>
        <v>0</v>
      </c>
      <c r="DC190">
        <f t="shared" si="66"/>
        <v>1</v>
      </c>
      <c r="DD190">
        <f t="shared" si="67"/>
        <v>0</v>
      </c>
      <c r="DG190">
        <f t="shared" si="68"/>
        <v>2</v>
      </c>
    </row>
    <row r="191" spans="1:111" x14ac:dyDescent="0.35">
      <c r="A191" s="171" t="s">
        <v>503</v>
      </c>
      <c r="B191" s="6" t="s">
        <v>504</v>
      </c>
      <c r="C191" s="47" t="s">
        <v>3513</v>
      </c>
      <c r="D191" s="154" t="s">
        <v>1521</v>
      </c>
      <c r="E191" s="154"/>
      <c r="F191" s="48" t="s">
        <v>3853</v>
      </c>
      <c r="G191" s="5" t="s">
        <v>938</v>
      </c>
      <c r="H191" t="s">
        <v>938</v>
      </c>
      <c r="I191" s="6" t="s">
        <v>938</v>
      </c>
      <c r="J191" s="14"/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0.5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0.5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C191">
        <f t="shared" si="46"/>
        <v>2</v>
      </c>
      <c r="CE191">
        <f t="shared" si="47"/>
        <v>0</v>
      </c>
      <c r="CF191">
        <f t="shared" si="48"/>
        <v>0</v>
      </c>
      <c r="CG191">
        <f t="shared" si="49"/>
        <v>0</v>
      </c>
      <c r="CH191">
        <f t="shared" si="50"/>
        <v>1</v>
      </c>
      <c r="CI191">
        <f t="shared" si="51"/>
        <v>0</v>
      </c>
      <c r="CJ191">
        <f t="shared" si="52"/>
        <v>0</v>
      </c>
      <c r="CK191">
        <f t="shared" si="53"/>
        <v>1</v>
      </c>
      <c r="CL191">
        <f t="shared" si="54"/>
        <v>0</v>
      </c>
      <c r="CM191">
        <f t="shared" si="55"/>
        <v>0</v>
      </c>
      <c r="CN191">
        <f t="shared" si="56"/>
        <v>0</v>
      </c>
      <c r="CO191">
        <f t="shared" si="57"/>
        <v>0</v>
      </c>
      <c r="CP191">
        <f t="shared" si="58"/>
        <v>0</v>
      </c>
      <c r="CR191">
        <f t="shared" si="59"/>
        <v>2</v>
      </c>
      <c r="CW191">
        <f t="shared" si="60"/>
        <v>0</v>
      </c>
      <c r="CX191">
        <f t="shared" si="61"/>
        <v>0</v>
      </c>
      <c r="CY191">
        <f t="shared" si="62"/>
        <v>1</v>
      </c>
      <c r="CZ191">
        <f t="shared" si="63"/>
        <v>0</v>
      </c>
      <c r="DA191">
        <f t="shared" si="64"/>
        <v>1</v>
      </c>
      <c r="DB191">
        <f t="shared" si="65"/>
        <v>0</v>
      </c>
      <c r="DC191">
        <f t="shared" si="66"/>
        <v>0</v>
      </c>
      <c r="DD191">
        <f t="shared" si="67"/>
        <v>0</v>
      </c>
      <c r="DG191">
        <f t="shared" si="68"/>
        <v>2</v>
      </c>
    </row>
    <row r="192" spans="1:111" x14ac:dyDescent="0.35">
      <c r="A192" s="171" t="s">
        <v>507</v>
      </c>
      <c r="B192" s="6" t="s">
        <v>508</v>
      </c>
      <c r="C192" s="45" t="s">
        <v>3056</v>
      </c>
      <c r="D192" s="161" t="s">
        <v>913</v>
      </c>
      <c r="E192" s="161"/>
      <c r="F192" s="46" t="s">
        <v>3850</v>
      </c>
      <c r="G192" s="5" t="s">
        <v>912</v>
      </c>
      <c r="H192" t="s">
        <v>913</v>
      </c>
      <c r="I192" s="6" t="s">
        <v>914</v>
      </c>
      <c r="J192" s="14"/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0.5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0.5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C192">
        <f t="shared" si="46"/>
        <v>2</v>
      </c>
      <c r="CE192">
        <f t="shared" si="47"/>
        <v>0</v>
      </c>
      <c r="CF192">
        <f t="shared" si="48"/>
        <v>0</v>
      </c>
      <c r="CG192">
        <f t="shared" si="49"/>
        <v>0</v>
      </c>
      <c r="CH192">
        <f t="shared" si="50"/>
        <v>1</v>
      </c>
      <c r="CI192">
        <f t="shared" si="51"/>
        <v>0</v>
      </c>
      <c r="CJ192">
        <f t="shared" si="52"/>
        <v>0</v>
      </c>
      <c r="CK192">
        <f t="shared" si="53"/>
        <v>0</v>
      </c>
      <c r="CL192">
        <f t="shared" si="54"/>
        <v>0</v>
      </c>
      <c r="CM192">
        <f t="shared" si="55"/>
        <v>0</v>
      </c>
      <c r="CN192">
        <f t="shared" si="56"/>
        <v>1</v>
      </c>
      <c r="CO192">
        <f t="shared" si="57"/>
        <v>0</v>
      </c>
      <c r="CP192">
        <f t="shared" si="58"/>
        <v>0</v>
      </c>
      <c r="CR192">
        <f t="shared" si="59"/>
        <v>2</v>
      </c>
      <c r="CW192">
        <f t="shared" si="60"/>
        <v>0</v>
      </c>
      <c r="CX192">
        <f t="shared" si="61"/>
        <v>0</v>
      </c>
      <c r="CY192">
        <f t="shared" si="62"/>
        <v>1</v>
      </c>
      <c r="CZ192">
        <f t="shared" si="63"/>
        <v>0</v>
      </c>
      <c r="DA192">
        <f t="shared" si="64"/>
        <v>0</v>
      </c>
      <c r="DB192">
        <f t="shared" si="65"/>
        <v>1</v>
      </c>
      <c r="DC192">
        <f t="shared" si="66"/>
        <v>0</v>
      </c>
      <c r="DD192">
        <f t="shared" si="67"/>
        <v>0</v>
      </c>
      <c r="DG192">
        <f t="shared" si="68"/>
        <v>2</v>
      </c>
    </row>
    <row r="193" spans="1:111" x14ac:dyDescent="0.35">
      <c r="A193" s="171" t="s">
        <v>515</v>
      </c>
      <c r="B193" s="6" t="s">
        <v>516</v>
      </c>
      <c r="C193" s="71" t="s">
        <v>3057</v>
      </c>
      <c r="D193" s="163" t="s">
        <v>989</v>
      </c>
      <c r="E193" s="163"/>
      <c r="F193" s="72" t="s">
        <v>3857</v>
      </c>
      <c r="G193" s="5" t="s">
        <v>988</v>
      </c>
      <c r="H193" t="s">
        <v>989</v>
      </c>
      <c r="I193" s="6" t="s">
        <v>990</v>
      </c>
      <c r="J193" s="14"/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0.5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0.5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C193">
        <f t="shared" si="46"/>
        <v>2</v>
      </c>
      <c r="CE193">
        <f t="shared" si="47"/>
        <v>0</v>
      </c>
      <c r="CF193">
        <f t="shared" si="48"/>
        <v>0</v>
      </c>
      <c r="CG193">
        <f t="shared" si="49"/>
        <v>0</v>
      </c>
      <c r="CH193">
        <f t="shared" si="50"/>
        <v>1</v>
      </c>
      <c r="CI193">
        <f t="shared" si="51"/>
        <v>0</v>
      </c>
      <c r="CJ193">
        <f t="shared" si="52"/>
        <v>1</v>
      </c>
      <c r="CK193">
        <f t="shared" si="53"/>
        <v>0</v>
      </c>
      <c r="CL193">
        <f t="shared" si="54"/>
        <v>0</v>
      </c>
      <c r="CM193">
        <f t="shared" si="55"/>
        <v>0</v>
      </c>
      <c r="CN193">
        <f t="shared" si="56"/>
        <v>0</v>
      </c>
      <c r="CO193">
        <f t="shared" si="57"/>
        <v>0</v>
      </c>
      <c r="CP193">
        <f t="shared" si="58"/>
        <v>0</v>
      </c>
      <c r="CR193">
        <f t="shared" si="59"/>
        <v>2</v>
      </c>
      <c r="CW193">
        <f t="shared" si="60"/>
        <v>0</v>
      </c>
      <c r="CX193">
        <f t="shared" si="61"/>
        <v>0</v>
      </c>
      <c r="CY193">
        <f t="shared" si="62"/>
        <v>1</v>
      </c>
      <c r="CZ193">
        <f t="shared" si="63"/>
        <v>0</v>
      </c>
      <c r="DA193">
        <f t="shared" si="64"/>
        <v>1</v>
      </c>
      <c r="DB193">
        <f t="shared" si="65"/>
        <v>0</v>
      </c>
      <c r="DC193">
        <f t="shared" si="66"/>
        <v>0</v>
      </c>
      <c r="DD193">
        <f t="shared" si="67"/>
        <v>0</v>
      </c>
      <c r="DG193">
        <f t="shared" si="68"/>
        <v>2</v>
      </c>
    </row>
    <row r="194" spans="1:111" x14ac:dyDescent="0.35">
      <c r="A194" s="171" t="s">
        <v>517</v>
      </c>
      <c r="B194" s="6" t="s">
        <v>518</v>
      </c>
      <c r="C194" s="78" t="s">
        <v>3893</v>
      </c>
      <c r="D194" s="155" t="s">
        <v>3525</v>
      </c>
      <c r="E194" s="155"/>
      <c r="F194" s="79" t="s">
        <v>3861</v>
      </c>
      <c r="G194" s="5" t="s">
        <v>938</v>
      </c>
      <c r="H194" t="s">
        <v>938</v>
      </c>
      <c r="I194" s="6" t="s">
        <v>938</v>
      </c>
      <c r="J194" s="14"/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0.5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0.5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C194">
        <f t="shared" si="46"/>
        <v>2</v>
      </c>
      <c r="CE194">
        <f t="shared" si="47"/>
        <v>0</v>
      </c>
      <c r="CF194">
        <f t="shared" si="48"/>
        <v>0</v>
      </c>
      <c r="CG194">
        <f t="shared" si="49"/>
        <v>0</v>
      </c>
      <c r="CH194">
        <f t="shared" si="50"/>
        <v>1</v>
      </c>
      <c r="CI194">
        <f t="shared" si="51"/>
        <v>0</v>
      </c>
      <c r="CJ194">
        <f t="shared" si="52"/>
        <v>0</v>
      </c>
      <c r="CK194">
        <f t="shared" si="53"/>
        <v>1</v>
      </c>
      <c r="CL194">
        <f t="shared" si="54"/>
        <v>0</v>
      </c>
      <c r="CM194">
        <f t="shared" si="55"/>
        <v>0</v>
      </c>
      <c r="CN194">
        <f t="shared" si="56"/>
        <v>0</v>
      </c>
      <c r="CO194">
        <f t="shared" si="57"/>
        <v>0</v>
      </c>
      <c r="CP194">
        <f t="shared" si="58"/>
        <v>0</v>
      </c>
      <c r="CR194">
        <f t="shared" si="59"/>
        <v>2</v>
      </c>
      <c r="CW194">
        <f t="shared" si="60"/>
        <v>0</v>
      </c>
      <c r="CX194">
        <f t="shared" si="61"/>
        <v>0</v>
      </c>
      <c r="CY194">
        <f t="shared" si="62"/>
        <v>1</v>
      </c>
      <c r="CZ194">
        <f t="shared" si="63"/>
        <v>0</v>
      </c>
      <c r="DA194">
        <f t="shared" si="64"/>
        <v>1</v>
      </c>
      <c r="DB194">
        <f t="shared" si="65"/>
        <v>0</v>
      </c>
      <c r="DC194">
        <f t="shared" si="66"/>
        <v>0</v>
      </c>
      <c r="DD194">
        <f t="shared" si="67"/>
        <v>0</v>
      </c>
      <c r="DG194">
        <f t="shared" si="68"/>
        <v>2</v>
      </c>
    </row>
    <row r="195" spans="1:111" x14ac:dyDescent="0.35">
      <c r="A195" s="171" t="s">
        <v>521</v>
      </c>
      <c r="B195" s="6" t="s">
        <v>522</v>
      </c>
      <c r="C195" s="78" t="s">
        <v>3531</v>
      </c>
      <c r="D195" s="155" t="s">
        <v>1521</v>
      </c>
      <c r="E195" s="155"/>
      <c r="F195" s="79" t="s">
        <v>3861</v>
      </c>
      <c r="G195" s="5" t="s">
        <v>938</v>
      </c>
      <c r="H195" t="s">
        <v>938</v>
      </c>
      <c r="I195" s="6" t="s">
        <v>938</v>
      </c>
      <c r="J195" s="14"/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0.5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0.5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C195">
        <f t="shared" ref="CC195:CC258" si="69">COUNTIF(K195:CA195, "&gt;0")</f>
        <v>2</v>
      </c>
      <c r="CE195">
        <f t="shared" ref="CE195:CE258" si="70">COUNTIF(K195:U195, "&gt;0")</f>
        <v>0</v>
      </c>
      <c r="CF195">
        <f t="shared" ref="CF195:CF258" si="71">COUNTIF(V195:AJ195, "&gt;0")</f>
        <v>0</v>
      </c>
      <c r="CG195">
        <f t="shared" ref="CG195:CG258" si="72">COUNTIF(AK195:AP195, "&gt;0")</f>
        <v>0</v>
      </c>
      <c r="CH195">
        <f t="shared" ref="CH195:CH258" si="73">COUNTIF(AQ195:AS195,"&gt;0")</f>
        <v>1</v>
      </c>
      <c r="CI195">
        <f t="shared" ref="CI195:CI258" si="74">COUNTIF(AT195,"&gt;0")</f>
        <v>0</v>
      </c>
      <c r="CJ195">
        <f t="shared" ref="CJ195:CJ258" si="75">COUNTIF(AU195:AZ195, "&gt;0")</f>
        <v>0</v>
      </c>
      <c r="CK195">
        <f t="shared" ref="CK195:CK258" si="76">COUNTIF(BA195:BD195, "&gt;0")</f>
        <v>1</v>
      </c>
      <c r="CL195">
        <f t="shared" ref="CL195:CL258" si="77">COUNTIF(BE195:BH195, "&gt;0")</f>
        <v>0</v>
      </c>
      <c r="CM195">
        <f t="shared" ref="CM195:CM258" si="78">COUNTIF(BI195:BM195, "&gt;0")</f>
        <v>0</v>
      </c>
      <c r="CN195">
        <f t="shared" ref="CN195:CN258" si="79">COUNTIF(BN195:BR195, "&gt;0")</f>
        <v>0</v>
      </c>
      <c r="CO195">
        <f t="shared" ref="CO195:CO258" si="80">COUNTIF(BS195:BW195, "&gt;0")</f>
        <v>0</v>
      </c>
      <c r="CP195">
        <f t="shared" ref="CP195:CP258" si="81">COUNTIF(BX195:CA195, "&gt;0")</f>
        <v>0</v>
      </c>
      <c r="CR195">
        <f t="shared" ref="CR195:CR258" si="82">COUNTIF(CE195:CP195, "&gt;0")</f>
        <v>2</v>
      </c>
      <c r="CW195">
        <f t="shared" ref="CW195:CW258" si="83">COUNTIF(K195:AJ195, "&gt;0")</f>
        <v>0</v>
      </c>
      <c r="CX195">
        <f t="shared" ref="CX195:CX258" si="84">COUNTIF(AK195:AP195, "&gt;0")</f>
        <v>0</v>
      </c>
      <c r="CY195">
        <f t="shared" ref="CY195:CY258" si="85">COUNTIF(AQ195:AS195, "&gt;0")</f>
        <v>1</v>
      </c>
      <c r="CZ195">
        <f t="shared" ref="CZ195:CZ258" si="86">COUNTIF(AT195, "&gt;0")</f>
        <v>0</v>
      </c>
      <c r="DA195">
        <f t="shared" ref="DA195:DA258" si="87">COUNTIF(AU195:BM195, "&gt;0")</f>
        <v>1</v>
      </c>
      <c r="DB195">
        <f t="shared" ref="DB195:DB258" si="88">COUNTIF(BN195:BR195, "&gt;0")</f>
        <v>0</v>
      </c>
      <c r="DC195">
        <f t="shared" ref="DC195:DC258" si="89">COUNTIF(BS195:BW195, "&gt;0")</f>
        <v>0</v>
      </c>
      <c r="DD195">
        <f t="shared" ref="DD195:DD258" si="90">COUNTIF(BX195:CA195, "&gt;0")</f>
        <v>0</v>
      </c>
      <c r="DG195">
        <f t="shared" ref="DG195:DG258" si="91">COUNTIF(CW195:DD195, "&gt;0")</f>
        <v>2</v>
      </c>
    </row>
    <row r="196" spans="1:111" x14ac:dyDescent="0.35">
      <c r="A196" s="171" t="s">
        <v>523</v>
      </c>
      <c r="B196" s="6" t="s">
        <v>524</v>
      </c>
      <c r="C196" s="47" t="s">
        <v>524</v>
      </c>
      <c r="D196" s="154" t="s">
        <v>1521</v>
      </c>
      <c r="E196" s="154"/>
      <c r="F196" s="48" t="s">
        <v>3853</v>
      </c>
      <c r="G196" s="5" t="s">
        <v>938</v>
      </c>
      <c r="H196" t="s">
        <v>938</v>
      </c>
      <c r="I196" s="6" t="s">
        <v>938</v>
      </c>
      <c r="J196" s="14"/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0.5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0.5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C196">
        <f t="shared" si="69"/>
        <v>2</v>
      </c>
      <c r="CE196">
        <f t="shared" si="70"/>
        <v>0</v>
      </c>
      <c r="CF196">
        <f t="shared" si="71"/>
        <v>0</v>
      </c>
      <c r="CG196">
        <f t="shared" si="72"/>
        <v>0</v>
      </c>
      <c r="CH196">
        <f t="shared" si="73"/>
        <v>1</v>
      </c>
      <c r="CI196">
        <f t="shared" si="74"/>
        <v>0</v>
      </c>
      <c r="CJ196">
        <f t="shared" si="75"/>
        <v>0</v>
      </c>
      <c r="CK196">
        <f t="shared" si="76"/>
        <v>1</v>
      </c>
      <c r="CL196">
        <f t="shared" si="77"/>
        <v>0</v>
      </c>
      <c r="CM196">
        <f t="shared" si="78"/>
        <v>0</v>
      </c>
      <c r="CN196">
        <f t="shared" si="79"/>
        <v>0</v>
      </c>
      <c r="CO196">
        <f t="shared" si="80"/>
        <v>0</v>
      </c>
      <c r="CP196">
        <f t="shared" si="81"/>
        <v>0</v>
      </c>
      <c r="CR196">
        <f t="shared" si="82"/>
        <v>2</v>
      </c>
      <c r="CW196">
        <f t="shared" si="83"/>
        <v>0</v>
      </c>
      <c r="CX196">
        <f t="shared" si="84"/>
        <v>0</v>
      </c>
      <c r="CY196">
        <f t="shared" si="85"/>
        <v>1</v>
      </c>
      <c r="CZ196">
        <f t="shared" si="86"/>
        <v>0</v>
      </c>
      <c r="DA196">
        <f t="shared" si="87"/>
        <v>1</v>
      </c>
      <c r="DB196">
        <f t="shared" si="88"/>
        <v>0</v>
      </c>
      <c r="DC196">
        <f t="shared" si="89"/>
        <v>0</v>
      </c>
      <c r="DD196">
        <f t="shared" si="90"/>
        <v>0</v>
      </c>
      <c r="DG196">
        <f t="shared" si="91"/>
        <v>2</v>
      </c>
    </row>
    <row r="197" spans="1:111" x14ac:dyDescent="0.35">
      <c r="A197" s="171" t="s">
        <v>525</v>
      </c>
      <c r="B197" s="6" t="s">
        <v>526</v>
      </c>
      <c r="C197" s="47" t="s">
        <v>526</v>
      </c>
      <c r="D197" s="154" t="s">
        <v>3908</v>
      </c>
      <c r="E197" s="154"/>
      <c r="F197" s="48" t="s">
        <v>3853</v>
      </c>
      <c r="G197" s="5" t="s">
        <v>938</v>
      </c>
      <c r="H197" t="s">
        <v>938</v>
      </c>
      <c r="I197" s="6" t="s">
        <v>938</v>
      </c>
      <c r="J197" s="14"/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0.5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0.5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C197">
        <f t="shared" si="69"/>
        <v>2</v>
      </c>
      <c r="CE197">
        <f t="shared" si="70"/>
        <v>0</v>
      </c>
      <c r="CF197">
        <f t="shared" si="71"/>
        <v>0</v>
      </c>
      <c r="CG197">
        <f t="shared" si="72"/>
        <v>0</v>
      </c>
      <c r="CH197">
        <f t="shared" si="73"/>
        <v>1</v>
      </c>
      <c r="CI197">
        <f t="shared" si="74"/>
        <v>0</v>
      </c>
      <c r="CJ197">
        <f t="shared" si="75"/>
        <v>0</v>
      </c>
      <c r="CK197">
        <f t="shared" si="76"/>
        <v>1</v>
      </c>
      <c r="CL197">
        <f t="shared" si="77"/>
        <v>0</v>
      </c>
      <c r="CM197">
        <f t="shared" si="78"/>
        <v>0</v>
      </c>
      <c r="CN197">
        <f t="shared" si="79"/>
        <v>0</v>
      </c>
      <c r="CO197">
        <f t="shared" si="80"/>
        <v>0</v>
      </c>
      <c r="CP197">
        <f t="shared" si="81"/>
        <v>0</v>
      </c>
      <c r="CR197">
        <f t="shared" si="82"/>
        <v>2</v>
      </c>
      <c r="CW197">
        <f t="shared" si="83"/>
        <v>0</v>
      </c>
      <c r="CX197">
        <f t="shared" si="84"/>
        <v>0</v>
      </c>
      <c r="CY197">
        <f t="shared" si="85"/>
        <v>1</v>
      </c>
      <c r="CZ197">
        <f t="shared" si="86"/>
        <v>0</v>
      </c>
      <c r="DA197">
        <f t="shared" si="87"/>
        <v>1</v>
      </c>
      <c r="DB197">
        <f t="shared" si="88"/>
        <v>0</v>
      </c>
      <c r="DC197">
        <f t="shared" si="89"/>
        <v>0</v>
      </c>
      <c r="DD197">
        <f t="shared" si="90"/>
        <v>0</v>
      </c>
      <c r="DG197">
        <f t="shared" si="91"/>
        <v>2</v>
      </c>
    </row>
    <row r="198" spans="1:111" x14ac:dyDescent="0.35">
      <c r="A198" s="171" t="s">
        <v>527</v>
      </c>
      <c r="B198" s="6" t="s">
        <v>528</v>
      </c>
      <c r="C198" s="78" t="s">
        <v>3543</v>
      </c>
      <c r="D198" s="155" t="s">
        <v>3908</v>
      </c>
      <c r="E198" s="155" t="s">
        <v>3388</v>
      </c>
      <c r="F198" s="79" t="s">
        <v>3861</v>
      </c>
      <c r="G198" s="5" t="s">
        <v>923</v>
      </c>
      <c r="H198" t="s">
        <v>924</v>
      </c>
      <c r="I198" s="6" t="s">
        <v>925</v>
      </c>
      <c r="J198" s="14"/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0.5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0.5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C198">
        <f t="shared" si="69"/>
        <v>2</v>
      </c>
      <c r="CE198">
        <f t="shared" si="70"/>
        <v>0</v>
      </c>
      <c r="CF198">
        <f t="shared" si="71"/>
        <v>0</v>
      </c>
      <c r="CG198">
        <f t="shared" si="72"/>
        <v>0</v>
      </c>
      <c r="CH198">
        <f t="shared" si="73"/>
        <v>1</v>
      </c>
      <c r="CI198">
        <f t="shared" si="74"/>
        <v>0</v>
      </c>
      <c r="CJ198">
        <f t="shared" si="75"/>
        <v>0</v>
      </c>
      <c r="CK198">
        <f t="shared" si="76"/>
        <v>1</v>
      </c>
      <c r="CL198">
        <f t="shared" si="77"/>
        <v>0</v>
      </c>
      <c r="CM198">
        <f t="shared" si="78"/>
        <v>0</v>
      </c>
      <c r="CN198">
        <f t="shared" si="79"/>
        <v>0</v>
      </c>
      <c r="CO198">
        <f t="shared" si="80"/>
        <v>0</v>
      </c>
      <c r="CP198">
        <f t="shared" si="81"/>
        <v>0</v>
      </c>
      <c r="CR198">
        <f t="shared" si="82"/>
        <v>2</v>
      </c>
      <c r="CW198">
        <f t="shared" si="83"/>
        <v>0</v>
      </c>
      <c r="CX198">
        <f t="shared" si="84"/>
        <v>0</v>
      </c>
      <c r="CY198">
        <f t="shared" si="85"/>
        <v>1</v>
      </c>
      <c r="CZ198">
        <f t="shared" si="86"/>
        <v>0</v>
      </c>
      <c r="DA198">
        <f t="shared" si="87"/>
        <v>1</v>
      </c>
      <c r="DB198">
        <f t="shared" si="88"/>
        <v>0</v>
      </c>
      <c r="DC198">
        <f t="shared" si="89"/>
        <v>0</v>
      </c>
      <c r="DD198">
        <f t="shared" si="90"/>
        <v>0</v>
      </c>
      <c r="DG198">
        <f t="shared" si="91"/>
        <v>2</v>
      </c>
    </row>
    <row r="199" spans="1:111" x14ac:dyDescent="0.35">
      <c r="A199" s="171" t="s">
        <v>530</v>
      </c>
      <c r="B199" s="6" t="s">
        <v>531</v>
      </c>
      <c r="C199" s="45" t="s">
        <v>3058</v>
      </c>
      <c r="D199" s="161" t="s">
        <v>1736</v>
      </c>
      <c r="E199" s="161"/>
      <c r="F199" s="46" t="s">
        <v>3850</v>
      </c>
      <c r="G199" s="5" t="s">
        <v>938</v>
      </c>
      <c r="H199" t="s">
        <v>938</v>
      </c>
      <c r="I199" s="6" t="s">
        <v>938</v>
      </c>
      <c r="J199" s="14"/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0.5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0.5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C199">
        <f t="shared" si="69"/>
        <v>2</v>
      </c>
      <c r="CE199">
        <f t="shared" si="70"/>
        <v>0</v>
      </c>
      <c r="CF199">
        <f t="shared" si="71"/>
        <v>0</v>
      </c>
      <c r="CG199">
        <f t="shared" si="72"/>
        <v>0</v>
      </c>
      <c r="CH199">
        <f t="shared" si="73"/>
        <v>1</v>
      </c>
      <c r="CI199">
        <f t="shared" si="74"/>
        <v>0</v>
      </c>
      <c r="CJ199">
        <f t="shared" si="75"/>
        <v>0</v>
      </c>
      <c r="CK199">
        <f t="shared" si="76"/>
        <v>0</v>
      </c>
      <c r="CL199">
        <f t="shared" si="77"/>
        <v>1</v>
      </c>
      <c r="CM199">
        <f t="shared" si="78"/>
        <v>0</v>
      </c>
      <c r="CN199">
        <f t="shared" si="79"/>
        <v>0</v>
      </c>
      <c r="CO199">
        <f t="shared" si="80"/>
        <v>0</v>
      </c>
      <c r="CP199">
        <f t="shared" si="81"/>
        <v>0</v>
      </c>
      <c r="CR199">
        <f t="shared" si="82"/>
        <v>2</v>
      </c>
      <c r="CW199">
        <f t="shared" si="83"/>
        <v>0</v>
      </c>
      <c r="CX199">
        <f t="shared" si="84"/>
        <v>0</v>
      </c>
      <c r="CY199">
        <f t="shared" si="85"/>
        <v>1</v>
      </c>
      <c r="CZ199">
        <f t="shared" si="86"/>
        <v>0</v>
      </c>
      <c r="DA199">
        <f t="shared" si="87"/>
        <v>1</v>
      </c>
      <c r="DB199">
        <f t="shared" si="88"/>
        <v>0</v>
      </c>
      <c r="DC199">
        <f t="shared" si="89"/>
        <v>0</v>
      </c>
      <c r="DD199">
        <f t="shared" si="90"/>
        <v>0</v>
      </c>
      <c r="DG199">
        <f t="shared" si="91"/>
        <v>2</v>
      </c>
    </row>
    <row r="200" spans="1:111" x14ac:dyDescent="0.35">
      <c r="A200" s="171" t="s">
        <v>538</v>
      </c>
      <c r="B200" s="6" t="s">
        <v>539</v>
      </c>
      <c r="C200" s="78" t="s">
        <v>3551</v>
      </c>
      <c r="D200" s="155" t="s">
        <v>3359</v>
      </c>
      <c r="E200" s="155"/>
      <c r="F200" s="79" t="s">
        <v>3861</v>
      </c>
      <c r="G200" s="5" t="s">
        <v>938</v>
      </c>
      <c r="H200" t="s">
        <v>938</v>
      </c>
      <c r="I200" s="6" t="s">
        <v>938</v>
      </c>
      <c r="J200" s="14"/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0.5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0.5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C200">
        <f t="shared" si="69"/>
        <v>2</v>
      </c>
      <c r="CE200">
        <f t="shared" si="70"/>
        <v>0</v>
      </c>
      <c r="CF200">
        <f t="shared" si="71"/>
        <v>0</v>
      </c>
      <c r="CG200">
        <f t="shared" si="72"/>
        <v>0</v>
      </c>
      <c r="CH200">
        <f t="shared" si="73"/>
        <v>1</v>
      </c>
      <c r="CI200">
        <f t="shared" si="74"/>
        <v>0</v>
      </c>
      <c r="CJ200">
        <f t="shared" si="75"/>
        <v>0</v>
      </c>
      <c r="CK200">
        <f t="shared" si="76"/>
        <v>0</v>
      </c>
      <c r="CL200">
        <f t="shared" si="77"/>
        <v>0</v>
      </c>
      <c r="CM200">
        <f t="shared" si="78"/>
        <v>1</v>
      </c>
      <c r="CN200">
        <f t="shared" si="79"/>
        <v>0</v>
      </c>
      <c r="CO200">
        <f t="shared" si="80"/>
        <v>0</v>
      </c>
      <c r="CP200">
        <f t="shared" si="81"/>
        <v>0</v>
      </c>
      <c r="CR200">
        <f t="shared" si="82"/>
        <v>2</v>
      </c>
      <c r="CW200">
        <f t="shared" si="83"/>
        <v>0</v>
      </c>
      <c r="CX200">
        <f t="shared" si="84"/>
        <v>0</v>
      </c>
      <c r="CY200">
        <f t="shared" si="85"/>
        <v>1</v>
      </c>
      <c r="CZ200">
        <f t="shared" si="86"/>
        <v>0</v>
      </c>
      <c r="DA200">
        <f t="shared" si="87"/>
        <v>1</v>
      </c>
      <c r="DB200">
        <f t="shared" si="88"/>
        <v>0</v>
      </c>
      <c r="DC200">
        <f t="shared" si="89"/>
        <v>0</v>
      </c>
      <c r="DD200">
        <f t="shared" si="90"/>
        <v>0</v>
      </c>
      <c r="DG200">
        <f t="shared" si="91"/>
        <v>2</v>
      </c>
    </row>
    <row r="201" spans="1:111" x14ac:dyDescent="0.35">
      <c r="A201" s="171" t="s">
        <v>540</v>
      </c>
      <c r="B201" s="6" t="s">
        <v>541</v>
      </c>
      <c r="C201" s="47" t="s">
        <v>3557</v>
      </c>
      <c r="D201" s="154" t="s">
        <v>1521</v>
      </c>
      <c r="E201" s="154"/>
      <c r="F201" s="48" t="s">
        <v>3853</v>
      </c>
      <c r="G201" s="5" t="s">
        <v>938</v>
      </c>
      <c r="H201" t="s">
        <v>938</v>
      </c>
      <c r="I201" s="6" t="s">
        <v>938</v>
      </c>
      <c r="J201" s="14"/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0.5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0.5</v>
      </c>
      <c r="BX201">
        <v>0</v>
      </c>
      <c r="BY201">
        <v>0</v>
      </c>
      <c r="BZ201">
        <v>0</v>
      </c>
      <c r="CA201">
        <v>0</v>
      </c>
      <c r="CC201">
        <f t="shared" si="69"/>
        <v>2</v>
      </c>
      <c r="CE201">
        <f t="shared" si="70"/>
        <v>0</v>
      </c>
      <c r="CF201">
        <f t="shared" si="71"/>
        <v>0</v>
      </c>
      <c r="CG201">
        <f t="shared" si="72"/>
        <v>0</v>
      </c>
      <c r="CH201">
        <f t="shared" si="73"/>
        <v>1</v>
      </c>
      <c r="CI201">
        <f t="shared" si="74"/>
        <v>0</v>
      </c>
      <c r="CJ201">
        <f t="shared" si="75"/>
        <v>0</v>
      </c>
      <c r="CK201">
        <f t="shared" si="76"/>
        <v>0</v>
      </c>
      <c r="CL201">
        <f t="shared" si="77"/>
        <v>0</v>
      </c>
      <c r="CM201">
        <f t="shared" si="78"/>
        <v>0</v>
      </c>
      <c r="CN201">
        <f t="shared" si="79"/>
        <v>0</v>
      </c>
      <c r="CO201">
        <f t="shared" si="80"/>
        <v>1</v>
      </c>
      <c r="CP201">
        <f t="shared" si="81"/>
        <v>0</v>
      </c>
      <c r="CR201">
        <f t="shared" si="82"/>
        <v>2</v>
      </c>
      <c r="CW201">
        <f t="shared" si="83"/>
        <v>0</v>
      </c>
      <c r="CX201">
        <f t="shared" si="84"/>
        <v>0</v>
      </c>
      <c r="CY201">
        <f t="shared" si="85"/>
        <v>1</v>
      </c>
      <c r="CZ201">
        <f t="shared" si="86"/>
        <v>0</v>
      </c>
      <c r="DA201">
        <f t="shared" si="87"/>
        <v>0</v>
      </c>
      <c r="DB201">
        <f t="shared" si="88"/>
        <v>0</v>
      </c>
      <c r="DC201">
        <f t="shared" si="89"/>
        <v>1</v>
      </c>
      <c r="DD201">
        <f t="shared" si="90"/>
        <v>0</v>
      </c>
      <c r="DG201">
        <f t="shared" si="91"/>
        <v>2</v>
      </c>
    </row>
    <row r="202" spans="1:111" x14ac:dyDescent="0.35">
      <c r="A202" s="171" t="s">
        <v>542</v>
      </c>
      <c r="B202" s="6" t="s">
        <v>542</v>
      </c>
      <c r="C202" s="47" t="s">
        <v>3562</v>
      </c>
      <c r="D202" s="154" t="s">
        <v>1521</v>
      </c>
      <c r="E202" s="154"/>
      <c r="F202" s="48" t="s">
        <v>3853</v>
      </c>
      <c r="G202" s="5" t="s">
        <v>938</v>
      </c>
      <c r="H202" t="s">
        <v>938</v>
      </c>
      <c r="I202" s="6" t="s">
        <v>938</v>
      </c>
      <c r="J202" s="14"/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0.5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0.5</v>
      </c>
      <c r="BX202">
        <v>0</v>
      </c>
      <c r="BY202">
        <v>0</v>
      </c>
      <c r="BZ202">
        <v>0</v>
      </c>
      <c r="CA202">
        <v>0</v>
      </c>
      <c r="CC202">
        <f t="shared" si="69"/>
        <v>2</v>
      </c>
      <c r="CE202">
        <f t="shared" si="70"/>
        <v>0</v>
      </c>
      <c r="CF202">
        <f t="shared" si="71"/>
        <v>0</v>
      </c>
      <c r="CG202">
        <f t="shared" si="72"/>
        <v>0</v>
      </c>
      <c r="CH202">
        <f t="shared" si="73"/>
        <v>1</v>
      </c>
      <c r="CI202">
        <f t="shared" si="74"/>
        <v>0</v>
      </c>
      <c r="CJ202">
        <f t="shared" si="75"/>
        <v>0</v>
      </c>
      <c r="CK202">
        <f t="shared" si="76"/>
        <v>0</v>
      </c>
      <c r="CL202">
        <f t="shared" si="77"/>
        <v>0</v>
      </c>
      <c r="CM202">
        <f t="shared" si="78"/>
        <v>0</v>
      </c>
      <c r="CN202">
        <f t="shared" si="79"/>
        <v>0</v>
      </c>
      <c r="CO202">
        <f t="shared" si="80"/>
        <v>1</v>
      </c>
      <c r="CP202">
        <f t="shared" si="81"/>
        <v>0</v>
      </c>
      <c r="CR202">
        <f t="shared" si="82"/>
        <v>2</v>
      </c>
      <c r="CW202">
        <f t="shared" si="83"/>
        <v>0</v>
      </c>
      <c r="CX202">
        <f t="shared" si="84"/>
        <v>0</v>
      </c>
      <c r="CY202">
        <f t="shared" si="85"/>
        <v>1</v>
      </c>
      <c r="CZ202">
        <f t="shared" si="86"/>
        <v>0</v>
      </c>
      <c r="DA202">
        <f t="shared" si="87"/>
        <v>0</v>
      </c>
      <c r="DB202">
        <f t="shared" si="88"/>
        <v>0</v>
      </c>
      <c r="DC202">
        <f t="shared" si="89"/>
        <v>1</v>
      </c>
      <c r="DD202">
        <f t="shared" si="90"/>
        <v>0</v>
      </c>
      <c r="DG202">
        <f t="shared" si="91"/>
        <v>2</v>
      </c>
    </row>
    <row r="203" spans="1:111" x14ac:dyDescent="0.35">
      <c r="A203" s="171" t="s">
        <v>544</v>
      </c>
      <c r="B203" s="6" t="s">
        <v>545</v>
      </c>
      <c r="C203" s="45" t="s">
        <v>3059</v>
      </c>
      <c r="D203" s="161" t="s">
        <v>913</v>
      </c>
      <c r="E203" s="161"/>
      <c r="F203" s="46" t="s">
        <v>3850</v>
      </c>
      <c r="G203" s="5" t="s">
        <v>912</v>
      </c>
      <c r="H203" t="s">
        <v>913</v>
      </c>
      <c r="I203" s="6" t="s">
        <v>914</v>
      </c>
      <c r="J203" s="14" t="s">
        <v>923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0.5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0.5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C203">
        <f t="shared" si="69"/>
        <v>2</v>
      </c>
      <c r="CE203">
        <f t="shared" si="70"/>
        <v>0</v>
      </c>
      <c r="CF203">
        <f t="shared" si="71"/>
        <v>0</v>
      </c>
      <c r="CG203">
        <f t="shared" si="72"/>
        <v>0</v>
      </c>
      <c r="CH203">
        <f t="shared" si="73"/>
        <v>0</v>
      </c>
      <c r="CI203">
        <f t="shared" si="74"/>
        <v>1</v>
      </c>
      <c r="CJ203">
        <f t="shared" si="75"/>
        <v>0</v>
      </c>
      <c r="CK203">
        <f t="shared" si="76"/>
        <v>0</v>
      </c>
      <c r="CL203">
        <f t="shared" si="77"/>
        <v>0</v>
      </c>
      <c r="CM203">
        <f t="shared" si="78"/>
        <v>0</v>
      </c>
      <c r="CN203">
        <f t="shared" si="79"/>
        <v>0</v>
      </c>
      <c r="CO203">
        <f t="shared" si="80"/>
        <v>1</v>
      </c>
      <c r="CP203">
        <f t="shared" si="81"/>
        <v>0</v>
      </c>
      <c r="CR203">
        <f t="shared" si="82"/>
        <v>2</v>
      </c>
      <c r="CW203">
        <f t="shared" si="83"/>
        <v>0</v>
      </c>
      <c r="CX203">
        <f t="shared" si="84"/>
        <v>0</v>
      </c>
      <c r="CY203">
        <f t="shared" si="85"/>
        <v>0</v>
      </c>
      <c r="CZ203">
        <f t="shared" si="86"/>
        <v>1</v>
      </c>
      <c r="DA203">
        <f t="shared" si="87"/>
        <v>0</v>
      </c>
      <c r="DB203">
        <f t="shared" si="88"/>
        <v>0</v>
      </c>
      <c r="DC203">
        <f t="shared" si="89"/>
        <v>1</v>
      </c>
      <c r="DD203">
        <f t="shared" si="90"/>
        <v>0</v>
      </c>
      <c r="DG203">
        <f t="shared" si="91"/>
        <v>2</v>
      </c>
    </row>
    <row r="204" spans="1:111" x14ac:dyDescent="0.35">
      <c r="A204" s="171" t="s">
        <v>575</v>
      </c>
      <c r="B204" s="6" t="s">
        <v>576</v>
      </c>
      <c r="C204" s="45" t="s">
        <v>3060</v>
      </c>
      <c r="D204" s="161" t="s">
        <v>1799</v>
      </c>
      <c r="E204" s="161"/>
      <c r="F204" s="46" t="s">
        <v>3850</v>
      </c>
      <c r="G204" s="5" t="s">
        <v>948</v>
      </c>
      <c r="H204" t="s">
        <v>949</v>
      </c>
      <c r="I204" s="6" t="s">
        <v>950</v>
      </c>
      <c r="J204" s="14"/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0.5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0.5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C204">
        <f t="shared" si="69"/>
        <v>2</v>
      </c>
      <c r="CE204">
        <f t="shared" si="70"/>
        <v>0</v>
      </c>
      <c r="CF204">
        <f t="shared" si="71"/>
        <v>0</v>
      </c>
      <c r="CG204">
        <f t="shared" si="72"/>
        <v>0</v>
      </c>
      <c r="CH204">
        <f t="shared" si="73"/>
        <v>0</v>
      </c>
      <c r="CI204">
        <f t="shared" si="74"/>
        <v>0</v>
      </c>
      <c r="CJ204">
        <f t="shared" si="75"/>
        <v>1</v>
      </c>
      <c r="CK204">
        <f t="shared" si="76"/>
        <v>0</v>
      </c>
      <c r="CL204">
        <f t="shared" si="77"/>
        <v>0</v>
      </c>
      <c r="CM204">
        <f t="shared" si="78"/>
        <v>0</v>
      </c>
      <c r="CN204">
        <f t="shared" si="79"/>
        <v>0</v>
      </c>
      <c r="CO204">
        <f t="shared" si="80"/>
        <v>1</v>
      </c>
      <c r="CP204">
        <f t="shared" si="81"/>
        <v>0</v>
      </c>
      <c r="CR204">
        <f t="shared" si="82"/>
        <v>2</v>
      </c>
      <c r="CW204">
        <f t="shared" si="83"/>
        <v>0</v>
      </c>
      <c r="CX204">
        <f t="shared" si="84"/>
        <v>0</v>
      </c>
      <c r="CY204">
        <f t="shared" si="85"/>
        <v>0</v>
      </c>
      <c r="CZ204">
        <f t="shared" si="86"/>
        <v>0</v>
      </c>
      <c r="DA204">
        <f t="shared" si="87"/>
        <v>1</v>
      </c>
      <c r="DB204">
        <f t="shared" si="88"/>
        <v>0</v>
      </c>
      <c r="DC204">
        <f t="shared" si="89"/>
        <v>1</v>
      </c>
      <c r="DD204">
        <f t="shared" si="90"/>
        <v>0</v>
      </c>
      <c r="DG204">
        <f t="shared" si="91"/>
        <v>2</v>
      </c>
    </row>
    <row r="205" spans="1:111" x14ac:dyDescent="0.35">
      <c r="A205" s="171" t="s">
        <v>652</v>
      </c>
      <c r="B205" s="6" t="s">
        <v>653</v>
      </c>
      <c r="C205" s="47" t="s">
        <v>3568</v>
      </c>
      <c r="D205" s="154" t="s">
        <v>1521</v>
      </c>
      <c r="E205" s="154"/>
      <c r="F205" s="48" t="s">
        <v>3853</v>
      </c>
      <c r="G205" s="5" t="s">
        <v>938</v>
      </c>
      <c r="H205" t="s">
        <v>938</v>
      </c>
      <c r="I205" s="6" t="s">
        <v>938</v>
      </c>
      <c r="J205" s="14"/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0.5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0.5</v>
      </c>
      <c r="BX205">
        <v>0</v>
      </c>
      <c r="BY205">
        <v>0</v>
      </c>
      <c r="BZ205">
        <v>0</v>
      </c>
      <c r="CA205">
        <v>0</v>
      </c>
      <c r="CC205">
        <f t="shared" si="69"/>
        <v>2</v>
      </c>
      <c r="CE205">
        <f t="shared" si="70"/>
        <v>0</v>
      </c>
      <c r="CF205">
        <f t="shared" si="71"/>
        <v>0</v>
      </c>
      <c r="CG205">
        <f t="shared" si="72"/>
        <v>0</v>
      </c>
      <c r="CH205">
        <f t="shared" si="73"/>
        <v>0</v>
      </c>
      <c r="CI205">
        <f t="shared" si="74"/>
        <v>0</v>
      </c>
      <c r="CJ205">
        <f t="shared" si="75"/>
        <v>1</v>
      </c>
      <c r="CK205">
        <f t="shared" si="76"/>
        <v>0</v>
      </c>
      <c r="CL205">
        <f t="shared" si="77"/>
        <v>0</v>
      </c>
      <c r="CM205">
        <f t="shared" si="78"/>
        <v>0</v>
      </c>
      <c r="CN205">
        <f t="shared" si="79"/>
        <v>0</v>
      </c>
      <c r="CO205">
        <f t="shared" si="80"/>
        <v>1</v>
      </c>
      <c r="CP205">
        <f t="shared" si="81"/>
        <v>0</v>
      </c>
      <c r="CR205">
        <f t="shared" si="82"/>
        <v>2</v>
      </c>
      <c r="CW205">
        <f t="shared" si="83"/>
        <v>0</v>
      </c>
      <c r="CX205">
        <f t="shared" si="84"/>
        <v>0</v>
      </c>
      <c r="CY205">
        <f t="shared" si="85"/>
        <v>0</v>
      </c>
      <c r="CZ205">
        <f t="shared" si="86"/>
        <v>0</v>
      </c>
      <c r="DA205">
        <f t="shared" si="87"/>
        <v>1</v>
      </c>
      <c r="DB205">
        <f t="shared" si="88"/>
        <v>0</v>
      </c>
      <c r="DC205">
        <f t="shared" si="89"/>
        <v>1</v>
      </c>
      <c r="DD205">
        <f t="shared" si="90"/>
        <v>0</v>
      </c>
      <c r="DG205">
        <f t="shared" si="91"/>
        <v>2</v>
      </c>
    </row>
    <row r="206" spans="1:111" x14ac:dyDescent="0.35">
      <c r="A206" s="171" t="s">
        <v>675</v>
      </c>
      <c r="B206" s="6" t="s">
        <v>676</v>
      </c>
      <c r="C206" s="45" t="s">
        <v>676</v>
      </c>
      <c r="D206" s="161" t="s">
        <v>1860</v>
      </c>
      <c r="E206" s="161"/>
      <c r="F206" s="46" t="s">
        <v>3850</v>
      </c>
      <c r="G206" s="5" t="s">
        <v>938</v>
      </c>
      <c r="H206" t="s">
        <v>938</v>
      </c>
      <c r="I206" s="6" t="s">
        <v>938</v>
      </c>
      <c r="J206" s="14"/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0.5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0.5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C206">
        <f t="shared" si="69"/>
        <v>2</v>
      </c>
      <c r="CE206">
        <f t="shared" si="70"/>
        <v>0</v>
      </c>
      <c r="CF206">
        <f t="shared" si="71"/>
        <v>0</v>
      </c>
      <c r="CG206">
        <f t="shared" si="72"/>
        <v>0</v>
      </c>
      <c r="CH206">
        <f t="shared" si="73"/>
        <v>0</v>
      </c>
      <c r="CI206">
        <f t="shared" si="74"/>
        <v>0</v>
      </c>
      <c r="CJ206">
        <f t="shared" si="75"/>
        <v>1</v>
      </c>
      <c r="CK206">
        <f t="shared" si="76"/>
        <v>0</v>
      </c>
      <c r="CL206">
        <f t="shared" si="77"/>
        <v>0</v>
      </c>
      <c r="CM206">
        <f t="shared" si="78"/>
        <v>0</v>
      </c>
      <c r="CN206">
        <f t="shared" si="79"/>
        <v>0</v>
      </c>
      <c r="CO206">
        <f t="shared" si="80"/>
        <v>1</v>
      </c>
      <c r="CP206">
        <f t="shared" si="81"/>
        <v>0</v>
      </c>
      <c r="CR206">
        <f t="shared" si="82"/>
        <v>2</v>
      </c>
      <c r="CW206">
        <f t="shared" si="83"/>
        <v>0</v>
      </c>
      <c r="CX206">
        <f t="shared" si="84"/>
        <v>0</v>
      </c>
      <c r="CY206">
        <f t="shared" si="85"/>
        <v>0</v>
      </c>
      <c r="CZ206">
        <f t="shared" si="86"/>
        <v>0</v>
      </c>
      <c r="DA206">
        <f t="shared" si="87"/>
        <v>1</v>
      </c>
      <c r="DB206">
        <f t="shared" si="88"/>
        <v>0</v>
      </c>
      <c r="DC206">
        <f t="shared" si="89"/>
        <v>1</v>
      </c>
      <c r="DD206">
        <f t="shared" si="90"/>
        <v>0</v>
      </c>
      <c r="DG206">
        <f t="shared" si="91"/>
        <v>2</v>
      </c>
    </row>
    <row r="207" spans="1:111" x14ac:dyDescent="0.35">
      <c r="A207" s="171" t="s">
        <v>677</v>
      </c>
      <c r="B207" s="6" t="s">
        <v>678</v>
      </c>
      <c r="C207" s="45" t="s">
        <v>2517</v>
      </c>
      <c r="D207" s="161" t="s">
        <v>916</v>
      </c>
      <c r="E207" s="161"/>
      <c r="F207" s="46" t="s">
        <v>3850</v>
      </c>
      <c r="G207" s="5" t="s">
        <v>915</v>
      </c>
      <c r="H207" t="s">
        <v>916</v>
      </c>
      <c r="I207" s="6" t="s">
        <v>916</v>
      </c>
      <c r="J207" s="14"/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0.5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0.5</v>
      </c>
      <c r="BY207">
        <v>0</v>
      </c>
      <c r="BZ207">
        <v>0</v>
      </c>
      <c r="CA207">
        <v>0</v>
      </c>
      <c r="CC207">
        <f t="shared" si="69"/>
        <v>2</v>
      </c>
      <c r="CE207">
        <f t="shared" si="70"/>
        <v>0</v>
      </c>
      <c r="CF207">
        <f t="shared" si="71"/>
        <v>0</v>
      </c>
      <c r="CG207">
        <f t="shared" si="72"/>
        <v>0</v>
      </c>
      <c r="CH207">
        <f t="shared" si="73"/>
        <v>0</v>
      </c>
      <c r="CI207">
        <f t="shared" si="74"/>
        <v>0</v>
      </c>
      <c r="CJ207">
        <f t="shared" si="75"/>
        <v>1</v>
      </c>
      <c r="CK207">
        <f t="shared" si="76"/>
        <v>0</v>
      </c>
      <c r="CL207">
        <f t="shared" si="77"/>
        <v>0</v>
      </c>
      <c r="CM207">
        <f t="shared" si="78"/>
        <v>0</v>
      </c>
      <c r="CN207">
        <f t="shared" si="79"/>
        <v>0</v>
      </c>
      <c r="CO207">
        <f t="shared" si="80"/>
        <v>0</v>
      </c>
      <c r="CP207">
        <f t="shared" si="81"/>
        <v>1</v>
      </c>
      <c r="CR207">
        <f t="shared" si="82"/>
        <v>2</v>
      </c>
      <c r="CW207">
        <f t="shared" si="83"/>
        <v>0</v>
      </c>
      <c r="CX207">
        <f t="shared" si="84"/>
        <v>0</v>
      </c>
      <c r="CY207">
        <f t="shared" si="85"/>
        <v>0</v>
      </c>
      <c r="CZ207">
        <f t="shared" si="86"/>
        <v>0</v>
      </c>
      <c r="DA207">
        <f t="shared" si="87"/>
        <v>1</v>
      </c>
      <c r="DB207">
        <f t="shared" si="88"/>
        <v>0</v>
      </c>
      <c r="DC207">
        <f t="shared" si="89"/>
        <v>0</v>
      </c>
      <c r="DD207">
        <f t="shared" si="90"/>
        <v>1</v>
      </c>
      <c r="DG207">
        <f t="shared" si="91"/>
        <v>2</v>
      </c>
    </row>
    <row r="208" spans="1:111" x14ac:dyDescent="0.35">
      <c r="A208" s="171" t="s">
        <v>751</v>
      </c>
      <c r="B208" s="6" t="s">
        <v>752</v>
      </c>
      <c r="C208" s="168" t="s">
        <v>938</v>
      </c>
      <c r="D208" s="162" t="s">
        <v>938</v>
      </c>
      <c r="E208" s="162"/>
      <c r="F208" s="164" t="s">
        <v>3852</v>
      </c>
      <c r="G208" s="5" t="s">
        <v>938</v>
      </c>
      <c r="H208" t="s">
        <v>938</v>
      </c>
      <c r="I208" s="6" t="s">
        <v>938</v>
      </c>
      <c r="J208" s="14"/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0.5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0.5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C208">
        <f t="shared" si="69"/>
        <v>2</v>
      </c>
      <c r="CE208">
        <f t="shared" si="70"/>
        <v>0</v>
      </c>
      <c r="CF208">
        <f t="shared" si="71"/>
        <v>0</v>
      </c>
      <c r="CG208">
        <f t="shared" si="72"/>
        <v>0</v>
      </c>
      <c r="CH208">
        <f t="shared" si="73"/>
        <v>0</v>
      </c>
      <c r="CI208">
        <f t="shared" si="74"/>
        <v>0</v>
      </c>
      <c r="CJ208">
        <f t="shared" si="75"/>
        <v>0</v>
      </c>
      <c r="CK208">
        <f t="shared" si="76"/>
        <v>1</v>
      </c>
      <c r="CL208">
        <f t="shared" si="77"/>
        <v>0</v>
      </c>
      <c r="CM208">
        <f t="shared" si="78"/>
        <v>0</v>
      </c>
      <c r="CN208">
        <f t="shared" si="79"/>
        <v>1</v>
      </c>
      <c r="CO208">
        <f t="shared" si="80"/>
        <v>0</v>
      </c>
      <c r="CP208">
        <f t="shared" si="81"/>
        <v>0</v>
      </c>
      <c r="CR208">
        <f t="shared" si="82"/>
        <v>2</v>
      </c>
      <c r="CW208">
        <f t="shared" si="83"/>
        <v>0</v>
      </c>
      <c r="CX208">
        <f t="shared" si="84"/>
        <v>0</v>
      </c>
      <c r="CY208">
        <f t="shared" si="85"/>
        <v>0</v>
      </c>
      <c r="CZ208">
        <f t="shared" si="86"/>
        <v>0</v>
      </c>
      <c r="DA208">
        <f t="shared" si="87"/>
        <v>1</v>
      </c>
      <c r="DB208">
        <f t="shared" si="88"/>
        <v>1</v>
      </c>
      <c r="DC208">
        <f t="shared" si="89"/>
        <v>0</v>
      </c>
      <c r="DD208">
        <f t="shared" si="90"/>
        <v>0</v>
      </c>
      <c r="DG208">
        <f t="shared" si="91"/>
        <v>2</v>
      </c>
    </row>
    <row r="209" spans="1:111" x14ac:dyDescent="0.35">
      <c r="A209" s="171" t="s">
        <v>755</v>
      </c>
      <c r="B209" s="6" t="s">
        <v>756</v>
      </c>
      <c r="C209" s="168" t="s">
        <v>938</v>
      </c>
      <c r="D209" s="162" t="s">
        <v>938</v>
      </c>
      <c r="E209" s="162"/>
      <c r="F209" s="164" t="s">
        <v>3852</v>
      </c>
      <c r="G209" s="5" t="s">
        <v>938</v>
      </c>
      <c r="H209" t="s">
        <v>938</v>
      </c>
      <c r="I209" s="6" t="s">
        <v>938</v>
      </c>
      <c r="J209" s="14"/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0.5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0.5</v>
      </c>
      <c r="CA209">
        <v>0</v>
      </c>
      <c r="CC209">
        <f t="shared" si="69"/>
        <v>2</v>
      </c>
      <c r="CE209">
        <f t="shared" si="70"/>
        <v>0</v>
      </c>
      <c r="CF209">
        <f t="shared" si="71"/>
        <v>0</v>
      </c>
      <c r="CG209">
        <f t="shared" si="72"/>
        <v>0</v>
      </c>
      <c r="CH209">
        <f t="shared" si="73"/>
        <v>0</v>
      </c>
      <c r="CI209">
        <f t="shared" si="74"/>
        <v>0</v>
      </c>
      <c r="CJ209">
        <f t="shared" si="75"/>
        <v>0</v>
      </c>
      <c r="CK209">
        <f t="shared" si="76"/>
        <v>1</v>
      </c>
      <c r="CL209">
        <f t="shared" si="77"/>
        <v>0</v>
      </c>
      <c r="CM209">
        <f t="shared" si="78"/>
        <v>0</v>
      </c>
      <c r="CN209">
        <f t="shared" si="79"/>
        <v>0</v>
      </c>
      <c r="CO209">
        <f t="shared" si="80"/>
        <v>0</v>
      </c>
      <c r="CP209">
        <f t="shared" si="81"/>
        <v>1</v>
      </c>
      <c r="CR209">
        <f t="shared" si="82"/>
        <v>2</v>
      </c>
      <c r="CW209">
        <f t="shared" si="83"/>
        <v>0</v>
      </c>
      <c r="CX209">
        <f t="shared" si="84"/>
        <v>0</v>
      </c>
      <c r="CY209">
        <f t="shared" si="85"/>
        <v>0</v>
      </c>
      <c r="CZ209">
        <f t="shared" si="86"/>
        <v>0</v>
      </c>
      <c r="DA209">
        <f t="shared" si="87"/>
        <v>1</v>
      </c>
      <c r="DB209">
        <f t="shared" si="88"/>
        <v>0</v>
      </c>
      <c r="DC209">
        <f t="shared" si="89"/>
        <v>0</v>
      </c>
      <c r="DD209">
        <f t="shared" si="90"/>
        <v>1</v>
      </c>
      <c r="DG209">
        <f t="shared" si="91"/>
        <v>2</v>
      </c>
    </row>
    <row r="210" spans="1:111" x14ac:dyDescent="0.35">
      <c r="A210" s="171" t="s">
        <v>757</v>
      </c>
      <c r="B210" s="6" t="s">
        <v>758</v>
      </c>
      <c r="C210" s="47" t="s">
        <v>758</v>
      </c>
      <c r="D210" s="154" t="s">
        <v>3449</v>
      </c>
      <c r="E210" s="154"/>
      <c r="F210" s="48" t="s">
        <v>3853</v>
      </c>
      <c r="G210" s="5" t="s">
        <v>938</v>
      </c>
      <c r="H210" t="s">
        <v>938</v>
      </c>
      <c r="I210" s="6" t="s">
        <v>938</v>
      </c>
      <c r="J210" s="14"/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0.5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0.5</v>
      </c>
      <c r="CA210">
        <v>0</v>
      </c>
      <c r="CC210">
        <f t="shared" si="69"/>
        <v>2</v>
      </c>
      <c r="CE210">
        <f t="shared" si="70"/>
        <v>0</v>
      </c>
      <c r="CF210">
        <f t="shared" si="71"/>
        <v>0</v>
      </c>
      <c r="CG210">
        <f t="shared" si="72"/>
        <v>0</v>
      </c>
      <c r="CH210">
        <f t="shared" si="73"/>
        <v>0</v>
      </c>
      <c r="CI210">
        <f t="shared" si="74"/>
        <v>0</v>
      </c>
      <c r="CJ210">
        <f t="shared" si="75"/>
        <v>0</v>
      </c>
      <c r="CK210">
        <f t="shared" si="76"/>
        <v>1</v>
      </c>
      <c r="CL210">
        <f t="shared" si="77"/>
        <v>0</v>
      </c>
      <c r="CM210">
        <f t="shared" si="78"/>
        <v>0</v>
      </c>
      <c r="CN210">
        <f t="shared" si="79"/>
        <v>0</v>
      </c>
      <c r="CO210">
        <f t="shared" si="80"/>
        <v>0</v>
      </c>
      <c r="CP210">
        <f t="shared" si="81"/>
        <v>1</v>
      </c>
      <c r="CR210">
        <f t="shared" si="82"/>
        <v>2</v>
      </c>
      <c r="CW210">
        <f t="shared" si="83"/>
        <v>0</v>
      </c>
      <c r="CX210">
        <f t="shared" si="84"/>
        <v>0</v>
      </c>
      <c r="CY210">
        <f t="shared" si="85"/>
        <v>0</v>
      </c>
      <c r="CZ210">
        <f t="shared" si="86"/>
        <v>0</v>
      </c>
      <c r="DA210">
        <f t="shared" si="87"/>
        <v>1</v>
      </c>
      <c r="DB210">
        <f t="shared" si="88"/>
        <v>0</v>
      </c>
      <c r="DC210">
        <f t="shared" si="89"/>
        <v>0</v>
      </c>
      <c r="DD210">
        <f t="shared" si="90"/>
        <v>1</v>
      </c>
      <c r="DG210">
        <f t="shared" si="91"/>
        <v>2</v>
      </c>
    </row>
    <row r="211" spans="1:111" x14ac:dyDescent="0.35">
      <c r="A211" s="171" t="s">
        <v>759</v>
      </c>
      <c r="B211" s="6" t="s">
        <v>759</v>
      </c>
      <c r="C211" s="47" t="s">
        <v>3254</v>
      </c>
      <c r="D211" s="154" t="s">
        <v>1521</v>
      </c>
      <c r="E211" s="154"/>
      <c r="F211" s="48" t="s">
        <v>3853</v>
      </c>
      <c r="G211" s="5" t="s">
        <v>938</v>
      </c>
      <c r="H211" t="s">
        <v>938</v>
      </c>
      <c r="I211" s="6" t="s">
        <v>938</v>
      </c>
      <c r="J211" s="14"/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0.5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0.5</v>
      </c>
      <c r="BX211">
        <v>0</v>
      </c>
      <c r="BY211">
        <v>0</v>
      </c>
      <c r="BZ211">
        <v>0</v>
      </c>
      <c r="CA211">
        <v>0</v>
      </c>
      <c r="CC211">
        <f t="shared" si="69"/>
        <v>2</v>
      </c>
      <c r="CE211">
        <f t="shared" si="70"/>
        <v>0</v>
      </c>
      <c r="CF211">
        <f t="shared" si="71"/>
        <v>0</v>
      </c>
      <c r="CG211">
        <f t="shared" si="72"/>
        <v>0</v>
      </c>
      <c r="CH211">
        <f t="shared" si="73"/>
        <v>0</v>
      </c>
      <c r="CI211">
        <f t="shared" si="74"/>
        <v>0</v>
      </c>
      <c r="CJ211">
        <f t="shared" si="75"/>
        <v>0</v>
      </c>
      <c r="CK211">
        <f t="shared" si="76"/>
        <v>1</v>
      </c>
      <c r="CL211">
        <f t="shared" si="77"/>
        <v>0</v>
      </c>
      <c r="CM211">
        <f t="shared" si="78"/>
        <v>0</v>
      </c>
      <c r="CN211">
        <f t="shared" si="79"/>
        <v>0</v>
      </c>
      <c r="CO211">
        <f t="shared" si="80"/>
        <v>1</v>
      </c>
      <c r="CP211">
        <f t="shared" si="81"/>
        <v>0</v>
      </c>
      <c r="CR211">
        <f t="shared" si="82"/>
        <v>2</v>
      </c>
      <c r="CW211">
        <f t="shared" si="83"/>
        <v>0</v>
      </c>
      <c r="CX211">
        <f t="shared" si="84"/>
        <v>0</v>
      </c>
      <c r="CY211">
        <f t="shared" si="85"/>
        <v>0</v>
      </c>
      <c r="CZ211">
        <f t="shared" si="86"/>
        <v>0</v>
      </c>
      <c r="DA211">
        <f t="shared" si="87"/>
        <v>1</v>
      </c>
      <c r="DB211">
        <f t="shared" si="88"/>
        <v>0</v>
      </c>
      <c r="DC211">
        <f t="shared" si="89"/>
        <v>1</v>
      </c>
      <c r="DD211">
        <f t="shared" si="90"/>
        <v>0</v>
      </c>
      <c r="DG211">
        <f t="shared" si="91"/>
        <v>2</v>
      </c>
    </row>
    <row r="212" spans="1:111" x14ac:dyDescent="0.35">
      <c r="A212" s="171" t="s">
        <v>760</v>
      </c>
      <c r="B212" s="6" t="s">
        <v>761</v>
      </c>
      <c r="C212" s="45" t="s">
        <v>761</v>
      </c>
      <c r="D212" s="161" t="s">
        <v>1005</v>
      </c>
      <c r="E212" s="161"/>
      <c r="F212" s="46" t="s">
        <v>3850</v>
      </c>
      <c r="G212" s="5" t="s">
        <v>1004</v>
      </c>
      <c r="H212" t="s">
        <v>1005</v>
      </c>
      <c r="I212" s="6" t="s">
        <v>1006</v>
      </c>
      <c r="J212" s="14"/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1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1</v>
      </c>
      <c r="BY212">
        <v>0</v>
      </c>
      <c r="BZ212">
        <v>0</v>
      </c>
      <c r="CA212">
        <v>0</v>
      </c>
      <c r="CC212">
        <f t="shared" si="69"/>
        <v>2</v>
      </c>
      <c r="CE212">
        <f t="shared" si="70"/>
        <v>0</v>
      </c>
      <c r="CF212">
        <f t="shared" si="71"/>
        <v>0</v>
      </c>
      <c r="CG212">
        <f t="shared" si="72"/>
        <v>0</v>
      </c>
      <c r="CH212">
        <f t="shared" si="73"/>
        <v>0</v>
      </c>
      <c r="CI212">
        <f t="shared" si="74"/>
        <v>0</v>
      </c>
      <c r="CJ212">
        <f t="shared" si="75"/>
        <v>0</v>
      </c>
      <c r="CK212">
        <f t="shared" si="76"/>
        <v>0</v>
      </c>
      <c r="CL212">
        <f t="shared" si="77"/>
        <v>1</v>
      </c>
      <c r="CM212">
        <f t="shared" si="78"/>
        <v>0</v>
      </c>
      <c r="CN212">
        <f t="shared" si="79"/>
        <v>0</v>
      </c>
      <c r="CO212">
        <f t="shared" si="80"/>
        <v>0</v>
      </c>
      <c r="CP212">
        <f t="shared" si="81"/>
        <v>1</v>
      </c>
      <c r="CR212">
        <f t="shared" si="82"/>
        <v>2</v>
      </c>
      <c r="CW212">
        <f t="shared" si="83"/>
        <v>0</v>
      </c>
      <c r="CX212">
        <f t="shared" si="84"/>
        <v>0</v>
      </c>
      <c r="CY212">
        <f t="shared" si="85"/>
        <v>0</v>
      </c>
      <c r="CZ212">
        <f t="shared" si="86"/>
        <v>0</v>
      </c>
      <c r="DA212">
        <f t="shared" si="87"/>
        <v>1</v>
      </c>
      <c r="DB212">
        <f t="shared" si="88"/>
        <v>0</v>
      </c>
      <c r="DC212">
        <f t="shared" si="89"/>
        <v>0</v>
      </c>
      <c r="DD212">
        <f t="shared" si="90"/>
        <v>1</v>
      </c>
      <c r="DG212">
        <f t="shared" si="91"/>
        <v>2</v>
      </c>
    </row>
    <row r="213" spans="1:111" x14ac:dyDescent="0.35">
      <c r="A213" s="171" t="s">
        <v>771</v>
      </c>
      <c r="B213" s="6" t="s">
        <v>772</v>
      </c>
      <c r="C213" s="127" t="s">
        <v>3409</v>
      </c>
      <c r="D213" s="56" t="s">
        <v>1521</v>
      </c>
      <c r="E213" s="154"/>
      <c r="F213" s="48" t="s">
        <v>3853</v>
      </c>
      <c r="G213" s="5" t="s">
        <v>938</v>
      </c>
      <c r="H213" t="s">
        <v>938</v>
      </c>
      <c r="I213" s="6" t="s">
        <v>938</v>
      </c>
      <c r="J213" s="14"/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0.5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0.5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C213">
        <f t="shared" si="69"/>
        <v>2</v>
      </c>
      <c r="CE213">
        <f t="shared" si="70"/>
        <v>0</v>
      </c>
      <c r="CF213">
        <f t="shared" si="71"/>
        <v>0</v>
      </c>
      <c r="CG213">
        <f t="shared" si="72"/>
        <v>0</v>
      </c>
      <c r="CH213">
        <f t="shared" si="73"/>
        <v>0</v>
      </c>
      <c r="CI213">
        <f t="shared" si="74"/>
        <v>0</v>
      </c>
      <c r="CJ213">
        <f t="shared" si="75"/>
        <v>0</v>
      </c>
      <c r="CK213">
        <f t="shared" si="76"/>
        <v>0</v>
      </c>
      <c r="CL213">
        <f t="shared" si="77"/>
        <v>1</v>
      </c>
      <c r="CM213">
        <f t="shared" si="78"/>
        <v>0</v>
      </c>
      <c r="CN213">
        <f t="shared" si="79"/>
        <v>0</v>
      </c>
      <c r="CO213">
        <f t="shared" si="80"/>
        <v>1</v>
      </c>
      <c r="CP213">
        <f t="shared" si="81"/>
        <v>0</v>
      </c>
      <c r="CR213">
        <f t="shared" si="82"/>
        <v>2</v>
      </c>
      <c r="CW213">
        <f t="shared" si="83"/>
        <v>0</v>
      </c>
      <c r="CX213">
        <f t="shared" si="84"/>
        <v>0</v>
      </c>
      <c r="CY213">
        <f t="shared" si="85"/>
        <v>0</v>
      </c>
      <c r="CZ213">
        <f t="shared" si="86"/>
        <v>0</v>
      </c>
      <c r="DA213">
        <f t="shared" si="87"/>
        <v>1</v>
      </c>
      <c r="DB213">
        <f t="shared" si="88"/>
        <v>0</v>
      </c>
      <c r="DC213">
        <f t="shared" si="89"/>
        <v>1</v>
      </c>
      <c r="DD213">
        <f t="shared" si="90"/>
        <v>0</v>
      </c>
      <c r="DG213">
        <f t="shared" si="91"/>
        <v>2</v>
      </c>
    </row>
    <row r="214" spans="1:111" x14ac:dyDescent="0.35">
      <c r="A214" s="171" t="s">
        <v>783</v>
      </c>
      <c r="B214" s="6" t="s">
        <v>784</v>
      </c>
      <c r="C214" s="45" t="s">
        <v>3061</v>
      </c>
      <c r="D214" s="161" t="s">
        <v>913</v>
      </c>
      <c r="E214" s="161"/>
      <c r="F214" s="46" t="s">
        <v>3850</v>
      </c>
      <c r="G214" s="5" t="s">
        <v>912</v>
      </c>
      <c r="H214" t="s">
        <v>913</v>
      </c>
      <c r="I214" s="6" t="s">
        <v>914</v>
      </c>
      <c r="J214" s="14"/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0.5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0.5</v>
      </c>
      <c r="BY214">
        <v>0</v>
      </c>
      <c r="BZ214">
        <v>0</v>
      </c>
      <c r="CA214">
        <v>0</v>
      </c>
      <c r="CC214">
        <f t="shared" si="69"/>
        <v>2</v>
      </c>
      <c r="CE214">
        <f t="shared" si="70"/>
        <v>0</v>
      </c>
      <c r="CF214">
        <f t="shared" si="71"/>
        <v>0</v>
      </c>
      <c r="CG214">
        <f t="shared" si="72"/>
        <v>0</v>
      </c>
      <c r="CH214">
        <f t="shared" si="73"/>
        <v>0</v>
      </c>
      <c r="CI214">
        <f t="shared" si="74"/>
        <v>0</v>
      </c>
      <c r="CJ214">
        <f t="shared" si="75"/>
        <v>0</v>
      </c>
      <c r="CK214">
        <f t="shared" si="76"/>
        <v>0</v>
      </c>
      <c r="CL214">
        <f t="shared" si="77"/>
        <v>1</v>
      </c>
      <c r="CM214">
        <f t="shared" si="78"/>
        <v>0</v>
      </c>
      <c r="CN214">
        <f t="shared" si="79"/>
        <v>0</v>
      </c>
      <c r="CO214">
        <f t="shared" si="80"/>
        <v>0</v>
      </c>
      <c r="CP214">
        <f t="shared" si="81"/>
        <v>1</v>
      </c>
      <c r="CR214">
        <f t="shared" si="82"/>
        <v>2</v>
      </c>
      <c r="CW214">
        <f t="shared" si="83"/>
        <v>0</v>
      </c>
      <c r="CX214">
        <f t="shared" si="84"/>
        <v>0</v>
      </c>
      <c r="CY214">
        <f t="shared" si="85"/>
        <v>0</v>
      </c>
      <c r="CZ214">
        <f t="shared" si="86"/>
        <v>0</v>
      </c>
      <c r="DA214">
        <f t="shared" si="87"/>
        <v>1</v>
      </c>
      <c r="DB214">
        <f t="shared" si="88"/>
        <v>0</v>
      </c>
      <c r="DC214">
        <f t="shared" si="89"/>
        <v>0</v>
      </c>
      <c r="DD214">
        <f t="shared" si="90"/>
        <v>1</v>
      </c>
      <c r="DG214">
        <f t="shared" si="91"/>
        <v>2</v>
      </c>
    </row>
    <row r="215" spans="1:111" x14ac:dyDescent="0.35">
      <c r="A215" s="171" t="s">
        <v>803</v>
      </c>
      <c r="B215" s="6" t="s">
        <v>804</v>
      </c>
      <c r="C215" s="45" t="s">
        <v>3062</v>
      </c>
      <c r="D215" s="161" t="s">
        <v>1681</v>
      </c>
      <c r="E215" s="161"/>
      <c r="F215" s="46" t="s">
        <v>3850</v>
      </c>
      <c r="G215" s="5" t="s">
        <v>935</v>
      </c>
      <c r="H215" t="s">
        <v>936</v>
      </c>
      <c r="I215" s="6" t="s">
        <v>937</v>
      </c>
      <c r="J215" s="14"/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0.5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0.5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C215">
        <f t="shared" si="69"/>
        <v>2</v>
      </c>
      <c r="CE215">
        <f t="shared" si="70"/>
        <v>0</v>
      </c>
      <c r="CF215">
        <f t="shared" si="71"/>
        <v>0</v>
      </c>
      <c r="CG215">
        <f t="shared" si="72"/>
        <v>0</v>
      </c>
      <c r="CH215">
        <f t="shared" si="73"/>
        <v>0</v>
      </c>
      <c r="CI215">
        <f t="shared" si="74"/>
        <v>0</v>
      </c>
      <c r="CJ215">
        <f t="shared" si="75"/>
        <v>0</v>
      </c>
      <c r="CK215">
        <f t="shared" si="76"/>
        <v>0</v>
      </c>
      <c r="CL215">
        <f t="shared" si="77"/>
        <v>0</v>
      </c>
      <c r="CM215">
        <f t="shared" si="78"/>
        <v>1</v>
      </c>
      <c r="CN215">
        <f t="shared" si="79"/>
        <v>1</v>
      </c>
      <c r="CO215">
        <f t="shared" si="80"/>
        <v>0</v>
      </c>
      <c r="CP215">
        <f t="shared" si="81"/>
        <v>0</v>
      </c>
      <c r="CR215">
        <f t="shared" si="82"/>
        <v>2</v>
      </c>
      <c r="CW215">
        <f t="shared" si="83"/>
        <v>0</v>
      </c>
      <c r="CX215">
        <f t="shared" si="84"/>
        <v>0</v>
      </c>
      <c r="CY215">
        <f t="shared" si="85"/>
        <v>0</v>
      </c>
      <c r="CZ215">
        <f t="shared" si="86"/>
        <v>0</v>
      </c>
      <c r="DA215">
        <f t="shared" si="87"/>
        <v>1</v>
      </c>
      <c r="DB215">
        <f t="shared" si="88"/>
        <v>1</v>
      </c>
      <c r="DC215">
        <f t="shared" si="89"/>
        <v>0</v>
      </c>
      <c r="DD215">
        <f t="shared" si="90"/>
        <v>0</v>
      </c>
      <c r="DG215">
        <f t="shared" si="91"/>
        <v>2</v>
      </c>
    </row>
    <row r="216" spans="1:111" x14ac:dyDescent="0.35">
      <c r="A216" s="171" t="s">
        <v>805</v>
      </c>
      <c r="B216" s="6" t="s">
        <v>806</v>
      </c>
      <c r="C216" s="71" t="s">
        <v>3063</v>
      </c>
      <c r="D216" s="163" t="s">
        <v>2055</v>
      </c>
      <c r="E216" s="163"/>
      <c r="F216" s="72" t="s">
        <v>3857</v>
      </c>
      <c r="G216" s="5" t="s">
        <v>965</v>
      </c>
      <c r="H216" t="s">
        <v>966</v>
      </c>
      <c r="I216" s="6" t="s">
        <v>966</v>
      </c>
      <c r="J216" s="14"/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0.5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0.5</v>
      </c>
      <c r="BX216">
        <v>0</v>
      </c>
      <c r="BY216">
        <v>0</v>
      </c>
      <c r="BZ216">
        <v>0</v>
      </c>
      <c r="CA216">
        <v>0</v>
      </c>
      <c r="CC216">
        <f t="shared" si="69"/>
        <v>2</v>
      </c>
      <c r="CE216">
        <f t="shared" si="70"/>
        <v>0</v>
      </c>
      <c r="CF216">
        <f t="shared" si="71"/>
        <v>0</v>
      </c>
      <c r="CG216">
        <f t="shared" si="72"/>
        <v>0</v>
      </c>
      <c r="CH216">
        <f t="shared" si="73"/>
        <v>0</v>
      </c>
      <c r="CI216">
        <f t="shared" si="74"/>
        <v>0</v>
      </c>
      <c r="CJ216">
        <f t="shared" si="75"/>
        <v>0</v>
      </c>
      <c r="CK216">
        <f t="shared" si="76"/>
        <v>0</v>
      </c>
      <c r="CL216">
        <f t="shared" si="77"/>
        <v>0</v>
      </c>
      <c r="CM216">
        <f t="shared" si="78"/>
        <v>1</v>
      </c>
      <c r="CN216">
        <f t="shared" si="79"/>
        <v>0</v>
      </c>
      <c r="CO216">
        <f t="shared" si="80"/>
        <v>1</v>
      </c>
      <c r="CP216">
        <f t="shared" si="81"/>
        <v>0</v>
      </c>
      <c r="CR216">
        <f t="shared" si="82"/>
        <v>2</v>
      </c>
      <c r="CW216">
        <f t="shared" si="83"/>
        <v>0</v>
      </c>
      <c r="CX216">
        <f t="shared" si="84"/>
        <v>0</v>
      </c>
      <c r="CY216">
        <f t="shared" si="85"/>
        <v>0</v>
      </c>
      <c r="CZ216">
        <f t="shared" si="86"/>
        <v>0</v>
      </c>
      <c r="DA216">
        <f t="shared" si="87"/>
        <v>1</v>
      </c>
      <c r="DB216">
        <f t="shared" si="88"/>
        <v>0</v>
      </c>
      <c r="DC216">
        <f t="shared" si="89"/>
        <v>1</v>
      </c>
      <c r="DD216">
        <f t="shared" si="90"/>
        <v>0</v>
      </c>
      <c r="DG216">
        <f t="shared" si="91"/>
        <v>2</v>
      </c>
    </row>
    <row r="217" spans="1:111" x14ac:dyDescent="0.35">
      <c r="A217" s="171" t="s">
        <v>829</v>
      </c>
      <c r="B217" s="6" t="s">
        <v>829</v>
      </c>
      <c r="C217" s="71" t="s">
        <v>3064</v>
      </c>
      <c r="D217" s="163" t="s">
        <v>924</v>
      </c>
      <c r="E217" s="163"/>
      <c r="F217" s="72" t="s">
        <v>3857</v>
      </c>
      <c r="G217" s="5" t="s">
        <v>923</v>
      </c>
      <c r="H217" t="s">
        <v>924</v>
      </c>
      <c r="I217" s="6" t="s">
        <v>925</v>
      </c>
      <c r="J217" s="14"/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0.5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0.5</v>
      </c>
      <c r="CA217">
        <v>0</v>
      </c>
      <c r="CC217">
        <f t="shared" si="69"/>
        <v>2</v>
      </c>
      <c r="CE217">
        <f t="shared" si="70"/>
        <v>0</v>
      </c>
      <c r="CF217">
        <f t="shared" si="71"/>
        <v>0</v>
      </c>
      <c r="CG217">
        <f t="shared" si="72"/>
        <v>0</v>
      </c>
      <c r="CH217">
        <f t="shared" si="73"/>
        <v>0</v>
      </c>
      <c r="CI217">
        <f t="shared" si="74"/>
        <v>0</v>
      </c>
      <c r="CJ217">
        <f t="shared" si="75"/>
        <v>0</v>
      </c>
      <c r="CK217">
        <f t="shared" si="76"/>
        <v>0</v>
      </c>
      <c r="CL217">
        <f t="shared" si="77"/>
        <v>0</v>
      </c>
      <c r="CM217">
        <f t="shared" si="78"/>
        <v>1</v>
      </c>
      <c r="CN217">
        <f t="shared" si="79"/>
        <v>0</v>
      </c>
      <c r="CO217">
        <f t="shared" si="80"/>
        <v>0</v>
      </c>
      <c r="CP217">
        <f t="shared" si="81"/>
        <v>1</v>
      </c>
      <c r="CR217">
        <f t="shared" si="82"/>
        <v>2</v>
      </c>
      <c r="CW217">
        <f t="shared" si="83"/>
        <v>0</v>
      </c>
      <c r="CX217">
        <f t="shared" si="84"/>
        <v>0</v>
      </c>
      <c r="CY217">
        <f t="shared" si="85"/>
        <v>0</v>
      </c>
      <c r="CZ217">
        <f t="shared" si="86"/>
        <v>0</v>
      </c>
      <c r="DA217">
        <f t="shared" si="87"/>
        <v>1</v>
      </c>
      <c r="DB217">
        <f t="shared" si="88"/>
        <v>0</v>
      </c>
      <c r="DC217">
        <f t="shared" si="89"/>
        <v>0</v>
      </c>
      <c r="DD217">
        <f t="shared" si="90"/>
        <v>1</v>
      </c>
      <c r="DG217">
        <f t="shared" si="91"/>
        <v>2</v>
      </c>
    </row>
    <row r="218" spans="1:111" x14ac:dyDescent="0.35">
      <c r="A218" s="171" t="s">
        <v>830</v>
      </c>
      <c r="B218" s="6" t="s">
        <v>831</v>
      </c>
      <c r="C218" s="71" t="s">
        <v>2547</v>
      </c>
      <c r="D218" s="163" t="s">
        <v>1626</v>
      </c>
      <c r="E218" s="163"/>
      <c r="F218" s="72" t="s">
        <v>3857</v>
      </c>
      <c r="G218" s="5" t="s">
        <v>938</v>
      </c>
      <c r="H218" t="s">
        <v>938</v>
      </c>
      <c r="I218" s="6" t="s">
        <v>938</v>
      </c>
      <c r="J218" s="14"/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0.5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0.5</v>
      </c>
      <c r="BX218">
        <v>0</v>
      </c>
      <c r="BY218">
        <v>0</v>
      </c>
      <c r="BZ218">
        <v>0</v>
      </c>
      <c r="CA218">
        <v>0</v>
      </c>
      <c r="CC218">
        <f t="shared" si="69"/>
        <v>2</v>
      </c>
      <c r="CE218">
        <f t="shared" si="70"/>
        <v>0</v>
      </c>
      <c r="CF218">
        <f t="shared" si="71"/>
        <v>0</v>
      </c>
      <c r="CG218">
        <f t="shared" si="72"/>
        <v>0</v>
      </c>
      <c r="CH218">
        <f t="shared" si="73"/>
        <v>0</v>
      </c>
      <c r="CI218">
        <f t="shared" si="74"/>
        <v>0</v>
      </c>
      <c r="CJ218">
        <f t="shared" si="75"/>
        <v>0</v>
      </c>
      <c r="CK218">
        <f t="shared" si="76"/>
        <v>0</v>
      </c>
      <c r="CL218">
        <f t="shared" si="77"/>
        <v>0</v>
      </c>
      <c r="CM218">
        <f t="shared" si="78"/>
        <v>1</v>
      </c>
      <c r="CN218">
        <f t="shared" si="79"/>
        <v>0</v>
      </c>
      <c r="CO218">
        <f t="shared" si="80"/>
        <v>1</v>
      </c>
      <c r="CP218">
        <f t="shared" si="81"/>
        <v>0</v>
      </c>
      <c r="CR218">
        <f t="shared" si="82"/>
        <v>2</v>
      </c>
      <c r="CW218">
        <f t="shared" si="83"/>
        <v>0</v>
      </c>
      <c r="CX218">
        <f t="shared" si="84"/>
        <v>0</v>
      </c>
      <c r="CY218">
        <f t="shared" si="85"/>
        <v>0</v>
      </c>
      <c r="CZ218">
        <f t="shared" si="86"/>
        <v>0</v>
      </c>
      <c r="DA218">
        <f t="shared" si="87"/>
        <v>1</v>
      </c>
      <c r="DB218">
        <f t="shared" si="88"/>
        <v>0</v>
      </c>
      <c r="DC218">
        <f t="shared" si="89"/>
        <v>1</v>
      </c>
      <c r="DD218">
        <f t="shared" si="90"/>
        <v>0</v>
      </c>
      <c r="DG218">
        <f t="shared" si="91"/>
        <v>2</v>
      </c>
    </row>
    <row r="219" spans="1:111" x14ac:dyDescent="0.35">
      <c r="A219" s="171" t="s">
        <v>837</v>
      </c>
      <c r="B219" s="6" t="s">
        <v>838</v>
      </c>
      <c r="C219" s="78" t="s">
        <v>838</v>
      </c>
      <c r="D219" s="155" t="s">
        <v>1521</v>
      </c>
      <c r="E219" s="155"/>
      <c r="F219" s="79" t="s">
        <v>3861</v>
      </c>
      <c r="G219" s="5" t="s">
        <v>938</v>
      </c>
      <c r="H219" t="s">
        <v>938</v>
      </c>
      <c r="I219" s="6" t="s">
        <v>938</v>
      </c>
      <c r="J219" s="14"/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0.5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0.5</v>
      </c>
      <c r="BZ219">
        <v>0</v>
      </c>
      <c r="CA219">
        <v>0</v>
      </c>
      <c r="CC219">
        <f t="shared" si="69"/>
        <v>2</v>
      </c>
      <c r="CE219">
        <f t="shared" si="70"/>
        <v>0</v>
      </c>
      <c r="CF219">
        <f t="shared" si="71"/>
        <v>0</v>
      </c>
      <c r="CG219">
        <f t="shared" si="72"/>
        <v>0</v>
      </c>
      <c r="CH219">
        <f t="shared" si="73"/>
        <v>0</v>
      </c>
      <c r="CI219">
        <f t="shared" si="74"/>
        <v>0</v>
      </c>
      <c r="CJ219">
        <f t="shared" si="75"/>
        <v>0</v>
      </c>
      <c r="CK219">
        <f t="shared" si="76"/>
        <v>0</v>
      </c>
      <c r="CL219">
        <f t="shared" si="77"/>
        <v>0</v>
      </c>
      <c r="CM219">
        <f t="shared" si="78"/>
        <v>0</v>
      </c>
      <c r="CN219">
        <f t="shared" si="79"/>
        <v>1</v>
      </c>
      <c r="CO219">
        <f t="shared" si="80"/>
        <v>0</v>
      </c>
      <c r="CP219">
        <f t="shared" si="81"/>
        <v>1</v>
      </c>
      <c r="CR219">
        <f t="shared" si="82"/>
        <v>2</v>
      </c>
      <c r="CW219">
        <f t="shared" si="83"/>
        <v>0</v>
      </c>
      <c r="CX219">
        <f t="shared" si="84"/>
        <v>0</v>
      </c>
      <c r="CY219">
        <f t="shared" si="85"/>
        <v>0</v>
      </c>
      <c r="CZ219">
        <f t="shared" si="86"/>
        <v>0</v>
      </c>
      <c r="DA219">
        <f t="shared" si="87"/>
        <v>0</v>
      </c>
      <c r="DB219">
        <f t="shared" si="88"/>
        <v>1</v>
      </c>
      <c r="DC219">
        <f t="shared" si="89"/>
        <v>0</v>
      </c>
      <c r="DD219">
        <f t="shared" si="90"/>
        <v>1</v>
      </c>
      <c r="DG219">
        <f t="shared" si="91"/>
        <v>2</v>
      </c>
    </row>
    <row r="220" spans="1:111" x14ac:dyDescent="0.35">
      <c r="A220" s="171" t="s">
        <v>840</v>
      </c>
      <c r="B220" s="6" t="s">
        <v>841</v>
      </c>
      <c r="C220" s="45" t="s">
        <v>770</v>
      </c>
      <c r="D220" s="161" t="s">
        <v>1660</v>
      </c>
      <c r="E220" s="161"/>
      <c r="F220" s="46" t="s">
        <v>3850</v>
      </c>
      <c r="G220" s="5" t="s">
        <v>920</v>
      </c>
      <c r="H220" t="s">
        <v>921</v>
      </c>
      <c r="I220" s="6" t="s">
        <v>922</v>
      </c>
      <c r="J220" s="14"/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0.5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0.5</v>
      </c>
      <c r="BX220">
        <v>0</v>
      </c>
      <c r="BY220">
        <v>0</v>
      </c>
      <c r="BZ220">
        <v>0</v>
      </c>
      <c r="CA220">
        <v>0</v>
      </c>
      <c r="CC220">
        <f t="shared" si="69"/>
        <v>2</v>
      </c>
      <c r="CE220">
        <f t="shared" si="70"/>
        <v>0</v>
      </c>
      <c r="CF220">
        <f t="shared" si="71"/>
        <v>0</v>
      </c>
      <c r="CG220">
        <f t="shared" si="72"/>
        <v>0</v>
      </c>
      <c r="CH220">
        <f t="shared" si="73"/>
        <v>0</v>
      </c>
      <c r="CI220">
        <f t="shared" si="74"/>
        <v>0</v>
      </c>
      <c r="CJ220">
        <f t="shared" si="75"/>
        <v>0</v>
      </c>
      <c r="CK220">
        <f t="shared" si="76"/>
        <v>0</v>
      </c>
      <c r="CL220">
        <f t="shared" si="77"/>
        <v>0</v>
      </c>
      <c r="CM220">
        <f t="shared" si="78"/>
        <v>0</v>
      </c>
      <c r="CN220">
        <f t="shared" si="79"/>
        <v>1</v>
      </c>
      <c r="CO220">
        <f t="shared" si="80"/>
        <v>1</v>
      </c>
      <c r="CP220">
        <f t="shared" si="81"/>
        <v>0</v>
      </c>
      <c r="CR220">
        <f t="shared" si="82"/>
        <v>2</v>
      </c>
      <c r="CW220">
        <f t="shared" si="83"/>
        <v>0</v>
      </c>
      <c r="CX220">
        <f t="shared" si="84"/>
        <v>0</v>
      </c>
      <c r="CY220">
        <f t="shared" si="85"/>
        <v>0</v>
      </c>
      <c r="CZ220">
        <f t="shared" si="86"/>
        <v>0</v>
      </c>
      <c r="DA220">
        <f t="shared" si="87"/>
        <v>0</v>
      </c>
      <c r="DB220">
        <f t="shared" si="88"/>
        <v>1</v>
      </c>
      <c r="DC220">
        <f t="shared" si="89"/>
        <v>1</v>
      </c>
      <c r="DD220">
        <f t="shared" si="90"/>
        <v>0</v>
      </c>
      <c r="DG220">
        <f t="shared" si="91"/>
        <v>2</v>
      </c>
    </row>
    <row r="221" spans="1:111" x14ac:dyDescent="0.35">
      <c r="A221" s="171" t="s">
        <v>849</v>
      </c>
      <c r="B221" s="6" t="s">
        <v>850</v>
      </c>
      <c r="C221" s="45" t="s">
        <v>2559</v>
      </c>
      <c r="D221" s="161" t="s">
        <v>1799</v>
      </c>
      <c r="E221" s="161"/>
      <c r="F221" s="46" t="s">
        <v>3850</v>
      </c>
      <c r="G221" s="5" t="s">
        <v>948</v>
      </c>
      <c r="H221" t="s">
        <v>949</v>
      </c>
      <c r="I221" s="6" t="s">
        <v>950</v>
      </c>
      <c r="J221" s="14"/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0.5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0.5</v>
      </c>
      <c r="BZ221">
        <v>0</v>
      </c>
      <c r="CA221">
        <v>0</v>
      </c>
      <c r="CC221">
        <f t="shared" si="69"/>
        <v>2</v>
      </c>
      <c r="CE221">
        <f t="shared" si="70"/>
        <v>0</v>
      </c>
      <c r="CF221">
        <f t="shared" si="71"/>
        <v>0</v>
      </c>
      <c r="CG221">
        <f t="shared" si="72"/>
        <v>0</v>
      </c>
      <c r="CH221">
        <f t="shared" si="73"/>
        <v>0</v>
      </c>
      <c r="CI221">
        <f t="shared" si="74"/>
        <v>0</v>
      </c>
      <c r="CJ221">
        <f t="shared" si="75"/>
        <v>0</v>
      </c>
      <c r="CK221">
        <f t="shared" si="76"/>
        <v>0</v>
      </c>
      <c r="CL221">
        <f t="shared" si="77"/>
        <v>0</v>
      </c>
      <c r="CM221">
        <f t="shared" si="78"/>
        <v>0</v>
      </c>
      <c r="CN221">
        <f t="shared" si="79"/>
        <v>0</v>
      </c>
      <c r="CO221">
        <f t="shared" si="80"/>
        <v>1</v>
      </c>
      <c r="CP221">
        <f t="shared" si="81"/>
        <v>1</v>
      </c>
      <c r="CR221">
        <f t="shared" si="82"/>
        <v>2</v>
      </c>
      <c r="CW221">
        <f t="shared" si="83"/>
        <v>0</v>
      </c>
      <c r="CX221">
        <f t="shared" si="84"/>
        <v>0</v>
      </c>
      <c r="CY221">
        <f t="shared" si="85"/>
        <v>0</v>
      </c>
      <c r="CZ221">
        <f t="shared" si="86"/>
        <v>0</v>
      </c>
      <c r="DA221">
        <f t="shared" si="87"/>
        <v>0</v>
      </c>
      <c r="DB221">
        <f t="shared" si="88"/>
        <v>0</v>
      </c>
      <c r="DC221">
        <f t="shared" si="89"/>
        <v>1</v>
      </c>
      <c r="DD221">
        <f t="shared" si="90"/>
        <v>1</v>
      </c>
      <c r="DG221">
        <f t="shared" si="91"/>
        <v>2</v>
      </c>
    </row>
    <row r="222" spans="1:111" x14ac:dyDescent="0.35">
      <c r="A222" s="171" t="s">
        <v>557</v>
      </c>
      <c r="B222" s="6" t="s">
        <v>558</v>
      </c>
      <c r="C222" s="45" t="s">
        <v>2564</v>
      </c>
      <c r="D222" s="161" t="s">
        <v>1681</v>
      </c>
      <c r="E222" s="161"/>
      <c r="F222" s="46" t="s">
        <v>3850</v>
      </c>
      <c r="G222" s="5" t="s">
        <v>935</v>
      </c>
      <c r="H222" t="s">
        <v>936</v>
      </c>
      <c r="I222" s="6" t="s">
        <v>937</v>
      </c>
      <c r="J222" s="14"/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0.5</v>
      </c>
      <c r="AV222">
        <v>0</v>
      </c>
      <c r="AW222">
        <v>0.5</v>
      </c>
      <c r="AX222">
        <v>0.5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0.5</v>
      </c>
      <c r="BI222">
        <v>0</v>
      </c>
      <c r="BJ222">
        <v>0.5</v>
      </c>
      <c r="BK222">
        <v>0.5</v>
      </c>
      <c r="BL222">
        <v>0</v>
      </c>
      <c r="BM222">
        <v>0.5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C222">
        <f t="shared" si="69"/>
        <v>7</v>
      </c>
      <c r="CE222">
        <f t="shared" si="70"/>
        <v>0</v>
      </c>
      <c r="CF222">
        <f t="shared" si="71"/>
        <v>0</v>
      </c>
      <c r="CG222">
        <f t="shared" si="72"/>
        <v>0</v>
      </c>
      <c r="CH222">
        <f t="shared" si="73"/>
        <v>0</v>
      </c>
      <c r="CI222">
        <f t="shared" si="74"/>
        <v>0</v>
      </c>
      <c r="CJ222">
        <f t="shared" si="75"/>
        <v>3</v>
      </c>
      <c r="CK222">
        <f t="shared" si="76"/>
        <v>0</v>
      </c>
      <c r="CL222">
        <f t="shared" si="77"/>
        <v>1</v>
      </c>
      <c r="CM222">
        <f t="shared" si="78"/>
        <v>3</v>
      </c>
      <c r="CN222">
        <f t="shared" si="79"/>
        <v>0</v>
      </c>
      <c r="CO222">
        <f t="shared" si="80"/>
        <v>0</v>
      </c>
      <c r="CP222">
        <f t="shared" si="81"/>
        <v>0</v>
      </c>
      <c r="CR222">
        <f t="shared" si="82"/>
        <v>3</v>
      </c>
      <c r="CW222">
        <f t="shared" si="83"/>
        <v>0</v>
      </c>
      <c r="CX222">
        <f t="shared" si="84"/>
        <v>0</v>
      </c>
      <c r="CY222">
        <f t="shared" si="85"/>
        <v>0</v>
      </c>
      <c r="CZ222">
        <f t="shared" si="86"/>
        <v>0</v>
      </c>
      <c r="DA222">
        <f t="shared" si="87"/>
        <v>7</v>
      </c>
      <c r="DB222">
        <f t="shared" si="88"/>
        <v>0</v>
      </c>
      <c r="DC222">
        <f t="shared" si="89"/>
        <v>0</v>
      </c>
      <c r="DD222">
        <f t="shared" si="90"/>
        <v>0</v>
      </c>
      <c r="DG222">
        <f t="shared" si="91"/>
        <v>1</v>
      </c>
    </row>
    <row r="223" spans="1:111" x14ac:dyDescent="0.35">
      <c r="A223" s="171" t="s">
        <v>623</v>
      </c>
      <c r="B223" s="6" t="s">
        <v>624</v>
      </c>
      <c r="C223" s="45" t="s">
        <v>2254</v>
      </c>
      <c r="D223" s="161" t="s">
        <v>1795</v>
      </c>
      <c r="E223" s="161"/>
      <c r="F223" s="46" t="s">
        <v>3850</v>
      </c>
      <c r="G223" s="5" t="s">
        <v>962</v>
      </c>
      <c r="H223" t="s">
        <v>963</v>
      </c>
      <c r="I223" s="6" t="s">
        <v>964</v>
      </c>
      <c r="J223" s="14"/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</v>
      </c>
      <c r="AX223">
        <v>1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1</v>
      </c>
      <c r="BI223">
        <v>0.5</v>
      </c>
      <c r="BJ223">
        <v>0.5</v>
      </c>
      <c r="BK223">
        <v>0.5</v>
      </c>
      <c r="BL223">
        <v>0.5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C223">
        <f t="shared" si="69"/>
        <v>7</v>
      </c>
      <c r="CE223">
        <f t="shared" si="70"/>
        <v>0</v>
      </c>
      <c r="CF223">
        <f t="shared" si="71"/>
        <v>0</v>
      </c>
      <c r="CG223">
        <f t="shared" si="72"/>
        <v>0</v>
      </c>
      <c r="CH223">
        <f t="shared" si="73"/>
        <v>0</v>
      </c>
      <c r="CI223">
        <f t="shared" si="74"/>
        <v>0</v>
      </c>
      <c r="CJ223">
        <f t="shared" si="75"/>
        <v>2</v>
      </c>
      <c r="CK223">
        <f t="shared" si="76"/>
        <v>0</v>
      </c>
      <c r="CL223">
        <f t="shared" si="77"/>
        <v>1</v>
      </c>
      <c r="CM223">
        <f t="shared" si="78"/>
        <v>4</v>
      </c>
      <c r="CN223">
        <f t="shared" si="79"/>
        <v>0</v>
      </c>
      <c r="CO223">
        <f t="shared" si="80"/>
        <v>0</v>
      </c>
      <c r="CP223">
        <f t="shared" si="81"/>
        <v>0</v>
      </c>
      <c r="CR223">
        <f t="shared" si="82"/>
        <v>3</v>
      </c>
      <c r="CW223">
        <f t="shared" si="83"/>
        <v>0</v>
      </c>
      <c r="CX223">
        <f t="shared" si="84"/>
        <v>0</v>
      </c>
      <c r="CY223">
        <f t="shared" si="85"/>
        <v>0</v>
      </c>
      <c r="CZ223">
        <f t="shared" si="86"/>
        <v>0</v>
      </c>
      <c r="DA223">
        <f t="shared" si="87"/>
        <v>7</v>
      </c>
      <c r="DB223">
        <f t="shared" si="88"/>
        <v>0</v>
      </c>
      <c r="DC223">
        <f t="shared" si="89"/>
        <v>0</v>
      </c>
      <c r="DD223">
        <f t="shared" si="90"/>
        <v>0</v>
      </c>
      <c r="DG223">
        <f t="shared" si="91"/>
        <v>1</v>
      </c>
    </row>
    <row r="224" spans="1:111" x14ac:dyDescent="0.35">
      <c r="A224" s="171" t="s">
        <v>601</v>
      </c>
      <c r="B224" s="6" t="s">
        <v>602</v>
      </c>
      <c r="C224" s="78" t="s">
        <v>602</v>
      </c>
      <c r="D224" s="155" t="s">
        <v>3258</v>
      </c>
      <c r="E224" s="155"/>
      <c r="F224" s="79" t="s">
        <v>3861</v>
      </c>
      <c r="G224" s="5" t="s">
        <v>938</v>
      </c>
      <c r="H224" t="s">
        <v>938</v>
      </c>
      <c r="I224" s="6" t="s">
        <v>938</v>
      </c>
      <c r="J224" s="14"/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0.5</v>
      </c>
      <c r="AW224">
        <v>0</v>
      </c>
      <c r="AX224">
        <v>0</v>
      </c>
      <c r="AY224">
        <v>0</v>
      </c>
      <c r="AZ224">
        <v>0.5</v>
      </c>
      <c r="BA224">
        <v>0.5</v>
      </c>
      <c r="BB224">
        <v>0</v>
      </c>
      <c r="BC224">
        <v>0</v>
      </c>
      <c r="BD224">
        <v>0.5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0.5</v>
      </c>
      <c r="BM224">
        <v>0.5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C224">
        <f t="shared" si="69"/>
        <v>6</v>
      </c>
      <c r="CE224">
        <f t="shared" si="70"/>
        <v>0</v>
      </c>
      <c r="CF224">
        <f t="shared" si="71"/>
        <v>0</v>
      </c>
      <c r="CG224">
        <f t="shared" si="72"/>
        <v>0</v>
      </c>
      <c r="CH224">
        <f t="shared" si="73"/>
        <v>0</v>
      </c>
      <c r="CI224">
        <f t="shared" si="74"/>
        <v>0</v>
      </c>
      <c r="CJ224">
        <f t="shared" si="75"/>
        <v>2</v>
      </c>
      <c r="CK224">
        <f t="shared" si="76"/>
        <v>2</v>
      </c>
      <c r="CL224">
        <f t="shared" si="77"/>
        <v>0</v>
      </c>
      <c r="CM224">
        <f t="shared" si="78"/>
        <v>2</v>
      </c>
      <c r="CN224">
        <f t="shared" si="79"/>
        <v>0</v>
      </c>
      <c r="CO224">
        <f t="shared" si="80"/>
        <v>0</v>
      </c>
      <c r="CP224">
        <f t="shared" si="81"/>
        <v>0</v>
      </c>
      <c r="CR224">
        <f t="shared" si="82"/>
        <v>3</v>
      </c>
      <c r="CW224">
        <f t="shared" si="83"/>
        <v>0</v>
      </c>
      <c r="CX224">
        <f t="shared" si="84"/>
        <v>0</v>
      </c>
      <c r="CY224">
        <f t="shared" si="85"/>
        <v>0</v>
      </c>
      <c r="CZ224">
        <f t="shared" si="86"/>
        <v>0</v>
      </c>
      <c r="DA224">
        <f t="shared" si="87"/>
        <v>6</v>
      </c>
      <c r="DB224">
        <f t="shared" si="88"/>
        <v>0</v>
      </c>
      <c r="DC224">
        <f t="shared" si="89"/>
        <v>0</v>
      </c>
      <c r="DD224">
        <f t="shared" si="90"/>
        <v>0</v>
      </c>
      <c r="DG224">
        <f t="shared" si="91"/>
        <v>1</v>
      </c>
    </row>
    <row r="225" spans="1:111" x14ac:dyDescent="0.35">
      <c r="A225" s="171" t="s">
        <v>603</v>
      </c>
      <c r="B225" s="6" t="s">
        <v>604</v>
      </c>
      <c r="C225" s="45" t="s">
        <v>604</v>
      </c>
      <c r="D225" s="161" t="s">
        <v>2579</v>
      </c>
      <c r="E225" s="161"/>
      <c r="F225" s="46" t="s">
        <v>3850</v>
      </c>
      <c r="G225" s="5" t="s">
        <v>938</v>
      </c>
      <c r="H225" t="s">
        <v>938</v>
      </c>
      <c r="I225" s="6" t="s">
        <v>938</v>
      </c>
      <c r="J225" s="14"/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0.5</v>
      </c>
      <c r="AW225">
        <v>0</v>
      </c>
      <c r="AX225">
        <v>0</v>
      </c>
      <c r="AY225">
        <v>0</v>
      </c>
      <c r="AZ225">
        <v>0</v>
      </c>
      <c r="BA225">
        <v>0.5</v>
      </c>
      <c r="BB225">
        <v>0.5</v>
      </c>
      <c r="BC225">
        <v>0</v>
      </c>
      <c r="BD225">
        <v>0.5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0.5</v>
      </c>
      <c r="BL225">
        <v>0.5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C225">
        <f t="shared" si="69"/>
        <v>6</v>
      </c>
      <c r="CE225">
        <f t="shared" si="70"/>
        <v>0</v>
      </c>
      <c r="CF225">
        <f t="shared" si="71"/>
        <v>0</v>
      </c>
      <c r="CG225">
        <f t="shared" si="72"/>
        <v>0</v>
      </c>
      <c r="CH225">
        <f t="shared" si="73"/>
        <v>0</v>
      </c>
      <c r="CI225">
        <f t="shared" si="74"/>
        <v>0</v>
      </c>
      <c r="CJ225">
        <f t="shared" si="75"/>
        <v>1</v>
      </c>
      <c r="CK225">
        <f t="shared" si="76"/>
        <v>3</v>
      </c>
      <c r="CL225">
        <f t="shared" si="77"/>
        <v>0</v>
      </c>
      <c r="CM225">
        <f t="shared" si="78"/>
        <v>2</v>
      </c>
      <c r="CN225">
        <f t="shared" si="79"/>
        <v>0</v>
      </c>
      <c r="CO225">
        <f t="shared" si="80"/>
        <v>0</v>
      </c>
      <c r="CP225">
        <f t="shared" si="81"/>
        <v>0</v>
      </c>
      <c r="CR225">
        <f t="shared" si="82"/>
        <v>3</v>
      </c>
      <c r="CW225">
        <f t="shared" si="83"/>
        <v>0</v>
      </c>
      <c r="CX225">
        <f t="shared" si="84"/>
        <v>0</v>
      </c>
      <c r="CY225">
        <f t="shared" si="85"/>
        <v>0</v>
      </c>
      <c r="CZ225">
        <f t="shared" si="86"/>
        <v>0</v>
      </c>
      <c r="DA225">
        <f t="shared" si="87"/>
        <v>6</v>
      </c>
      <c r="DB225">
        <f t="shared" si="88"/>
        <v>0</v>
      </c>
      <c r="DC225">
        <f t="shared" si="89"/>
        <v>0</v>
      </c>
      <c r="DD225">
        <f t="shared" si="90"/>
        <v>0</v>
      </c>
      <c r="DG225">
        <f t="shared" si="91"/>
        <v>1</v>
      </c>
    </row>
    <row r="226" spans="1:111" x14ac:dyDescent="0.35">
      <c r="A226" s="171" t="s">
        <v>619</v>
      </c>
      <c r="B226" s="6" t="s">
        <v>620</v>
      </c>
      <c r="C226" s="45" t="s">
        <v>3065</v>
      </c>
      <c r="D226" s="161" t="s">
        <v>1799</v>
      </c>
      <c r="E226" s="161"/>
      <c r="F226" s="46" t="s">
        <v>3850</v>
      </c>
      <c r="G226" s="5" t="s">
        <v>948</v>
      </c>
      <c r="H226" t="s">
        <v>949</v>
      </c>
      <c r="I226" s="6" t="s">
        <v>950</v>
      </c>
      <c r="J226" s="14"/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1</v>
      </c>
      <c r="AY226">
        <v>0.5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0.5</v>
      </c>
      <c r="BI226">
        <v>1</v>
      </c>
      <c r="BJ226">
        <v>0.5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C226">
        <f t="shared" si="69"/>
        <v>6</v>
      </c>
      <c r="CE226">
        <f t="shared" si="70"/>
        <v>0</v>
      </c>
      <c r="CF226">
        <f t="shared" si="71"/>
        <v>0</v>
      </c>
      <c r="CG226">
        <f t="shared" si="72"/>
        <v>0</v>
      </c>
      <c r="CH226">
        <f t="shared" si="73"/>
        <v>0</v>
      </c>
      <c r="CI226">
        <f t="shared" si="74"/>
        <v>0</v>
      </c>
      <c r="CJ226">
        <f t="shared" si="75"/>
        <v>3</v>
      </c>
      <c r="CK226">
        <f t="shared" si="76"/>
        <v>0</v>
      </c>
      <c r="CL226">
        <f t="shared" si="77"/>
        <v>1</v>
      </c>
      <c r="CM226">
        <f t="shared" si="78"/>
        <v>2</v>
      </c>
      <c r="CN226">
        <f t="shared" si="79"/>
        <v>0</v>
      </c>
      <c r="CO226">
        <f t="shared" si="80"/>
        <v>0</v>
      </c>
      <c r="CP226">
        <f t="shared" si="81"/>
        <v>0</v>
      </c>
      <c r="CR226">
        <f t="shared" si="82"/>
        <v>3</v>
      </c>
      <c r="CW226">
        <f t="shared" si="83"/>
        <v>0</v>
      </c>
      <c r="CX226">
        <f t="shared" si="84"/>
        <v>0</v>
      </c>
      <c r="CY226">
        <f t="shared" si="85"/>
        <v>0</v>
      </c>
      <c r="CZ226">
        <f t="shared" si="86"/>
        <v>0</v>
      </c>
      <c r="DA226">
        <f t="shared" si="87"/>
        <v>6</v>
      </c>
      <c r="DB226">
        <f t="shared" si="88"/>
        <v>0</v>
      </c>
      <c r="DC226">
        <f t="shared" si="89"/>
        <v>0</v>
      </c>
      <c r="DD226">
        <f t="shared" si="90"/>
        <v>0</v>
      </c>
      <c r="DG226">
        <f t="shared" si="91"/>
        <v>1</v>
      </c>
    </row>
    <row r="227" spans="1:111" x14ac:dyDescent="0.35">
      <c r="A227" s="171" t="s">
        <v>674</v>
      </c>
      <c r="B227" s="6" t="s">
        <v>674</v>
      </c>
      <c r="C227" s="47" t="s">
        <v>3607</v>
      </c>
      <c r="D227" s="154" t="s">
        <v>1521</v>
      </c>
      <c r="E227" s="154"/>
      <c r="F227" s="48" t="s">
        <v>3853</v>
      </c>
      <c r="G227" s="5" t="s">
        <v>938</v>
      </c>
      <c r="H227" t="s">
        <v>938</v>
      </c>
      <c r="I227" s="6" t="s">
        <v>938</v>
      </c>
      <c r="J227" s="14"/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0.5</v>
      </c>
      <c r="BA227">
        <v>0</v>
      </c>
      <c r="BB227">
        <v>0</v>
      </c>
      <c r="BC227">
        <v>0</v>
      </c>
      <c r="BD227">
        <v>0</v>
      </c>
      <c r="BE227">
        <v>0.5</v>
      </c>
      <c r="BF227">
        <v>0</v>
      </c>
      <c r="BG227">
        <v>0</v>
      </c>
      <c r="BH227">
        <v>0.5</v>
      </c>
      <c r="BI227">
        <v>0</v>
      </c>
      <c r="BJ227">
        <v>0.5</v>
      </c>
      <c r="BK227">
        <v>0</v>
      </c>
      <c r="BL227">
        <v>0</v>
      </c>
      <c r="BM227">
        <v>0.5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C227">
        <f t="shared" si="69"/>
        <v>5</v>
      </c>
      <c r="CE227">
        <f t="shared" si="70"/>
        <v>0</v>
      </c>
      <c r="CF227">
        <f t="shared" si="71"/>
        <v>0</v>
      </c>
      <c r="CG227">
        <f t="shared" si="72"/>
        <v>0</v>
      </c>
      <c r="CH227">
        <f t="shared" si="73"/>
        <v>0</v>
      </c>
      <c r="CI227">
        <f t="shared" si="74"/>
        <v>0</v>
      </c>
      <c r="CJ227">
        <f t="shared" si="75"/>
        <v>1</v>
      </c>
      <c r="CK227">
        <f t="shared" si="76"/>
        <v>0</v>
      </c>
      <c r="CL227">
        <f t="shared" si="77"/>
        <v>2</v>
      </c>
      <c r="CM227">
        <f t="shared" si="78"/>
        <v>2</v>
      </c>
      <c r="CN227">
        <f t="shared" si="79"/>
        <v>0</v>
      </c>
      <c r="CO227">
        <f t="shared" si="80"/>
        <v>0</v>
      </c>
      <c r="CP227">
        <f t="shared" si="81"/>
        <v>0</v>
      </c>
      <c r="CR227">
        <f t="shared" si="82"/>
        <v>3</v>
      </c>
      <c r="CW227">
        <f t="shared" si="83"/>
        <v>0</v>
      </c>
      <c r="CX227">
        <f t="shared" si="84"/>
        <v>0</v>
      </c>
      <c r="CY227">
        <f t="shared" si="85"/>
        <v>0</v>
      </c>
      <c r="CZ227">
        <f t="shared" si="86"/>
        <v>0</v>
      </c>
      <c r="DA227">
        <f t="shared" si="87"/>
        <v>5</v>
      </c>
      <c r="DB227">
        <f t="shared" si="88"/>
        <v>0</v>
      </c>
      <c r="DC227">
        <f t="shared" si="89"/>
        <v>0</v>
      </c>
      <c r="DD227">
        <f t="shared" si="90"/>
        <v>0</v>
      </c>
      <c r="DG227">
        <f t="shared" si="91"/>
        <v>1</v>
      </c>
    </row>
    <row r="228" spans="1:111" x14ac:dyDescent="0.35">
      <c r="A228" s="171" t="s">
        <v>564</v>
      </c>
      <c r="B228" s="6" t="s">
        <v>565</v>
      </c>
      <c r="C228" s="45" t="s">
        <v>3066</v>
      </c>
      <c r="D228" s="161" t="s">
        <v>1660</v>
      </c>
      <c r="E228" s="161"/>
      <c r="F228" s="46" t="s">
        <v>3850</v>
      </c>
      <c r="G228" s="5" t="s">
        <v>932</v>
      </c>
      <c r="H228" t="s">
        <v>933</v>
      </c>
      <c r="I228" s="6" t="s">
        <v>934</v>
      </c>
      <c r="J228" s="14"/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0.5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0.5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0.5</v>
      </c>
      <c r="BJ228">
        <v>0.5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C228">
        <f t="shared" si="69"/>
        <v>4</v>
      </c>
      <c r="CE228">
        <f t="shared" si="70"/>
        <v>0</v>
      </c>
      <c r="CF228">
        <f t="shared" si="71"/>
        <v>0</v>
      </c>
      <c r="CG228">
        <f t="shared" si="72"/>
        <v>0</v>
      </c>
      <c r="CH228">
        <f t="shared" si="73"/>
        <v>0</v>
      </c>
      <c r="CI228">
        <f t="shared" si="74"/>
        <v>0</v>
      </c>
      <c r="CJ228">
        <f t="shared" si="75"/>
        <v>1</v>
      </c>
      <c r="CK228">
        <f t="shared" si="76"/>
        <v>1</v>
      </c>
      <c r="CL228">
        <f t="shared" si="77"/>
        <v>0</v>
      </c>
      <c r="CM228">
        <f t="shared" si="78"/>
        <v>2</v>
      </c>
      <c r="CN228">
        <f t="shared" si="79"/>
        <v>0</v>
      </c>
      <c r="CO228">
        <f t="shared" si="80"/>
        <v>0</v>
      </c>
      <c r="CP228">
        <f t="shared" si="81"/>
        <v>0</v>
      </c>
      <c r="CR228">
        <f t="shared" si="82"/>
        <v>3</v>
      </c>
      <c r="CW228">
        <f t="shared" si="83"/>
        <v>0</v>
      </c>
      <c r="CX228">
        <f t="shared" si="84"/>
        <v>0</v>
      </c>
      <c r="CY228">
        <f t="shared" si="85"/>
        <v>0</v>
      </c>
      <c r="CZ228">
        <f t="shared" si="86"/>
        <v>0</v>
      </c>
      <c r="DA228">
        <f t="shared" si="87"/>
        <v>4</v>
      </c>
      <c r="DB228">
        <f t="shared" si="88"/>
        <v>0</v>
      </c>
      <c r="DC228">
        <f t="shared" si="89"/>
        <v>0</v>
      </c>
      <c r="DD228">
        <f t="shared" si="90"/>
        <v>0</v>
      </c>
      <c r="DG228">
        <f t="shared" si="91"/>
        <v>1</v>
      </c>
    </row>
    <row r="229" spans="1:111" x14ac:dyDescent="0.35">
      <c r="A229" s="171" t="s">
        <v>707</v>
      </c>
      <c r="B229" s="6" t="s">
        <v>708</v>
      </c>
      <c r="C229" s="45" t="s">
        <v>2603</v>
      </c>
      <c r="D229" s="161" t="s">
        <v>1681</v>
      </c>
      <c r="E229" s="161"/>
      <c r="F229" s="46" t="s">
        <v>3850</v>
      </c>
      <c r="G229" s="5" t="s">
        <v>935</v>
      </c>
      <c r="H229" t="s">
        <v>936</v>
      </c>
      <c r="I229" s="6" t="s">
        <v>937</v>
      </c>
      <c r="J229" s="14"/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0.5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0.5</v>
      </c>
      <c r="BI229">
        <v>0.5</v>
      </c>
      <c r="BJ229">
        <v>0</v>
      </c>
      <c r="BK229">
        <v>0.5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C229">
        <f t="shared" si="69"/>
        <v>4</v>
      </c>
      <c r="CE229">
        <f t="shared" si="70"/>
        <v>0</v>
      </c>
      <c r="CF229">
        <f t="shared" si="71"/>
        <v>0</v>
      </c>
      <c r="CG229">
        <f t="shared" si="72"/>
        <v>0</v>
      </c>
      <c r="CH229">
        <f t="shared" si="73"/>
        <v>0</v>
      </c>
      <c r="CI229">
        <f t="shared" si="74"/>
        <v>0</v>
      </c>
      <c r="CJ229">
        <f t="shared" si="75"/>
        <v>0</v>
      </c>
      <c r="CK229">
        <f t="shared" si="76"/>
        <v>1</v>
      </c>
      <c r="CL229">
        <f t="shared" si="77"/>
        <v>1</v>
      </c>
      <c r="CM229">
        <f t="shared" si="78"/>
        <v>2</v>
      </c>
      <c r="CN229">
        <f t="shared" si="79"/>
        <v>0</v>
      </c>
      <c r="CO229">
        <f t="shared" si="80"/>
        <v>0</v>
      </c>
      <c r="CP229">
        <f t="shared" si="81"/>
        <v>0</v>
      </c>
      <c r="CR229">
        <f t="shared" si="82"/>
        <v>3</v>
      </c>
      <c r="CW229">
        <f t="shared" si="83"/>
        <v>0</v>
      </c>
      <c r="CX229">
        <f t="shared" si="84"/>
        <v>0</v>
      </c>
      <c r="CY229">
        <f t="shared" si="85"/>
        <v>0</v>
      </c>
      <c r="CZ229">
        <f t="shared" si="86"/>
        <v>0</v>
      </c>
      <c r="DA229">
        <f t="shared" si="87"/>
        <v>4</v>
      </c>
      <c r="DB229">
        <f t="shared" si="88"/>
        <v>0</v>
      </c>
      <c r="DC229">
        <f t="shared" si="89"/>
        <v>0</v>
      </c>
      <c r="DD229">
        <f t="shared" si="90"/>
        <v>0</v>
      </c>
      <c r="DG229">
        <f t="shared" si="91"/>
        <v>1</v>
      </c>
    </row>
    <row r="230" spans="1:111" x14ac:dyDescent="0.35">
      <c r="A230" s="171" t="s">
        <v>73</v>
      </c>
      <c r="B230" s="6" t="s">
        <v>74</v>
      </c>
      <c r="C230" s="45" t="s">
        <v>2608</v>
      </c>
      <c r="D230" s="161" t="s">
        <v>1030</v>
      </c>
      <c r="E230" s="161"/>
      <c r="F230" s="46" t="s">
        <v>3850</v>
      </c>
      <c r="G230" s="5" t="s">
        <v>939</v>
      </c>
      <c r="H230" t="s">
        <v>1016</v>
      </c>
      <c r="I230" s="7" t="s">
        <v>1017</v>
      </c>
      <c r="J230" s="14"/>
      <c r="K230">
        <v>1</v>
      </c>
      <c r="L230">
        <v>1</v>
      </c>
      <c r="M230">
        <v>0.5</v>
      </c>
      <c r="N230">
        <v>0.5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1</v>
      </c>
      <c r="Z230">
        <v>0</v>
      </c>
      <c r="AA230">
        <v>1</v>
      </c>
      <c r="AB230">
        <v>0</v>
      </c>
      <c r="AC230">
        <v>1</v>
      </c>
      <c r="AD230">
        <v>0</v>
      </c>
      <c r="AE230">
        <v>1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C230">
        <f t="shared" si="69"/>
        <v>10</v>
      </c>
      <c r="CE230">
        <f t="shared" si="70"/>
        <v>5</v>
      </c>
      <c r="CF230">
        <f t="shared" si="71"/>
        <v>5</v>
      </c>
      <c r="CG230">
        <f t="shared" si="72"/>
        <v>0</v>
      </c>
      <c r="CH230">
        <f t="shared" si="73"/>
        <v>0</v>
      </c>
      <c r="CI230">
        <f t="shared" si="74"/>
        <v>0</v>
      </c>
      <c r="CJ230">
        <f t="shared" si="75"/>
        <v>0</v>
      </c>
      <c r="CK230">
        <f t="shared" si="76"/>
        <v>0</v>
      </c>
      <c r="CL230">
        <f t="shared" si="77"/>
        <v>0</v>
      </c>
      <c r="CM230">
        <f t="shared" si="78"/>
        <v>0</v>
      </c>
      <c r="CN230">
        <f t="shared" si="79"/>
        <v>0</v>
      </c>
      <c r="CO230">
        <f t="shared" si="80"/>
        <v>0</v>
      </c>
      <c r="CP230">
        <f t="shared" si="81"/>
        <v>0</v>
      </c>
      <c r="CR230">
        <f t="shared" si="82"/>
        <v>2</v>
      </c>
      <c r="CW230">
        <f t="shared" si="83"/>
        <v>10</v>
      </c>
      <c r="CX230">
        <f t="shared" si="84"/>
        <v>0</v>
      </c>
      <c r="CY230">
        <f t="shared" si="85"/>
        <v>0</v>
      </c>
      <c r="CZ230">
        <f t="shared" si="86"/>
        <v>0</v>
      </c>
      <c r="DA230">
        <f t="shared" si="87"/>
        <v>0</v>
      </c>
      <c r="DB230">
        <f t="shared" si="88"/>
        <v>0</v>
      </c>
      <c r="DC230">
        <f t="shared" si="89"/>
        <v>0</v>
      </c>
      <c r="DD230">
        <f t="shared" si="90"/>
        <v>0</v>
      </c>
      <c r="DG230">
        <f t="shared" si="91"/>
        <v>1</v>
      </c>
    </row>
    <row r="231" spans="1:111" x14ac:dyDescent="0.35">
      <c r="A231" s="171" t="s">
        <v>201</v>
      </c>
      <c r="B231" s="6" t="s">
        <v>202</v>
      </c>
      <c r="C231" s="45" t="s">
        <v>202</v>
      </c>
      <c r="D231" s="161" t="s">
        <v>924</v>
      </c>
      <c r="E231" s="161"/>
      <c r="F231" s="46" t="s">
        <v>3850</v>
      </c>
      <c r="G231" s="5" t="s">
        <v>938</v>
      </c>
      <c r="H231" t="s">
        <v>938</v>
      </c>
      <c r="I231" s="6" t="s">
        <v>938</v>
      </c>
      <c r="J231" s="14"/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0.5</v>
      </c>
      <c r="R231">
        <v>0</v>
      </c>
      <c r="S231">
        <v>0.5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1</v>
      </c>
      <c r="Z231">
        <v>0</v>
      </c>
      <c r="AA231">
        <v>1</v>
      </c>
      <c r="AB231">
        <v>1</v>
      </c>
      <c r="AC231">
        <v>0.5</v>
      </c>
      <c r="AD231">
        <v>0.5</v>
      </c>
      <c r="AE231">
        <v>1</v>
      </c>
      <c r="AF231">
        <v>1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C231">
        <f t="shared" si="69"/>
        <v>10</v>
      </c>
      <c r="CE231">
        <f t="shared" si="70"/>
        <v>2</v>
      </c>
      <c r="CF231">
        <f t="shared" si="71"/>
        <v>8</v>
      </c>
      <c r="CG231">
        <f t="shared" si="72"/>
        <v>0</v>
      </c>
      <c r="CH231">
        <f t="shared" si="73"/>
        <v>0</v>
      </c>
      <c r="CI231">
        <f t="shared" si="74"/>
        <v>0</v>
      </c>
      <c r="CJ231">
        <f t="shared" si="75"/>
        <v>0</v>
      </c>
      <c r="CK231">
        <f t="shared" si="76"/>
        <v>0</v>
      </c>
      <c r="CL231">
        <f t="shared" si="77"/>
        <v>0</v>
      </c>
      <c r="CM231">
        <f t="shared" si="78"/>
        <v>0</v>
      </c>
      <c r="CN231">
        <f t="shared" si="79"/>
        <v>0</v>
      </c>
      <c r="CO231">
        <f t="shared" si="80"/>
        <v>0</v>
      </c>
      <c r="CP231">
        <f t="shared" si="81"/>
        <v>0</v>
      </c>
      <c r="CR231">
        <f t="shared" si="82"/>
        <v>2</v>
      </c>
      <c r="CW231">
        <f t="shared" si="83"/>
        <v>10</v>
      </c>
      <c r="CX231">
        <f t="shared" si="84"/>
        <v>0</v>
      </c>
      <c r="CY231">
        <f t="shared" si="85"/>
        <v>0</v>
      </c>
      <c r="CZ231">
        <f t="shared" si="86"/>
        <v>0</v>
      </c>
      <c r="DA231">
        <f t="shared" si="87"/>
        <v>0</v>
      </c>
      <c r="DB231">
        <f t="shared" si="88"/>
        <v>0</v>
      </c>
      <c r="DC231">
        <f t="shared" si="89"/>
        <v>0</v>
      </c>
      <c r="DD231">
        <f t="shared" si="90"/>
        <v>0</v>
      </c>
      <c r="DG231">
        <f t="shared" si="91"/>
        <v>1</v>
      </c>
    </row>
    <row r="232" spans="1:111" x14ac:dyDescent="0.35">
      <c r="A232" s="171" t="s">
        <v>101</v>
      </c>
      <c r="B232" s="6" t="s">
        <v>102</v>
      </c>
      <c r="C232" s="45" t="s">
        <v>102</v>
      </c>
      <c r="D232" s="161" t="s">
        <v>1660</v>
      </c>
      <c r="E232" s="161"/>
      <c r="F232" s="46" t="s">
        <v>3850</v>
      </c>
      <c r="G232" s="5" t="s">
        <v>951</v>
      </c>
      <c r="H232" t="s">
        <v>952</v>
      </c>
      <c r="I232" s="6" t="s">
        <v>953</v>
      </c>
      <c r="J232" s="14"/>
      <c r="K232">
        <v>0</v>
      </c>
      <c r="L232">
        <v>1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C232">
        <f t="shared" si="69"/>
        <v>9</v>
      </c>
      <c r="CE232">
        <f t="shared" si="70"/>
        <v>2</v>
      </c>
      <c r="CF232">
        <f t="shared" si="71"/>
        <v>7</v>
      </c>
      <c r="CG232">
        <f t="shared" si="72"/>
        <v>0</v>
      </c>
      <c r="CH232">
        <f t="shared" si="73"/>
        <v>0</v>
      </c>
      <c r="CI232">
        <f t="shared" si="74"/>
        <v>0</v>
      </c>
      <c r="CJ232">
        <f t="shared" si="75"/>
        <v>0</v>
      </c>
      <c r="CK232">
        <f t="shared" si="76"/>
        <v>0</v>
      </c>
      <c r="CL232">
        <f t="shared" si="77"/>
        <v>0</v>
      </c>
      <c r="CM232">
        <f t="shared" si="78"/>
        <v>0</v>
      </c>
      <c r="CN232">
        <f t="shared" si="79"/>
        <v>0</v>
      </c>
      <c r="CO232">
        <f t="shared" si="80"/>
        <v>0</v>
      </c>
      <c r="CP232">
        <f t="shared" si="81"/>
        <v>0</v>
      </c>
      <c r="CR232">
        <f t="shared" si="82"/>
        <v>2</v>
      </c>
      <c r="CW232">
        <f t="shared" si="83"/>
        <v>9</v>
      </c>
      <c r="CX232">
        <f t="shared" si="84"/>
        <v>0</v>
      </c>
      <c r="CY232">
        <f t="shared" si="85"/>
        <v>0</v>
      </c>
      <c r="CZ232">
        <f t="shared" si="86"/>
        <v>0</v>
      </c>
      <c r="DA232">
        <f t="shared" si="87"/>
        <v>0</v>
      </c>
      <c r="DB232">
        <f t="shared" si="88"/>
        <v>0</v>
      </c>
      <c r="DC232">
        <f t="shared" si="89"/>
        <v>0</v>
      </c>
      <c r="DD232">
        <f t="shared" si="90"/>
        <v>0</v>
      </c>
      <c r="DG232">
        <f t="shared" si="91"/>
        <v>1</v>
      </c>
    </row>
    <row r="233" spans="1:111" x14ac:dyDescent="0.35">
      <c r="A233" s="171" t="s">
        <v>581</v>
      </c>
      <c r="B233" s="6" t="s">
        <v>582</v>
      </c>
      <c r="C233" s="71" t="s">
        <v>3067</v>
      </c>
      <c r="D233" s="163" t="s">
        <v>924</v>
      </c>
      <c r="E233" s="163"/>
      <c r="F233" s="72" t="s">
        <v>3857</v>
      </c>
      <c r="G233" s="5" t="s">
        <v>923</v>
      </c>
      <c r="H233" t="s">
        <v>924</v>
      </c>
      <c r="I233" s="6" t="s">
        <v>925</v>
      </c>
      <c r="J233" s="14"/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0.5</v>
      </c>
      <c r="AW233">
        <v>0.5</v>
      </c>
      <c r="AX233">
        <v>0.5</v>
      </c>
      <c r="AY233">
        <v>0.5</v>
      </c>
      <c r="AZ233">
        <v>0.5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1</v>
      </c>
      <c r="BM233">
        <v>1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C233">
        <f t="shared" si="69"/>
        <v>8</v>
      </c>
      <c r="CE233">
        <f t="shared" si="70"/>
        <v>0</v>
      </c>
      <c r="CF233">
        <f t="shared" si="71"/>
        <v>0</v>
      </c>
      <c r="CG233">
        <f t="shared" si="72"/>
        <v>0</v>
      </c>
      <c r="CH233">
        <f t="shared" si="73"/>
        <v>0</v>
      </c>
      <c r="CI233">
        <f t="shared" si="74"/>
        <v>0</v>
      </c>
      <c r="CJ233">
        <f t="shared" si="75"/>
        <v>5</v>
      </c>
      <c r="CK233">
        <f t="shared" si="76"/>
        <v>0</v>
      </c>
      <c r="CL233">
        <f t="shared" si="77"/>
        <v>0</v>
      </c>
      <c r="CM233">
        <f t="shared" si="78"/>
        <v>3</v>
      </c>
      <c r="CN233">
        <f t="shared" si="79"/>
        <v>0</v>
      </c>
      <c r="CO233">
        <f t="shared" si="80"/>
        <v>0</v>
      </c>
      <c r="CP233">
        <f t="shared" si="81"/>
        <v>0</v>
      </c>
      <c r="CR233">
        <f t="shared" si="82"/>
        <v>2</v>
      </c>
      <c r="CW233">
        <f t="shared" si="83"/>
        <v>0</v>
      </c>
      <c r="CX233">
        <f t="shared" si="84"/>
        <v>0</v>
      </c>
      <c r="CY233">
        <f t="shared" si="85"/>
        <v>0</v>
      </c>
      <c r="CZ233">
        <f t="shared" si="86"/>
        <v>0</v>
      </c>
      <c r="DA233">
        <f t="shared" si="87"/>
        <v>8</v>
      </c>
      <c r="DB233">
        <f t="shared" si="88"/>
        <v>0</v>
      </c>
      <c r="DC233">
        <f t="shared" si="89"/>
        <v>0</v>
      </c>
      <c r="DD233">
        <f t="shared" si="90"/>
        <v>0</v>
      </c>
      <c r="DG233">
        <f t="shared" si="91"/>
        <v>1</v>
      </c>
    </row>
    <row r="234" spans="1:111" x14ac:dyDescent="0.35">
      <c r="A234" s="171" t="s">
        <v>131</v>
      </c>
      <c r="B234" s="6" t="s">
        <v>132</v>
      </c>
      <c r="C234" s="168" t="s">
        <v>938</v>
      </c>
      <c r="D234" s="162" t="s">
        <v>938</v>
      </c>
      <c r="E234" s="162"/>
      <c r="F234" s="164" t="s">
        <v>3852</v>
      </c>
      <c r="G234" s="5" t="s">
        <v>938</v>
      </c>
      <c r="H234" t="s">
        <v>938</v>
      </c>
      <c r="I234" s="6" t="s">
        <v>938</v>
      </c>
      <c r="J234" s="14"/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1</v>
      </c>
      <c r="S234">
        <v>0.5</v>
      </c>
      <c r="T234">
        <v>0.5</v>
      </c>
      <c r="U234">
        <v>0</v>
      </c>
      <c r="V234">
        <v>0.5</v>
      </c>
      <c r="W234">
        <v>0.5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0.5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C234">
        <f t="shared" si="69"/>
        <v>7</v>
      </c>
      <c r="CE234">
        <f t="shared" si="70"/>
        <v>4</v>
      </c>
      <c r="CF234">
        <f t="shared" si="71"/>
        <v>3</v>
      </c>
      <c r="CG234">
        <f t="shared" si="72"/>
        <v>0</v>
      </c>
      <c r="CH234">
        <f t="shared" si="73"/>
        <v>0</v>
      </c>
      <c r="CI234">
        <f t="shared" si="74"/>
        <v>0</v>
      </c>
      <c r="CJ234">
        <f t="shared" si="75"/>
        <v>0</v>
      </c>
      <c r="CK234">
        <f t="shared" si="76"/>
        <v>0</v>
      </c>
      <c r="CL234">
        <f t="shared" si="77"/>
        <v>0</v>
      </c>
      <c r="CM234">
        <f t="shared" si="78"/>
        <v>0</v>
      </c>
      <c r="CN234">
        <f t="shared" si="79"/>
        <v>0</v>
      </c>
      <c r="CO234">
        <f t="shared" si="80"/>
        <v>0</v>
      </c>
      <c r="CP234">
        <f t="shared" si="81"/>
        <v>0</v>
      </c>
      <c r="CR234">
        <f t="shared" si="82"/>
        <v>2</v>
      </c>
      <c r="CW234">
        <f t="shared" si="83"/>
        <v>7</v>
      </c>
      <c r="CX234">
        <f t="shared" si="84"/>
        <v>0</v>
      </c>
      <c r="CY234">
        <f t="shared" si="85"/>
        <v>0</v>
      </c>
      <c r="CZ234">
        <f t="shared" si="86"/>
        <v>0</v>
      </c>
      <c r="DA234">
        <f t="shared" si="87"/>
        <v>0</v>
      </c>
      <c r="DB234">
        <f t="shared" si="88"/>
        <v>0</v>
      </c>
      <c r="DC234">
        <f t="shared" si="89"/>
        <v>0</v>
      </c>
      <c r="DD234">
        <f t="shared" si="90"/>
        <v>0</v>
      </c>
      <c r="DG234">
        <f t="shared" si="91"/>
        <v>1</v>
      </c>
    </row>
    <row r="235" spans="1:111" x14ac:dyDescent="0.35">
      <c r="A235" s="171" t="s">
        <v>147</v>
      </c>
      <c r="B235" s="6" t="s">
        <v>148</v>
      </c>
      <c r="C235" s="78" t="s">
        <v>148</v>
      </c>
      <c r="D235" s="155" t="s">
        <v>3624</v>
      </c>
      <c r="E235" s="155"/>
      <c r="F235" s="79" t="s">
        <v>3861</v>
      </c>
      <c r="G235" s="5" t="s">
        <v>938</v>
      </c>
      <c r="H235" t="s">
        <v>938</v>
      </c>
      <c r="I235" s="6" t="s">
        <v>938</v>
      </c>
      <c r="J235" s="14"/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0.5</v>
      </c>
      <c r="R235">
        <v>0.5</v>
      </c>
      <c r="S235">
        <v>0.5</v>
      </c>
      <c r="T235">
        <v>0.5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0.5</v>
      </c>
      <c r="AG235">
        <v>1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C235">
        <f t="shared" si="69"/>
        <v>7</v>
      </c>
      <c r="CE235">
        <f t="shared" si="70"/>
        <v>4</v>
      </c>
      <c r="CF235">
        <f t="shared" si="71"/>
        <v>3</v>
      </c>
      <c r="CG235">
        <f t="shared" si="72"/>
        <v>0</v>
      </c>
      <c r="CH235">
        <f t="shared" si="73"/>
        <v>0</v>
      </c>
      <c r="CI235">
        <f t="shared" si="74"/>
        <v>0</v>
      </c>
      <c r="CJ235">
        <f t="shared" si="75"/>
        <v>0</v>
      </c>
      <c r="CK235">
        <f t="shared" si="76"/>
        <v>0</v>
      </c>
      <c r="CL235">
        <f t="shared" si="77"/>
        <v>0</v>
      </c>
      <c r="CM235">
        <f t="shared" si="78"/>
        <v>0</v>
      </c>
      <c r="CN235">
        <f t="shared" si="79"/>
        <v>0</v>
      </c>
      <c r="CO235">
        <f t="shared" si="80"/>
        <v>0</v>
      </c>
      <c r="CP235">
        <f t="shared" si="81"/>
        <v>0</v>
      </c>
      <c r="CR235">
        <f t="shared" si="82"/>
        <v>2</v>
      </c>
      <c r="CW235">
        <f t="shared" si="83"/>
        <v>7</v>
      </c>
      <c r="CX235">
        <f t="shared" si="84"/>
        <v>0</v>
      </c>
      <c r="CY235">
        <f t="shared" si="85"/>
        <v>0</v>
      </c>
      <c r="CZ235">
        <f t="shared" si="86"/>
        <v>0</v>
      </c>
      <c r="DA235">
        <f t="shared" si="87"/>
        <v>0</v>
      </c>
      <c r="DB235">
        <f t="shared" si="88"/>
        <v>0</v>
      </c>
      <c r="DC235">
        <f t="shared" si="89"/>
        <v>0</v>
      </c>
      <c r="DD235">
        <f t="shared" si="90"/>
        <v>0</v>
      </c>
      <c r="DG235">
        <f t="shared" si="91"/>
        <v>1</v>
      </c>
    </row>
    <row r="236" spans="1:111" x14ac:dyDescent="0.35">
      <c r="A236" s="171" t="s">
        <v>89</v>
      </c>
      <c r="B236" s="6" t="s">
        <v>90</v>
      </c>
      <c r="C236" s="45" t="s">
        <v>90</v>
      </c>
      <c r="D236" s="161" t="s">
        <v>1521</v>
      </c>
      <c r="E236" s="161"/>
      <c r="F236" s="46" t="s">
        <v>3850</v>
      </c>
      <c r="G236" s="5" t="s">
        <v>938</v>
      </c>
      <c r="H236" t="s">
        <v>938</v>
      </c>
      <c r="I236" s="6" t="s">
        <v>938</v>
      </c>
      <c r="J236" s="14"/>
      <c r="K236">
        <v>0.5</v>
      </c>
      <c r="L236">
        <v>0</v>
      </c>
      <c r="M236">
        <v>0</v>
      </c>
      <c r="N236">
        <v>0</v>
      </c>
      <c r="O236">
        <v>0.5</v>
      </c>
      <c r="P236">
        <v>0</v>
      </c>
      <c r="Q236">
        <v>0.5</v>
      </c>
      <c r="R236">
        <v>0</v>
      </c>
      <c r="S236">
        <v>0.5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0.5</v>
      </c>
      <c r="AB236">
        <v>0</v>
      </c>
      <c r="AC236">
        <v>0</v>
      </c>
      <c r="AD236">
        <v>0</v>
      </c>
      <c r="AE236">
        <v>0.5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C236">
        <f t="shared" si="69"/>
        <v>6</v>
      </c>
      <c r="CE236">
        <f t="shared" si="70"/>
        <v>4</v>
      </c>
      <c r="CF236">
        <f t="shared" si="71"/>
        <v>2</v>
      </c>
      <c r="CG236">
        <f t="shared" si="72"/>
        <v>0</v>
      </c>
      <c r="CH236">
        <f t="shared" si="73"/>
        <v>0</v>
      </c>
      <c r="CI236">
        <f t="shared" si="74"/>
        <v>0</v>
      </c>
      <c r="CJ236">
        <f t="shared" si="75"/>
        <v>0</v>
      </c>
      <c r="CK236">
        <f t="shared" si="76"/>
        <v>0</v>
      </c>
      <c r="CL236">
        <f t="shared" si="77"/>
        <v>0</v>
      </c>
      <c r="CM236">
        <f t="shared" si="78"/>
        <v>0</v>
      </c>
      <c r="CN236">
        <f t="shared" si="79"/>
        <v>0</v>
      </c>
      <c r="CO236">
        <f t="shared" si="80"/>
        <v>0</v>
      </c>
      <c r="CP236">
        <f t="shared" si="81"/>
        <v>0</v>
      </c>
      <c r="CR236">
        <f t="shared" si="82"/>
        <v>2</v>
      </c>
      <c r="CW236">
        <f t="shared" si="83"/>
        <v>6</v>
      </c>
      <c r="CX236">
        <f t="shared" si="84"/>
        <v>0</v>
      </c>
      <c r="CY236">
        <f t="shared" si="85"/>
        <v>0</v>
      </c>
      <c r="CZ236">
        <f t="shared" si="86"/>
        <v>0</v>
      </c>
      <c r="DA236">
        <f t="shared" si="87"/>
        <v>0</v>
      </c>
      <c r="DB236">
        <f t="shared" si="88"/>
        <v>0</v>
      </c>
      <c r="DC236">
        <f t="shared" si="89"/>
        <v>0</v>
      </c>
      <c r="DD236">
        <f t="shared" si="90"/>
        <v>0</v>
      </c>
      <c r="DG236">
        <f t="shared" si="91"/>
        <v>1</v>
      </c>
    </row>
    <row r="237" spans="1:111" x14ac:dyDescent="0.35">
      <c r="A237" s="171" t="s">
        <v>141</v>
      </c>
      <c r="B237" s="6" t="s">
        <v>142</v>
      </c>
      <c r="C237" s="168" t="s">
        <v>938</v>
      </c>
      <c r="D237" s="162" t="s">
        <v>938</v>
      </c>
      <c r="E237" s="162"/>
      <c r="F237" s="164" t="s">
        <v>3852</v>
      </c>
      <c r="G237" s="5" t="s">
        <v>938</v>
      </c>
      <c r="H237" t="s">
        <v>938</v>
      </c>
      <c r="I237" s="6" t="s">
        <v>938</v>
      </c>
      <c r="J237" s="14"/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0.5</v>
      </c>
      <c r="R237">
        <v>0.5</v>
      </c>
      <c r="S237">
        <v>0.5</v>
      </c>
      <c r="T237">
        <v>1</v>
      </c>
      <c r="U237">
        <v>0</v>
      </c>
      <c r="V237">
        <v>1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C237">
        <f t="shared" si="69"/>
        <v>6</v>
      </c>
      <c r="CE237">
        <f t="shared" si="70"/>
        <v>4</v>
      </c>
      <c r="CF237">
        <f t="shared" si="71"/>
        <v>2</v>
      </c>
      <c r="CG237">
        <f t="shared" si="72"/>
        <v>0</v>
      </c>
      <c r="CH237">
        <f t="shared" si="73"/>
        <v>0</v>
      </c>
      <c r="CI237">
        <f t="shared" si="74"/>
        <v>0</v>
      </c>
      <c r="CJ237">
        <f t="shared" si="75"/>
        <v>0</v>
      </c>
      <c r="CK237">
        <f t="shared" si="76"/>
        <v>0</v>
      </c>
      <c r="CL237">
        <f t="shared" si="77"/>
        <v>0</v>
      </c>
      <c r="CM237">
        <f t="shared" si="78"/>
        <v>0</v>
      </c>
      <c r="CN237">
        <f t="shared" si="79"/>
        <v>0</v>
      </c>
      <c r="CO237">
        <f t="shared" si="80"/>
        <v>0</v>
      </c>
      <c r="CP237">
        <f t="shared" si="81"/>
        <v>0</v>
      </c>
      <c r="CR237">
        <f t="shared" si="82"/>
        <v>2</v>
      </c>
      <c r="CW237">
        <f t="shared" si="83"/>
        <v>6</v>
      </c>
      <c r="CX237">
        <f t="shared" si="84"/>
        <v>0</v>
      </c>
      <c r="CY237">
        <f t="shared" si="85"/>
        <v>0</v>
      </c>
      <c r="CZ237">
        <f t="shared" si="86"/>
        <v>0</v>
      </c>
      <c r="DA237">
        <f t="shared" si="87"/>
        <v>0</v>
      </c>
      <c r="DB237">
        <f t="shared" si="88"/>
        <v>0</v>
      </c>
      <c r="DC237">
        <f t="shared" si="89"/>
        <v>0</v>
      </c>
      <c r="DD237">
        <f t="shared" si="90"/>
        <v>0</v>
      </c>
      <c r="DG237">
        <f t="shared" si="91"/>
        <v>1</v>
      </c>
    </row>
    <row r="238" spans="1:111" x14ac:dyDescent="0.35">
      <c r="A238" s="171" t="s">
        <v>654</v>
      </c>
      <c r="B238" s="6" t="s">
        <v>654</v>
      </c>
      <c r="C238" s="71" t="s">
        <v>3068</v>
      </c>
      <c r="D238" s="163" t="s">
        <v>924</v>
      </c>
      <c r="E238" s="163"/>
      <c r="F238" s="72" t="s">
        <v>3857</v>
      </c>
      <c r="G238" s="5" t="s">
        <v>923</v>
      </c>
      <c r="H238" t="s">
        <v>924</v>
      </c>
      <c r="I238" s="6" t="s">
        <v>925</v>
      </c>
      <c r="J238" s="14"/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1</v>
      </c>
      <c r="AZ238">
        <v>0.5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0.5</v>
      </c>
      <c r="BK238">
        <v>1</v>
      </c>
      <c r="BL238">
        <v>0.5</v>
      </c>
      <c r="BM238">
        <v>0.5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C238">
        <f t="shared" si="69"/>
        <v>6</v>
      </c>
      <c r="CE238">
        <f t="shared" si="70"/>
        <v>0</v>
      </c>
      <c r="CF238">
        <f t="shared" si="71"/>
        <v>0</v>
      </c>
      <c r="CG238">
        <f t="shared" si="72"/>
        <v>0</v>
      </c>
      <c r="CH238">
        <f t="shared" si="73"/>
        <v>0</v>
      </c>
      <c r="CI238">
        <f t="shared" si="74"/>
        <v>0</v>
      </c>
      <c r="CJ238">
        <f t="shared" si="75"/>
        <v>2</v>
      </c>
      <c r="CK238">
        <f t="shared" si="76"/>
        <v>0</v>
      </c>
      <c r="CL238">
        <f t="shared" si="77"/>
        <v>0</v>
      </c>
      <c r="CM238">
        <f t="shared" si="78"/>
        <v>4</v>
      </c>
      <c r="CN238">
        <f t="shared" si="79"/>
        <v>0</v>
      </c>
      <c r="CO238">
        <f t="shared" si="80"/>
        <v>0</v>
      </c>
      <c r="CP238">
        <f t="shared" si="81"/>
        <v>0</v>
      </c>
      <c r="CR238">
        <f t="shared" si="82"/>
        <v>2</v>
      </c>
      <c r="CW238">
        <f t="shared" si="83"/>
        <v>0</v>
      </c>
      <c r="CX238">
        <f t="shared" si="84"/>
        <v>0</v>
      </c>
      <c r="CY238">
        <f t="shared" si="85"/>
        <v>0</v>
      </c>
      <c r="CZ238">
        <f t="shared" si="86"/>
        <v>0</v>
      </c>
      <c r="DA238">
        <f t="shared" si="87"/>
        <v>6</v>
      </c>
      <c r="DB238">
        <f t="shared" si="88"/>
        <v>0</v>
      </c>
      <c r="DC238">
        <f t="shared" si="89"/>
        <v>0</v>
      </c>
      <c r="DD238">
        <f t="shared" si="90"/>
        <v>0</v>
      </c>
      <c r="DG238">
        <f t="shared" si="91"/>
        <v>1</v>
      </c>
    </row>
    <row r="239" spans="1:111" x14ac:dyDescent="0.35">
      <c r="A239" s="171" t="s">
        <v>125</v>
      </c>
      <c r="B239" s="6" t="s">
        <v>126</v>
      </c>
      <c r="C239" s="45" t="s">
        <v>3069</v>
      </c>
      <c r="D239" s="161" t="s">
        <v>1999</v>
      </c>
      <c r="E239" s="161"/>
      <c r="F239" s="46" t="s">
        <v>3850</v>
      </c>
      <c r="G239" s="5" t="s">
        <v>929</v>
      </c>
      <c r="H239" t="s">
        <v>930</v>
      </c>
      <c r="I239" s="6" t="s">
        <v>931</v>
      </c>
      <c r="J239" s="14"/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1</v>
      </c>
      <c r="S239">
        <v>1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C239">
        <f t="shared" si="69"/>
        <v>5</v>
      </c>
      <c r="CE239">
        <f t="shared" si="70"/>
        <v>4</v>
      </c>
      <c r="CF239">
        <f t="shared" si="71"/>
        <v>1</v>
      </c>
      <c r="CG239">
        <f t="shared" si="72"/>
        <v>0</v>
      </c>
      <c r="CH239">
        <f t="shared" si="73"/>
        <v>0</v>
      </c>
      <c r="CI239">
        <f t="shared" si="74"/>
        <v>0</v>
      </c>
      <c r="CJ239">
        <f t="shared" si="75"/>
        <v>0</v>
      </c>
      <c r="CK239">
        <f t="shared" si="76"/>
        <v>0</v>
      </c>
      <c r="CL239">
        <f t="shared" si="77"/>
        <v>0</v>
      </c>
      <c r="CM239">
        <f t="shared" si="78"/>
        <v>0</v>
      </c>
      <c r="CN239">
        <f t="shared" si="79"/>
        <v>0</v>
      </c>
      <c r="CO239">
        <f t="shared" si="80"/>
        <v>0</v>
      </c>
      <c r="CP239">
        <f t="shared" si="81"/>
        <v>0</v>
      </c>
      <c r="CR239">
        <f t="shared" si="82"/>
        <v>2</v>
      </c>
      <c r="CW239">
        <f t="shared" si="83"/>
        <v>5</v>
      </c>
      <c r="CX239">
        <f t="shared" si="84"/>
        <v>0</v>
      </c>
      <c r="CY239">
        <f t="shared" si="85"/>
        <v>0</v>
      </c>
      <c r="CZ239">
        <f t="shared" si="86"/>
        <v>0</v>
      </c>
      <c r="DA239">
        <f t="shared" si="87"/>
        <v>0</v>
      </c>
      <c r="DB239">
        <f t="shared" si="88"/>
        <v>0</v>
      </c>
      <c r="DC239">
        <f t="shared" si="89"/>
        <v>0</v>
      </c>
      <c r="DD239">
        <f t="shared" si="90"/>
        <v>0</v>
      </c>
      <c r="DG239">
        <f t="shared" si="91"/>
        <v>1</v>
      </c>
    </row>
    <row r="240" spans="1:111" x14ac:dyDescent="0.35">
      <c r="A240" s="171" t="s">
        <v>145</v>
      </c>
      <c r="B240" s="6" t="s">
        <v>146</v>
      </c>
      <c r="C240" s="78" t="s">
        <v>146</v>
      </c>
      <c r="D240" s="155" t="s">
        <v>3086</v>
      </c>
      <c r="E240" s="155"/>
      <c r="F240" s="79" t="s">
        <v>3861</v>
      </c>
      <c r="G240" s="5" t="s">
        <v>938</v>
      </c>
      <c r="H240" t="s">
        <v>938</v>
      </c>
      <c r="I240" s="6" t="s">
        <v>938</v>
      </c>
      <c r="J240" s="14"/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0.5</v>
      </c>
      <c r="R240">
        <v>0.5</v>
      </c>
      <c r="S240">
        <v>0.5</v>
      </c>
      <c r="T240">
        <v>0.5</v>
      </c>
      <c r="U240">
        <v>0</v>
      </c>
      <c r="V240">
        <v>0.5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C240">
        <f t="shared" si="69"/>
        <v>5</v>
      </c>
      <c r="CE240">
        <f t="shared" si="70"/>
        <v>4</v>
      </c>
      <c r="CF240">
        <f t="shared" si="71"/>
        <v>1</v>
      </c>
      <c r="CG240">
        <f t="shared" si="72"/>
        <v>0</v>
      </c>
      <c r="CH240">
        <f t="shared" si="73"/>
        <v>0</v>
      </c>
      <c r="CI240">
        <f t="shared" si="74"/>
        <v>0</v>
      </c>
      <c r="CJ240">
        <f t="shared" si="75"/>
        <v>0</v>
      </c>
      <c r="CK240">
        <f t="shared" si="76"/>
        <v>0</v>
      </c>
      <c r="CL240">
        <f t="shared" si="77"/>
        <v>0</v>
      </c>
      <c r="CM240">
        <f t="shared" si="78"/>
        <v>0</v>
      </c>
      <c r="CN240">
        <f t="shared" si="79"/>
        <v>0</v>
      </c>
      <c r="CO240">
        <f t="shared" si="80"/>
        <v>0</v>
      </c>
      <c r="CP240">
        <f t="shared" si="81"/>
        <v>0</v>
      </c>
      <c r="CR240">
        <f t="shared" si="82"/>
        <v>2</v>
      </c>
      <c r="CW240">
        <f t="shared" si="83"/>
        <v>5</v>
      </c>
      <c r="CX240">
        <f t="shared" si="84"/>
        <v>0</v>
      </c>
      <c r="CY240">
        <f t="shared" si="85"/>
        <v>0</v>
      </c>
      <c r="CZ240">
        <f t="shared" si="86"/>
        <v>0</v>
      </c>
      <c r="DA240">
        <f t="shared" si="87"/>
        <v>0</v>
      </c>
      <c r="DB240">
        <f t="shared" si="88"/>
        <v>0</v>
      </c>
      <c r="DC240">
        <f t="shared" si="89"/>
        <v>0</v>
      </c>
      <c r="DD240">
        <f t="shared" si="90"/>
        <v>0</v>
      </c>
      <c r="DG240">
        <f t="shared" si="91"/>
        <v>1</v>
      </c>
    </row>
    <row r="241" spans="1:111" x14ac:dyDescent="0.35">
      <c r="A241" s="171" t="s">
        <v>185</v>
      </c>
      <c r="B241" s="6" t="s">
        <v>186</v>
      </c>
      <c r="C241" s="47" t="s">
        <v>186</v>
      </c>
      <c r="D241" s="154" t="s">
        <v>3480</v>
      </c>
      <c r="E241" s="154"/>
      <c r="F241" s="48" t="s">
        <v>3853</v>
      </c>
      <c r="G241" s="5" t="s">
        <v>938</v>
      </c>
      <c r="H241" t="s">
        <v>938</v>
      </c>
      <c r="I241" s="6" t="s">
        <v>938</v>
      </c>
      <c r="J241" s="14"/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0.5</v>
      </c>
      <c r="R241">
        <v>0.5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0.5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1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C241">
        <f t="shared" si="69"/>
        <v>5</v>
      </c>
      <c r="CE241">
        <f t="shared" si="70"/>
        <v>2</v>
      </c>
      <c r="CF241">
        <f t="shared" si="71"/>
        <v>3</v>
      </c>
      <c r="CG241">
        <f t="shared" si="72"/>
        <v>0</v>
      </c>
      <c r="CH241">
        <f t="shared" si="73"/>
        <v>0</v>
      </c>
      <c r="CI241">
        <f t="shared" si="74"/>
        <v>0</v>
      </c>
      <c r="CJ241">
        <f t="shared" si="75"/>
        <v>0</v>
      </c>
      <c r="CK241">
        <f t="shared" si="76"/>
        <v>0</v>
      </c>
      <c r="CL241">
        <f t="shared" si="77"/>
        <v>0</v>
      </c>
      <c r="CM241">
        <f t="shared" si="78"/>
        <v>0</v>
      </c>
      <c r="CN241">
        <f t="shared" si="79"/>
        <v>0</v>
      </c>
      <c r="CO241">
        <f t="shared" si="80"/>
        <v>0</v>
      </c>
      <c r="CP241">
        <f t="shared" si="81"/>
        <v>0</v>
      </c>
      <c r="CR241">
        <f t="shared" si="82"/>
        <v>2</v>
      </c>
      <c r="CW241">
        <f t="shared" si="83"/>
        <v>5</v>
      </c>
      <c r="CX241">
        <f t="shared" si="84"/>
        <v>0</v>
      </c>
      <c r="CY241">
        <f t="shared" si="85"/>
        <v>0</v>
      </c>
      <c r="CZ241">
        <f t="shared" si="86"/>
        <v>0</v>
      </c>
      <c r="DA241">
        <f t="shared" si="87"/>
        <v>0</v>
      </c>
      <c r="DB241">
        <f t="shared" si="88"/>
        <v>0</v>
      </c>
      <c r="DC241">
        <f t="shared" si="89"/>
        <v>0</v>
      </c>
      <c r="DD241">
        <f t="shared" si="90"/>
        <v>0</v>
      </c>
      <c r="DG241">
        <f t="shared" si="91"/>
        <v>1</v>
      </c>
    </row>
    <row r="242" spans="1:111" x14ac:dyDescent="0.35">
      <c r="A242" s="171" t="s">
        <v>221</v>
      </c>
      <c r="B242" s="6" t="s">
        <v>132</v>
      </c>
      <c r="C242" s="168" t="s">
        <v>938</v>
      </c>
      <c r="D242" s="162" t="s">
        <v>938</v>
      </c>
      <c r="E242" s="162"/>
      <c r="F242" s="164" t="s">
        <v>3852</v>
      </c>
      <c r="G242" s="5" t="s">
        <v>938</v>
      </c>
      <c r="H242" t="s">
        <v>938</v>
      </c>
      <c r="I242" s="6" t="s">
        <v>938</v>
      </c>
      <c r="J242" s="14"/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0.5</v>
      </c>
      <c r="T242">
        <v>0.5</v>
      </c>
      <c r="U242">
        <v>0</v>
      </c>
      <c r="V242">
        <v>0.5</v>
      </c>
      <c r="W242">
        <v>0.5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0.5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C242">
        <f t="shared" si="69"/>
        <v>5</v>
      </c>
      <c r="CE242">
        <f t="shared" si="70"/>
        <v>2</v>
      </c>
      <c r="CF242">
        <f t="shared" si="71"/>
        <v>3</v>
      </c>
      <c r="CG242">
        <f t="shared" si="72"/>
        <v>0</v>
      </c>
      <c r="CH242">
        <f t="shared" si="73"/>
        <v>0</v>
      </c>
      <c r="CI242">
        <f t="shared" si="74"/>
        <v>0</v>
      </c>
      <c r="CJ242">
        <f t="shared" si="75"/>
        <v>0</v>
      </c>
      <c r="CK242">
        <f t="shared" si="76"/>
        <v>0</v>
      </c>
      <c r="CL242">
        <f t="shared" si="77"/>
        <v>0</v>
      </c>
      <c r="CM242">
        <f t="shared" si="78"/>
        <v>0</v>
      </c>
      <c r="CN242">
        <f t="shared" si="79"/>
        <v>0</v>
      </c>
      <c r="CO242">
        <f t="shared" si="80"/>
        <v>0</v>
      </c>
      <c r="CP242">
        <f t="shared" si="81"/>
        <v>0</v>
      </c>
      <c r="CR242">
        <f t="shared" si="82"/>
        <v>2</v>
      </c>
      <c r="CW242">
        <f t="shared" si="83"/>
        <v>5</v>
      </c>
      <c r="CX242">
        <f t="shared" si="84"/>
        <v>0</v>
      </c>
      <c r="CY242">
        <f t="shared" si="85"/>
        <v>0</v>
      </c>
      <c r="CZ242">
        <f t="shared" si="86"/>
        <v>0</v>
      </c>
      <c r="DA242">
        <f t="shared" si="87"/>
        <v>0</v>
      </c>
      <c r="DB242">
        <f t="shared" si="88"/>
        <v>0</v>
      </c>
      <c r="DC242">
        <f t="shared" si="89"/>
        <v>0</v>
      </c>
      <c r="DD242">
        <f t="shared" si="90"/>
        <v>0</v>
      </c>
      <c r="DG242">
        <f t="shared" si="91"/>
        <v>1</v>
      </c>
    </row>
    <row r="243" spans="1:111" x14ac:dyDescent="0.35">
      <c r="A243" s="171" t="s">
        <v>584</v>
      </c>
      <c r="B243" s="6" t="s">
        <v>585</v>
      </c>
      <c r="C243" s="45" t="s">
        <v>3070</v>
      </c>
      <c r="D243" s="161" t="s">
        <v>913</v>
      </c>
      <c r="E243" s="161"/>
      <c r="F243" s="46" t="s">
        <v>3850</v>
      </c>
      <c r="G243" s="5" t="s">
        <v>912</v>
      </c>
      <c r="H243" t="s">
        <v>913</v>
      </c>
      <c r="I243" s="6" t="s">
        <v>914</v>
      </c>
      <c r="J243" s="14"/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0.5</v>
      </c>
      <c r="AW243">
        <v>0.5</v>
      </c>
      <c r="AX243">
        <v>0.5</v>
      </c>
      <c r="AY243">
        <v>0.5</v>
      </c>
      <c r="AZ243">
        <v>0</v>
      </c>
      <c r="BA243">
        <v>0.5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C243">
        <f t="shared" si="69"/>
        <v>5</v>
      </c>
      <c r="CE243">
        <f t="shared" si="70"/>
        <v>0</v>
      </c>
      <c r="CF243">
        <f t="shared" si="71"/>
        <v>0</v>
      </c>
      <c r="CG243">
        <f t="shared" si="72"/>
        <v>0</v>
      </c>
      <c r="CH243">
        <f t="shared" si="73"/>
        <v>0</v>
      </c>
      <c r="CI243">
        <f t="shared" si="74"/>
        <v>0</v>
      </c>
      <c r="CJ243">
        <f t="shared" si="75"/>
        <v>4</v>
      </c>
      <c r="CK243">
        <f t="shared" si="76"/>
        <v>1</v>
      </c>
      <c r="CL243">
        <f t="shared" si="77"/>
        <v>0</v>
      </c>
      <c r="CM243">
        <f t="shared" si="78"/>
        <v>0</v>
      </c>
      <c r="CN243">
        <f t="shared" si="79"/>
        <v>0</v>
      </c>
      <c r="CO243">
        <f t="shared" si="80"/>
        <v>0</v>
      </c>
      <c r="CP243">
        <f t="shared" si="81"/>
        <v>0</v>
      </c>
      <c r="CR243">
        <f t="shared" si="82"/>
        <v>2</v>
      </c>
      <c r="CW243">
        <f t="shared" si="83"/>
        <v>0</v>
      </c>
      <c r="CX243">
        <f t="shared" si="84"/>
        <v>0</v>
      </c>
      <c r="CY243">
        <f t="shared" si="85"/>
        <v>0</v>
      </c>
      <c r="CZ243">
        <f t="shared" si="86"/>
        <v>0</v>
      </c>
      <c r="DA243">
        <f t="shared" si="87"/>
        <v>5</v>
      </c>
      <c r="DB243">
        <f t="shared" si="88"/>
        <v>0</v>
      </c>
      <c r="DC243">
        <f t="shared" si="89"/>
        <v>0</v>
      </c>
      <c r="DD243">
        <f t="shared" si="90"/>
        <v>0</v>
      </c>
      <c r="DG243">
        <f t="shared" si="91"/>
        <v>1</v>
      </c>
    </row>
    <row r="244" spans="1:111" x14ac:dyDescent="0.35">
      <c r="A244" s="171" t="s">
        <v>589</v>
      </c>
      <c r="B244" s="6" t="s">
        <v>590</v>
      </c>
      <c r="C244" s="45" t="s">
        <v>590</v>
      </c>
      <c r="D244" s="161" t="s">
        <v>1660</v>
      </c>
      <c r="E244" s="161"/>
      <c r="F244" s="46" t="s">
        <v>3850</v>
      </c>
      <c r="G244" s="5" t="s">
        <v>920</v>
      </c>
      <c r="H244" t="s">
        <v>921</v>
      </c>
      <c r="I244" s="6" t="s">
        <v>922</v>
      </c>
      <c r="J244" s="14"/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0.5</v>
      </c>
      <c r="AW244">
        <v>0.5</v>
      </c>
      <c r="AX244">
        <v>0</v>
      </c>
      <c r="AY244">
        <v>0.5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0.5</v>
      </c>
      <c r="BK244">
        <v>0</v>
      </c>
      <c r="BL244">
        <v>0</v>
      </c>
      <c r="BM244">
        <v>0.5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C244">
        <f t="shared" si="69"/>
        <v>5</v>
      </c>
      <c r="CE244">
        <f t="shared" si="70"/>
        <v>0</v>
      </c>
      <c r="CF244">
        <f t="shared" si="71"/>
        <v>0</v>
      </c>
      <c r="CG244">
        <f t="shared" si="72"/>
        <v>0</v>
      </c>
      <c r="CH244">
        <f t="shared" si="73"/>
        <v>0</v>
      </c>
      <c r="CI244">
        <f t="shared" si="74"/>
        <v>0</v>
      </c>
      <c r="CJ244">
        <f t="shared" si="75"/>
        <v>3</v>
      </c>
      <c r="CK244">
        <f t="shared" si="76"/>
        <v>0</v>
      </c>
      <c r="CL244">
        <f t="shared" si="77"/>
        <v>0</v>
      </c>
      <c r="CM244">
        <f t="shared" si="78"/>
        <v>2</v>
      </c>
      <c r="CN244">
        <f t="shared" si="79"/>
        <v>0</v>
      </c>
      <c r="CO244">
        <f t="shared" si="80"/>
        <v>0</v>
      </c>
      <c r="CP244">
        <f t="shared" si="81"/>
        <v>0</v>
      </c>
      <c r="CR244">
        <f t="shared" si="82"/>
        <v>2</v>
      </c>
      <c r="CW244">
        <f t="shared" si="83"/>
        <v>0</v>
      </c>
      <c r="CX244">
        <f t="shared" si="84"/>
        <v>0</v>
      </c>
      <c r="CY244">
        <f t="shared" si="85"/>
        <v>0</v>
      </c>
      <c r="CZ244">
        <f t="shared" si="86"/>
        <v>0</v>
      </c>
      <c r="DA244">
        <f t="shared" si="87"/>
        <v>5</v>
      </c>
      <c r="DB244">
        <f t="shared" si="88"/>
        <v>0</v>
      </c>
      <c r="DC244">
        <f t="shared" si="89"/>
        <v>0</v>
      </c>
      <c r="DD244">
        <f t="shared" si="90"/>
        <v>0</v>
      </c>
      <c r="DG244">
        <f t="shared" si="91"/>
        <v>1</v>
      </c>
    </row>
    <row r="245" spans="1:111" x14ac:dyDescent="0.35">
      <c r="A245" s="171" t="s">
        <v>625</v>
      </c>
      <c r="B245" s="6" t="s">
        <v>625</v>
      </c>
      <c r="C245" s="45" t="s">
        <v>2662</v>
      </c>
      <c r="D245" s="161" t="s">
        <v>1681</v>
      </c>
      <c r="E245" s="161"/>
      <c r="F245" s="46" t="s">
        <v>3850</v>
      </c>
      <c r="G245" s="5" t="s">
        <v>935</v>
      </c>
      <c r="H245" t="s">
        <v>936</v>
      </c>
      <c r="I245" s="6" t="s">
        <v>937</v>
      </c>
      <c r="J245" s="14"/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0.5</v>
      </c>
      <c r="AX245">
        <v>0.5</v>
      </c>
      <c r="AY245">
        <v>0.5</v>
      </c>
      <c r="AZ245">
        <v>0.5</v>
      </c>
      <c r="BA245">
        <v>0.5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C245">
        <f t="shared" si="69"/>
        <v>5</v>
      </c>
      <c r="CE245">
        <f t="shared" si="70"/>
        <v>0</v>
      </c>
      <c r="CF245">
        <f t="shared" si="71"/>
        <v>0</v>
      </c>
      <c r="CG245">
        <f t="shared" si="72"/>
        <v>0</v>
      </c>
      <c r="CH245">
        <f t="shared" si="73"/>
        <v>0</v>
      </c>
      <c r="CI245">
        <f t="shared" si="74"/>
        <v>0</v>
      </c>
      <c r="CJ245">
        <f t="shared" si="75"/>
        <v>4</v>
      </c>
      <c r="CK245">
        <f t="shared" si="76"/>
        <v>1</v>
      </c>
      <c r="CL245">
        <f t="shared" si="77"/>
        <v>0</v>
      </c>
      <c r="CM245">
        <f t="shared" si="78"/>
        <v>0</v>
      </c>
      <c r="CN245">
        <f t="shared" si="79"/>
        <v>0</v>
      </c>
      <c r="CO245">
        <f t="shared" si="80"/>
        <v>0</v>
      </c>
      <c r="CP245">
        <f t="shared" si="81"/>
        <v>0</v>
      </c>
      <c r="CR245">
        <f t="shared" si="82"/>
        <v>2</v>
      </c>
      <c r="CW245">
        <f t="shared" si="83"/>
        <v>0</v>
      </c>
      <c r="CX245">
        <f t="shared" si="84"/>
        <v>0</v>
      </c>
      <c r="CY245">
        <f t="shared" si="85"/>
        <v>0</v>
      </c>
      <c r="CZ245">
        <f t="shared" si="86"/>
        <v>0</v>
      </c>
      <c r="DA245">
        <f t="shared" si="87"/>
        <v>5</v>
      </c>
      <c r="DB245">
        <f t="shared" si="88"/>
        <v>0</v>
      </c>
      <c r="DC245">
        <f t="shared" si="89"/>
        <v>0</v>
      </c>
      <c r="DD245">
        <f t="shared" si="90"/>
        <v>0</v>
      </c>
      <c r="DG245">
        <f t="shared" si="91"/>
        <v>1</v>
      </c>
    </row>
    <row r="246" spans="1:111" x14ac:dyDescent="0.35">
      <c r="A246" s="171" t="s">
        <v>673</v>
      </c>
      <c r="B246" s="6" t="s">
        <v>673</v>
      </c>
      <c r="C246" s="45" t="s">
        <v>2667</v>
      </c>
      <c r="D246" s="161" t="s">
        <v>1574</v>
      </c>
      <c r="E246" s="161"/>
      <c r="F246" s="46" t="s">
        <v>3850</v>
      </c>
      <c r="G246" s="5" t="s">
        <v>912</v>
      </c>
      <c r="H246" t="s">
        <v>913</v>
      </c>
      <c r="I246" s="6" t="s">
        <v>914</v>
      </c>
      <c r="J246" s="14"/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0.5</v>
      </c>
      <c r="BA246">
        <v>0.5</v>
      </c>
      <c r="BB246">
        <v>0.5</v>
      </c>
      <c r="BC246">
        <v>0.5</v>
      </c>
      <c r="BD246">
        <v>0.5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C246">
        <f t="shared" si="69"/>
        <v>5</v>
      </c>
      <c r="CE246">
        <f t="shared" si="70"/>
        <v>0</v>
      </c>
      <c r="CF246">
        <f t="shared" si="71"/>
        <v>0</v>
      </c>
      <c r="CG246">
        <f t="shared" si="72"/>
        <v>0</v>
      </c>
      <c r="CH246">
        <f t="shared" si="73"/>
        <v>0</v>
      </c>
      <c r="CI246">
        <f t="shared" si="74"/>
        <v>0</v>
      </c>
      <c r="CJ246">
        <f t="shared" si="75"/>
        <v>1</v>
      </c>
      <c r="CK246">
        <f t="shared" si="76"/>
        <v>4</v>
      </c>
      <c r="CL246">
        <f t="shared" si="77"/>
        <v>0</v>
      </c>
      <c r="CM246">
        <f t="shared" si="78"/>
        <v>0</v>
      </c>
      <c r="CN246">
        <f t="shared" si="79"/>
        <v>0</v>
      </c>
      <c r="CO246">
        <f t="shared" si="80"/>
        <v>0</v>
      </c>
      <c r="CP246">
        <f t="shared" si="81"/>
        <v>0</v>
      </c>
      <c r="CR246">
        <f t="shared" si="82"/>
        <v>2</v>
      </c>
      <c r="CW246">
        <f t="shared" si="83"/>
        <v>0</v>
      </c>
      <c r="CX246">
        <f t="shared" si="84"/>
        <v>0</v>
      </c>
      <c r="CY246">
        <f t="shared" si="85"/>
        <v>0</v>
      </c>
      <c r="CZ246">
        <f t="shared" si="86"/>
        <v>0</v>
      </c>
      <c r="DA246">
        <f t="shared" si="87"/>
        <v>5</v>
      </c>
      <c r="DB246">
        <f t="shared" si="88"/>
        <v>0</v>
      </c>
      <c r="DC246">
        <f t="shared" si="89"/>
        <v>0</v>
      </c>
      <c r="DD246">
        <f t="shared" si="90"/>
        <v>0</v>
      </c>
      <c r="DG246">
        <f t="shared" si="91"/>
        <v>1</v>
      </c>
    </row>
    <row r="247" spans="1:111" x14ac:dyDescent="0.35">
      <c r="A247" s="171" t="s">
        <v>559</v>
      </c>
      <c r="B247" s="6" t="s">
        <v>559</v>
      </c>
      <c r="C247" s="71"/>
      <c r="D247" s="163" t="s">
        <v>1736</v>
      </c>
      <c r="E247" s="163"/>
      <c r="F247" s="72" t="s">
        <v>3857</v>
      </c>
      <c r="G247" s="5" t="s">
        <v>938</v>
      </c>
      <c r="H247" t="s">
        <v>938</v>
      </c>
      <c r="I247" s="6" t="s">
        <v>938</v>
      </c>
      <c r="J247" s="14"/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0.5</v>
      </c>
      <c r="AV247">
        <v>0</v>
      </c>
      <c r="AW247">
        <v>0.5</v>
      </c>
      <c r="AX247">
        <v>0</v>
      </c>
      <c r="AY247">
        <v>0.5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0.5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C247">
        <f t="shared" si="69"/>
        <v>4</v>
      </c>
      <c r="CE247">
        <f t="shared" si="70"/>
        <v>0</v>
      </c>
      <c r="CF247">
        <f t="shared" si="71"/>
        <v>0</v>
      </c>
      <c r="CG247">
        <f t="shared" si="72"/>
        <v>0</v>
      </c>
      <c r="CH247">
        <f t="shared" si="73"/>
        <v>0</v>
      </c>
      <c r="CI247">
        <f t="shared" si="74"/>
        <v>0</v>
      </c>
      <c r="CJ247">
        <f t="shared" si="75"/>
        <v>3</v>
      </c>
      <c r="CK247">
        <f t="shared" si="76"/>
        <v>0</v>
      </c>
      <c r="CL247">
        <f t="shared" si="77"/>
        <v>0</v>
      </c>
      <c r="CM247">
        <f t="shared" si="78"/>
        <v>1</v>
      </c>
      <c r="CN247">
        <f t="shared" si="79"/>
        <v>0</v>
      </c>
      <c r="CO247">
        <f t="shared" si="80"/>
        <v>0</v>
      </c>
      <c r="CP247">
        <f t="shared" si="81"/>
        <v>0</v>
      </c>
      <c r="CR247">
        <f t="shared" si="82"/>
        <v>2</v>
      </c>
      <c r="CW247">
        <f t="shared" si="83"/>
        <v>0</v>
      </c>
      <c r="CX247">
        <f t="shared" si="84"/>
        <v>0</v>
      </c>
      <c r="CY247">
        <f t="shared" si="85"/>
        <v>0</v>
      </c>
      <c r="CZ247">
        <f t="shared" si="86"/>
        <v>0</v>
      </c>
      <c r="DA247">
        <f t="shared" si="87"/>
        <v>4</v>
      </c>
      <c r="DB247">
        <f t="shared" si="88"/>
        <v>0</v>
      </c>
      <c r="DC247">
        <f t="shared" si="89"/>
        <v>0</v>
      </c>
      <c r="DD247">
        <f t="shared" si="90"/>
        <v>0</v>
      </c>
      <c r="DG247">
        <f t="shared" si="91"/>
        <v>1</v>
      </c>
    </row>
    <row r="248" spans="1:111" x14ac:dyDescent="0.35">
      <c r="A248" s="171" t="s">
        <v>597</v>
      </c>
      <c r="B248" s="6" t="s">
        <v>598</v>
      </c>
      <c r="C248" s="47" t="s">
        <v>598</v>
      </c>
      <c r="D248" s="154" t="s">
        <v>1521</v>
      </c>
      <c r="E248" s="154"/>
      <c r="F248" s="48" t="s">
        <v>3853</v>
      </c>
      <c r="G248" s="5" t="s">
        <v>938</v>
      </c>
      <c r="H248" t="s">
        <v>938</v>
      </c>
      <c r="I248" s="6" t="s">
        <v>938</v>
      </c>
      <c r="J248" s="14"/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0.5</v>
      </c>
      <c r="AW248">
        <v>0</v>
      </c>
      <c r="AX248">
        <v>0</v>
      </c>
      <c r="AY248">
        <v>0.5</v>
      </c>
      <c r="AZ248">
        <v>0.5</v>
      </c>
      <c r="BA248">
        <v>0</v>
      </c>
      <c r="BB248">
        <v>0</v>
      </c>
      <c r="BC248">
        <v>0</v>
      </c>
      <c r="BD248">
        <v>0.5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C248">
        <f t="shared" si="69"/>
        <v>4</v>
      </c>
      <c r="CE248">
        <f t="shared" si="70"/>
        <v>0</v>
      </c>
      <c r="CF248">
        <f t="shared" si="71"/>
        <v>0</v>
      </c>
      <c r="CG248">
        <f t="shared" si="72"/>
        <v>0</v>
      </c>
      <c r="CH248">
        <f t="shared" si="73"/>
        <v>0</v>
      </c>
      <c r="CI248">
        <f t="shared" si="74"/>
        <v>0</v>
      </c>
      <c r="CJ248">
        <f t="shared" si="75"/>
        <v>3</v>
      </c>
      <c r="CK248">
        <f t="shared" si="76"/>
        <v>1</v>
      </c>
      <c r="CL248">
        <f t="shared" si="77"/>
        <v>0</v>
      </c>
      <c r="CM248">
        <f t="shared" si="78"/>
        <v>0</v>
      </c>
      <c r="CN248">
        <f t="shared" si="79"/>
        <v>0</v>
      </c>
      <c r="CO248">
        <f t="shared" si="80"/>
        <v>0</v>
      </c>
      <c r="CP248">
        <f t="shared" si="81"/>
        <v>0</v>
      </c>
      <c r="CR248">
        <f t="shared" si="82"/>
        <v>2</v>
      </c>
      <c r="CW248">
        <f t="shared" si="83"/>
        <v>0</v>
      </c>
      <c r="CX248">
        <f t="shared" si="84"/>
        <v>0</v>
      </c>
      <c r="CY248">
        <f t="shared" si="85"/>
        <v>0</v>
      </c>
      <c r="CZ248">
        <f t="shared" si="86"/>
        <v>0</v>
      </c>
      <c r="DA248">
        <f t="shared" si="87"/>
        <v>4</v>
      </c>
      <c r="DB248">
        <f t="shared" si="88"/>
        <v>0</v>
      </c>
      <c r="DC248">
        <f t="shared" si="89"/>
        <v>0</v>
      </c>
      <c r="DD248">
        <f t="shared" si="90"/>
        <v>0</v>
      </c>
      <c r="DG248">
        <f t="shared" si="91"/>
        <v>1</v>
      </c>
    </row>
    <row r="249" spans="1:111" x14ac:dyDescent="0.35">
      <c r="A249" s="171" t="s">
        <v>611</v>
      </c>
      <c r="B249" s="6" t="s">
        <v>612</v>
      </c>
      <c r="C249" s="168" t="s">
        <v>938</v>
      </c>
      <c r="D249" s="162" t="s">
        <v>938</v>
      </c>
      <c r="E249" s="162"/>
      <c r="F249" s="164" t="s">
        <v>3852</v>
      </c>
      <c r="G249" s="5" t="s">
        <v>938</v>
      </c>
      <c r="H249" t="s">
        <v>938</v>
      </c>
      <c r="I249" s="6" t="s">
        <v>938</v>
      </c>
      <c r="J249" s="14"/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0.5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0.5</v>
      </c>
      <c r="BJ249">
        <v>0</v>
      </c>
      <c r="BK249">
        <v>0.5</v>
      </c>
      <c r="BL249">
        <v>0.5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C249">
        <f t="shared" si="69"/>
        <v>4</v>
      </c>
      <c r="CE249">
        <f t="shared" si="70"/>
        <v>0</v>
      </c>
      <c r="CF249">
        <f t="shared" si="71"/>
        <v>0</v>
      </c>
      <c r="CG249">
        <f t="shared" si="72"/>
        <v>0</v>
      </c>
      <c r="CH249">
        <f t="shared" si="73"/>
        <v>0</v>
      </c>
      <c r="CI249">
        <f t="shared" si="74"/>
        <v>0</v>
      </c>
      <c r="CJ249">
        <f t="shared" si="75"/>
        <v>1</v>
      </c>
      <c r="CK249">
        <f t="shared" si="76"/>
        <v>0</v>
      </c>
      <c r="CL249">
        <f t="shared" si="77"/>
        <v>0</v>
      </c>
      <c r="CM249">
        <f t="shared" si="78"/>
        <v>3</v>
      </c>
      <c r="CN249">
        <f t="shared" si="79"/>
        <v>0</v>
      </c>
      <c r="CO249">
        <f t="shared" si="80"/>
        <v>0</v>
      </c>
      <c r="CP249">
        <f t="shared" si="81"/>
        <v>0</v>
      </c>
      <c r="CR249">
        <f t="shared" si="82"/>
        <v>2</v>
      </c>
      <c r="CW249">
        <f t="shared" si="83"/>
        <v>0</v>
      </c>
      <c r="CX249">
        <f t="shared" si="84"/>
        <v>0</v>
      </c>
      <c r="CY249">
        <f t="shared" si="85"/>
        <v>0</v>
      </c>
      <c r="CZ249">
        <f t="shared" si="86"/>
        <v>0</v>
      </c>
      <c r="DA249">
        <f t="shared" si="87"/>
        <v>4</v>
      </c>
      <c r="DB249">
        <f t="shared" si="88"/>
        <v>0</v>
      </c>
      <c r="DC249">
        <f t="shared" si="89"/>
        <v>0</v>
      </c>
      <c r="DD249">
        <f t="shared" si="90"/>
        <v>0</v>
      </c>
      <c r="DG249">
        <f t="shared" si="91"/>
        <v>1</v>
      </c>
    </row>
    <row r="250" spans="1:111" x14ac:dyDescent="0.35">
      <c r="A250" s="171" t="s">
        <v>621</v>
      </c>
      <c r="B250" s="6" t="s">
        <v>622</v>
      </c>
      <c r="C250" s="78"/>
      <c r="D250" s="155" t="s">
        <v>3908</v>
      </c>
      <c r="E250" s="155"/>
      <c r="F250" s="79" t="s">
        <v>3861</v>
      </c>
      <c r="G250" s="5" t="s">
        <v>935</v>
      </c>
      <c r="H250" t="s">
        <v>936</v>
      </c>
      <c r="I250" s="6" t="s">
        <v>937</v>
      </c>
      <c r="J250" s="14"/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</v>
      </c>
      <c r="AX250">
        <v>1</v>
      </c>
      <c r="AY250">
        <v>0</v>
      </c>
      <c r="AZ250">
        <v>0</v>
      </c>
      <c r="BA250">
        <v>0.5</v>
      </c>
      <c r="BB250">
        <v>0</v>
      </c>
      <c r="BC250">
        <v>0</v>
      </c>
      <c r="BD250">
        <v>0.5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C250">
        <f t="shared" si="69"/>
        <v>4</v>
      </c>
      <c r="CE250">
        <f t="shared" si="70"/>
        <v>0</v>
      </c>
      <c r="CF250">
        <f t="shared" si="71"/>
        <v>0</v>
      </c>
      <c r="CG250">
        <f t="shared" si="72"/>
        <v>0</v>
      </c>
      <c r="CH250">
        <f t="shared" si="73"/>
        <v>0</v>
      </c>
      <c r="CI250">
        <f t="shared" si="74"/>
        <v>0</v>
      </c>
      <c r="CJ250">
        <f t="shared" si="75"/>
        <v>2</v>
      </c>
      <c r="CK250">
        <f t="shared" si="76"/>
        <v>2</v>
      </c>
      <c r="CL250">
        <f t="shared" si="77"/>
        <v>0</v>
      </c>
      <c r="CM250">
        <f t="shared" si="78"/>
        <v>0</v>
      </c>
      <c r="CN250">
        <f t="shared" si="79"/>
        <v>0</v>
      </c>
      <c r="CO250">
        <f t="shared" si="80"/>
        <v>0</v>
      </c>
      <c r="CP250">
        <f t="shared" si="81"/>
        <v>0</v>
      </c>
      <c r="CR250">
        <f t="shared" si="82"/>
        <v>2</v>
      </c>
      <c r="CW250">
        <f t="shared" si="83"/>
        <v>0</v>
      </c>
      <c r="CX250">
        <f t="shared" si="84"/>
        <v>0</v>
      </c>
      <c r="CY250">
        <f t="shared" si="85"/>
        <v>0</v>
      </c>
      <c r="CZ250">
        <f t="shared" si="86"/>
        <v>0</v>
      </c>
      <c r="DA250">
        <f t="shared" si="87"/>
        <v>4</v>
      </c>
      <c r="DB250">
        <f t="shared" si="88"/>
        <v>0</v>
      </c>
      <c r="DC250">
        <f t="shared" si="89"/>
        <v>0</v>
      </c>
      <c r="DD250">
        <f t="shared" si="90"/>
        <v>0</v>
      </c>
      <c r="DG250">
        <f t="shared" si="91"/>
        <v>1</v>
      </c>
    </row>
    <row r="251" spans="1:111" x14ac:dyDescent="0.35">
      <c r="A251" s="171" t="s">
        <v>738</v>
      </c>
      <c r="B251" s="6" t="s">
        <v>739</v>
      </c>
      <c r="C251" s="47" t="s">
        <v>3641</v>
      </c>
      <c r="D251" s="154" t="s">
        <v>1521</v>
      </c>
      <c r="E251" s="154"/>
      <c r="F251" s="48" t="s">
        <v>3853</v>
      </c>
      <c r="G251" s="5" t="s">
        <v>938</v>
      </c>
      <c r="H251" t="s">
        <v>938</v>
      </c>
      <c r="I251" s="6" t="s">
        <v>938</v>
      </c>
      <c r="J251" s="14"/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0.5</v>
      </c>
      <c r="BE251">
        <v>0</v>
      </c>
      <c r="BF251">
        <v>0</v>
      </c>
      <c r="BG251">
        <v>0</v>
      </c>
      <c r="BH251">
        <v>0</v>
      </c>
      <c r="BI251">
        <v>0.5</v>
      </c>
      <c r="BJ251">
        <v>0.5</v>
      </c>
      <c r="BK251">
        <v>0</v>
      </c>
      <c r="BL251">
        <v>0.5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C251">
        <f t="shared" si="69"/>
        <v>4</v>
      </c>
      <c r="CE251">
        <f t="shared" si="70"/>
        <v>0</v>
      </c>
      <c r="CF251">
        <f t="shared" si="71"/>
        <v>0</v>
      </c>
      <c r="CG251">
        <f t="shared" si="72"/>
        <v>0</v>
      </c>
      <c r="CH251">
        <f t="shared" si="73"/>
        <v>0</v>
      </c>
      <c r="CI251">
        <f t="shared" si="74"/>
        <v>0</v>
      </c>
      <c r="CJ251">
        <f t="shared" si="75"/>
        <v>0</v>
      </c>
      <c r="CK251">
        <f t="shared" si="76"/>
        <v>1</v>
      </c>
      <c r="CL251">
        <f t="shared" si="77"/>
        <v>0</v>
      </c>
      <c r="CM251">
        <f t="shared" si="78"/>
        <v>3</v>
      </c>
      <c r="CN251">
        <f t="shared" si="79"/>
        <v>0</v>
      </c>
      <c r="CO251">
        <f t="shared" si="80"/>
        <v>0</v>
      </c>
      <c r="CP251">
        <f t="shared" si="81"/>
        <v>0</v>
      </c>
      <c r="CR251">
        <f t="shared" si="82"/>
        <v>2</v>
      </c>
      <c r="CW251">
        <f t="shared" si="83"/>
        <v>0</v>
      </c>
      <c r="CX251">
        <f t="shared" si="84"/>
        <v>0</v>
      </c>
      <c r="CY251">
        <f t="shared" si="85"/>
        <v>0</v>
      </c>
      <c r="CZ251">
        <f t="shared" si="86"/>
        <v>0</v>
      </c>
      <c r="DA251">
        <f t="shared" si="87"/>
        <v>4</v>
      </c>
      <c r="DB251">
        <f t="shared" si="88"/>
        <v>0</v>
      </c>
      <c r="DC251">
        <f t="shared" si="89"/>
        <v>0</v>
      </c>
      <c r="DD251">
        <f t="shared" si="90"/>
        <v>0</v>
      </c>
      <c r="DG251">
        <f t="shared" si="91"/>
        <v>1</v>
      </c>
    </row>
    <row r="252" spans="1:111" x14ac:dyDescent="0.35">
      <c r="A252" s="171" t="s">
        <v>767</v>
      </c>
      <c r="B252" s="6" t="s">
        <v>768</v>
      </c>
      <c r="C252" s="168" t="s">
        <v>938</v>
      </c>
      <c r="D252" s="162" t="s">
        <v>938</v>
      </c>
      <c r="E252" s="162"/>
      <c r="F252" s="164" t="s">
        <v>3852</v>
      </c>
      <c r="G252" s="5" t="s">
        <v>938</v>
      </c>
      <c r="H252" t="s">
        <v>938</v>
      </c>
      <c r="I252" s="6" t="s">
        <v>938</v>
      </c>
      <c r="J252" s="14"/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0.5</v>
      </c>
      <c r="BH252">
        <v>0</v>
      </c>
      <c r="BI252">
        <v>0.5</v>
      </c>
      <c r="BJ252">
        <v>0</v>
      </c>
      <c r="BK252">
        <v>0.5</v>
      </c>
      <c r="BL252">
        <v>0</v>
      </c>
      <c r="BM252">
        <v>0.5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C252">
        <f t="shared" si="69"/>
        <v>4</v>
      </c>
      <c r="CE252">
        <f t="shared" si="70"/>
        <v>0</v>
      </c>
      <c r="CF252">
        <f t="shared" si="71"/>
        <v>0</v>
      </c>
      <c r="CG252">
        <f t="shared" si="72"/>
        <v>0</v>
      </c>
      <c r="CH252">
        <f t="shared" si="73"/>
        <v>0</v>
      </c>
      <c r="CI252">
        <f t="shared" si="74"/>
        <v>0</v>
      </c>
      <c r="CJ252">
        <f t="shared" si="75"/>
        <v>0</v>
      </c>
      <c r="CK252">
        <f t="shared" si="76"/>
        <v>0</v>
      </c>
      <c r="CL252">
        <f t="shared" si="77"/>
        <v>1</v>
      </c>
      <c r="CM252">
        <f t="shared" si="78"/>
        <v>3</v>
      </c>
      <c r="CN252">
        <f t="shared" si="79"/>
        <v>0</v>
      </c>
      <c r="CO252">
        <f t="shared" si="80"/>
        <v>0</v>
      </c>
      <c r="CP252">
        <f t="shared" si="81"/>
        <v>0</v>
      </c>
      <c r="CR252">
        <f t="shared" si="82"/>
        <v>2</v>
      </c>
      <c r="CW252">
        <f t="shared" si="83"/>
        <v>0</v>
      </c>
      <c r="CX252">
        <f t="shared" si="84"/>
        <v>0</v>
      </c>
      <c r="CY252">
        <f t="shared" si="85"/>
        <v>0</v>
      </c>
      <c r="CZ252">
        <f t="shared" si="86"/>
        <v>0</v>
      </c>
      <c r="DA252">
        <f t="shared" si="87"/>
        <v>4</v>
      </c>
      <c r="DB252">
        <f t="shared" si="88"/>
        <v>0</v>
      </c>
      <c r="DC252">
        <f t="shared" si="89"/>
        <v>0</v>
      </c>
      <c r="DD252">
        <f t="shared" si="90"/>
        <v>0</v>
      </c>
      <c r="DG252">
        <f t="shared" si="91"/>
        <v>1</v>
      </c>
    </row>
    <row r="253" spans="1:111" x14ac:dyDescent="0.35">
      <c r="A253" s="171" t="s">
        <v>85</v>
      </c>
      <c r="B253" s="6" t="s">
        <v>86</v>
      </c>
      <c r="C253" s="45" t="s">
        <v>86</v>
      </c>
      <c r="D253" s="161" t="s">
        <v>913</v>
      </c>
      <c r="E253" s="161"/>
      <c r="F253" s="46" t="s">
        <v>3850</v>
      </c>
      <c r="G253" s="5" t="s">
        <v>912</v>
      </c>
      <c r="H253" t="s">
        <v>913</v>
      </c>
      <c r="I253" s="6" t="s">
        <v>914</v>
      </c>
      <c r="J253" s="14"/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0.5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C253">
        <f t="shared" si="69"/>
        <v>3</v>
      </c>
      <c r="CE253">
        <f t="shared" si="70"/>
        <v>2</v>
      </c>
      <c r="CF253">
        <f t="shared" si="71"/>
        <v>1</v>
      </c>
      <c r="CG253">
        <f t="shared" si="72"/>
        <v>0</v>
      </c>
      <c r="CH253">
        <f t="shared" si="73"/>
        <v>0</v>
      </c>
      <c r="CI253">
        <f t="shared" si="74"/>
        <v>0</v>
      </c>
      <c r="CJ253">
        <f t="shared" si="75"/>
        <v>0</v>
      </c>
      <c r="CK253">
        <f t="shared" si="76"/>
        <v>0</v>
      </c>
      <c r="CL253">
        <f t="shared" si="77"/>
        <v>0</v>
      </c>
      <c r="CM253">
        <f t="shared" si="78"/>
        <v>0</v>
      </c>
      <c r="CN253">
        <f t="shared" si="79"/>
        <v>0</v>
      </c>
      <c r="CO253">
        <f t="shared" si="80"/>
        <v>0</v>
      </c>
      <c r="CP253">
        <f t="shared" si="81"/>
        <v>0</v>
      </c>
      <c r="CR253">
        <f t="shared" si="82"/>
        <v>2</v>
      </c>
      <c r="CW253">
        <f t="shared" si="83"/>
        <v>3</v>
      </c>
      <c r="CX253">
        <f t="shared" si="84"/>
        <v>0</v>
      </c>
      <c r="CY253">
        <f t="shared" si="85"/>
        <v>0</v>
      </c>
      <c r="CZ253">
        <f t="shared" si="86"/>
        <v>0</v>
      </c>
      <c r="DA253">
        <f t="shared" si="87"/>
        <v>0</v>
      </c>
      <c r="DB253">
        <f t="shared" si="88"/>
        <v>0</v>
      </c>
      <c r="DC253">
        <f t="shared" si="89"/>
        <v>0</v>
      </c>
      <c r="DD253">
        <f t="shared" si="90"/>
        <v>0</v>
      </c>
      <c r="DG253">
        <f t="shared" si="91"/>
        <v>1</v>
      </c>
    </row>
    <row r="254" spans="1:111" x14ac:dyDescent="0.35">
      <c r="A254" s="171" t="s">
        <v>91</v>
      </c>
      <c r="B254" s="6" t="s">
        <v>92</v>
      </c>
      <c r="C254" s="47"/>
      <c r="D254" s="154" t="s">
        <v>3644</v>
      </c>
      <c r="E254" s="154"/>
      <c r="F254" s="48" t="s">
        <v>3853</v>
      </c>
      <c r="G254" s="5" t="s">
        <v>938</v>
      </c>
      <c r="H254" t="s">
        <v>938</v>
      </c>
      <c r="I254" s="6" t="s">
        <v>938</v>
      </c>
      <c r="J254" s="14"/>
      <c r="K254">
        <v>0.5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C254">
        <f t="shared" si="69"/>
        <v>3</v>
      </c>
      <c r="CE254">
        <f t="shared" si="70"/>
        <v>1</v>
      </c>
      <c r="CF254">
        <f t="shared" si="71"/>
        <v>2</v>
      </c>
      <c r="CG254">
        <f t="shared" si="72"/>
        <v>0</v>
      </c>
      <c r="CH254">
        <f t="shared" si="73"/>
        <v>0</v>
      </c>
      <c r="CI254">
        <f t="shared" si="74"/>
        <v>0</v>
      </c>
      <c r="CJ254">
        <f t="shared" si="75"/>
        <v>0</v>
      </c>
      <c r="CK254">
        <f t="shared" si="76"/>
        <v>0</v>
      </c>
      <c r="CL254">
        <f t="shared" si="77"/>
        <v>0</v>
      </c>
      <c r="CM254">
        <f t="shared" si="78"/>
        <v>0</v>
      </c>
      <c r="CN254">
        <f t="shared" si="79"/>
        <v>0</v>
      </c>
      <c r="CO254">
        <f t="shared" si="80"/>
        <v>0</v>
      </c>
      <c r="CP254">
        <f t="shared" si="81"/>
        <v>0</v>
      </c>
      <c r="CR254">
        <f t="shared" si="82"/>
        <v>2</v>
      </c>
      <c r="CW254">
        <f t="shared" si="83"/>
        <v>3</v>
      </c>
      <c r="CX254">
        <f t="shared" si="84"/>
        <v>0</v>
      </c>
      <c r="CY254">
        <f t="shared" si="85"/>
        <v>0</v>
      </c>
      <c r="CZ254">
        <f t="shared" si="86"/>
        <v>0</v>
      </c>
      <c r="DA254">
        <f t="shared" si="87"/>
        <v>0</v>
      </c>
      <c r="DB254">
        <f t="shared" si="88"/>
        <v>0</v>
      </c>
      <c r="DC254">
        <f t="shared" si="89"/>
        <v>0</v>
      </c>
      <c r="DD254">
        <f t="shared" si="90"/>
        <v>0</v>
      </c>
      <c r="DG254">
        <f t="shared" si="91"/>
        <v>1</v>
      </c>
    </row>
    <row r="255" spans="1:111" x14ac:dyDescent="0.35">
      <c r="A255" s="171" t="s">
        <v>121</v>
      </c>
      <c r="B255" s="6" t="s">
        <v>122</v>
      </c>
      <c r="C255" s="71" t="s">
        <v>122</v>
      </c>
      <c r="D255" s="163" t="s">
        <v>1521</v>
      </c>
      <c r="E255" s="163"/>
      <c r="F255" s="72" t="s">
        <v>3857</v>
      </c>
      <c r="G255" s="5" t="s">
        <v>938</v>
      </c>
      <c r="H255" t="s">
        <v>938</v>
      </c>
      <c r="I255" s="6" t="s">
        <v>938</v>
      </c>
      <c r="J255" s="14"/>
      <c r="K255">
        <v>0</v>
      </c>
      <c r="L255">
        <v>0</v>
      </c>
      <c r="M255">
        <v>0</v>
      </c>
      <c r="N255">
        <v>0</v>
      </c>
      <c r="O255">
        <v>0.5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C255">
        <f t="shared" si="69"/>
        <v>3</v>
      </c>
      <c r="CE255">
        <f t="shared" si="70"/>
        <v>1</v>
      </c>
      <c r="CF255">
        <f t="shared" si="71"/>
        <v>2</v>
      </c>
      <c r="CG255">
        <f t="shared" si="72"/>
        <v>0</v>
      </c>
      <c r="CH255">
        <f t="shared" si="73"/>
        <v>0</v>
      </c>
      <c r="CI255">
        <f t="shared" si="74"/>
        <v>0</v>
      </c>
      <c r="CJ255">
        <f t="shared" si="75"/>
        <v>0</v>
      </c>
      <c r="CK255">
        <f t="shared" si="76"/>
        <v>0</v>
      </c>
      <c r="CL255">
        <f t="shared" si="77"/>
        <v>0</v>
      </c>
      <c r="CM255">
        <f t="shared" si="78"/>
        <v>0</v>
      </c>
      <c r="CN255">
        <f t="shared" si="79"/>
        <v>0</v>
      </c>
      <c r="CO255">
        <f t="shared" si="80"/>
        <v>0</v>
      </c>
      <c r="CP255">
        <f t="shared" si="81"/>
        <v>0</v>
      </c>
      <c r="CR255">
        <f t="shared" si="82"/>
        <v>2</v>
      </c>
      <c r="CW255">
        <f t="shared" si="83"/>
        <v>3</v>
      </c>
      <c r="CX255">
        <f t="shared" si="84"/>
        <v>0</v>
      </c>
      <c r="CY255">
        <f t="shared" si="85"/>
        <v>0</v>
      </c>
      <c r="CZ255">
        <f t="shared" si="86"/>
        <v>0</v>
      </c>
      <c r="DA255">
        <f t="shared" si="87"/>
        <v>0</v>
      </c>
      <c r="DB255">
        <f t="shared" si="88"/>
        <v>0</v>
      </c>
      <c r="DC255">
        <f t="shared" si="89"/>
        <v>0</v>
      </c>
      <c r="DD255">
        <f t="shared" si="90"/>
        <v>0</v>
      </c>
      <c r="DG255">
        <f t="shared" si="91"/>
        <v>1</v>
      </c>
    </row>
    <row r="256" spans="1:111" x14ac:dyDescent="0.35">
      <c r="A256" s="171" t="s">
        <v>230</v>
      </c>
      <c r="B256" s="6" t="s">
        <v>231</v>
      </c>
      <c r="C256" s="45" t="s">
        <v>231</v>
      </c>
      <c r="D256" s="161" t="s">
        <v>669</v>
      </c>
      <c r="E256" s="161"/>
      <c r="F256" s="46" t="s">
        <v>3850</v>
      </c>
      <c r="G256" s="5" t="s">
        <v>917</v>
      </c>
      <c r="H256" t="s">
        <v>918</v>
      </c>
      <c r="I256" s="6" t="s">
        <v>919</v>
      </c>
      <c r="J256" s="14"/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0.5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0.5</v>
      </c>
      <c r="AF256">
        <v>0.5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C256">
        <f t="shared" si="69"/>
        <v>3</v>
      </c>
      <c r="CE256">
        <f t="shared" si="70"/>
        <v>1</v>
      </c>
      <c r="CF256">
        <f t="shared" si="71"/>
        <v>2</v>
      </c>
      <c r="CG256">
        <f t="shared" si="72"/>
        <v>0</v>
      </c>
      <c r="CH256">
        <f t="shared" si="73"/>
        <v>0</v>
      </c>
      <c r="CI256">
        <f t="shared" si="74"/>
        <v>0</v>
      </c>
      <c r="CJ256">
        <f t="shared" si="75"/>
        <v>0</v>
      </c>
      <c r="CK256">
        <f t="shared" si="76"/>
        <v>0</v>
      </c>
      <c r="CL256">
        <f t="shared" si="77"/>
        <v>0</v>
      </c>
      <c r="CM256">
        <f t="shared" si="78"/>
        <v>0</v>
      </c>
      <c r="CN256">
        <f t="shared" si="79"/>
        <v>0</v>
      </c>
      <c r="CO256">
        <f t="shared" si="80"/>
        <v>0</v>
      </c>
      <c r="CP256">
        <f t="shared" si="81"/>
        <v>0</v>
      </c>
      <c r="CR256">
        <f t="shared" si="82"/>
        <v>2</v>
      </c>
      <c r="CW256">
        <f t="shared" si="83"/>
        <v>3</v>
      </c>
      <c r="CX256">
        <f t="shared" si="84"/>
        <v>0</v>
      </c>
      <c r="CY256">
        <f t="shared" si="85"/>
        <v>0</v>
      </c>
      <c r="CZ256">
        <f t="shared" si="86"/>
        <v>0</v>
      </c>
      <c r="DA256">
        <f t="shared" si="87"/>
        <v>0</v>
      </c>
      <c r="DB256">
        <f t="shared" si="88"/>
        <v>0</v>
      </c>
      <c r="DC256">
        <f t="shared" si="89"/>
        <v>0</v>
      </c>
      <c r="DD256">
        <f t="shared" si="90"/>
        <v>0</v>
      </c>
      <c r="DG256">
        <f t="shared" si="91"/>
        <v>1</v>
      </c>
    </row>
    <row r="257" spans="1:111" x14ac:dyDescent="0.35">
      <c r="A257" s="171" t="s">
        <v>562</v>
      </c>
      <c r="B257" s="6" t="s">
        <v>563</v>
      </c>
      <c r="C257" s="45" t="s">
        <v>2695</v>
      </c>
      <c r="D257" s="161" t="s">
        <v>1660</v>
      </c>
      <c r="E257" s="161"/>
      <c r="F257" s="46" t="s">
        <v>3850</v>
      </c>
      <c r="G257" s="5" t="s">
        <v>920</v>
      </c>
      <c r="H257" t="s">
        <v>921</v>
      </c>
      <c r="I257" s="6" t="s">
        <v>922</v>
      </c>
      <c r="J257" s="14"/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0.5</v>
      </c>
      <c r="AV257">
        <v>0</v>
      </c>
      <c r="AW257">
        <v>0</v>
      </c>
      <c r="AX257">
        <v>0</v>
      </c>
      <c r="AY257">
        <v>0.5</v>
      </c>
      <c r="AZ257">
        <v>0</v>
      </c>
      <c r="BA257">
        <v>0.5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C257">
        <f t="shared" si="69"/>
        <v>3</v>
      </c>
      <c r="CE257">
        <f t="shared" si="70"/>
        <v>0</v>
      </c>
      <c r="CF257">
        <f t="shared" si="71"/>
        <v>0</v>
      </c>
      <c r="CG257">
        <f t="shared" si="72"/>
        <v>0</v>
      </c>
      <c r="CH257">
        <f t="shared" si="73"/>
        <v>0</v>
      </c>
      <c r="CI257">
        <f t="shared" si="74"/>
        <v>0</v>
      </c>
      <c r="CJ257">
        <f t="shared" si="75"/>
        <v>2</v>
      </c>
      <c r="CK257">
        <f t="shared" si="76"/>
        <v>1</v>
      </c>
      <c r="CL257">
        <f t="shared" si="77"/>
        <v>0</v>
      </c>
      <c r="CM257">
        <f t="shared" si="78"/>
        <v>0</v>
      </c>
      <c r="CN257">
        <f t="shared" si="79"/>
        <v>0</v>
      </c>
      <c r="CO257">
        <f t="shared" si="80"/>
        <v>0</v>
      </c>
      <c r="CP257">
        <f t="shared" si="81"/>
        <v>0</v>
      </c>
      <c r="CR257">
        <f t="shared" si="82"/>
        <v>2</v>
      </c>
      <c r="CW257">
        <f t="shared" si="83"/>
        <v>0</v>
      </c>
      <c r="CX257">
        <f t="shared" si="84"/>
        <v>0</v>
      </c>
      <c r="CY257">
        <f t="shared" si="85"/>
        <v>0</v>
      </c>
      <c r="CZ257">
        <f t="shared" si="86"/>
        <v>0</v>
      </c>
      <c r="DA257">
        <f t="shared" si="87"/>
        <v>3</v>
      </c>
      <c r="DB257">
        <f t="shared" si="88"/>
        <v>0</v>
      </c>
      <c r="DC257">
        <f t="shared" si="89"/>
        <v>0</v>
      </c>
      <c r="DD257">
        <f t="shared" si="90"/>
        <v>0</v>
      </c>
      <c r="DG257">
        <f t="shared" si="91"/>
        <v>1</v>
      </c>
    </row>
    <row r="258" spans="1:111" x14ac:dyDescent="0.35">
      <c r="A258" s="171" t="s">
        <v>636</v>
      </c>
      <c r="B258" s="6" t="s">
        <v>637</v>
      </c>
      <c r="C258" s="71" t="s">
        <v>3071</v>
      </c>
      <c r="D258" s="163" t="s">
        <v>986</v>
      </c>
      <c r="E258" s="163" t="s">
        <v>3072</v>
      </c>
      <c r="F258" s="72" t="s">
        <v>3857</v>
      </c>
      <c r="G258" s="5" t="s">
        <v>985</v>
      </c>
      <c r="H258" t="s">
        <v>986</v>
      </c>
      <c r="I258" s="6" t="s">
        <v>987</v>
      </c>
      <c r="J258" s="14"/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0.5</v>
      </c>
      <c r="AX258">
        <v>0.5</v>
      </c>
      <c r="AY258">
        <v>0</v>
      </c>
      <c r="AZ258">
        <v>0</v>
      </c>
      <c r="BA258">
        <v>0.5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C258">
        <f t="shared" si="69"/>
        <v>3</v>
      </c>
      <c r="CE258">
        <f t="shared" si="70"/>
        <v>0</v>
      </c>
      <c r="CF258">
        <f t="shared" si="71"/>
        <v>0</v>
      </c>
      <c r="CG258">
        <f t="shared" si="72"/>
        <v>0</v>
      </c>
      <c r="CH258">
        <f t="shared" si="73"/>
        <v>0</v>
      </c>
      <c r="CI258">
        <f t="shared" si="74"/>
        <v>0</v>
      </c>
      <c r="CJ258">
        <f t="shared" si="75"/>
        <v>2</v>
      </c>
      <c r="CK258">
        <f t="shared" si="76"/>
        <v>1</v>
      </c>
      <c r="CL258">
        <f t="shared" si="77"/>
        <v>0</v>
      </c>
      <c r="CM258">
        <f t="shared" si="78"/>
        <v>0</v>
      </c>
      <c r="CN258">
        <f t="shared" si="79"/>
        <v>0</v>
      </c>
      <c r="CO258">
        <f t="shared" si="80"/>
        <v>0</v>
      </c>
      <c r="CP258">
        <f t="shared" si="81"/>
        <v>0</v>
      </c>
      <c r="CR258">
        <f t="shared" si="82"/>
        <v>2</v>
      </c>
      <c r="CW258">
        <f t="shared" si="83"/>
        <v>0</v>
      </c>
      <c r="CX258">
        <f t="shared" si="84"/>
        <v>0</v>
      </c>
      <c r="CY258">
        <f t="shared" si="85"/>
        <v>0</v>
      </c>
      <c r="CZ258">
        <f t="shared" si="86"/>
        <v>0</v>
      </c>
      <c r="DA258">
        <f t="shared" si="87"/>
        <v>3</v>
      </c>
      <c r="DB258">
        <f t="shared" si="88"/>
        <v>0</v>
      </c>
      <c r="DC258">
        <f t="shared" si="89"/>
        <v>0</v>
      </c>
      <c r="DD258">
        <f t="shared" si="90"/>
        <v>0</v>
      </c>
      <c r="DG258">
        <f t="shared" si="91"/>
        <v>1</v>
      </c>
    </row>
    <row r="259" spans="1:111" x14ac:dyDescent="0.35">
      <c r="A259" s="171" t="s">
        <v>640</v>
      </c>
      <c r="B259" s="6" t="s">
        <v>641</v>
      </c>
      <c r="C259" s="45" t="s">
        <v>3073</v>
      </c>
      <c r="D259" s="161" t="s">
        <v>2154</v>
      </c>
      <c r="E259" s="161"/>
      <c r="F259" s="46" t="s">
        <v>3850</v>
      </c>
      <c r="G259" s="5" t="s">
        <v>1007</v>
      </c>
      <c r="H259" t="s">
        <v>1008</v>
      </c>
      <c r="I259" s="6" t="s">
        <v>1009</v>
      </c>
      <c r="J259" s="14"/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0.5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0.5</v>
      </c>
      <c r="BG259">
        <v>0.5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C259">
        <f t="shared" ref="CC259:CC322" si="92">COUNTIF(K259:CA259, "&gt;0")</f>
        <v>3</v>
      </c>
      <c r="CE259">
        <f t="shared" ref="CE259:CE322" si="93">COUNTIF(K259:U259, "&gt;0")</f>
        <v>0</v>
      </c>
      <c r="CF259">
        <f t="shared" ref="CF259:CF322" si="94">COUNTIF(V259:AJ259, "&gt;0")</f>
        <v>0</v>
      </c>
      <c r="CG259">
        <f t="shared" ref="CG259:CG322" si="95">COUNTIF(AK259:AP259, "&gt;0")</f>
        <v>0</v>
      </c>
      <c r="CH259">
        <f t="shared" ref="CH259:CH322" si="96">COUNTIF(AQ259:AS259,"&gt;0")</f>
        <v>0</v>
      </c>
      <c r="CI259">
        <f t="shared" ref="CI259:CI322" si="97">COUNTIF(AT259,"&gt;0")</f>
        <v>0</v>
      </c>
      <c r="CJ259">
        <f t="shared" ref="CJ259:CJ322" si="98">COUNTIF(AU259:AZ259, "&gt;0")</f>
        <v>1</v>
      </c>
      <c r="CK259">
        <f t="shared" ref="CK259:CK322" si="99">COUNTIF(BA259:BD259, "&gt;0")</f>
        <v>0</v>
      </c>
      <c r="CL259">
        <f t="shared" ref="CL259:CL322" si="100">COUNTIF(BE259:BH259, "&gt;0")</f>
        <v>2</v>
      </c>
      <c r="CM259">
        <f t="shared" ref="CM259:CM322" si="101">COUNTIF(BI259:BM259, "&gt;0")</f>
        <v>0</v>
      </c>
      <c r="CN259">
        <f t="shared" ref="CN259:CN322" si="102">COUNTIF(BN259:BR259, "&gt;0")</f>
        <v>0</v>
      </c>
      <c r="CO259">
        <f t="shared" ref="CO259:CO322" si="103">COUNTIF(BS259:BW259, "&gt;0")</f>
        <v>0</v>
      </c>
      <c r="CP259">
        <f t="shared" ref="CP259:CP322" si="104">COUNTIF(BX259:CA259, "&gt;0")</f>
        <v>0</v>
      </c>
      <c r="CR259">
        <f t="shared" ref="CR259:CR322" si="105">COUNTIF(CE259:CP259, "&gt;0")</f>
        <v>2</v>
      </c>
      <c r="CW259">
        <f t="shared" ref="CW259:CW322" si="106">COUNTIF(K259:AJ259, "&gt;0")</f>
        <v>0</v>
      </c>
      <c r="CX259">
        <f t="shared" ref="CX259:CX322" si="107">COUNTIF(AK259:AP259, "&gt;0")</f>
        <v>0</v>
      </c>
      <c r="CY259">
        <f t="shared" ref="CY259:CY322" si="108">COUNTIF(AQ259:AS259, "&gt;0")</f>
        <v>0</v>
      </c>
      <c r="CZ259">
        <f t="shared" ref="CZ259:CZ322" si="109">COUNTIF(AT259, "&gt;0")</f>
        <v>0</v>
      </c>
      <c r="DA259">
        <f t="shared" ref="DA259:DA322" si="110">COUNTIF(AU259:BM259, "&gt;0")</f>
        <v>3</v>
      </c>
      <c r="DB259">
        <f t="shared" ref="DB259:DB322" si="111">COUNTIF(BN259:BR259, "&gt;0")</f>
        <v>0</v>
      </c>
      <c r="DC259">
        <f t="shared" ref="DC259:DC322" si="112">COUNTIF(BS259:BW259, "&gt;0")</f>
        <v>0</v>
      </c>
      <c r="DD259">
        <f t="shared" ref="DD259:DD322" si="113">COUNTIF(BX259:CA259, "&gt;0")</f>
        <v>0</v>
      </c>
      <c r="DG259">
        <f t="shared" ref="DG259:DG322" si="114">COUNTIF(CW259:DD259, "&gt;0")</f>
        <v>1</v>
      </c>
    </row>
    <row r="260" spans="1:111" x14ac:dyDescent="0.35">
      <c r="A260" s="171" t="s">
        <v>655</v>
      </c>
      <c r="B260" s="6" t="s">
        <v>655</v>
      </c>
      <c r="C260" s="168" t="s">
        <v>938</v>
      </c>
      <c r="D260" s="162" t="s">
        <v>938</v>
      </c>
      <c r="E260" s="162"/>
      <c r="F260" s="164" t="s">
        <v>3852</v>
      </c>
      <c r="G260" s="5" t="s">
        <v>938</v>
      </c>
      <c r="H260" t="s">
        <v>938</v>
      </c>
      <c r="I260" s="6" t="s">
        <v>938</v>
      </c>
      <c r="J260" s="14"/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0.5</v>
      </c>
      <c r="AZ260">
        <v>0.5</v>
      </c>
      <c r="BA260">
        <v>0</v>
      </c>
      <c r="BB260">
        <v>0</v>
      </c>
      <c r="BC260">
        <v>0</v>
      </c>
      <c r="BD260">
        <v>0.5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C260">
        <f t="shared" si="92"/>
        <v>3</v>
      </c>
      <c r="CE260">
        <f t="shared" si="93"/>
        <v>0</v>
      </c>
      <c r="CF260">
        <f t="shared" si="94"/>
        <v>0</v>
      </c>
      <c r="CG260">
        <f t="shared" si="95"/>
        <v>0</v>
      </c>
      <c r="CH260">
        <f t="shared" si="96"/>
        <v>0</v>
      </c>
      <c r="CI260">
        <f t="shared" si="97"/>
        <v>0</v>
      </c>
      <c r="CJ260">
        <f t="shared" si="98"/>
        <v>2</v>
      </c>
      <c r="CK260">
        <f t="shared" si="99"/>
        <v>1</v>
      </c>
      <c r="CL260">
        <f t="shared" si="100"/>
        <v>0</v>
      </c>
      <c r="CM260">
        <f t="shared" si="101"/>
        <v>0</v>
      </c>
      <c r="CN260">
        <f t="shared" si="102"/>
        <v>0</v>
      </c>
      <c r="CO260">
        <f t="shared" si="103"/>
        <v>0</v>
      </c>
      <c r="CP260">
        <f t="shared" si="104"/>
        <v>0</v>
      </c>
      <c r="CR260">
        <f t="shared" si="105"/>
        <v>2</v>
      </c>
      <c r="CW260">
        <f t="shared" si="106"/>
        <v>0</v>
      </c>
      <c r="CX260">
        <f t="shared" si="107"/>
        <v>0</v>
      </c>
      <c r="CY260">
        <f t="shared" si="108"/>
        <v>0</v>
      </c>
      <c r="CZ260">
        <f t="shared" si="109"/>
        <v>0</v>
      </c>
      <c r="DA260">
        <f t="shared" si="110"/>
        <v>3</v>
      </c>
      <c r="DB260">
        <f t="shared" si="111"/>
        <v>0</v>
      </c>
      <c r="DC260">
        <f t="shared" si="112"/>
        <v>0</v>
      </c>
      <c r="DD260">
        <f t="shared" si="113"/>
        <v>0</v>
      </c>
      <c r="DG260">
        <f t="shared" si="114"/>
        <v>1</v>
      </c>
    </row>
    <row r="261" spans="1:111" x14ac:dyDescent="0.35">
      <c r="A261" s="171" t="s">
        <v>671</v>
      </c>
      <c r="B261" s="6" t="s">
        <v>672</v>
      </c>
      <c r="C261" s="71" t="s">
        <v>2717</v>
      </c>
      <c r="D261" s="163" t="s">
        <v>913</v>
      </c>
      <c r="E261" s="163"/>
      <c r="F261" s="72" t="s">
        <v>3857</v>
      </c>
      <c r="G261" s="5" t="s">
        <v>912</v>
      </c>
      <c r="H261" t="s">
        <v>913</v>
      </c>
      <c r="I261" s="6" t="s">
        <v>914</v>
      </c>
      <c r="J261" s="14"/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0.5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0.5</v>
      </c>
      <c r="BK261">
        <v>0.5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C261">
        <f t="shared" si="92"/>
        <v>3</v>
      </c>
      <c r="CE261">
        <f t="shared" si="93"/>
        <v>0</v>
      </c>
      <c r="CF261">
        <f t="shared" si="94"/>
        <v>0</v>
      </c>
      <c r="CG261">
        <f t="shared" si="95"/>
        <v>0</v>
      </c>
      <c r="CH261">
        <f t="shared" si="96"/>
        <v>0</v>
      </c>
      <c r="CI261">
        <f t="shared" si="97"/>
        <v>0</v>
      </c>
      <c r="CJ261">
        <f t="shared" si="98"/>
        <v>1</v>
      </c>
      <c r="CK261">
        <f t="shared" si="99"/>
        <v>0</v>
      </c>
      <c r="CL261">
        <f t="shared" si="100"/>
        <v>0</v>
      </c>
      <c r="CM261">
        <f t="shared" si="101"/>
        <v>2</v>
      </c>
      <c r="CN261">
        <f t="shared" si="102"/>
        <v>0</v>
      </c>
      <c r="CO261">
        <f t="shared" si="103"/>
        <v>0</v>
      </c>
      <c r="CP261">
        <f t="shared" si="104"/>
        <v>0</v>
      </c>
      <c r="CR261">
        <f t="shared" si="105"/>
        <v>2</v>
      </c>
      <c r="CW261">
        <f t="shared" si="106"/>
        <v>0</v>
      </c>
      <c r="CX261">
        <f t="shared" si="107"/>
        <v>0</v>
      </c>
      <c r="CY261">
        <f t="shared" si="108"/>
        <v>0</v>
      </c>
      <c r="CZ261">
        <f t="shared" si="109"/>
        <v>0</v>
      </c>
      <c r="DA261">
        <f t="shared" si="110"/>
        <v>3</v>
      </c>
      <c r="DB261">
        <f t="shared" si="111"/>
        <v>0</v>
      </c>
      <c r="DC261">
        <f t="shared" si="112"/>
        <v>0</v>
      </c>
      <c r="DD261">
        <f t="shared" si="113"/>
        <v>0</v>
      </c>
      <c r="DG261">
        <f t="shared" si="114"/>
        <v>1</v>
      </c>
    </row>
    <row r="262" spans="1:111" x14ac:dyDescent="0.35">
      <c r="A262" s="171" t="s">
        <v>775</v>
      </c>
      <c r="B262" s="6" t="s">
        <v>776</v>
      </c>
      <c r="C262" s="78" t="s">
        <v>3659</v>
      </c>
      <c r="D262" s="155" t="s">
        <v>1521</v>
      </c>
      <c r="E262" s="155"/>
      <c r="F262" s="79" t="s">
        <v>3861</v>
      </c>
      <c r="G262" s="5" t="s">
        <v>938</v>
      </c>
      <c r="H262" t="s">
        <v>938</v>
      </c>
      <c r="I262" s="6" t="s">
        <v>938</v>
      </c>
      <c r="J262" s="14"/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0.5</v>
      </c>
      <c r="BI262">
        <v>0.5</v>
      </c>
      <c r="BJ262">
        <v>0</v>
      </c>
      <c r="BK262">
        <v>0</v>
      </c>
      <c r="BL262">
        <v>0</v>
      </c>
      <c r="BM262">
        <v>0.5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C262">
        <f t="shared" si="92"/>
        <v>3</v>
      </c>
      <c r="CE262">
        <f t="shared" si="93"/>
        <v>0</v>
      </c>
      <c r="CF262">
        <f t="shared" si="94"/>
        <v>0</v>
      </c>
      <c r="CG262">
        <f t="shared" si="95"/>
        <v>0</v>
      </c>
      <c r="CH262">
        <f t="shared" si="96"/>
        <v>0</v>
      </c>
      <c r="CI262">
        <f t="shared" si="97"/>
        <v>0</v>
      </c>
      <c r="CJ262">
        <f t="shared" si="98"/>
        <v>0</v>
      </c>
      <c r="CK262">
        <f t="shared" si="99"/>
        <v>0</v>
      </c>
      <c r="CL262">
        <f t="shared" si="100"/>
        <v>1</v>
      </c>
      <c r="CM262">
        <f t="shared" si="101"/>
        <v>2</v>
      </c>
      <c r="CN262">
        <f t="shared" si="102"/>
        <v>0</v>
      </c>
      <c r="CO262">
        <f t="shared" si="103"/>
        <v>0</v>
      </c>
      <c r="CP262">
        <f t="shared" si="104"/>
        <v>0</v>
      </c>
      <c r="CR262">
        <f t="shared" si="105"/>
        <v>2</v>
      </c>
      <c r="CW262">
        <f t="shared" si="106"/>
        <v>0</v>
      </c>
      <c r="CX262">
        <f t="shared" si="107"/>
        <v>0</v>
      </c>
      <c r="CY262">
        <f t="shared" si="108"/>
        <v>0</v>
      </c>
      <c r="CZ262">
        <f t="shared" si="109"/>
        <v>0</v>
      </c>
      <c r="DA262">
        <f t="shared" si="110"/>
        <v>3</v>
      </c>
      <c r="DB262">
        <f t="shared" si="111"/>
        <v>0</v>
      </c>
      <c r="DC262">
        <f t="shared" si="112"/>
        <v>0</v>
      </c>
      <c r="DD262">
        <f t="shared" si="113"/>
        <v>0</v>
      </c>
      <c r="DG262">
        <f t="shared" si="114"/>
        <v>1</v>
      </c>
    </row>
    <row r="263" spans="1:111" x14ac:dyDescent="0.35">
      <c r="A263" s="171" t="s">
        <v>780</v>
      </c>
      <c r="B263" s="6" t="s">
        <v>781</v>
      </c>
      <c r="C263" s="45" t="s">
        <v>2725</v>
      </c>
      <c r="D263" s="161" t="s">
        <v>1681</v>
      </c>
      <c r="E263" s="161"/>
      <c r="F263" s="46" t="s">
        <v>3850</v>
      </c>
      <c r="G263" s="5" t="s">
        <v>935</v>
      </c>
      <c r="H263" t="s">
        <v>936</v>
      </c>
      <c r="I263" s="6" t="s">
        <v>937</v>
      </c>
      <c r="J263" s="14"/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0.5</v>
      </c>
      <c r="BI263">
        <v>0</v>
      </c>
      <c r="BJ263">
        <v>0</v>
      </c>
      <c r="BK263">
        <v>0.5</v>
      </c>
      <c r="BL263">
        <v>0</v>
      </c>
      <c r="BM263">
        <v>0.5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C263">
        <f t="shared" si="92"/>
        <v>3</v>
      </c>
      <c r="CE263">
        <f t="shared" si="93"/>
        <v>0</v>
      </c>
      <c r="CF263">
        <f t="shared" si="94"/>
        <v>0</v>
      </c>
      <c r="CG263">
        <f t="shared" si="95"/>
        <v>0</v>
      </c>
      <c r="CH263">
        <f t="shared" si="96"/>
        <v>0</v>
      </c>
      <c r="CI263">
        <f t="shared" si="97"/>
        <v>0</v>
      </c>
      <c r="CJ263">
        <f t="shared" si="98"/>
        <v>0</v>
      </c>
      <c r="CK263">
        <f t="shared" si="99"/>
        <v>0</v>
      </c>
      <c r="CL263">
        <f t="shared" si="100"/>
        <v>1</v>
      </c>
      <c r="CM263">
        <f t="shared" si="101"/>
        <v>2</v>
      </c>
      <c r="CN263">
        <f t="shared" si="102"/>
        <v>0</v>
      </c>
      <c r="CO263">
        <f t="shared" si="103"/>
        <v>0</v>
      </c>
      <c r="CP263">
        <f t="shared" si="104"/>
        <v>0</v>
      </c>
      <c r="CR263">
        <f t="shared" si="105"/>
        <v>2</v>
      </c>
      <c r="CW263">
        <f t="shared" si="106"/>
        <v>0</v>
      </c>
      <c r="CX263">
        <f t="shared" si="107"/>
        <v>0</v>
      </c>
      <c r="CY263">
        <f t="shared" si="108"/>
        <v>0</v>
      </c>
      <c r="CZ263">
        <f t="shared" si="109"/>
        <v>0</v>
      </c>
      <c r="DA263">
        <f t="shared" si="110"/>
        <v>3</v>
      </c>
      <c r="DB263">
        <f t="shared" si="111"/>
        <v>0</v>
      </c>
      <c r="DC263">
        <f t="shared" si="112"/>
        <v>0</v>
      </c>
      <c r="DD263">
        <f t="shared" si="113"/>
        <v>0</v>
      </c>
      <c r="DG263">
        <f t="shared" si="114"/>
        <v>1</v>
      </c>
    </row>
    <row r="264" spans="1:111" x14ac:dyDescent="0.35">
      <c r="A264" s="171" t="s">
        <v>566</v>
      </c>
      <c r="B264" s="6" t="s">
        <v>567</v>
      </c>
      <c r="C264" s="45" t="s">
        <v>3074</v>
      </c>
      <c r="D264" s="161" t="s">
        <v>1681</v>
      </c>
      <c r="E264" s="161"/>
      <c r="F264" s="46" t="s">
        <v>3850</v>
      </c>
      <c r="G264" s="5" t="s">
        <v>935</v>
      </c>
      <c r="H264" t="s">
        <v>936</v>
      </c>
      <c r="I264" s="6" t="s">
        <v>937</v>
      </c>
      <c r="J264" s="14"/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0.5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0.5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C264">
        <f t="shared" si="92"/>
        <v>2</v>
      </c>
      <c r="CE264">
        <f t="shared" si="93"/>
        <v>0</v>
      </c>
      <c r="CF264">
        <f t="shared" si="94"/>
        <v>0</v>
      </c>
      <c r="CG264">
        <f t="shared" si="95"/>
        <v>0</v>
      </c>
      <c r="CH264">
        <f t="shared" si="96"/>
        <v>0</v>
      </c>
      <c r="CI264">
        <f t="shared" si="97"/>
        <v>0</v>
      </c>
      <c r="CJ264">
        <f t="shared" si="98"/>
        <v>1</v>
      </c>
      <c r="CK264">
        <f t="shared" si="99"/>
        <v>1</v>
      </c>
      <c r="CL264">
        <f t="shared" si="100"/>
        <v>0</v>
      </c>
      <c r="CM264">
        <f t="shared" si="101"/>
        <v>0</v>
      </c>
      <c r="CN264">
        <f t="shared" si="102"/>
        <v>0</v>
      </c>
      <c r="CO264">
        <f t="shared" si="103"/>
        <v>0</v>
      </c>
      <c r="CP264">
        <f t="shared" si="104"/>
        <v>0</v>
      </c>
      <c r="CR264">
        <f t="shared" si="105"/>
        <v>2</v>
      </c>
      <c r="CW264">
        <f t="shared" si="106"/>
        <v>0</v>
      </c>
      <c r="CX264">
        <f t="shared" si="107"/>
        <v>0</v>
      </c>
      <c r="CY264">
        <f t="shared" si="108"/>
        <v>0</v>
      </c>
      <c r="CZ264">
        <f t="shared" si="109"/>
        <v>0</v>
      </c>
      <c r="DA264">
        <f t="shared" si="110"/>
        <v>2</v>
      </c>
      <c r="DB264">
        <f t="shared" si="111"/>
        <v>0</v>
      </c>
      <c r="DC264">
        <f t="shared" si="112"/>
        <v>0</v>
      </c>
      <c r="DD264">
        <f t="shared" si="113"/>
        <v>0</v>
      </c>
      <c r="DG264">
        <f t="shared" si="114"/>
        <v>1</v>
      </c>
    </row>
    <row r="265" spans="1:111" x14ac:dyDescent="0.35">
      <c r="A265" s="171" t="s">
        <v>568</v>
      </c>
      <c r="B265" s="6" t="s">
        <v>569</v>
      </c>
      <c r="C265" s="45" t="s">
        <v>2304</v>
      </c>
      <c r="D265" s="161" t="s">
        <v>2305</v>
      </c>
      <c r="E265" s="161"/>
      <c r="F265" s="46" t="s">
        <v>3850</v>
      </c>
      <c r="G265" s="5" t="s">
        <v>912</v>
      </c>
      <c r="H265" t="s">
        <v>913</v>
      </c>
      <c r="I265" s="6" t="s">
        <v>914</v>
      </c>
      <c r="J265" s="14"/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0.5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0.5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C265">
        <f t="shared" si="92"/>
        <v>2</v>
      </c>
      <c r="CE265">
        <f t="shared" si="93"/>
        <v>0</v>
      </c>
      <c r="CF265">
        <f t="shared" si="94"/>
        <v>0</v>
      </c>
      <c r="CG265">
        <f t="shared" si="95"/>
        <v>0</v>
      </c>
      <c r="CH265">
        <f t="shared" si="96"/>
        <v>0</v>
      </c>
      <c r="CI265">
        <f t="shared" si="97"/>
        <v>0</v>
      </c>
      <c r="CJ265">
        <f t="shared" si="98"/>
        <v>1</v>
      </c>
      <c r="CK265">
        <f t="shared" si="99"/>
        <v>1</v>
      </c>
      <c r="CL265">
        <f t="shared" si="100"/>
        <v>0</v>
      </c>
      <c r="CM265">
        <f t="shared" si="101"/>
        <v>0</v>
      </c>
      <c r="CN265">
        <f t="shared" si="102"/>
        <v>0</v>
      </c>
      <c r="CO265">
        <f t="shared" si="103"/>
        <v>0</v>
      </c>
      <c r="CP265">
        <f t="shared" si="104"/>
        <v>0</v>
      </c>
      <c r="CR265">
        <f t="shared" si="105"/>
        <v>2</v>
      </c>
      <c r="CW265">
        <f t="shared" si="106"/>
        <v>0</v>
      </c>
      <c r="CX265">
        <f t="shared" si="107"/>
        <v>0</v>
      </c>
      <c r="CY265">
        <f t="shared" si="108"/>
        <v>0</v>
      </c>
      <c r="CZ265">
        <f t="shared" si="109"/>
        <v>0</v>
      </c>
      <c r="DA265">
        <f t="shared" si="110"/>
        <v>2</v>
      </c>
      <c r="DB265">
        <f t="shared" si="111"/>
        <v>0</v>
      </c>
      <c r="DC265">
        <f t="shared" si="112"/>
        <v>0</v>
      </c>
      <c r="DD265">
        <f t="shared" si="113"/>
        <v>0</v>
      </c>
      <c r="DG265">
        <f t="shared" si="114"/>
        <v>1</v>
      </c>
    </row>
    <row r="266" spans="1:111" x14ac:dyDescent="0.35">
      <c r="A266" s="171" t="s">
        <v>605</v>
      </c>
      <c r="B266" s="6" t="s">
        <v>606</v>
      </c>
      <c r="C266" s="168" t="s">
        <v>938</v>
      </c>
      <c r="D266" s="162" t="s">
        <v>938</v>
      </c>
      <c r="E266" s="162"/>
      <c r="F266" s="164" t="s">
        <v>3852</v>
      </c>
      <c r="G266" s="5" t="s">
        <v>938</v>
      </c>
      <c r="H266" t="s">
        <v>938</v>
      </c>
      <c r="I266" s="6" t="s">
        <v>938</v>
      </c>
      <c r="J266" s="14"/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0.5</v>
      </c>
      <c r="AW266">
        <v>0</v>
      </c>
      <c r="AX266">
        <v>0</v>
      </c>
      <c r="AY266">
        <v>0</v>
      </c>
      <c r="AZ266">
        <v>0</v>
      </c>
      <c r="BA266">
        <v>0.5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C266">
        <f t="shared" si="92"/>
        <v>2</v>
      </c>
      <c r="CE266">
        <f t="shared" si="93"/>
        <v>0</v>
      </c>
      <c r="CF266">
        <f t="shared" si="94"/>
        <v>0</v>
      </c>
      <c r="CG266">
        <f t="shared" si="95"/>
        <v>0</v>
      </c>
      <c r="CH266">
        <f t="shared" si="96"/>
        <v>0</v>
      </c>
      <c r="CI266">
        <f t="shared" si="97"/>
        <v>0</v>
      </c>
      <c r="CJ266">
        <f t="shared" si="98"/>
        <v>1</v>
      </c>
      <c r="CK266">
        <f t="shared" si="99"/>
        <v>1</v>
      </c>
      <c r="CL266">
        <f t="shared" si="100"/>
        <v>0</v>
      </c>
      <c r="CM266">
        <f t="shared" si="101"/>
        <v>0</v>
      </c>
      <c r="CN266">
        <f t="shared" si="102"/>
        <v>0</v>
      </c>
      <c r="CO266">
        <f t="shared" si="103"/>
        <v>0</v>
      </c>
      <c r="CP266">
        <f t="shared" si="104"/>
        <v>0</v>
      </c>
      <c r="CR266">
        <f t="shared" si="105"/>
        <v>2</v>
      </c>
      <c r="CW266">
        <f t="shared" si="106"/>
        <v>0</v>
      </c>
      <c r="CX266">
        <f t="shared" si="107"/>
        <v>0</v>
      </c>
      <c r="CY266">
        <f t="shared" si="108"/>
        <v>0</v>
      </c>
      <c r="CZ266">
        <f t="shared" si="109"/>
        <v>0</v>
      </c>
      <c r="DA266">
        <f t="shared" si="110"/>
        <v>2</v>
      </c>
      <c r="DB266">
        <f t="shared" si="111"/>
        <v>0</v>
      </c>
      <c r="DC266">
        <f t="shared" si="112"/>
        <v>0</v>
      </c>
      <c r="DD266">
        <f t="shared" si="113"/>
        <v>0</v>
      </c>
      <c r="DG266">
        <f t="shared" si="114"/>
        <v>1</v>
      </c>
    </row>
    <row r="267" spans="1:111" x14ac:dyDescent="0.35">
      <c r="A267" s="171" t="s">
        <v>608</v>
      </c>
      <c r="B267" s="6" t="s">
        <v>609</v>
      </c>
      <c r="C267" s="47" t="s">
        <v>3662</v>
      </c>
      <c r="D267" s="154" t="s">
        <v>1521</v>
      </c>
      <c r="E267" s="154"/>
      <c r="F267" s="48" t="s">
        <v>3853</v>
      </c>
      <c r="G267" s="5" t="s">
        <v>938</v>
      </c>
      <c r="H267" t="s">
        <v>938</v>
      </c>
      <c r="I267" s="6" t="s">
        <v>938</v>
      </c>
      <c r="J267" s="14"/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0.5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0.5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C267">
        <f t="shared" si="92"/>
        <v>2</v>
      </c>
      <c r="CE267">
        <f t="shared" si="93"/>
        <v>0</v>
      </c>
      <c r="CF267">
        <f t="shared" si="94"/>
        <v>0</v>
      </c>
      <c r="CG267">
        <f t="shared" si="95"/>
        <v>0</v>
      </c>
      <c r="CH267">
        <f t="shared" si="96"/>
        <v>0</v>
      </c>
      <c r="CI267">
        <f t="shared" si="97"/>
        <v>0</v>
      </c>
      <c r="CJ267">
        <f t="shared" si="98"/>
        <v>1</v>
      </c>
      <c r="CK267">
        <f t="shared" si="99"/>
        <v>1</v>
      </c>
      <c r="CL267">
        <f t="shared" si="100"/>
        <v>0</v>
      </c>
      <c r="CM267">
        <f t="shared" si="101"/>
        <v>0</v>
      </c>
      <c r="CN267">
        <f t="shared" si="102"/>
        <v>0</v>
      </c>
      <c r="CO267">
        <f t="shared" si="103"/>
        <v>0</v>
      </c>
      <c r="CP267">
        <f t="shared" si="104"/>
        <v>0</v>
      </c>
      <c r="CR267">
        <f t="shared" si="105"/>
        <v>2</v>
      </c>
      <c r="CW267">
        <f t="shared" si="106"/>
        <v>0</v>
      </c>
      <c r="CX267">
        <f t="shared" si="107"/>
        <v>0</v>
      </c>
      <c r="CY267">
        <f t="shared" si="108"/>
        <v>0</v>
      </c>
      <c r="CZ267">
        <f t="shared" si="109"/>
        <v>0</v>
      </c>
      <c r="DA267">
        <f t="shared" si="110"/>
        <v>2</v>
      </c>
      <c r="DB267">
        <f t="shared" si="111"/>
        <v>0</v>
      </c>
      <c r="DC267">
        <f t="shared" si="112"/>
        <v>0</v>
      </c>
      <c r="DD267">
        <f t="shared" si="113"/>
        <v>0</v>
      </c>
      <c r="DG267">
        <f t="shared" si="114"/>
        <v>1</v>
      </c>
    </row>
    <row r="268" spans="1:111" x14ac:dyDescent="0.35">
      <c r="A268" s="171" t="s">
        <v>613</v>
      </c>
      <c r="B268" s="6" t="s">
        <v>614</v>
      </c>
      <c r="C268" s="71" t="s">
        <v>3075</v>
      </c>
      <c r="D268" s="163" t="s">
        <v>924</v>
      </c>
      <c r="E268" s="163"/>
      <c r="F268" s="72" t="s">
        <v>3857</v>
      </c>
      <c r="G268" s="5" t="s">
        <v>923</v>
      </c>
      <c r="H268" t="s">
        <v>924</v>
      </c>
      <c r="I268" s="6" t="s">
        <v>925</v>
      </c>
      <c r="J268" s="14"/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0.5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0.5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C268">
        <f t="shared" si="92"/>
        <v>2</v>
      </c>
      <c r="CE268">
        <f t="shared" si="93"/>
        <v>0</v>
      </c>
      <c r="CF268">
        <f t="shared" si="94"/>
        <v>0</v>
      </c>
      <c r="CG268">
        <f t="shared" si="95"/>
        <v>0</v>
      </c>
      <c r="CH268">
        <f t="shared" si="96"/>
        <v>0</v>
      </c>
      <c r="CI268">
        <f t="shared" si="97"/>
        <v>0</v>
      </c>
      <c r="CJ268">
        <f t="shared" si="98"/>
        <v>1</v>
      </c>
      <c r="CK268">
        <f t="shared" si="99"/>
        <v>0</v>
      </c>
      <c r="CL268">
        <f t="shared" si="100"/>
        <v>0</v>
      </c>
      <c r="CM268">
        <f t="shared" si="101"/>
        <v>1</v>
      </c>
      <c r="CN268">
        <f t="shared" si="102"/>
        <v>0</v>
      </c>
      <c r="CO268">
        <f t="shared" si="103"/>
        <v>0</v>
      </c>
      <c r="CP268">
        <f t="shared" si="104"/>
        <v>0</v>
      </c>
      <c r="CR268">
        <f t="shared" si="105"/>
        <v>2</v>
      </c>
      <c r="CW268">
        <f t="shared" si="106"/>
        <v>0</v>
      </c>
      <c r="CX268">
        <f t="shared" si="107"/>
        <v>0</v>
      </c>
      <c r="CY268">
        <f t="shared" si="108"/>
        <v>0</v>
      </c>
      <c r="CZ268">
        <f t="shared" si="109"/>
        <v>0</v>
      </c>
      <c r="DA268">
        <f t="shared" si="110"/>
        <v>2</v>
      </c>
      <c r="DB268">
        <f t="shared" si="111"/>
        <v>0</v>
      </c>
      <c r="DC268">
        <f t="shared" si="112"/>
        <v>0</v>
      </c>
      <c r="DD268">
        <f t="shared" si="113"/>
        <v>0</v>
      </c>
      <c r="DG268">
        <f t="shared" si="114"/>
        <v>1</v>
      </c>
    </row>
    <row r="269" spans="1:111" x14ac:dyDescent="0.35">
      <c r="A269" s="171" t="s">
        <v>615</v>
      </c>
      <c r="B269" s="6" t="s">
        <v>616</v>
      </c>
      <c r="C269" s="45" t="s">
        <v>616</v>
      </c>
      <c r="D269" s="161" t="s">
        <v>924</v>
      </c>
      <c r="E269" s="161"/>
      <c r="F269" s="46" t="s">
        <v>3850</v>
      </c>
      <c r="G269" s="5" t="s">
        <v>938</v>
      </c>
      <c r="H269" t="s">
        <v>938</v>
      </c>
      <c r="I269" s="6" t="s">
        <v>938</v>
      </c>
      <c r="J269" s="14"/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0.5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0.5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C269">
        <f t="shared" si="92"/>
        <v>2</v>
      </c>
      <c r="CE269">
        <f t="shared" si="93"/>
        <v>0</v>
      </c>
      <c r="CF269">
        <f t="shared" si="94"/>
        <v>0</v>
      </c>
      <c r="CG269">
        <f t="shared" si="95"/>
        <v>0</v>
      </c>
      <c r="CH269">
        <f t="shared" si="96"/>
        <v>0</v>
      </c>
      <c r="CI269">
        <f t="shared" si="97"/>
        <v>0</v>
      </c>
      <c r="CJ269">
        <f t="shared" si="98"/>
        <v>1</v>
      </c>
      <c r="CK269">
        <f t="shared" si="99"/>
        <v>0</v>
      </c>
      <c r="CL269">
        <f t="shared" si="100"/>
        <v>0</v>
      </c>
      <c r="CM269">
        <f t="shared" si="101"/>
        <v>1</v>
      </c>
      <c r="CN269">
        <f t="shared" si="102"/>
        <v>0</v>
      </c>
      <c r="CO269">
        <f t="shared" si="103"/>
        <v>0</v>
      </c>
      <c r="CP269">
        <f t="shared" si="104"/>
        <v>0</v>
      </c>
      <c r="CR269">
        <f t="shared" si="105"/>
        <v>2</v>
      </c>
      <c r="CW269">
        <f t="shared" si="106"/>
        <v>0</v>
      </c>
      <c r="CX269">
        <f t="shared" si="107"/>
        <v>0</v>
      </c>
      <c r="CY269">
        <f t="shared" si="108"/>
        <v>0</v>
      </c>
      <c r="CZ269">
        <f t="shared" si="109"/>
        <v>0</v>
      </c>
      <c r="DA269">
        <f t="shared" si="110"/>
        <v>2</v>
      </c>
      <c r="DB269">
        <f t="shared" si="111"/>
        <v>0</v>
      </c>
      <c r="DC269">
        <f t="shared" si="112"/>
        <v>0</v>
      </c>
      <c r="DD269">
        <f t="shared" si="113"/>
        <v>0</v>
      </c>
      <c r="DG269">
        <f t="shared" si="114"/>
        <v>1</v>
      </c>
    </row>
    <row r="270" spans="1:111" x14ac:dyDescent="0.35">
      <c r="A270" s="171" t="s">
        <v>642</v>
      </c>
      <c r="B270" s="6" t="s">
        <v>643</v>
      </c>
      <c r="C270" s="45" t="s">
        <v>3076</v>
      </c>
      <c r="D270" s="161" t="s">
        <v>1504</v>
      </c>
      <c r="E270" s="161"/>
      <c r="F270" s="46" t="s">
        <v>3850</v>
      </c>
      <c r="G270" s="5" t="s">
        <v>938</v>
      </c>
      <c r="H270" t="s">
        <v>938</v>
      </c>
      <c r="I270" s="6" t="s">
        <v>938</v>
      </c>
      <c r="J270" s="14"/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0.5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0.5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C270">
        <f t="shared" si="92"/>
        <v>2</v>
      </c>
      <c r="CE270">
        <f t="shared" si="93"/>
        <v>0</v>
      </c>
      <c r="CF270">
        <f t="shared" si="94"/>
        <v>0</v>
      </c>
      <c r="CG270">
        <f t="shared" si="95"/>
        <v>0</v>
      </c>
      <c r="CH270">
        <f t="shared" si="96"/>
        <v>0</v>
      </c>
      <c r="CI270">
        <f t="shared" si="97"/>
        <v>0</v>
      </c>
      <c r="CJ270">
        <f t="shared" si="98"/>
        <v>1</v>
      </c>
      <c r="CK270">
        <f t="shared" si="99"/>
        <v>0</v>
      </c>
      <c r="CL270">
        <f t="shared" si="100"/>
        <v>1</v>
      </c>
      <c r="CM270">
        <f t="shared" si="101"/>
        <v>0</v>
      </c>
      <c r="CN270">
        <f t="shared" si="102"/>
        <v>0</v>
      </c>
      <c r="CO270">
        <f t="shared" si="103"/>
        <v>0</v>
      </c>
      <c r="CP270">
        <f t="shared" si="104"/>
        <v>0</v>
      </c>
      <c r="CR270">
        <f t="shared" si="105"/>
        <v>2</v>
      </c>
      <c r="CW270">
        <f t="shared" si="106"/>
        <v>0</v>
      </c>
      <c r="CX270">
        <f t="shared" si="107"/>
        <v>0</v>
      </c>
      <c r="CY270">
        <f t="shared" si="108"/>
        <v>0</v>
      </c>
      <c r="CZ270">
        <f t="shared" si="109"/>
        <v>0</v>
      </c>
      <c r="DA270">
        <f t="shared" si="110"/>
        <v>2</v>
      </c>
      <c r="DB270">
        <f t="shared" si="111"/>
        <v>0</v>
      </c>
      <c r="DC270">
        <f t="shared" si="112"/>
        <v>0</v>
      </c>
      <c r="DD270">
        <f t="shared" si="113"/>
        <v>0</v>
      </c>
      <c r="DG270">
        <f t="shared" si="114"/>
        <v>1</v>
      </c>
    </row>
    <row r="271" spans="1:111" x14ac:dyDescent="0.35">
      <c r="A271" s="171" t="s">
        <v>664</v>
      </c>
      <c r="B271" s="6" t="s">
        <v>665</v>
      </c>
      <c r="C271" s="47" t="s">
        <v>665</v>
      </c>
      <c r="D271" s="154" t="s">
        <v>1521</v>
      </c>
      <c r="E271" s="154"/>
      <c r="F271" s="48" t="s">
        <v>3853</v>
      </c>
      <c r="G271" s="5" t="s">
        <v>938</v>
      </c>
      <c r="H271" t="s">
        <v>938</v>
      </c>
      <c r="I271" s="6" t="s">
        <v>938</v>
      </c>
      <c r="J271" s="14"/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0.5</v>
      </c>
      <c r="AZ271">
        <v>0</v>
      </c>
      <c r="BA271">
        <v>0.5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C271">
        <f t="shared" si="92"/>
        <v>2</v>
      </c>
      <c r="CE271">
        <f t="shared" si="93"/>
        <v>0</v>
      </c>
      <c r="CF271">
        <f t="shared" si="94"/>
        <v>0</v>
      </c>
      <c r="CG271">
        <f t="shared" si="95"/>
        <v>0</v>
      </c>
      <c r="CH271">
        <f t="shared" si="96"/>
        <v>0</v>
      </c>
      <c r="CI271">
        <f t="shared" si="97"/>
        <v>0</v>
      </c>
      <c r="CJ271">
        <f t="shared" si="98"/>
        <v>1</v>
      </c>
      <c r="CK271">
        <f t="shared" si="99"/>
        <v>1</v>
      </c>
      <c r="CL271">
        <f t="shared" si="100"/>
        <v>0</v>
      </c>
      <c r="CM271">
        <f t="shared" si="101"/>
        <v>0</v>
      </c>
      <c r="CN271">
        <f t="shared" si="102"/>
        <v>0</v>
      </c>
      <c r="CO271">
        <f t="shared" si="103"/>
        <v>0</v>
      </c>
      <c r="CP271">
        <f t="shared" si="104"/>
        <v>0</v>
      </c>
      <c r="CR271">
        <f t="shared" si="105"/>
        <v>2</v>
      </c>
      <c r="CW271">
        <f t="shared" si="106"/>
        <v>0</v>
      </c>
      <c r="CX271">
        <f t="shared" si="107"/>
        <v>0</v>
      </c>
      <c r="CY271">
        <f t="shared" si="108"/>
        <v>0</v>
      </c>
      <c r="CZ271">
        <f t="shared" si="109"/>
        <v>0</v>
      </c>
      <c r="DA271">
        <f t="shared" si="110"/>
        <v>2</v>
      </c>
      <c r="DB271">
        <f t="shared" si="111"/>
        <v>0</v>
      </c>
      <c r="DC271">
        <f t="shared" si="112"/>
        <v>0</v>
      </c>
      <c r="DD271">
        <f t="shared" si="113"/>
        <v>0</v>
      </c>
      <c r="DG271">
        <f t="shared" si="114"/>
        <v>1</v>
      </c>
    </row>
    <row r="272" spans="1:111" x14ac:dyDescent="0.35">
      <c r="A272" s="171" t="s">
        <v>666</v>
      </c>
      <c r="B272" s="6" t="s">
        <v>667</v>
      </c>
      <c r="C272" s="47" t="s">
        <v>3672</v>
      </c>
      <c r="D272" s="154" t="s">
        <v>3908</v>
      </c>
      <c r="E272" s="154"/>
      <c r="F272" s="48" t="s">
        <v>3853</v>
      </c>
      <c r="G272" s="5" t="s">
        <v>938</v>
      </c>
      <c r="H272" t="s">
        <v>938</v>
      </c>
      <c r="I272" s="6" t="s">
        <v>938</v>
      </c>
      <c r="J272" s="14"/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0.5</v>
      </c>
      <c r="AZ272">
        <v>0</v>
      </c>
      <c r="BA272">
        <v>0</v>
      </c>
      <c r="BB272">
        <v>0.5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C272">
        <f t="shared" si="92"/>
        <v>2</v>
      </c>
      <c r="CE272">
        <f t="shared" si="93"/>
        <v>0</v>
      </c>
      <c r="CF272">
        <f t="shared" si="94"/>
        <v>0</v>
      </c>
      <c r="CG272">
        <f t="shared" si="95"/>
        <v>0</v>
      </c>
      <c r="CH272">
        <f t="shared" si="96"/>
        <v>0</v>
      </c>
      <c r="CI272">
        <f t="shared" si="97"/>
        <v>0</v>
      </c>
      <c r="CJ272">
        <f t="shared" si="98"/>
        <v>1</v>
      </c>
      <c r="CK272">
        <f t="shared" si="99"/>
        <v>1</v>
      </c>
      <c r="CL272">
        <f t="shared" si="100"/>
        <v>0</v>
      </c>
      <c r="CM272">
        <f t="shared" si="101"/>
        <v>0</v>
      </c>
      <c r="CN272">
        <f t="shared" si="102"/>
        <v>0</v>
      </c>
      <c r="CO272">
        <f t="shared" si="103"/>
        <v>0</v>
      </c>
      <c r="CP272">
        <f t="shared" si="104"/>
        <v>0</v>
      </c>
      <c r="CR272">
        <f t="shared" si="105"/>
        <v>2</v>
      </c>
      <c r="CW272">
        <f t="shared" si="106"/>
        <v>0</v>
      </c>
      <c r="CX272">
        <f t="shared" si="107"/>
        <v>0</v>
      </c>
      <c r="CY272">
        <f t="shared" si="108"/>
        <v>0</v>
      </c>
      <c r="CZ272">
        <f t="shared" si="109"/>
        <v>0</v>
      </c>
      <c r="DA272">
        <f t="shared" si="110"/>
        <v>2</v>
      </c>
      <c r="DB272">
        <f t="shared" si="111"/>
        <v>0</v>
      </c>
      <c r="DC272">
        <f t="shared" si="112"/>
        <v>0</v>
      </c>
      <c r="DD272">
        <f t="shared" si="113"/>
        <v>0</v>
      </c>
      <c r="DG272">
        <f t="shared" si="114"/>
        <v>1</v>
      </c>
    </row>
    <row r="273" spans="1:111" x14ac:dyDescent="0.35">
      <c r="A273" s="171" t="s">
        <v>711</v>
      </c>
      <c r="B273" s="6" t="s">
        <v>712</v>
      </c>
      <c r="C273" s="168" t="s">
        <v>938</v>
      </c>
      <c r="D273" s="162" t="s">
        <v>938</v>
      </c>
      <c r="E273" s="162"/>
      <c r="F273" s="164" t="s">
        <v>3852</v>
      </c>
      <c r="G273" s="5" t="s">
        <v>938</v>
      </c>
      <c r="H273" t="s">
        <v>938</v>
      </c>
      <c r="I273" s="6" t="s">
        <v>938</v>
      </c>
      <c r="J273" s="14"/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0.5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0.5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C273">
        <f t="shared" si="92"/>
        <v>2</v>
      </c>
      <c r="CE273">
        <f t="shared" si="93"/>
        <v>0</v>
      </c>
      <c r="CF273">
        <f t="shared" si="94"/>
        <v>0</v>
      </c>
      <c r="CG273">
        <f t="shared" si="95"/>
        <v>0</v>
      </c>
      <c r="CH273">
        <f t="shared" si="96"/>
        <v>0</v>
      </c>
      <c r="CI273">
        <f t="shared" si="97"/>
        <v>0</v>
      </c>
      <c r="CJ273">
        <f t="shared" si="98"/>
        <v>0</v>
      </c>
      <c r="CK273">
        <f t="shared" si="99"/>
        <v>1</v>
      </c>
      <c r="CL273">
        <f t="shared" si="100"/>
        <v>0</v>
      </c>
      <c r="CM273">
        <f t="shared" si="101"/>
        <v>1</v>
      </c>
      <c r="CN273">
        <f t="shared" si="102"/>
        <v>0</v>
      </c>
      <c r="CO273">
        <f t="shared" si="103"/>
        <v>0</v>
      </c>
      <c r="CP273">
        <f t="shared" si="104"/>
        <v>0</v>
      </c>
      <c r="CR273">
        <f t="shared" si="105"/>
        <v>2</v>
      </c>
      <c r="CW273">
        <f t="shared" si="106"/>
        <v>0</v>
      </c>
      <c r="CX273">
        <f t="shared" si="107"/>
        <v>0</v>
      </c>
      <c r="CY273">
        <f t="shared" si="108"/>
        <v>0</v>
      </c>
      <c r="CZ273">
        <f t="shared" si="109"/>
        <v>0</v>
      </c>
      <c r="DA273">
        <f t="shared" si="110"/>
        <v>2</v>
      </c>
      <c r="DB273">
        <f t="shared" si="111"/>
        <v>0</v>
      </c>
      <c r="DC273">
        <f t="shared" si="112"/>
        <v>0</v>
      </c>
      <c r="DD273">
        <f t="shared" si="113"/>
        <v>0</v>
      </c>
      <c r="DG273">
        <f t="shared" si="114"/>
        <v>1</v>
      </c>
    </row>
    <row r="274" spans="1:111" x14ac:dyDescent="0.35">
      <c r="A274" s="171" t="s">
        <v>713</v>
      </c>
      <c r="B274" s="6" t="s">
        <v>714</v>
      </c>
      <c r="C274" s="45" t="s">
        <v>2753</v>
      </c>
      <c r="D274" s="161" t="s">
        <v>1011</v>
      </c>
      <c r="E274" s="161"/>
      <c r="F274" s="46" t="s">
        <v>3850</v>
      </c>
      <c r="G274" s="5" t="s">
        <v>1010</v>
      </c>
      <c r="H274" t="s">
        <v>1011</v>
      </c>
      <c r="I274" s="6" t="s">
        <v>1012</v>
      </c>
      <c r="J274" s="14"/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0.5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0.5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C274">
        <f t="shared" si="92"/>
        <v>2</v>
      </c>
      <c r="CE274">
        <f t="shared" si="93"/>
        <v>0</v>
      </c>
      <c r="CF274">
        <f t="shared" si="94"/>
        <v>0</v>
      </c>
      <c r="CG274">
        <f t="shared" si="95"/>
        <v>0</v>
      </c>
      <c r="CH274">
        <f t="shared" si="96"/>
        <v>0</v>
      </c>
      <c r="CI274">
        <f t="shared" si="97"/>
        <v>0</v>
      </c>
      <c r="CJ274">
        <f t="shared" si="98"/>
        <v>0</v>
      </c>
      <c r="CK274">
        <f t="shared" si="99"/>
        <v>1</v>
      </c>
      <c r="CL274">
        <f t="shared" si="100"/>
        <v>0</v>
      </c>
      <c r="CM274">
        <f t="shared" si="101"/>
        <v>1</v>
      </c>
      <c r="CN274">
        <f t="shared" si="102"/>
        <v>0</v>
      </c>
      <c r="CO274">
        <f t="shared" si="103"/>
        <v>0</v>
      </c>
      <c r="CP274">
        <f t="shared" si="104"/>
        <v>0</v>
      </c>
      <c r="CR274">
        <f t="shared" si="105"/>
        <v>2</v>
      </c>
      <c r="CW274">
        <f t="shared" si="106"/>
        <v>0</v>
      </c>
      <c r="CX274">
        <f t="shared" si="107"/>
        <v>0</v>
      </c>
      <c r="CY274">
        <f t="shared" si="108"/>
        <v>0</v>
      </c>
      <c r="CZ274">
        <f t="shared" si="109"/>
        <v>0</v>
      </c>
      <c r="DA274">
        <f t="shared" si="110"/>
        <v>2</v>
      </c>
      <c r="DB274">
        <f t="shared" si="111"/>
        <v>0</v>
      </c>
      <c r="DC274">
        <f t="shared" si="112"/>
        <v>0</v>
      </c>
      <c r="DD274">
        <f t="shared" si="113"/>
        <v>0</v>
      </c>
      <c r="DG274">
        <f t="shared" si="114"/>
        <v>1</v>
      </c>
    </row>
    <row r="275" spans="1:111" x14ac:dyDescent="0.35">
      <c r="A275" s="171" t="s">
        <v>715</v>
      </c>
      <c r="B275" s="6" t="s">
        <v>716</v>
      </c>
      <c r="C275" s="168" t="s">
        <v>938</v>
      </c>
      <c r="D275" s="162" t="s">
        <v>938</v>
      </c>
      <c r="E275" s="162"/>
      <c r="F275" s="164" t="s">
        <v>3852</v>
      </c>
      <c r="G275" s="5" t="s">
        <v>938</v>
      </c>
      <c r="H275" t="s">
        <v>938</v>
      </c>
      <c r="I275" s="6" t="s">
        <v>938</v>
      </c>
      <c r="J275" s="14"/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0.5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0.5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C275">
        <f t="shared" si="92"/>
        <v>2</v>
      </c>
      <c r="CE275">
        <f t="shared" si="93"/>
        <v>0</v>
      </c>
      <c r="CF275">
        <f t="shared" si="94"/>
        <v>0</v>
      </c>
      <c r="CG275">
        <f t="shared" si="95"/>
        <v>0</v>
      </c>
      <c r="CH275">
        <f t="shared" si="96"/>
        <v>0</v>
      </c>
      <c r="CI275">
        <f t="shared" si="97"/>
        <v>0</v>
      </c>
      <c r="CJ275">
        <f t="shared" si="98"/>
        <v>0</v>
      </c>
      <c r="CK275">
        <f t="shared" si="99"/>
        <v>1</v>
      </c>
      <c r="CL275">
        <f t="shared" si="100"/>
        <v>0</v>
      </c>
      <c r="CM275">
        <f t="shared" si="101"/>
        <v>1</v>
      </c>
      <c r="CN275">
        <f t="shared" si="102"/>
        <v>0</v>
      </c>
      <c r="CO275">
        <f t="shared" si="103"/>
        <v>0</v>
      </c>
      <c r="CP275">
        <f t="shared" si="104"/>
        <v>0</v>
      </c>
      <c r="CR275">
        <f t="shared" si="105"/>
        <v>2</v>
      </c>
      <c r="CW275">
        <f t="shared" si="106"/>
        <v>0</v>
      </c>
      <c r="CX275">
        <f t="shared" si="107"/>
        <v>0</v>
      </c>
      <c r="CY275">
        <f t="shared" si="108"/>
        <v>0</v>
      </c>
      <c r="CZ275">
        <f t="shared" si="109"/>
        <v>0</v>
      </c>
      <c r="DA275">
        <f t="shared" si="110"/>
        <v>2</v>
      </c>
      <c r="DB275">
        <f t="shared" si="111"/>
        <v>0</v>
      </c>
      <c r="DC275">
        <f t="shared" si="112"/>
        <v>0</v>
      </c>
      <c r="DD275">
        <f t="shared" si="113"/>
        <v>0</v>
      </c>
      <c r="DG275">
        <f t="shared" si="114"/>
        <v>1</v>
      </c>
    </row>
    <row r="276" spans="1:111" x14ac:dyDescent="0.35">
      <c r="A276" s="171" t="s">
        <v>717</v>
      </c>
      <c r="B276" s="6" t="s">
        <v>718</v>
      </c>
      <c r="C276" s="78" t="s">
        <v>718</v>
      </c>
      <c r="D276" s="155" t="s">
        <v>3388</v>
      </c>
      <c r="E276" s="155" t="s">
        <v>1521</v>
      </c>
      <c r="F276" s="79" t="s">
        <v>3861</v>
      </c>
      <c r="G276" s="5" t="s">
        <v>1013</v>
      </c>
      <c r="H276" t="s">
        <v>1014</v>
      </c>
      <c r="I276" s="6" t="s">
        <v>1015</v>
      </c>
      <c r="J276" s="14"/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0.5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0.5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C276">
        <f t="shared" si="92"/>
        <v>2</v>
      </c>
      <c r="CE276">
        <f t="shared" si="93"/>
        <v>0</v>
      </c>
      <c r="CF276">
        <f t="shared" si="94"/>
        <v>0</v>
      </c>
      <c r="CG276">
        <f t="shared" si="95"/>
        <v>0</v>
      </c>
      <c r="CH276">
        <f t="shared" si="96"/>
        <v>0</v>
      </c>
      <c r="CI276">
        <f t="shared" si="97"/>
        <v>0</v>
      </c>
      <c r="CJ276">
        <f t="shared" si="98"/>
        <v>0</v>
      </c>
      <c r="CK276">
        <f t="shared" si="99"/>
        <v>1</v>
      </c>
      <c r="CL276">
        <f t="shared" si="100"/>
        <v>0</v>
      </c>
      <c r="CM276">
        <f t="shared" si="101"/>
        <v>1</v>
      </c>
      <c r="CN276">
        <f t="shared" si="102"/>
        <v>0</v>
      </c>
      <c r="CO276">
        <f t="shared" si="103"/>
        <v>0</v>
      </c>
      <c r="CP276">
        <f t="shared" si="104"/>
        <v>0</v>
      </c>
      <c r="CR276">
        <f t="shared" si="105"/>
        <v>2</v>
      </c>
      <c r="CW276">
        <f t="shared" si="106"/>
        <v>0</v>
      </c>
      <c r="CX276">
        <f t="shared" si="107"/>
        <v>0</v>
      </c>
      <c r="CY276">
        <f t="shared" si="108"/>
        <v>0</v>
      </c>
      <c r="CZ276">
        <f t="shared" si="109"/>
        <v>0</v>
      </c>
      <c r="DA276">
        <f t="shared" si="110"/>
        <v>2</v>
      </c>
      <c r="DB276">
        <f t="shared" si="111"/>
        <v>0</v>
      </c>
      <c r="DC276">
        <f t="shared" si="112"/>
        <v>0</v>
      </c>
      <c r="DD276">
        <f t="shared" si="113"/>
        <v>0</v>
      </c>
      <c r="DG276">
        <f t="shared" si="114"/>
        <v>1</v>
      </c>
    </row>
    <row r="277" spans="1:111" x14ac:dyDescent="0.35">
      <c r="A277" s="171" t="s">
        <v>732</v>
      </c>
      <c r="B277" s="6" t="s">
        <v>733</v>
      </c>
      <c r="C277" s="45" t="s">
        <v>733</v>
      </c>
      <c r="D277" s="161" t="s">
        <v>924</v>
      </c>
      <c r="E277" s="161"/>
      <c r="F277" s="46" t="s">
        <v>3850</v>
      </c>
      <c r="G277" s="5" t="s">
        <v>938</v>
      </c>
      <c r="H277" t="s">
        <v>938</v>
      </c>
      <c r="I277" s="6" t="s">
        <v>938</v>
      </c>
      <c r="J277" s="14"/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0.5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0.5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C277">
        <f t="shared" si="92"/>
        <v>2</v>
      </c>
      <c r="CE277">
        <f t="shared" si="93"/>
        <v>0</v>
      </c>
      <c r="CF277">
        <f t="shared" si="94"/>
        <v>0</v>
      </c>
      <c r="CG277">
        <f t="shared" si="95"/>
        <v>0</v>
      </c>
      <c r="CH277">
        <f t="shared" si="96"/>
        <v>0</v>
      </c>
      <c r="CI277">
        <f t="shared" si="97"/>
        <v>0</v>
      </c>
      <c r="CJ277">
        <f t="shared" si="98"/>
        <v>0</v>
      </c>
      <c r="CK277">
        <f t="shared" si="99"/>
        <v>1</v>
      </c>
      <c r="CL277">
        <f t="shared" si="100"/>
        <v>0</v>
      </c>
      <c r="CM277">
        <f t="shared" si="101"/>
        <v>1</v>
      </c>
      <c r="CN277">
        <f t="shared" si="102"/>
        <v>0</v>
      </c>
      <c r="CO277">
        <f t="shared" si="103"/>
        <v>0</v>
      </c>
      <c r="CP277">
        <f t="shared" si="104"/>
        <v>0</v>
      </c>
      <c r="CR277">
        <f t="shared" si="105"/>
        <v>2</v>
      </c>
      <c r="CW277">
        <f t="shared" si="106"/>
        <v>0</v>
      </c>
      <c r="CX277">
        <f t="shared" si="107"/>
        <v>0</v>
      </c>
      <c r="CY277">
        <f t="shared" si="108"/>
        <v>0</v>
      </c>
      <c r="CZ277">
        <f t="shared" si="109"/>
        <v>0</v>
      </c>
      <c r="DA277">
        <f t="shared" si="110"/>
        <v>2</v>
      </c>
      <c r="DB277">
        <f t="shared" si="111"/>
        <v>0</v>
      </c>
      <c r="DC277">
        <f t="shared" si="112"/>
        <v>0</v>
      </c>
      <c r="DD277">
        <f t="shared" si="113"/>
        <v>0</v>
      </c>
      <c r="DG277">
        <f t="shared" si="114"/>
        <v>1</v>
      </c>
    </row>
    <row r="278" spans="1:111" x14ac:dyDescent="0.35">
      <c r="A278" s="171" t="s">
        <v>734</v>
      </c>
      <c r="B278" s="6" t="s">
        <v>735</v>
      </c>
      <c r="C278" s="45" t="s">
        <v>735</v>
      </c>
      <c r="D278" s="161" t="s">
        <v>1030</v>
      </c>
      <c r="E278" s="161"/>
      <c r="F278" s="46" t="s">
        <v>3850</v>
      </c>
      <c r="G278" s="5" t="s">
        <v>939</v>
      </c>
      <c r="H278" t="s">
        <v>1016</v>
      </c>
      <c r="I278" s="7" t="s">
        <v>1017</v>
      </c>
      <c r="J278" s="14"/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0.5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0.5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C278">
        <f t="shared" si="92"/>
        <v>2</v>
      </c>
      <c r="CE278">
        <f t="shared" si="93"/>
        <v>0</v>
      </c>
      <c r="CF278">
        <f t="shared" si="94"/>
        <v>0</v>
      </c>
      <c r="CG278">
        <f t="shared" si="95"/>
        <v>0</v>
      </c>
      <c r="CH278">
        <f t="shared" si="96"/>
        <v>0</v>
      </c>
      <c r="CI278">
        <f t="shared" si="97"/>
        <v>0</v>
      </c>
      <c r="CJ278">
        <f t="shared" si="98"/>
        <v>0</v>
      </c>
      <c r="CK278">
        <f t="shared" si="99"/>
        <v>1</v>
      </c>
      <c r="CL278">
        <f t="shared" si="100"/>
        <v>0</v>
      </c>
      <c r="CM278">
        <f t="shared" si="101"/>
        <v>1</v>
      </c>
      <c r="CN278">
        <f t="shared" si="102"/>
        <v>0</v>
      </c>
      <c r="CO278">
        <f t="shared" si="103"/>
        <v>0</v>
      </c>
      <c r="CP278">
        <f t="shared" si="104"/>
        <v>0</v>
      </c>
      <c r="CR278">
        <f t="shared" si="105"/>
        <v>2</v>
      </c>
      <c r="CW278">
        <f t="shared" si="106"/>
        <v>0</v>
      </c>
      <c r="CX278">
        <f t="shared" si="107"/>
        <v>0</v>
      </c>
      <c r="CY278">
        <f t="shared" si="108"/>
        <v>0</v>
      </c>
      <c r="CZ278">
        <f t="shared" si="109"/>
        <v>0</v>
      </c>
      <c r="DA278">
        <f t="shared" si="110"/>
        <v>2</v>
      </c>
      <c r="DB278">
        <f t="shared" si="111"/>
        <v>0</v>
      </c>
      <c r="DC278">
        <f t="shared" si="112"/>
        <v>0</v>
      </c>
      <c r="DD278">
        <f t="shared" si="113"/>
        <v>0</v>
      </c>
      <c r="DG278">
        <f t="shared" si="114"/>
        <v>1</v>
      </c>
    </row>
    <row r="279" spans="1:111" x14ac:dyDescent="0.35">
      <c r="A279" s="171" t="s">
        <v>736</v>
      </c>
      <c r="B279" s="6" t="s">
        <v>737</v>
      </c>
      <c r="C279" s="47" t="s">
        <v>737</v>
      </c>
      <c r="D279" s="154" t="s">
        <v>3683</v>
      </c>
      <c r="E279" s="154"/>
      <c r="F279" s="48" t="s">
        <v>3853</v>
      </c>
      <c r="G279" s="5" t="s">
        <v>938</v>
      </c>
      <c r="H279" t="s">
        <v>938</v>
      </c>
      <c r="I279" s="6" t="s">
        <v>938</v>
      </c>
      <c r="J279" s="14"/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0.5</v>
      </c>
      <c r="BE279">
        <v>0</v>
      </c>
      <c r="BF279">
        <v>0</v>
      </c>
      <c r="BG279">
        <v>0.5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C279">
        <f t="shared" si="92"/>
        <v>2</v>
      </c>
      <c r="CE279">
        <f t="shared" si="93"/>
        <v>0</v>
      </c>
      <c r="CF279">
        <f t="shared" si="94"/>
        <v>0</v>
      </c>
      <c r="CG279">
        <f t="shared" si="95"/>
        <v>0</v>
      </c>
      <c r="CH279">
        <f t="shared" si="96"/>
        <v>0</v>
      </c>
      <c r="CI279">
        <f t="shared" si="97"/>
        <v>0</v>
      </c>
      <c r="CJ279">
        <f t="shared" si="98"/>
        <v>0</v>
      </c>
      <c r="CK279">
        <f t="shared" si="99"/>
        <v>1</v>
      </c>
      <c r="CL279">
        <f t="shared" si="100"/>
        <v>1</v>
      </c>
      <c r="CM279">
        <f t="shared" si="101"/>
        <v>0</v>
      </c>
      <c r="CN279">
        <f t="shared" si="102"/>
        <v>0</v>
      </c>
      <c r="CO279">
        <f t="shared" si="103"/>
        <v>0</v>
      </c>
      <c r="CP279">
        <f t="shared" si="104"/>
        <v>0</v>
      </c>
      <c r="CR279">
        <f t="shared" si="105"/>
        <v>2</v>
      </c>
      <c r="CW279">
        <f t="shared" si="106"/>
        <v>0</v>
      </c>
      <c r="CX279">
        <f t="shared" si="107"/>
        <v>0</v>
      </c>
      <c r="CY279">
        <f t="shared" si="108"/>
        <v>0</v>
      </c>
      <c r="CZ279">
        <f t="shared" si="109"/>
        <v>0</v>
      </c>
      <c r="DA279">
        <f t="shared" si="110"/>
        <v>2</v>
      </c>
      <c r="DB279">
        <f t="shared" si="111"/>
        <v>0</v>
      </c>
      <c r="DC279">
        <f t="shared" si="112"/>
        <v>0</v>
      </c>
      <c r="DD279">
        <f t="shared" si="113"/>
        <v>0</v>
      </c>
      <c r="DG279">
        <f t="shared" si="114"/>
        <v>1</v>
      </c>
    </row>
    <row r="280" spans="1:111" x14ac:dyDescent="0.35">
      <c r="A280" s="171" t="s">
        <v>740</v>
      </c>
      <c r="B280" s="6" t="s">
        <v>741</v>
      </c>
      <c r="C280" s="47" t="s">
        <v>741</v>
      </c>
      <c r="D280" s="154" t="s">
        <v>3688</v>
      </c>
      <c r="E280" s="154"/>
      <c r="F280" s="48" t="s">
        <v>3853</v>
      </c>
      <c r="G280" s="5" t="s">
        <v>938</v>
      </c>
      <c r="H280" t="s">
        <v>938</v>
      </c>
      <c r="I280" s="6" t="s">
        <v>938</v>
      </c>
      <c r="J280" s="14"/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0.5</v>
      </c>
      <c r="BE280">
        <v>0</v>
      </c>
      <c r="BF280">
        <v>0</v>
      </c>
      <c r="BG280">
        <v>0</v>
      </c>
      <c r="BH280">
        <v>0</v>
      </c>
      <c r="BI280">
        <v>0.5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C280">
        <f t="shared" si="92"/>
        <v>2</v>
      </c>
      <c r="CE280">
        <f t="shared" si="93"/>
        <v>0</v>
      </c>
      <c r="CF280">
        <f t="shared" si="94"/>
        <v>0</v>
      </c>
      <c r="CG280">
        <f t="shared" si="95"/>
        <v>0</v>
      </c>
      <c r="CH280">
        <f t="shared" si="96"/>
        <v>0</v>
      </c>
      <c r="CI280">
        <f t="shared" si="97"/>
        <v>0</v>
      </c>
      <c r="CJ280">
        <f t="shared" si="98"/>
        <v>0</v>
      </c>
      <c r="CK280">
        <f t="shared" si="99"/>
        <v>1</v>
      </c>
      <c r="CL280">
        <f t="shared" si="100"/>
        <v>0</v>
      </c>
      <c r="CM280">
        <f t="shared" si="101"/>
        <v>1</v>
      </c>
      <c r="CN280">
        <f t="shared" si="102"/>
        <v>0</v>
      </c>
      <c r="CO280">
        <f t="shared" si="103"/>
        <v>0</v>
      </c>
      <c r="CP280">
        <f t="shared" si="104"/>
        <v>0</v>
      </c>
      <c r="CR280">
        <f t="shared" si="105"/>
        <v>2</v>
      </c>
      <c r="CW280">
        <f t="shared" si="106"/>
        <v>0</v>
      </c>
      <c r="CX280">
        <f t="shared" si="107"/>
        <v>0</v>
      </c>
      <c r="CY280">
        <f t="shared" si="108"/>
        <v>0</v>
      </c>
      <c r="CZ280">
        <f t="shared" si="109"/>
        <v>0</v>
      </c>
      <c r="DA280">
        <f t="shared" si="110"/>
        <v>2</v>
      </c>
      <c r="DB280">
        <f t="shared" si="111"/>
        <v>0</v>
      </c>
      <c r="DC280">
        <f t="shared" si="112"/>
        <v>0</v>
      </c>
      <c r="DD280">
        <f t="shared" si="113"/>
        <v>0</v>
      </c>
      <c r="DG280">
        <f t="shared" si="114"/>
        <v>1</v>
      </c>
    </row>
    <row r="281" spans="1:111" x14ac:dyDescent="0.35">
      <c r="A281" s="171" t="s">
        <v>742</v>
      </c>
      <c r="B281" s="6" t="s">
        <v>743</v>
      </c>
      <c r="C281" s="47" t="s">
        <v>3694</v>
      </c>
      <c r="D281" s="154" t="s">
        <v>3695</v>
      </c>
      <c r="E281" s="154"/>
      <c r="F281" s="48" t="s">
        <v>3853</v>
      </c>
      <c r="G281" s="5" t="s">
        <v>938</v>
      </c>
      <c r="H281" t="s">
        <v>938</v>
      </c>
      <c r="I281" s="6" t="s">
        <v>938</v>
      </c>
      <c r="J281" s="14"/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0.5</v>
      </c>
      <c r="BE281">
        <v>0</v>
      </c>
      <c r="BF281">
        <v>0</v>
      </c>
      <c r="BG281">
        <v>0</v>
      </c>
      <c r="BH281">
        <v>0</v>
      </c>
      <c r="BI281">
        <v>0.5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C281">
        <f t="shared" si="92"/>
        <v>2</v>
      </c>
      <c r="CE281">
        <f t="shared" si="93"/>
        <v>0</v>
      </c>
      <c r="CF281">
        <f t="shared" si="94"/>
        <v>0</v>
      </c>
      <c r="CG281">
        <f t="shared" si="95"/>
        <v>0</v>
      </c>
      <c r="CH281">
        <f t="shared" si="96"/>
        <v>0</v>
      </c>
      <c r="CI281">
        <f t="shared" si="97"/>
        <v>0</v>
      </c>
      <c r="CJ281">
        <f t="shared" si="98"/>
        <v>0</v>
      </c>
      <c r="CK281">
        <f t="shared" si="99"/>
        <v>1</v>
      </c>
      <c r="CL281">
        <f t="shared" si="100"/>
        <v>0</v>
      </c>
      <c r="CM281">
        <f t="shared" si="101"/>
        <v>1</v>
      </c>
      <c r="CN281">
        <f t="shared" si="102"/>
        <v>0</v>
      </c>
      <c r="CO281">
        <f t="shared" si="103"/>
        <v>0</v>
      </c>
      <c r="CP281">
        <f t="shared" si="104"/>
        <v>0</v>
      </c>
      <c r="CR281">
        <f t="shared" si="105"/>
        <v>2</v>
      </c>
      <c r="CW281">
        <f t="shared" si="106"/>
        <v>0</v>
      </c>
      <c r="CX281">
        <f t="shared" si="107"/>
        <v>0</v>
      </c>
      <c r="CY281">
        <f t="shared" si="108"/>
        <v>0</v>
      </c>
      <c r="CZ281">
        <f t="shared" si="109"/>
        <v>0</v>
      </c>
      <c r="DA281">
        <f t="shared" si="110"/>
        <v>2</v>
      </c>
      <c r="DB281">
        <f t="shared" si="111"/>
        <v>0</v>
      </c>
      <c r="DC281">
        <f t="shared" si="112"/>
        <v>0</v>
      </c>
      <c r="DD281">
        <f t="shared" si="113"/>
        <v>0</v>
      </c>
      <c r="DG281">
        <f t="shared" si="114"/>
        <v>1</v>
      </c>
    </row>
    <row r="282" spans="1:111" x14ac:dyDescent="0.35">
      <c r="A282" s="171" t="s">
        <v>744</v>
      </c>
      <c r="B282" s="6" t="s">
        <v>745</v>
      </c>
      <c r="C282" s="47" t="s">
        <v>745</v>
      </c>
      <c r="D282" s="154" t="s">
        <v>3258</v>
      </c>
      <c r="E282" s="154"/>
      <c r="F282" s="48" t="s">
        <v>3853</v>
      </c>
      <c r="G282" s="5" t="s">
        <v>938</v>
      </c>
      <c r="H282" t="s">
        <v>938</v>
      </c>
      <c r="I282" s="6" t="s">
        <v>938</v>
      </c>
      <c r="J282" s="14"/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0.5</v>
      </c>
      <c r="BE282">
        <v>0</v>
      </c>
      <c r="BF282">
        <v>0</v>
      </c>
      <c r="BG282">
        <v>0</v>
      </c>
      <c r="BH282">
        <v>0</v>
      </c>
      <c r="BI282">
        <v>0.5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C282">
        <f t="shared" si="92"/>
        <v>2</v>
      </c>
      <c r="CE282">
        <f t="shared" si="93"/>
        <v>0</v>
      </c>
      <c r="CF282">
        <f t="shared" si="94"/>
        <v>0</v>
      </c>
      <c r="CG282">
        <f t="shared" si="95"/>
        <v>0</v>
      </c>
      <c r="CH282">
        <f t="shared" si="96"/>
        <v>0</v>
      </c>
      <c r="CI282">
        <f t="shared" si="97"/>
        <v>0</v>
      </c>
      <c r="CJ282">
        <f t="shared" si="98"/>
        <v>0</v>
      </c>
      <c r="CK282">
        <f t="shared" si="99"/>
        <v>1</v>
      </c>
      <c r="CL282">
        <f t="shared" si="100"/>
        <v>0</v>
      </c>
      <c r="CM282">
        <f t="shared" si="101"/>
        <v>1</v>
      </c>
      <c r="CN282">
        <f t="shared" si="102"/>
        <v>0</v>
      </c>
      <c r="CO282">
        <f t="shared" si="103"/>
        <v>0</v>
      </c>
      <c r="CP282">
        <f t="shared" si="104"/>
        <v>0</v>
      </c>
      <c r="CR282">
        <f t="shared" si="105"/>
        <v>2</v>
      </c>
      <c r="CW282">
        <f t="shared" si="106"/>
        <v>0</v>
      </c>
      <c r="CX282">
        <f t="shared" si="107"/>
        <v>0</v>
      </c>
      <c r="CY282">
        <f t="shared" si="108"/>
        <v>0</v>
      </c>
      <c r="CZ282">
        <f t="shared" si="109"/>
        <v>0</v>
      </c>
      <c r="DA282">
        <f t="shared" si="110"/>
        <v>2</v>
      </c>
      <c r="DB282">
        <f t="shared" si="111"/>
        <v>0</v>
      </c>
      <c r="DC282">
        <f t="shared" si="112"/>
        <v>0</v>
      </c>
      <c r="DD282">
        <f t="shared" si="113"/>
        <v>0</v>
      </c>
      <c r="DG282">
        <f t="shared" si="114"/>
        <v>1</v>
      </c>
    </row>
    <row r="283" spans="1:111" x14ac:dyDescent="0.35">
      <c r="A283" s="171" t="s">
        <v>746</v>
      </c>
      <c r="B283" s="6" t="s">
        <v>746</v>
      </c>
      <c r="C283" s="168" t="s">
        <v>938</v>
      </c>
      <c r="D283" s="162" t="s">
        <v>938</v>
      </c>
      <c r="E283" s="162"/>
      <c r="F283" s="164" t="s">
        <v>3852</v>
      </c>
      <c r="G283" s="5" t="s">
        <v>938</v>
      </c>
      <c r="H283" t="s">
        <v>938</v>
      </c>
      <c r="I283" s="6" t="s">
        <v>938</v>
      </c>
      <c r="J283" s="14"/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0.5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0.5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C283">
        <f t="shared" si="92"/>
        <v>2</v>
      </c>
      <c r="CE283">
        <f t="shared" si="93"/>
        <v>0</v>
      </c>
      <c r="CF283">
        <f t="shared" si="94"/>
        <v>0</v>
      </c>
      <c r="CG283">
        <f t="shared" si="95"/>
        <v>0</v>
      </c>
      <c r="CH283">
        <f t="shared" si="96"/>
        <v>0</v>
      </c>
      <c r="CI283">
        <f t="shared" si="97"/>
        <v>0</v>
      </c>
      <c r="CJ283">
        <f t="shared" si="98"/>
        <v>0</v>
      </c>
      <c r="CK283">
        <f t="shared" si="99"/>
        <v>1</v>
      </c>
      <c r="CL283">
        <f t="shared" si="100"/>
        <v>0</v>
      </c>
      <c r="CM283">
        <f t="shared" si="101"/>
        <v>1</v>
      </c>
      <c r="CN283">
        <f t="shared" si="102"/>
        <v>0</v>
      </c>
      <c r="CO283">
        <f t="shared" si="103"/>
        <v>0</v>
      </c>
      <c r="CP283">
        <f t="shared" si="104"/>
        <v>0</v>
      </c>
      <c r="CR283">
        <f t="shared" si="105"/>
        <v>2</v>
      </c>
      <c r="CW283">
        <f t="shared" si="106"/>
        <v>0</v>
      </c>
      <c r="CX283">
        <f t="shared" si="107"/>
        <v>0</v>
      </c>
      <c r="CY283">
        <f t="shared" si="108"/>
        <v>0</v>
      </c>
      <c r="CZ283">
        <f t="shared" si="109"/>
        <v>0</v>
      </c>
      <c r="DA283">
        <f t="shared" si="110"/>
        <v>2</v>
      </c>
      <c r="DB283">
        <f t="shared" si="111"/>
        <v>0</v>
      </c>
      <c r="DC283">
        <f t="shared" si="112"/>
        <v>0</v>
      </c>
      <c r="DD283">
        <f t="shared" si="113"/>
        <v>0</v>
      </c>
      <c r="DG283">
        <f t="shared" si="114"/>
        <v>1</v>
      </c>
    </row>
    <row r="284" spans="1:111" x14ac:dyDescent="0.35">
      <c r="A284" s="171" t="s">
        <v>749</v>
      </c>
      <c r="B284" s="6" t="s">
        <v>750</v>
      </c>
      <c r="C284" s="47" t="s">
        <v>3705</v>
      </c>
      <c r="D284" s="154" t="s">
        <v>3908</v>
      </c>
      <c r="E284" s="154"/>
      <c r="F284" s="48" t="s">
        <v>3853</v>
      </c>
      <c r="G284" s="5" t="s">
        <v>938</v>
      </c>
      <c r="H284" t="s">
        <v>938</v>
      </c>
      <c r="I284" s="6" t="s">
        <v>938</v>
      </c>
      <c r="J284" s="14"/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0.5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0.5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C284">
        <f t="shared" si="92"/>
        <v>2</v>
      </c>
      <c r="CE284">
        <f t="shared" si="93"/>
        <v>0</v>
      </c>
      <c r="CF284">
        <f t="shared" si="94"/>
        <v>0</v>
      </c>
      <c r="CG284">
        <f t="shared" si="95"/>
        <v>0</v>
      </c>
      <c r="CH284">
        <f t="shared" si="96"/>
        <v>0</v>
      </c>
      <c r="CI284">
        <f t="shared" si="97"/>
        <v>0</v>
      </c>
      <c r="CJ284">
        <f t="shared" si="98"/>
        <v>0</v>
      </c>
      <c r="CK284">
        <f t="shared" si="99"/>
        <v>1</v>
      </c>
      <c r="CL284">
        <f t="shared" si="100"/>
        <v>0</v>
      </c>
      <c r="CM284">
        <f t="shared" si="101"/>
        <v>1</v>
      </c>
      <c r="CN284">
        <f t="shared" si="102"/>
        <v>0</v>
      </c>
      <c r="CO284">
        <f t="shared" si="103"/>
        <v>0</v>
      </c>
      <c r="CP284">
        <f t="shared" si="104"/>
        <v>0</v>
      </c>
      <c r="CR284">
        <f t="shared" si="105"/>
        <v>2</v>
      </c>
      <c r="CW284">
        <f t="shared" si="106"/>
        <v>0</v>
      </c>
      <c r="CX284">
        <f t="shared" si="107"/>
        <v>0</v>
      </c>
      <c r="CY284">
        <f t="shared" si="108"/>
        <v>0</v>
      </c>
      <c r="CZ284">
        <f t="shared" si="109"/>
        <v>0</v>
      </c>
      <c r="DA284">
        <f t="shared" si="110"/>
        <v>2</v>
      </c>
      <c r="DB284">
        <f t="shared" si="111"/>
        <v>0</v>
      </c>
      <c r="DC284">
        <f t="shared" si="112"/>
        <v>0</v>
      </c>
      <c r="DD284">
        <f t="shared" si="113"/>
        <v>0</v>
      </c>
      <c r="DG284">
        <f t="shared" si="114"/>
        <v>1</v>
      </c>
    </row>
    <row r="285" spans="1:111" x14ac:dyDescent="0.35">
      <c r="A285" s="171" t="s">
        <v>769</v>
      </c>
      <c r="B285" s="6" t="s">
        <v>770</v>
      </c>
      <c r="C285" s="45" t="s">
        <v>2768</v>
      </c>
      <c r="D285" s="161" t="s">
        <v>1660</v>
      </c>
      <c r="E285" s="161"/>
      <c r="F285" s="46" t="s">
        <v>3850</v>
      </c>
      <c r="G285" s="5" t="s">
        <v>920</v>
      </c>
      <c r="H285" t="s">
        <v>921</v>
      </c>
      <c r="I285" s="6" t="s">
        <v>922</v>
      </c>
      <c r="J285" s="14"/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0.5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0.5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C285">
        <f t="shared" si="92"/>
        <v>2</v>
      </c>
      <c r="CE285">
        <f t="shared" si="93"/>
        <v>0</v>
      </c>
      <c r="CF285">
        <f t="shared" si="94"/>
        <v>0</v>
      </c>
      <c r="CG285">
        <f t="shared" si="95"/>
        <v>0</v>
      </c>
      <c r="CH285">
        <f t="shared" si="96"/>
        <v>0</v>
      </c>
      <c r="CI285">
        <f t="shared" si="97"/>
        <v>0</v>
      </c>
      <c r="CJ285">
        <f t="shared" si="98"/>
        <v>0</v>
      </c>
      <c r="CK285">
        <f t="shared" si="99"/>
        <v>0</v>
      </c>
      <c r="CL285">
        <f t="shared" si="100"/>
        <v>1</v>
      </c>
      <c r="CM285">
        <f t="shared" si="101"/>
        <v>1</v>
      </c>
      <c r="CN285">
        <f t="shared" si="102"/>
        <v>0</v>
      </c>
      <c r="CO285">
        <f t="shared" si="103"/>
        <v>0</v>
      </c>
      <c r="CP285">
        <f t="shared" si="104"/>
        <v>0</v>
      </c>
      <c r="CR285">
        <f t="shared" si="105"/>
        <v>2</v>
      </c>
      <c r="CW285">
        <f t="shared" si="106"/>
        <v>0</v>
      </c>
      <c r="CX285">
        <f t="shared" si="107"/>
        <v>0</v>
      </c>
      <c r="CY285">
        <f t="shared" si="108"/>
        <v>0</v>
      </c>
      <c r="CZ285">
        <f t="shared" si="109"/>
        <v>0</v>
      </c>
      <c r="DA285">
        <f t="shared" si="110"/>
        <v>2</v>
      </c>
      <c r="DB285">
        <f t="shared" si="111"/>
        <v>0</v>
      </c>
      <c r="DC285">
        <f t="shared" si="112"/>
        <v>0</v>
      </c>
      <c r="DD285">
        <f t="shared" si="113"/>
        <v>0</v>
      </c>
      <c r="DG285">
        <f t="shared" si="114"/>
        <v>1</v>
      </c>
    </row>
    <row r="286" spans="1:111" x14ac:dyDescent="0.35">
      <c r="A286" s="171" t="s">
        <v>777</v>
      </c>
      <c r="B286" s="6" t="s">
        <v>778</v>
      </c>
      <c r="C286" s="45" t="s">
        <v>778</v>
      </c>
      <c r="D286" s="161" t="s">
        <v>2305</v>
      </c>
      <c r="E286" s="161"/>
      <c r="F286" s="46" t="s">
        <v>3850</v>
      </c>
      <c r="G286" s="5" t="s">
        <v>912</v>
      </c>
      <c r="H286" t="s">
        <v>913</v>
      </c>
      <c r="I286" s="6" t="s">
        <v>914</v>
      </c>
      <c r="J286" s="14"/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0.5</v>
      </c>
      <c r="BI286">
        <v>0.5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C286">
        <f t="shared" si="92"/>
        <v>2</v>
      </c>
      <c r="CE286">
        <f t="shared" si="93"/>
        <v>0</v>
      </c>
      <c r="CF286">
        <f t="shared" si="94"/>
        <v>0</v>
      </c>
      <c r="CG286">
        <f t="shared" si="95"/>
        <v>0</v>
      </c>
      <c r="CH286">
        <f t="shared" si="96"/>
        <v>0</v>
      </c>
      <c r="CI286">
        <f t="shared" si="97"/>
        <v>0</v>
      </c>
      <c r="CJ286">
        <f t="shared" si="98"/>
        <v>0</v>
      </c>
      <c r="CK286">
        <f t="shared" si="99"/>
        <v>0</v>
      </c>
      <c r="CL286">
        <f t="shared" si="100"/>
        <v>1</v>
      </c>
      <c r="CM286">
        <f t="shared" si="101"/>
        <v>1</v>
      </c>
      <c r="CN286">
        <f t="shared" si="102"/>
        <v>0</v>
      </c>
      <c r="CO286">
        <f t="shared" si="103"/>
        <v>0</v>
      </c>
      <c r="CP286">
        <f t="shared" si="104"/>
        <v>0</v>
      </c>
      <c r="CR286">
        <f t="shared" si="105"/>
        <v>2</v>
      </c>
      <c r="CW286">
        <f t="shared" si="106"/>
        <v>0</v>
      </c>
      <c r="CX286">
        <f t="shared" si="107"/>
        <v>0</v>
      </c>
      <c r="CY286">
        <f t="shared" si="108"/>
        <v>0</v>
      </c>
      <c r="CZ286">
        <f t="shared" si="109"/>
        <v>0</v>
      </c>
      <c r="DA286">
        <f t="shared" si="110"/>
        <v>2</v>
      </c>
      <c r="DB286">
        <f t="shared" si="111"/>
        <v>0</v>
      </c>
      <c r="DC286">
        <f t="shared" si="112"/>
        <v>0</v>
      </c>
      <c r="DD286">
        <f t="shared" si="113"/>
        <v>0</v>
      </c>
      <c r="DG286">
        <f t="shared" si="114"/>
        <v>1</v>
      </c>
    </row>
    <row r="287" spans="1:111" x14ac:dyDescent="0.35">
      <c r="A287" s="171" t="s">
        <v>779</v>
      </c>
      <c r="B287" s="6" t="s">
        <v>779</v>
      </c>
      <c r="C287" s="45" t="s">
        <v>3077</v>
      </c>
      <c r="D287" s="161" t="s">
        <v>913</v>
      </c>
      <c r="E287" s="161"/>
      <c r="F287" s="46" t="s">
        <v>3850</v>
      </c>
      <c r="G287" s="5" t="s">
        <v>912</v>
      </c>
      <c r="H287" t="s">
        <v>913</v>
      </c>
      <c r="I287" s="6" t="s">
        <v>914</v>
      </c>
      <c r="J287" s="14"/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0.5</v>
      </c>
      <c r="BI287">
        <v>0</v>
      </c>
      <c r="BJ287">
        <v>0.5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C287">
        <f t="shared" si="92"/>
        <v>2</v>
      </c>
      <c r="CE287">
        <f t="shared" si="93"/>
        <v>0</v>
      </c>
      <c r="CF287">
        <f t="shared" si="94"/>
        <v>0</v>
      </c>
      <c r="CG287">
        <f t="shared" si="95"/>
        <v>0</v>
      </c>
      <c r="CH287">
        <f t="shared" si="96"/>
        <v>0</v>
      </c>
      <c r="CI287">
        <f t="shared" si="97"/>
        <v>0</v>
      </c>
      <c r="CJ287">
        <f t="shared" si="98"/>
        <v>0</v>
      </c>
      <c r="CK287">
        <f t="shared" si="99"/>
        <v>0</v>
      </c>
      <c r="CL287">
        <f t="shared" si="100"/>
        <v>1</v>
      </c>
      <c r="CM287">
        <f t="shared" si="101"/>
        <v>1</v>
      </c>
      <c r="CN287">
        <f t="shared" si="102"/>
        <v>0</v>
      </c>
      <c r="CO287">
        <f t="shared" si="103"/>
        <v>0</v>
      </c>
      <c r="CP287">
        <f t="shared" si="104"/>
        <v>0</v>
      </c>
      <c r="CR287">
        <f t="shared" si="105"/>
        <v>2</v>
      </c>
      <c r="CW287">
        <f t="shared" si="106"/>
        <v>0</v>
      </c>
      <c r="CX287">
        <f t="shared" si="107"/>
        <v>0</v>
      </c>
      <c r="CY287">
        <f t="shared" si="108"/>
        <v>0</v>
      </c>
      <c r="CZ287">
        <f t="shared" si="109"/>
        <v>0</v>
      </c>
      <c r="DA287">
        <f t="shared" si="110"/>
        <v>2</v>
      </c>
      <c r="DB287">
        <f t="shared" si="111"/>
        <v>0</v>
      </c>
      <c r="DC287">
        <f t="shared" si="112"/>
        <v>0</v>
      </c>
      <c r="DD287">
        <f t="shared" si="113"/>
        <v>0</v>
      </c>
      <c r="DG287">
        <f t="shared" si="114"/>
        <v>1</v>
      </c>
    </row>
    <row r="288" spans="1:111" s="2" customFormat="1" x14ac:dyDescent="0.35">
      <c r="A288" s="173" t="s">
        <v>782</v>
      </c>
      <c r="B288" s="9" t="s">
        <v>782</v>
      </c>
      <c r="C288" s="74" t="s">
        <v>3078</v>
      </c>
      <c r="D288" s="75" t="s">
        <v>924</v>
      </c>
      <c r="E288" s="75"/>
      <c r="F288" s="76" t="s">
        <v>3857</v>
      </c>
      <c r="G288" s="8" t="s">
        <v>923</v>
      </c>
      <c r="H288" s="2" t="s">
        <v>924</v>
      </c>
      <c r="I288" s="9" t="s">
        <v>925</v>
      </c>
      <c r="J288" s="15"/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0.5</v>
      </c>
      <c r="BI288" s="2">
        <v>0</v>
      </c>
      <c r="BJ288" s="2">
        <v>0</v>
      </c>
      <c r="BK288" s="2">
        <v>0.5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C288" s="2">
        <f t="shared" si="92"/>
        <v>2</v>
      </c>
      <c r="CE288" s="2">
        <f t="shared" si="93"/>
        <v>0</v>
      </c>
      <c r="CF288" s="2">
        <f t="shared" si="94"/>
        <v>0</v>
      </c>
      <c r="CG288" s="2">
        <f t="shared" si="95"/>
        <v>0</v>
      </c>
      <c r="CH288" s="2">
        <f t="shared" si="96"/>
        <v>0</v>
      </c>
      <c r="CI288" s="2">
        <f t="shared" si="97"/>
        <v>0</v>
      </c>
      <c r="CJ288" s="2">
        <f t="shared" si="98"/>
        <v>0</v>
      </c>
      <c r="CK288" s="2">
        <f t="shared" si="99"/>
        <v>0</v>
      </c>
      <c r="CL288" s="2">
        <f t="shared" si="100"/>
        <v>1</v>
      </c>
      <c r="CM288" s="2">
        <f t="shared" si="101"/>
        <v>1</v>
      </c>
      <c r="CN288" s="2">
        <f t="shared" si="102"/>
        <v>0</v>
      </c>
      <c r="CO288" s="2">
        <f t="shared" si="103"/>
        <v>0</v>
      </c>
      <c r="CP288" s="2">
        <f t="shared" si="104"/>
        <v>0</v>
      </c>
      <c r="CR288" s="2">
        <f t="shared" si="105"/>
        <v>2</v>
      </c>
      <c r="CW288" s="2">
        <f t="shared" si="106"/>
        <v>0</v>
      </c>
      <c r="CX288" s="2">
        <f t="shared" si="107"/>
        <v>0</v>
      </c>
      <c r="CY288" s="2">
        <f t="shared" si="108"/>
        <v>0</v>
      </c>
      <c r="CZ288" s="2">
        <f t="shared" si="109"/>
        <v>0</v>
      </c>
      <c r="DA288" s="2">
        <f t="shared" si="110"/>
        <v>2</v>
      </c>
      <c r="DB288" s="2">
        <f t="shared" si="111"/>
        <v>0</v>
      </c>
      <c r="DC288" s="2">
        <f t="shared" si="112"/>
        <v>0</v>
      </c>
      <c r="DD288" s="2">
        <f t="shared" si="113"/>
        <v>0</v>
      </c>
      <c r="DG288" s="2">
        <f t="shared" si="114"/>
        <v>1</v>
      </c>
    </row>
    <row r="289" spans="1:111" x14ac:dyDescent="0.35">
      <c r="A289" s="171" t="s">
        <v>75</v>
      </c>
      <c r="B289" s="6" t="s">
        <v>76</v>
      </c>
      <c r="C289" s="45" t="s">
        <v>76</v>
      </c>
      <c r="D289" s="161" t="s">
        <v>1521</v>
      </c>
      <c r="E289" s="161"/>
      <c r="F289" s="46" t="s">
        <v>3850</v>
      </c>
      <c r="G289" s="5" t="s">
        <v>938</v>
      </c>
      <c r="H289" t="s">
        <v>938</v>
      </c>
      <c r="I289" s="12" t="s">
        <v>938</v>
      </c>
      <c r="J289" s="174"/>
      <c r="K289">
        <v>1</v>
      </c>
      <c r="L289">
        <v>0.5</v>
      </c>
      <c r="M289">
        <v>1</v>
      </c>
      <c r="N289">
        <v>1</v>
      </c>
      <c r="O289">
        <v>1</v>
      </c>
      <c r="P289">
        <v>0</v>
      </c>
      <c r="Q289">
        <v>0.5</v>
      </c>
      <c r="R289">
        <v>0.5</v>
      </c>
      <c r="S289">
        <v>0.5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C289">
        <f t="shared" si="92"/>
        <v>8</v>
      </c>
      <c r="CE289">
        <f t="shared" si="93"/>
        <v>8</v>
      </c>
      <c r="CF289">
        <f t="shared" si="94"/>
        <v>0</v>
      </c>
      <c r="CG289">
        <f t="shared" si="95"/>
        <v>0</v>
      </c>
      <c r="CH289">
        <f t="shared" si="96"/>
        <v>0</v>
      </c>
      <c r="CI289">
        <f t="shared" si="97"/>
        <v>0</v>
      </c>
      <c r="CJ289">
        <f t="shared" si="98"/>
        <v>0</v>
      </c>
      <c r="CK289">
        <f t="shared" si="99"/>
        <v>0</v>
      </c>
      <c r="CL289">
        <f t="shared" si="100"/>
        <v>0</v>
      </c>
      <c r="CM289">
        <f t="shared" si="101"/>
        <v>0</v>
      </c>
      <c r="CN289">
        <f t="shared" si="102"/>
        <v>0</v>
      </c>
      <c r="CO289">
        <f t="shared" si="103"/>
        <v>0</v>
      </c>
      <c r="CP289">
        <f t="shared" si="104"/>
        <v>0</v>
      </c>
      <c r="CR289">
        <f t="shared" si="105"/>
        <v>1</v>
      </c>
      <c r="CW289">
        <f t="shared" si="106"/>
        <v>8</v>
      </c>
      <c r="CX289">
        <f t="shared" si="107"/>
        <v>0</v>
      </c>
      <c r="CY289">
        <f t="shared" si="108"/>
        <v>0</v>
      </c>
      <c r="CZ289">
        <f t="shared" si="109"/>
        <v>0</v>
      </c>
      <c r="DA289">
        <f t="shared" si="110"/>
        <v>0</v>
      </c>
      <c r="DB289">
        <f t="shared" si="111"/>
        <v>0</v>
      </c>
      <c r="DC289">
        <f t="shared" si="112"/>
        <v>0</v>
      </c>
      <c r="DD289">
        <f t="shared" si="113"/>
        <v>0</v>
      </c>
      <c r="DG289">
        <f t="shared" si="114"/>
        <v>1</v>
      </c>
    </row>
    <row r="290" spans="1:111" x14ac:dyDescent="0.35">
      <c r="A290" s="171" t="s">
        <v>548</v>
      </c>
      <c r="B290" s="6" t="s">
        <v>549</v>
      </c>
      <c r="C290" s="45" t="s">
        <v>502</v>
      </c>
      <c r="D290" s="161" t="s">
        <v>1681</v>
      </c>
      <c r="E290" s="161"/>
      <c r="F290" s="46" t="s">
        <v>3850</v>
      </c>
      <c r="G290" s="5" t="s">
        <v>935</v>
      </c>
      <c r="H290" t="s">
        <v>936</v>
      </c>
      <c r="I290" s="6" t="s">
        <v>937</v>
      </c>
      <c r="J290" s="14"/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0.5</v>
      </c>
      <c r="AV290">
        <v>0.5</v>
      </c>
      <c r="AW290">
        <v>0.5</v>
      </c>
      <c r="AX290">
        <v>0.5</v>
      </c>
      <c r="AY290">
        <v>0.5</v>
      </c>
      <c r="AZ290">
        <v>0.5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C290">
        <f t="shared" si="92"/>
        <v>6</v>
      </c>
      <c r="CE290">
        <f t="shared" si="93"/>
        <v>0</v>
      </c>
      <c r="CF290">
        <f t="shared" si="94"/>
        <v>0</v>
      </c>
      <c r="CG290">
        <f t="shared" si="95"/>
        <v>0</v>
      </c>
      <c r="CH290">
        <f t="shared" si="96"/>
        <v>0</v>
      </c>
      <c r="CI290">
        <f t="shared" si="97"/>
        <v>0</v>
      </c>
      <c r="CJ290">
        <f t="shared" si="98"/>
        <v>6</v>
      </c>
      <c r="CK290">
        <f t="shared" si="99"/>
        <v>0</v>
      </c>
      <c r="CL290">
        <f t="shared" si="100"/>
        <v>0</v>
      </c>
      <c r="CM290">
        <f t="shared" si="101"/>
        <v>0</v>
      </c>
      <c r="CN290">
        <f t="shared" si="102"/>
        <v>0</v>
      </c>
      <c r="CO290">
        <f t="shared" si="103"/>
        <v>0</v>
      </c>
      <c r="CP290">
        <f t="shared" si="104"/>
        <v>0</v>
      </c>
      <c r="CR290">
        <f t="shared" si="105"/>
        <v>1</v>
      </c>
      <c r="CW290">
        <f t="shared" si="106"/>
        <v>0</v>
      </c>
      <c r="CX290">
        <f t="shared" si="107"/>
        <v>0</v>
      </c>
      <c r="CY290">
        <f t="shared" si="108"/>
        <v>0</v>
      </c>
      <c r="CZ290">
        <f t="shared" si="109"/>
        <v>0</v>
      </c>
      <c r="DA290">
        <f t="shared" si="110"/>
        <v>6</v>
      </c>
      <c r="DB290">
        <f t="shared" si="111"/>
        <v>0</v>
      </c>
      <c r="DC290">
        <f t="shared" si="112"/>
        <v>0</v>
      </c>
      <c r="DD290">
        <f t="shared" si="113"/>
        <v>0</v>
      </c>
      <c r="DG290">
        <f t="shared" si="114"/>
        <v>1</v>
      </c>
    </row>
    <row r="291" spans="1:111" x14ac:dyDescent="0.35">
      <c r="A291" s="171" t="s">
        <v>583</v>
      </c>
      <c r="B291" s="6" t="s">
        <v>317</v>
      </c>
      <c r="C291" s="168" t="s">
        <v>938</v>
      </c>
      <c r="D291" s="162" t="s">
        <v>938</v>
      </c>
      <c r="E291" s="162"/>
      <c r="F291" s="164" t="s">
        <v>3852</v>
      </c>
      <c r="G291" s="5" t="s">
        <v>926</v>
      </c>
      <c r="H291" t="s">
        <v>927</v>
      </c>
      <c r="I291" s="6" t="s">
        <v>928</v>
      </c>
      <c r="J291" s="14"/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0.5</v>
      </c>
      <c r="AW291">
        <v>0.5</v>
      </c>
      <c r="AX291">
        <v>0.5</v>
      </c>
      <c r="AY291">
        <v>0.5</v>
      </c>
      <c r="AZ291">
        <v>0.5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C291">
        <f t="shared" si="92"/>
        <v>5</v>
      </c>
      <c r="CE291">
        <f t="shared" si="93"/>
        <v>0</v>
      </c>
      <c r="CF291">
        <f t="shared" si="94"/>
        <v>0</v>
      </c>
      <c r="CG291">
        <f t="shared" si="95"/>
        <v>0</v>
      </c>
      <c r="CH291">
        <f t="shared" si="96"/>
        <v>0</v>
      </c>
      <c r="CI291">
        <f t="shared" si="97"/>
        <v>0</v>
      </c>
      <c r="CJ291">
        <f t="shared" si="98"/>
        <v>5</v>
      </c>
      <c r="CK291">
        <f t="shared" si="99"/>
        <v>0</v>
      </c>
      <c r="CL291">
        <f t="shared" si="100"/>
        <v>0</v>
      </c>
      <c r="CM291">
        <f t="shared" si="101"/>
        <v>0</v>
      </c>
      <c r="CN291">
        <f t="shared" si="102"/>
        <v>0</v>
      </c>
      <c r="CO291">
        <f t="shared" si="103"/>
        <v>0</v>
      </c>
      <c r="CP291">
        <f t="shared" si="104"/>
        <v>0</v>
      </c>
      <c r="CR291">
        <f t="shared" si="105"/>
        <v>1</v>
      </c>
      <c r="CW291">
        <f t="shared" si="106"/>
        <v>0</v>
      </c>
      <c r="CX291">
        <f t="shared" si="107"/>
        <v>0</v>
      </c>
      <c r="CY291">
        <f t="shared" si="108"/>
        <v>0</v>
      </c>
      <c r="CZ291">
        <f t="shared" si="109"/>
        <v>0</v>
      </c>
      <c r="DA291">
        <f t="shared" si="110"/>
        <v>5</v>
      </c>
      <c r="DB291">
        <f t="shared" si="111"/>
        <v>0</v>
      </c>
      <c r="DC291">
        <f t="shared" si="112"/>
        <v>0</v>
      </c>
      <c r="DD291">
        <f t="shared" si="113"/>
        <v>0</v>
      </c>
      <c r="DG291">
        <f t="shared" si="114"/>
        <v>1</v>
      </c>
    </row>
    <row r="292" spans="1:111" x14ac:dyDescent="0.35">
      <c r="A292" s="171" t="s">
        <v>785</v>
      </c>
      <c r="B292" s="6" t="s">
        <v>786</v>
      </c>
      <c r="C292" s="45" t="s">
        <v>2791</v>
      </c>
      <c r="D292" s="161" t="s">
        <v>1681</v>
      </c>
      <c r="E292" s="161"/>
      <c r="F292" s="46" t="s">
        <v>3850</v>
      </c>
      <c r="G292" s="5" t="s">
        <v>935</v>
      </c>
      <c r="H292" t="s">
        <v>936</v>
      </c>
      <c r="I292" s="6" t="s">
        <v>937</v>
      </c>
      <c r="J292" s="14"/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0.5</v>
      </c>
      <c r="BJ292">
        <v>1</v>
      </c>
      <c r="BK292">
        <v>1</v>
      </c>
      <c r="BL292">
        <v>1</v>
      </c>
      <c r="BM292">
        <v>1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C292">
        <f t="shared" si="92"/>
        <v>5</v>
      </c>
      <c r="CE292">
        <f t="shared" si="93"/>
        <v>0</v>
      </c>
      <c r="CF292">
        <f t="shared" si="94"/>
        <v>0</v>
      </c>
      <c r="CG292">
        <f t="shared" si="95"/>
        <v>0</v>
      </c>
      <c r="CH292">
        <f t="shared" si="96"/>
        <v>0</v>
      </c>
      <c r="CI292">
        <f t="shared" si="97"/>
        <v>0</v>
      </c>
      <c r="CJ292">
        <f t="shared" si="98"/>
        <v>0</v>
      </c>
      <c r="CK292">
        <f t="shared" si="99"/>
        <v>0</v>
      </c>
      <c r="CL292">
        <f t="shared" si="100"/>
        <v>0</v>
      </c>
      <c r="CM292">
        <f t="shared" si="101"/>
        <v>5</v>
      </c>
      <c r="CN292">
        <f t="shared" si="102"/>
        <v>0</v>
      </c>
      <c r="CO292">
        <f t="shared" si="103"/>
        <v>0</v>
      </c>
      <c r="CP292">
        <f t="shared" si="104"/>
        <v>0</v>
      </c>
      <c r="CR292">
        <f t="shared" si="105"/>
        <v>1</v>
      </c>
      <c r="CW292">
        <f t="shared" si="106"/>
        <v>0</v>
      </c>
      <c r="CX292">
        <f t="shared" si="107"/>
        <v>0</v>
      </c>
      <c r="CY292">
        <f t="shared" si="108"/>
        <v>0</v>
      </c>
      <c r="CZ292">
        <f t="shared" si="109"/>
        <v>0</v>
      </c>
      <c r="DA292">
        <f t="shared" si="110"/>
        <v>5</v>
      </c>
      <c r="DB292">
        <f t="shared" si="111"/>
        <v>0</v>
      </c>
      <c r="DC292">
        <f t="shared" si="112"/>
        <v>0</v>
      </c>
      <c r="DD292">
        <f t="shared" si="113"/>
        <v>0</v>
      </c>
      <c r="DG292">
        <f t="shared" si="114"/>
        <v>1</v>
      </c>
    </row>
    <row r="293" spans="1:111" x14ac:dyDescent="0.35">
      <c r="A293" s="171" t="s">
        <v>833</v>
      </c>
      <c r="B293" s="6" t="s">
        <v>834</v>
      </c>
      <c r="C293" s="45" t="s">
        <v>2794</v>
      </c>
      <c r="D293" s="161" t="s">
        <v>2795</v>
      </c>
      <c r="E293" s="161"/>
      <c r="F293" s="46" t="s">
        <v>3850</v>
      </c>
      <c r="G293" s="5" t="s">
        <v>938</v>
      </c>
      <c r="H293" t="s">
        <v>938</v>
      </c>
      <c r="I293" s="6" t="s">
        <v>938</v>
      </c>
      <c r="J293" s="14"/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1</v>
      </c>
      <c r="BO293">
        <v>1</v>
      </c>
      <c r="BP293">
        <v>1</v>
      </c>
      <c r="BQ293">
        <v>1</v>
      </c>
      <c r="BR293">
        <v>1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C293">
        <f t="shared" si="92"/>
        <v>5</v>
      </c>
      <c r="CE293">
        <f t="shared" si="93"/>
        <v>0</v>
      </c>
      <c r="CF293">
        <f t="shared" si="94"/>
        <v>0</v>
      </c>
      <c r="CG293">
        <f t="shared" si="95"/>
        <v>0</v>
      </c>
      <c r="CH293">
        <f t="shared" si="96"/>
        <v>0</v>
      </c>
      <c r="CI293">
        <f t="shared" si="97"/>
        <v>0</v>
      </c>
      <c r="CJ293">
        <f t="shared" si="98"/>
        <v>0</v>
      </c>
      <c r="CK293">
        <f t="shared" si="99"/>
        <v>0</v>
      </c>
      <c r="CL293">
        <f t="shared" si="100"/>
        <v>0</v>
      </c>
      <c r="CM293">
        <f t="shared" si="101"/>
        <v>0</v>
      </c>
      <c r="CN293">
        <f t="shared" si="102"/>
        <v>5</v>
      </c>
      <c r="CO293">
        <f t="shared" si="103"/>
        <v>0</v>
      </c>
      <c r="CP293">
        <f t="shared" si="104"/>
        <v>0</v>
      </c>
      <c r="CR293">
        <f t="shared" si="105"/>
        <v>1</v>
      </c>
      <c r="CW293">
        <f t="shared" si="106"/>
        <v>0</v>
      </c>
      <c r="CX293">
        <f t="shared" si="107"/>
        <v>0</v>
      </c>
      <c r="CY293">
        <f t="shared" si="108"/>
        <v>0</v>
      </c>
      <c r="CZ293">
        <f t="shared" si="109"/>
        <v>0</v>
      </c>
      <c r="DA293">
        <f t="shared" si="110"/>
        <v>0</v>
      </c>
      <c r="DB293">
        <f t="shared" si="111"/>
        <v>5</v>
      </c>
      <c r="DC293">
        <f t="shared" si="112"/>
        <v>0</v>
      </c>
      <c r="DD293">
        <f t="shared" si="113"/>
        <v>0</v>
      </c>
      <c r="DG293">
        <f t="shared" si="114"/>
        <v>1</v>
      </c>
    </row>
    <row r="294" spans="1:111" x14ac:dyDescent="0.35">
      <c r="A294" s="171" t="s">
        <v>103</v>
      </c>
      <c r="B294" s="6" t="s">
        <v>104</v>
      </c>
      <c r="C294" s="47" t="s">
        <v>104</v>
      </c>
      <c r="D294" s="154" t="s">
        <v>3711</v>
      </c>
      <c r="E294" s="154"/>
      <c r="F294" s="48" t="s">
        <v>3853</v>
      </c>
      <c r="G294" s="5" t="s">
        <v>938</v>
      </c>
      <c r="H294" t="s">
        <v>938</v>
      </c>
      <c r="I294" s="6" t="s">
        <v>938</v>
      </c>
      <c r="J294" s="14"/>
      <c r="K294">
        <v>0</v>
      </c>
      <c r="L294">
        <v>0.5</v>
      </c>
      <c r="M294">
        <v>0.5</v>
      </c>
      <c r="N294">
        <v>0.5</v>
      </c>
      <c r="O294">
        <v>0.5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C294">
        <f t="shared" si="92"/>
        <v>4</v>
      </c>
      <c r="CE294">
        <f t="shared" si="93"/>
        <v>4</v>
      </c>
      <c r="CF294">
        <f t="shared" si="94"/>
        <v>0</v>
      </c>
      <c r="CG294">
        <f t="shared" si="95"/>
        <v>0</v>
      </c>
      <c r="CH294">
        <f t="shared" si="96"/>
        <v>0</v>
      </c>
      <c r="CI294">
        <f t="shared" si="97"/>
        <v>0</v>
      </c>
      <c r="CJ294">
        <f t="shared" si="98"/>
        <v>0</v>
      </c>
      <c r="CK294">
        <f t="shared" si="99"/>
        <v>0</v>
      </c>
      <c r="CL294">
        <f t="shared" si="100"/>
        <v>0</v>
      </c>
      <c r="CM294">
        <f t="shared" si="101"/>
        <v>0</v>
      </c>
      <c r="CN294">
        <f t="shared" si="102"/>
        <v>0</v>
      </c>
      <c r="CO294">
        <f t="shared" si="103"/>
        <v>0</v>
      </c>
      <c r="CP294">
        <f t="shared" si="104"/>
        <v>0</v>
      </c>
      <c r="CR294">
        <f t="shared" si="105"/>
        <v>1</v>
      </c>
      <c r="CW294">
        <f t="shared" si="106"/>
        <v>4</v>
      </c>
      <c r="CX294">
        <f t="shared" si="107"/>
        <v>0</v>
      </c>
      <c r="CY294">
        <f t="shared" si="108"/>
        <v>0</v>
      </c>
      <c r="CZ294">
        <f t="shared" si="109"/>
        <v>0</v>
      </c>
      <c r="DA294">
        <f t="shared" si="110"/>
        <v>0</v>
      </c>
      <c r="DB294">
        <f t="shared" si="111"/>
        <v>0</v>
      </c>
      <c r="DC294">
        <f t="shared" si="112"/>
        <v>0</v>
      </c>
      <c r="DD294">
        <f t="shared" si="113"/>
        <v>0</v>
      </c>
      <c r="DG294">
        <f t="shared" si="114"/>
        <v>1</v>
      </c>
    </row>
    <row r="295" spans="1:111" x14ac:dyDescent="0.35">
      <c r="A295" s="171" t="s">
        <v>129</v>
      </c>
      <c r="B295" s="6" t="s">
        <v>130</v>
      </c>
      <c r="C295" s="47" t="s">
        <v>130</v>
      </c>
      <c r="D295" s="154" t="s">
        <v>1521</v>
      </c>
      <c r="E295" s="154"/>
      <c r="F295" s="48" t="s">
        <v>3853</v>
      </c>
      <c r="G295" s="5" t="s">
        <v>938</v>
      </c>
      <c r="H295" t="s">
        <v>938</v>
      </c>
      <c r="I295" s="6" t="s">
        <v>938</v>
      </c>
      <c r="J295" s="14"/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1</v>
      </c>
      <c r="S295">
        <v>1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C295">
        <f t="shared" si="92"/>
        <v>4</v>
      </c>
      <c r="CE295">
        <f t="shared" si="93"/>
        <v>4</v>
      </c>
      <c r="CF295">
        <f t="shared" si="94"/>
        <v>0</v>
      </c>
      <c r="CG295">
        <f t="shared" si="95"/>
        <v>0</v>
      </c>
      <c r="CH295">
        <f t="shared" si="96"/>
        <v>0</v>
      </c>
      <c r="CI295">
        <f t="shared" si="97"/>
        <v>0</v>
      </c>
      <c r="CJ295">
        <f t="shared" si="98"/>
        <v>0</v>
      </c>
      <c r="CK295">
        <f t="shared" si="99"/>
        <v>0</v>
      </c>
      <c r="CL295">
        <f t="shared" si="100"/>
        <v>0</v>
      </c>
      <c r="CM295">
        <f t="shared" si="101"/>
        <v>0</v>
      </c>
      <c r="CN295">
        <f t="shared" si="102"/>
        <v>0</v>
      </c>
      <c r="CO295">
        <f t="shared" si="103"/>
        <v>0</v>
      </c>
      <c r="CP295">
        <f t="shared" si="104"/>
        <v>0</v>
      </c>
      <c r="CR295">
        <f t="shared" si="105"/>
        <v>1</v>
      </c>
      <c r="CW295">
        <f t="shared" si="106"/>
        <v>4</v>
      </c>
      <c r="CX295">
        <f t="shared" si="107"/>
        <v>0</v>
      </c>
      <c r="CY295">
        <f t="shared" si="108"/>
        <v>0</v>
      </c>
      <c r="CZ295">
        <f t="shared" si="109"/>
        <v>0</v>
      </c>
      <c r="DA295">
        <f t="shared" si="110"/>
        <v>0</v>
      </c>
      <c r="DB295">
        <f t="shared" si="111"/>
        <v>0</v>
      </c>
      <c r="DC295">
        <f t="shared" si="112"/>
        <v>0</v>
      </c>
      <c r="DD295">
        <f t="shared" si="113"/>
        <v>0</v>
      </c>
      <c r="DG295">
        <f t="shared" si="114"/>
        <v>1</v>
      </c>
    </row>
    <row r="296" spans="1:111" x14ac:dyDescent="0.35">
      <c r="A296" s="171" t="s">
        <v>133</v>
      </c>
      <c r="B296" s="6" t="s">
        <v>134</v>
      </c>
      <c r="C296" s="168" t="s">
        <v>938</v>
      </c>
      <c r="D296" s="162" t="s">
        <v>938</v>
      </c>
      <c r="E296" s="162"/>
      <c r="F296" s="164" t="s">
        <v>3852</v>
      </c>
      <c r="G296" s="5" t="s">
        <v>938</v>
      </c>
      <c r="H296" t="s">
        <v>938</v>
      </c>
      <c r="I296" s="6" t="s">
        <v>938</v>
      </c>
      <c r="J296" s="14"/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1</v>
      </c>
      <c r="S296">
        <v>0.5</v>
      </c>
      <c r="T296">
        <v>0.5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C296">
        <f t="shared" si="92"/>
        <v>4</v>
      </c>
      <c r="CE296">
        <f t="shared" si="93"/>
        <v>4</v>
      </c>
      <c r="CF296">
        <f t="shared" si="94"/>
        <v>0</v>
      </c>
      <c r="CG296">
        <f t="shared" si="95"/>
        <v>0</v>
      </c>
      <c r="CH296">
        <f t="shared" si="96"/>
        <v>0</v>
      </c>
      <c r="CI296">
        <f t="shared" si="97"/>
        <v>0</v>
      </c>
      <c r="CJ296">
        <f t="shared" si="98"/>
        <v>0</v>
      </c>
      <c r="CK296">
        <f t="shared" si="99"/>
        <v>0</v>
      </c>
      <c r="CL296">
        <f t="shared" si="100"/>
        <v>0</v>
      </c>
      <c r="CM296">
        <f t="shared" si="101"/>
        <v>0</v>
      </c>
      <c r="CN296">
        <f t="shared" si="102"/>
        <v>0</v>
      </c>
      <c r="CO296">
        <f t="shared" si="103"/>
        <v>0</v>
      </c>
      <c r="CP296">
        <f t="shared" si="104"/>
        <v>0</v>
      </c>
      <c r="CR296">
        <f t="shared" si="105"/>
        <v>1</v>
      </c>
      <c r="CW296">
        <f t="shared" si="106"/>
        <v>4</v>
      </c>
      <c r="CX296">
        <f t="shared" si="107"/>
        <v>0</v>
      </c>
      <c r="CY296">
        <f t="shared" si="108"/>
        <v>0</v>
      </c>
      <c r="CZ296">
        <f t="shared" si="109"/>
        <v>0</v>
      </c>
      <c r="DA296">
        <f t="shared" si="110"/>
        <v>0</v>
      </c>
      <c r="DB296">
        <f t="shared" si="111"/>
        <v>0</v>
      </c>
      <c r="DC296">
        <f t="shared" si="112"/>
        <v>0</v>
      </c>
      <c r="DD296">
        <f t="shared" si="113"/>
        <v>0</v>
      </c>
      <c r="DG296">
        <f t="shared" si="114"/>
        <v>1</v>
      </c>
    </row>
    <row r="297" spans="1:111" x14ac:dyDescent="0.35">
      <c r="A297" s="171" t="s">
        <v>139</v>
      </c>
      <c r="B297" s="6" t="s">
        <v>140</v>
      </c>
      <c r="C297" s="45" t="s">
        <v>140</v>
      </c>
      <c r="D297" s="161" t="s">
        <v>2798</v>
      </c>
      <c r="E297" s="161"/>
      <c r="F297" s="46" t="s">
        <v>3850</v>
      </c>
      <c r="G297" s="5" t="s">
        <v>1018</v>
      </c>
      <c r="H297" t="s">
        <v>1019</v>
      </c>
      <c r="I297" s="6" t="s">
        <v>1020</v>
      </c>
      <c r="J297" s="14"/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0.5</v>
      </c>
      <c r="R297">
        <v>0.5</v>
      </c>
      <c r="S297">
        <v>1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C297">
        <f t="shared" si="92"/>
        <v>4</v>
      </c>
      <c r="CE297">
        <f t="shared" si="93"/>
        <v>4</v>
      </c>
      <c r="CF297">
        <f t="shared" si="94"/>
        <v>0</v>
      </c>
      <c r="CG297">
        <f t="shared" si="95"/>
        <v>0</v>
      </c>
      <c r="CH297">
        <f t="shared" si="96"/>
        <v>0</v>
      </c>
      <c r="CI297">
        <f t="shared" si="97"/>
        <v>0</v>
      </c>
      <c r="CJ297">
        <f t="shared" si="98"/>
        <v>0</v>
      </c>
      <c r="CK297">
        <f t="shared" si="99"/>
        <v>0</v>
      </c>
      <c r="CL297">
        <f t="shared" si="100"/>
        <v>0</v>
      </c>
      <c r="CM297">
        <f t="shared" si="101"/>
        <v>0</v>
      </c>
      <c r="CN297">
        <f t="shared" si="102"/>
        <v>0</v>
      </c>
      <c r="CO297">
        <f t="shared" si="103"/>
        <v>0</v>
      </c>
      <c r="CP297">
        <f t="shared" si="104"/>
        <v>0</v>
      </c>
      <c r="CR297">
        <f t="shared" si="105"/>
        <v>1</v>
      </c>
      <c r="CW297">
        <f t="shared" si="106"/>
        <v>4</v>
      </c>
      <c r="CX297">
        <f t="shared" si="107"/>
        <v>0</v>
      </c>
      <c r="CY297">
        <f t="shared" si="108"/>
        <v>0</v>
      </c>
      <c r="CZ297">
        <f t="shared" si="109"/>
        <v>0</v>
      </c>
      <c r="DA297">
        <f t="shared" si="110"/>
        <v>0</v>
      </c>
      <c r="DB297">
        <f t="shared" si="111"/>
        <v>0</v>
      </c>
      <c r="DC297">
        <f t="shared" si="112"/>
        <v>0</v>
      </c>
      <c r="DD297">
        <f t="shared" si="113"/>
        <v>0</v>
      </c>
      <c r="DG297">
        <f t="shared" si="114"/>
        <v>1</v>
      </c>
    </row>
    <row r="298" spans="1:111" x14ac:dyDescent="0.35">
      <c r="A298" s="171" t="s">
        <v>159</v>
      </c>
      <c r="B298" s="6" t="s">
        <v>160</v>
      </c>
      <c r="C298" s="45" t="s">
        <v>160</v>
      </c>
      <c r="D298" s="161" t="s">
        <v>1681</v>
      </c>
      <c r="E298" s="161"/>
      <c r="F298" s="46" t="s">
        <v>3850</v>
      </c>
      <c r="G298" s="5" t="s">
        <v>935</v>
      </c>
      <c r="H298" t="s">
        <v>936</v>
      </c>
      <c r="I298" s="6" t="s">
        <v>937</v>
      </c>
      <c r="J298" s="14"/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0.5</v>
      </c>
      <c r="R298">
        <v>0.5</v>
      </c>
      <c r="S298">
        <v>0.5</v>
      </c>
      <c r="T298">
        <v>0.5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C298">
        <f t="shared" si="92"/>
        <v>4</v>
      </c>
      <c r="CE298">
        <f t="shared" si="93"/>
        <v>4</v>
      </c>
      <c r="CF298">
        <f t="shared" si="94"/>
        <v>0</v>
      </c>
      <c r="CG298">
        <f t="shared" si="95"/>
        <v>0</v>
      </c>
      <c r="CH298">
        <f t="shared" si="96"/>
        <v>0</v>
      </c>
      <c r="CI298">
        <f t="shared" si="97"/>
        <v>0</v>
      </c>
      <c r="CJ298">
        <f t="shared" si="98"/>
        <v>0</v>
      </c>
      <c r="CK298">
        <f t="shared" si="99"/>
        <v>0</v>
      </c>
      <c r="CL298">
        <f t="shared" si="100"/>
        <v>0</v>
      </c>
      <c r="CM298">
        <f t="shared" si="101"/>
        <v>0</v>
      </c>
      <c r="CN298">
        <f t="shared" si="102"/>
        <v>0</v>
      </c>
      <c r="CO298">
        <f t="shared" si="103"/>
        <v>0</v>
      </c>
      <c r="CP298">
        <f t="shared" si="104"/>
        <v>0</v>
      </c>
      <c r="CR298">
        <f t="shared" si="105"/>
        <v>1</v>
      </c>
      <c r="CW298">
        <f t="shared" si="106"/>
        <v>4</v>
      </c>
      <c r="CX298">
        <f t="shared" si="107"/>
        <v>0</v>
      </c>
      <c r="CY298">
        <f t="shared" si="108"/>
        <v>0</v>
      </c>
      <c r="CZ298">
        <f t="shared" si="109"/>
        <v>0</v>
      </c>
      <c r="DA298">
        <f t="shared" si="110"/>
        <v>0</v>
      </c>
      <c r="DB298">
        <f t="shared" si="111"/>
        <v>0</v>
      </c>
      <c r="DC298">
        <f t="shared" si="112"/>
        <v>0</v>
      </c>
      <c r="DD298">
        <f t="shared" si="113"/>
        <v>0</v>
      </c>
      <c r="DG298">
        <f t="shared" si="114"/>
        <v>1</v>
      </c>
    </row>
    <row r="299" spans="1:111" x14ac:dyDescent="0.35">
      <c r="A299" s="171" t="s">
        <v>161</v>
      </c>
      <c r="B299" s="6" t="s">
        <v>162</v>
      </c>
      <c r="C299" s="45" t="s">
        <v>2803</v>
      </c>
      <c r="D299" s="161" t="s">
        <v>2804</v>
      </c>
      <c r="E299" s="161"/>
      <c r="F299" s="46" t="s">
        <v>3850</v>
      </c>
      <c r="G299" s="5" t="s">
        <v>938</v>
      </c>
      <c r="H299" t="s">
        <v>938</v>
      </c>
      <c r="I299" s="6" t="s">
        <v>938</v>
      </c>
      <c r="J299" s="14"/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0.5</v>
      </c>
      <c r="R299">
        <v>0.5</v>
      </c>
      <c r="S299">
        <v>0.5</v>
      </c>
      <c r="T299">
        <v>0.5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C299">
        <f t="shared" si="92"/>
        <v>4</v>
      </c>
      <c r="CE299">
        <f t="shared" si="93"/>
        <v>4</v>
      </c>
      <c r="CF299">
        <f t="shared" si="94"/>
        <v>0</v>
      </c>
      <c r="CG299">
        <f t="shared" si="95"/>
        <v>0</v>
      </c>
      <c r="CH299">
        <f t="shared" si="96"/>
        <v>0</v>
      </c>
      <c r="CI299">
        <f t="shared" si="97"/>
        <v>0</v>
      </c>
      <c r="CJ299">
        <f t="shared" si="98"/>
        <v>0</v>
      </c>
      <c r="CK299">
        <f t="shared" si="99"/>
        <v>0</v>
      </c>
      <c r="CL299">
        <f t="shared" si="100"/>
        <v>0</v>
      </c>
      <c r="CM299">
        <f t="shared" si="101"/>
        <v>0</v>
      </c>
      <c r="CN299">
        <f t="shared" si="102"/>
        <v>0</v>
      </c>
      <c r="CO299">
        <f t="shared" si="103"/>
        <v>0</v>
      </c>
      <c r="CP299">
        <f t="shared" si="104"/>
        <v>0</v>
      </c>
      <c r="CR299">
        <f t="shared" si="105"/>
        <v>1</v>
      </c>
      <c r="CW299">
        <f t="shared" si="106"/>
        <v>4</v>
      </c>
      <c r="CX299">
        <f t="shared" si="107"/>
        <v>0</v>
      </c>
      <c r="CY299">
        <f t="shared" si="108"/>
        <v>0</v>
      </c>
      <c r="CZ299">
        <f t="shared" si="109"/>
        <v>0</v>
      </c>
      <c r="DA299">
        <f t="shared" si="110"/>
        <v>0</v>
      </c>
      <c r="DB299">
        <f t="shared" si="111"/>
        <v>0</v>
      </c>
      <c r="DC299">
        <f t="shared" si="112"/>
        <v>0</v>
      </c>
      <c r="DD299">
        <f t="shared" si="113"/>
        <v>0</v>
      </c>
      <c r="DG299">
        <f t="shared" si="114"/>
        <v>1</v>
      </c>
    </row>
    <row r="300" spans="1:111" x14ac:dyDescent="0.35">
      <c r="A300" s="171" t="s">
        <v>163</v>
      </c>
      <c r="B300" s="6" t="s">
        <v>164</v>
      </c>
      <c r="C300" s="78" t="s">
        <v>164</v>
      </c>
      <c r="D300" s="155" t="s">
        <v>3400</v>
      </c>
      <c r="E300" s="155"/>
      <c r="F300" s="79" t="s">
        <v>3861</v>
      </c>
      <c r="G300" s="5" t="s">
        <v>938</v>
      </c>
      <c r="H300" t="s">
        <v>938</v>
      </c>
      <c r="I300" s="6" t="s">
        <v>938</v>
      </c>
      <c r="J300" s="14"/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0.5</v>
      </c>
      <c r="R300">
        <v>0.5</v>
      </c>
      <c r="S300">
        <v>0.5</v>
      </c>
      <c r="T300">
        <v>0.5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C300">
        <f t="shared" si="92"/>
        <v>4</v>
      </c>
      <c r="CE300">
        <f t="shared" si="93"/>
        <v>4</v>
      </c>
      <c r="CF300">
        <f t="shared" si="94"/>
        <v>0</v>
      </c>
      <c r="CG300">
        <f t="shared" si="95"/>
        <v>0</v>
      </c>
      <c r="CH300">
        <f t="shared" si="96"/>
        <v>0</v>
      </c>
      <c r="CI300">
        <f t="shared" si="97"/>
        <v>0</v>
      </c>
      <c r="CJ300">
        <f t="shared" si="98"/>
        <v>0</v>
      </c>
      <c r="CK300">
        <f t="shared" si="99"/>
        <v>0</v>
      </c>
      <c r="CL300">
        <f t="shared" si="100"/>
        <v>0</v>
      </c>
      <c r="CM300">
        <f t="shared" si="101"/>
        <v>0</v>
      </c>
      <c r="CN300">
        <f t="shared" si="102"/>
        <v>0</v>
      </c>
      <c r="CO300">
        <f t="shared" si="103"/>
        <v>0</v>
      </c>
      <c r="CP300">
        <f t="shared" si="104"/>
        <v>0</v>
      </c>
      <c r="CR300">
        <f t="shared" si="105"/>
        <v>1</v>
      </c>
      <c r="CW300">
        <f t="shared" si="106"/>
        <v>4</v>
      </c>
      <c r="CX300">
        <f t="shared" si="107"/>
        <v>0</v>
      </c>
      <c r="CY300">
        <f t="shared" si="108"/>
        <v>0</v>
      </c>
      <c r="CZ300">
        <f t="shared" si="109"/>
        <v>0</v>
      </c>
      <c r="DA300">
        <f t="shared" si="110"/>
        <v>0</v>
      </c>
      <c r="DB300">
        <f t="shared" si="111"/>
        <v>0</v>
      </c>
      <c r="DC300">
        <f t="shared" si="112"/>
        <v>0</v>
      </c>
      <c r="DD300">
        <f t="shared" si="113"/>
        <v>0</v>
      </c>
      <c r="DG300">
        <f t="shared" si="114"/>
        <v>1</v>
      </c>
    </row>
    <row r="301" spans="1:111" x14ac:dyDescent="0.35">
      <c r="A301" s="171" t="s">
        <v>167</v>
      </c>
      <c r="B301" s="6" t="s">
        <v>168</v>
      </c>
      <c r="C301" s="168" t="s">
        <v>938</v>
      </c>
      <c r="D301" s="162" t="s">
        <v>938</v>
      </c>
      <c r="E301" s="162"/>
      <c r="F301" s="164" t="s">
        <v>3852</v>
      </c>
      <c r="G301" s="5" t="s">
        <v>1021</v>
      </c>
      <c r="H301" t="s">
        <v>1022</v>
      </c>
      <c r="I301" s="6" t="s">
        <v>1023</v>
      </c>
      <c r="J301" s="14"/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0.5</v>
      </c>
      <c r="R301">
        <v>0.5</v>
      </c>
      <c r="S301">
        <v>0.5</v>
      </c>
      <c r="T301">
        <v>0</v>
      </c>
      <c r="U301">
        <v>0.5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C301">
        <f t="shared" si="92"/>
        <v>4</v>
      </c>
      <c r="CE301">
        <f t="shared" si="93"/>
        <v>4</v>
      </c>
      <c r="CF301">
        <f t="shared" si="94"/>
        <v>0</v>
      </c>
      <c r="CG301">
        <f t="shared" si="95"/>
        <v>0</v>
      </c>
      <c r="CH301">
        <f t="shared" si="96"/>
        <v>0</v>
      </c>
      <c r="CI301">
        <f t="shared" si="97"/>
        <v>0</v>
      </c>
      <c r="CJ301">
        <f t="shared" si="98"/>
        <v>0</v>
      </c>
      <c r="CK301">
        <f t="shared" si="99"/>
        <v>0</v>
      </c>
      <c r="CL301">
        <f t="shared" si="100"/>
        <v>0</v>
      </c>
      <c r="CM301">
        <f t="shared" si="101"/>
        <v>0</v>
      </c>
      <c r="CN301">
        <f t="shared" si="102"/>
        <v>0</v>
      </c>
      <c r="CO301">
        <f t="shared" si="103"/>
        <v>0</v>
      </c>
      <c r="CP301">
        <f t="shared" si="104"/>
        <v>0</v>
      </c>
      <c r="CR301">
        <f t="shared" si="105"/>
        <v>1</v>
      </c>
      <c r="CW301">
        <f t="shared" si="106"/>
        <v>4</v>
      </c>
      <c r="CX301">
        <f t="shared" si="107"/>
        <v>0</v>
      </c>
      <c r="CY301">
        <f t="shared" si="108"/>
        <v>0</v>
      </c>
      <c r="CZ301">
        <f t="shared" si="109"/>
        <v>0</v>
      </c>
      <c r="DA301">
        <f t="shared" si="110"/>
        <v>0</v>
      </c>
      <c r="DB301">
        <f t="shared" si="111"/>
        <v>0</v>
      </c>
      <c r="DC301">
        <f t="shared" si="112"/>
        <v>0</v>
      </c>
      <c r="DD301">
        <f t="shared" si="113"/>
        <v>0</v>
      </c>
      <c r="DG301">
        <f t="shared" si="114"/>
        <v>1</v>
      </c>
    </row>
    <row r="302" spans="1:111" x14ac:dyDescent="0.35">
      <c r="A302" s="171" t="s">
        <v>179</v>
      </c>
      <c r="B302" s="6" t="s">
        <v>180</v>
      </c>
      <c r="C302" s="168" t="s">
        <v>938</v>
      </c>
      <c r="D302" s="162" t="s">
        <v>938</v>
      </c>
      <c r="E302" s="162"/>
      <c r="F302" s="164" t="s">
        <v>3852</v>
      </c>
      <c r="G302" s="5" t="s">
        <v>938</v>
      </c>
      <c r="H302" t="s">
        <v>938</v>
      </c>
      <c r="I302" s="6" t="s">
        <v>938</v>
      </c>
      <c r="J302" s="14"/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0.5</v>
      </c>
      <c r="R302">
        <v>0.5</v>
      </c>
      <c r="S302">
        <v>0</v>
      </c>
      <c r="T302">
        <v>0.5</v>
      </c>
      <c r="U302">
        <v>0.5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C302">
        <f t="shared" si="92"/>
        <v>4</v>
      </c>
      <c r="CE302">
        <f t="shared" si="93"/>
        <v>4</v>
      </c>
      <c r="CF302">
        <f t="shared" si="94"/>
        <v>0</v>
      </c>
      <c r="CG302">
        <f t="shared" si="95"/>
        <v>0</v>
      </c>
      <c r="CH302">
        <f t="shared" si="96"/>
        <v>0</v>
      </c>
      <c r="CI302">
        <f t="shared" si="97"/>
        <v>0</v>
      </c>
      <c r="CJ302">
        <f t="shared" si="98"/>
        <v>0</v>
      </c>
      <c r="CK302">
        <f t="shared" si="99"/>
        <v>0</v>
      </c>
      <c r="CL302">
        <f t="shared" si="100"/>
        <v>0</v>
      </c>
      <c r="CM302">
        <f t="shared" si="101"/>
        <v>0</v>
      </c>
      <c r="CN302">
        <f t="shared" si="102"/>
        <v>0</v>
      </c>
      <c r="CO302">
        <f t="shared" si="103"/>
        <v>0</v>
      </c>
      <c r="CP302">
        <f t="shared" si="104"/>
        <v>0</v>
      </c>
      <c r="CR302">
        <f t="shared" si="105"/>
        <v>1</v>
      </c>
      <c r="CW302">
        <f t="shared" si="106"/>
        <v>4</v>
      </c>
      <c r="CX302">
        <f t="shared" si="107"/>
        <v>0</v>
      </c>
      <c r="CY302">
        <f t="shared" si="108"/>
        <v>0</v>
      </c>
      <c r="CZ302">
        <f t="shared" si="109"/>
        <v>0</v>
      </c>
      <c r="DA302">
        <f t="shared" si="110"/>
        <v>0</v>
      </c>
      <c r="DB302">
        <f t="shared" si="111"/>
        <v>0</v>
      </c>
      <c r="DC302">
        <f t="shared" si="112"/>
        <v>0</v>
      </c>
      <c r="DD302">
        <f t="shared" si="113"/>
        <v>0</v>
      </c>
      <c r="DG302">
        <f t="shared" si="114"/>
        <v>1</v>
      </c>
    </row>
    <row r="303" spans="1:111" x14ac:dyDescent="0.35">
      <c r="A303" s="171" t="s">
        <v>586</v>
      </c>
      <c r="B303" s="6" t="s">
        <v>586</v>
      </c>
      <c r="C303" s="45" t="s">
        <v>2811</v>
      </c>
      <c r="D303" s="161" t="s">
        <v>977</v>
      </c>
      <c r="E303" s="161"/>
      <c r="F303" s="46" t="s">
        <v>3850</v>
      </c>
      <c r="G303" s="5" t="s">
        <v>976</v>
      </c>
      <c r="H303" t="s">
        <v>977</v>
      </c>
      <c r="I303" s="6" t="s">
        <v>978</v>
      </c>
      <c r="J303" s="14"/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0.5</v>
      </c>
      <c r="AW303">
        <v>0.5</v>
      </c>
      <c r="AX303">
        <v>0.5</v>
      </c>
      <c r="AY303">
        <v>0</v>
      </c>
      <c r="AZ303">
        <v>0.5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C303">
        <f t="shared" si="92"/>
        <v>4</v>
      </c>
      <c r="CE303">
        <f t="shared" si="93"/>
        <v>0</v>
      </c>
      <c r="CF303">
        <f t="shared" si="94"/>
        <v>0</v>
      </c>
      <c r="CG303">
        <f t="shared" si="95"/>
        <v>0</v>
      </c>
      <c r="CH303">
        <f t="shared" si="96"/>
        <v>0</v>
      </c>
      <c r="CI303">
        <f t="shared" si="97"/>
        <v>0</v>
      </c>
      <c r="CJ303">
        <f t="shared" si="98"/>
        <v>4</v>
      </c>
      <c r="CK303">
        <f t="shared" si="99"/>
        <v>0</v>
      </c>
      <c r="CL303">
        <f t="shared" si="100"/>
        <v>0</v>
      </c>
      <c r="CM303">
        <f t="shared" si="101"/>
        <v>0</v>
      </c>
      <c r="CN303">
        <f t="shared" si="102"/>
        <v>0</v>
      </c>
      <c r="CO303">
        <f t="shared" si="103"/>
        <v>0</v>
      </c>
      <c r="CP303">
        <f t="shared" si="104"/>
        <v>0</v>
      </c>
      <c r="CR303">
        <f t="shared" si="105"/>
        <v>1</v>
      </c>
      <c r="CW303">
        <f t="shared" si="106"/>
        <v>0</v>
      </c>
      <c r="CX303">
        <f t="shared" si="107"/>
        <v>0</v>
      </c>
      <c r="CY303">
        <f t="shared" si="108"/>
        <v>0</v>
      </c>
      <c r="CZ303">
        <f t="shared" si="109"/>
        <v>0</v>
      </c>
      <c r="DA303">
        <f t="shared" si="110"/>
        <v>4</v>
      </c>
      <c r="DB303">
        <f t="shared" si="111"/>
        <v>0</v>
      </c>
      <c r="DC303">
        <f t="shared" si="112"/>
        <v>0</v>
      </c>
      <c r="DD303">
        <f t="shared" si="113"/>
        <v>0</v>
      </c>
      <c r="DG303">
        <f t="shared" si="114"/>
        <v>1</v>
      </c>
    </row>
    <row r="304" spans="1:111" x14ac:dyDescent="0.35">
      <c r="A304" s="171" t="s">
        <v>587</v>
      </c>
      <c r="B304" s="6" t="s">
        <v>588</v>
      </c>
      <c r="C304" s="47"/>
      <c r="D304" s="154" t="s">
        <v>1521</v>
      </c>
      <c r="E304" s="154"/>
      <c r="F304" s="48" t="s">
        <v>3853</v>
      </c>
      <c r="G304" s="5" t="s">
        <v>938</v>
      </c>
      <c r="H304" t="s">
        <v>938</v>
      </c>
      <c r="I304" s="6" t="s">
        <v>938</v>
      </c>
      <c r="J304" s="14"/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0.5</v>
      </c>
      <c r="AW304">
        <v>0.5</v>
      </c>
      <c r="AX304">
        <v>0.5</v>
      </c>
      <c r="AY304">
        <v>0</v>
      </c>
      <c r="AZ304">
        <v>0.5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C304">
        <f t="shared" si="92"/>
        <v>4</v>
      </c>
      <c r="CE304">
        <f t="shared" si="93"/>
        <v>0</v>
      </c>
      <c r="CF304">
        <f t="shared" si="94"/>
        <v>0</v>
      </c>
      <c r="CG304">
        <f t="shared" si="95"/>
        <v>0</v>
      </c>
      <c r="CH304">
        <f t="shared" si="96"/>
        <v>0</v>
      </c>
      <c r="CI304">
        <f t="shared" si="97"/>
        <v>0</v>
      </c>
      <c r="CJ304">
        <f t="shared" si="98"/>
        <v>4</v>
      </c>
      <c r="CK304">
        <f t="shared" si="99"/>
        <v>0</v>
      </c>
      <c r="CL304">
        <f t="shared" si="100"/>
        <v>0</v>
      </c>
      <c r="CM304">
        <f t="shared" si="101"/>
        <v>0</v>
      </c>
      <c r="CN304">
        <f t="shared" si="102"/>
        <v>0</v>
      </c>
      <c r="CO304">
        <f t="shared" si="103"/>
        <v>0</v>
      </c>
      <c r="CP304">
        <f t="shared" si="104"/>
        <v>0</v>
      </c>
      <c r="CR304">
        <f t="shared" si="105"/>
        <v>1</v>
      </c>
      <c r="CW304">
        <f t="shared" si="106"/>
        <v>0</v>
      </c>
      <c r="CX304">
        <f t="shared" si="107"/>
        <v>0</v>
      </c>
      <c r="CY304">
        <f t="shared" si="108"/>
        <v>0</v>
      </c>
      <c r="CZ304">
        <f t="shared" si="109"/>
        <v>0</v>
      </c>
      <c r="DA304">
        <f t="shared" si="110"/>
        <v>4</v>
      </c>
      <c r="DB304">
        <f t="shared" si="111"/>
        <v>0</v>
      </c>
      <c r="DC304">
        <f t="shared" si="112"/>
        <v>0</v>
      </c>
      <c r="DD304">
        <f t="shared" si="113"/>
        <v>0</v>
      </c>
      <c r="DG304">
        <f t="shared" si="114"/>
        <v>1</v>
      </c>
    </row>
    <row r="305" spans="1:111" x14ac:dyDescent="0.35">
      <c r="A305" s="171" t="s">
        <v>593</v>
      </c>
      <c r="B305" s="6" t="s">
        <v>594</v>
      </c>
      <c r="C305" s="45" t="s">
        <v>2814</v>
      </c>
      <c r="D305" s="161" t="s">
        <v>1002</v>
      </c>
      <c r="E305" s="161"/>
      <c r="F305" s="46" t="s">
        <v>3850</v>
      </c>
      <c r="G305" s="5" t="s">
        <v>947</v>
      </c>
      <c r="H305" t="s">
        <v>1002</v>
      </c>
      <c r="I305" s="6" t="s">
        <v>1003</v>
      </c>
      <c r="J305" s="14"/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0.5</v>
      </c>
      <c r="AW305">
        <v>0</v>
      </c>
      <c r="AX305">
        <v>0.5</v>
      </c>
      <c r="AY305">
        <v>0.5</v>
      </c>
      <c r="AZ305">
        <v>0.5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C305">
        <f t="shared" si="92"/>
        <v>4</v>
      </c>
      <c r="CE305">
        <f t="shared" si="93"/>
        <v>0</v>
      </c>
      <c r="CF305">
        <f t="shared" si="94"/>
        <v>0</v>
      </c>
      <c r="CG305">
        <f t="shared" si="95"/>
        <v>0</v>
      </c>
      <c r="CH305">
        <f t="shared" si="96"/>
        <v>0</v>
      </c>
      <c r="CI305">
        <f t="shared" si="97"/>
        <v>0</v>
      </c>
      <c r="CJ305">
        <f t="shared" si="98"/>
        <v>4</v>
      </c>
      <c r="CK305">
        <f t="shared" si="99"/>
        <v>0</v>
      </c>
      <c r="CL305">
        <f t="shared" si="100"/>
        <v>0</v>
      </c>
      <c r="CM305">
        <f t="shared" si="101"/>
        <v>0</v>
      </c>
      <c r="CN305">
        <f t="shared" si="102"/>
        <v>0</v>
      </c>
      <c r="CO305">
        <f t="shared" si="103"/>
        <v>0</v>
      </c>
      <c r="CP305">
        <f t="shared" si="104"/>
        <v>0</v>
      </c>
      <c r="CR305">
        <f t="shared" si="105"/>
        <v>1</v>
      </c>
      <c r="CW305">
        <f t="shared" si="106"/>
        <v>0</v>
      </c>
      <c r="CX305">
        <f t="shared" si="107"/>
        <v>0</v>
      </c>
      <c r="CY305">
        <f t="shared" si="108"/>
        <v>0</v>
      </c>
      <c r="CZ305">
        <f t="shared" si="109"/>
        <v>0</v>
      </c>
      <c r="DA305">
        <f t="shared" si="110"/>
        <v>4</v>
      </c>
      <c r="DB305">
        <f t="shared" si="111"/>
        <v>0</v>
      </c>
      <c r="DC305">
        <f t="shared" si="112"/>
        <v>0</v>
      </c>
      <c r="DD305">
        <f t="shared" si="113"/>
        <v>0</v>
      </c>
      <c r="DG305">
        <f t="shared" si="114"/>
        <v>1</v>
      </c>
    </row>
    <row r="306" spans="1:111" x14ac:dyDescent="0.35">
      <c r="A306" s="171" t="s">
        <v>626</v>
      </c>
      <c r="B306" s="6" t="s">
        <v>627</v>
      </c>
      <c r="C306" s="71"/>
      <c r="D306" s="163" t="s">
        <v>924</v>
      </c>
      <c r="E306" s="163"/>
      <c r="F306" s="72" t="s">
        <v>3857</v>
      </c>
      <c r="G306" s="5" t="s">
        <v>923</v>
      </c>
      <c r="H306" t="s">
        <v>924</v>
      </c>
      <c r="I306" s="6" t="s">
        <v>925</v>
      </c>
      <c r="J306" s="14"/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0.5</v>
      </c>
      <c r="AX306">
        <v>0.5</v>
      </c>
      <c r="AY306">
        <v>0.5</v>
      </c>
      <c r="AZ306">
        <v>0.5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C306">
        <f t="shared" si="92"/>
        <v>4</v>
      </c>
      <c r="CE306">
        <f t="shared" si="93"/>
        <v>0</v>
      </c>
      <c r="CF306">
        <f t="shared" si="94"/>
        <v>0</v>
      </c>
      <c r="CG306">
        <f t="shared" si="95"/>
        <v>0</v>
      </c>
      <c r="CH306">
        <f t="shared" si="96"/>
        <v>0</v>
      </c>
      <c r="CI306">
        <f t="shared" si="97"/>
        <v>0</v>
      </c>
      <c r="CJ306">
        <f t="shared" si="98"/>
        <v>4</v>
      </c>
      <c r="CK306">
        <f t="shared" si="99"/>
        <v>0</v>
      </c>
      <c r="CL306">
        <f t="shared" si="100"/>
        <v>0</v>
      </c>
      <c r="CM306">
        <f t="shared" si="101"/>
        <v>0</v>
      </c>
      <c r="CN306">
        <f t="shared" si="102"/>
        <v>0</v>
      </c>
      <c r="CO306">
        <f t="shared" si="103"/>
        <v>0</v>
      </c>
      <c r="CP306">
        <f t="shared" si="104"/>
        <v>0</v>
      </c>
      <c r="CR306">
        <f t="shared" si="105"/>
        <v>1</v>
      </c>
      <c r="CW306">
        <f t="shared" si="106"/>
        <v>0</v>
      </c>
      <c r="CX306">
        <f t="shared" si="107"/>
        <v>0</v>
      </c>
      <c r="CY306">
        <f t="shared" si="108"/>
        <v>0</v>
      </c>
      <c r="CZ306">
        <f t="shared" si="109"/>
        <v>0</v>
      </c>
      <c r="DA306">
        <f t="shared" si="110"/>
        <v>4</v>
      </c>
      <c r="DB306">
        <f t="shared" si="111"/>
        <v>0</v>
      </c>
      <c r="DC306">
        <f t="shared" si="112"/>
        <v>0</v>
      </c>
      <c r="DD306">
        <f t="shared" si="113"/>
        <v>0</v>
      </c>
      <c r="DG306">
        <f t="shared" si="114"/>
        <v>1</v>
      </c>
    </row>
    <row r="307" spans="1:111" x14ac:dyDescent="0.35">
      <c r="A307" s="171" t="s">
        <v>628</v>
      </c>
      <c r="B307" s="6" t="s">
        <v>629</v>
      </c>
      <c r="C307" s="47" t="s">
        <v>3378</v>
      </c>
      <c r="D307" s="154" t="s">
        <v>3379</v>
      </c>
      <c r="E307" s="154"/>
      <c r="F307" s="48" t="s">
        <v>3853</v>
      </c>
      <c r="G307" s="5" t="s">
        <v>938</v>
      </c>
      <c r="H307" t="s">
        <v>938</v>
      </c>
      <c r="I307" s="6" t="s">
        <v>938</v>
      </c>
      <c r="J307" s="14"/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0.5</v>
      </c>
      <c r="AX307">
        <v>0.5</v>
      </c>
      <c r="AY307">
        <v>0.5</v>
      </c>
      <c r="AZ307">
        <v>0.5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C307">
        <f t="shared" si="92"/>
        <v>4</v>
      </c>
      <c r="CE307">
        <f t="shared" si="93"/>
        <v>0</v>
      </c>
      <c r="CF307">
        <f t="shared" si="94"/>
        <v>0</v>
      </c>
      <c r="CG307">
        <f t="shared" si="95"/>
        <v>0</v>
      </c>
      <c r="CH307">
        <f t="shared" si="96"/>
        <v>0</v>
      </c>
      <c r="CI307">
        <f t="shared" si="97"/>
        <v>0</v>
      </c>
      <c r="CJ307">
        <f t="shared" si="98"/>
        <v>4</v>
      </c>
      <c r="CK307">
        <f t="shared" si="99"/>
        <v>0</v>
      </c>
      <c r="CL307">
        <f t="shared" si="100"/>
        <v>0</v>
      </c>
      <c r="CM307">
        <f t="shared" si="101"/>
        <v>0</v>
      </c>
      <c r="CN307">
        <f t="shared" si="102"/>
        <v>0</v>
      </c>
      <c r="CO307">
        <f t="shared" si="103"/>
        <v>0</v>
      </c>
      <c r="CP307">
        <f t="shared" si="104"/>
        <v>0</v>
      </c>
      <c r="CR307">
        <f t="shared" si="105"/>
        <v>1</v>
      </c>
      <c r="CW307">
        <f t="shared" si="106"/>
        <v>0</v>
      </c>
      <c r="CX307">
        <f t="shared" si="107"/>
        <v>0</v>
      </c>
      <c r="CY307">
        <f t="shared" si="108"/>
        <v>0</v>
      </c>
      <c r="CZ307">
        <f t="shared" si="109"/>
        <v>0</v>
      </c>
      <c r="DA307">
        <f t="shared" si="110"/>
        <v>4</v>
      </c>
      <c r="DB307">
        <f t="shared" si="111"/>
        <v>0</v>
      </c>
      <c r="DC307">
        <f t="shared" si="112"/>
        <v>0</v>
      </c>
      <c r="DD307">
        <f t="shared" si="113"/>
        <v>0</v>
      </c>
      <c r="DG307">
        <f t="shared" si="114"/>
        <v>1</v>
      </c>
    </row>
    <row r="308" spans="1:111" x14ac:dyDescent="0.35">
      <c r="A308" s="171" t="s">
        <v>630</v>
      </c>
      <c r="B308" s="6" t="s">
        <v>631</v>
      </c>
      <c r="C308" s="45" t="s">
        <v>631</v>
      </c>
      <c r="D308" s="161" t="s">
        <v>924</v>
      </c>
      <c r="E308" s="161"/>
      <c r="F308" s="46" t="s">
        <v>3850</v>
      </c>
      <c r="G308" s="5" t="s">
        <v>923</v>
      </c>
      <c r="H308" t="s">
        <v>924</v>
      </c>
      <c r="I308" s="6" t="s">
        <v>925</v>
      </c>
      <c r="J308" s="14"/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0.5</v>
      </c>
      <c r="AX308">
        <v>0.5</v>
      </c>
      <c r="AY308">
        <v>0.5</v>
      </c>
      <c r="AZ308">
        <v>0.5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C308">
        <f t="shared" si="92"/>
        <v>4</v>
      </c>
      <c r="CE308">
        <f t="shared" si="93"/>
        <v>0</v>
      </c>
      <c r="CF308">
        <f t="shared" si="94"/>
        <v>0</v>
      </c>
      <c r="CG308">
        <f t="shared" si="95"/>
        <v>0</v>
      </c>
      <c r="CH308">
        <f t="shared" si="96"/>
        <v>0</v>
      </c>
      <c r="CI308">
        <f t="shared" si="97"/>
        <v>0</v>
      </c>
      <c r="CJ308">
        <f t="shared" si="98"/>
        <v>4</v>
      </c>
      <c r="CK308">
        <f t="shared" si="99"/>
        <v>0</v>
      </c>
      <c r="CL308">
        <f t="shared" si="100"/>
        <v>0</v>
      </c>
      <c r="CM308">
        <f t="shared" si="101"/>
        <v>0</v>
      </c>
      <c r="CN308">
        <f t="shared" si="102"/>
        <v>0</v>
      </c>
      <c r="CO308">
        <f t="shared" si="103"/>
        <v>0</v>
      </c>
      <c r="CP308">
        <f t="shared" si="104"/>
        <v>0</v>
      </c>
      <c r="CR308">
        <f t="shared" si="105"/>
        <v>1</v>
      </c>
      <c r="CW308">
        <f t="shared" si="106"/>
        <v>0</v>
      </c>
      <c r="CX308">
        <f t="shared" si="107"/>
        <v>0</v>
      </c>
      <c r="CY308">
        <f t="shared" si="108"/>
        <v>0</v>
      </c>
      <c r="CZ308">
        <f t="shared" si="109"/>
        <v>0</v>
      </c>
      <c r="DA308">
        <f t="shared" si="110"/>
        <v>4</v>
      </c>
      <c r="DB308">
        <f t="shared" si="111"/>
        <v>0</v>
      </c>
      <c r="DC308">
        <f t="shared" si="112"/>
        <v>0</v>
      </c>
      <c r="DD308">
        <f t="shared" si="113"/>
        <v>0</v>
      </c>
      <c r="DG308">
        <f t="shared" si="114"/>
        <v>1</v>
      </c>
    </row>
    <row r="309" spans="1:111" x14ac:dyDescent="0.35">
      <c r="A309" s="171" t="s">
        <v>632</v>
      </c>
      <c r="B309" s="6" t="s">
        <v>633</v>
      </c>
      <c r="C309" s="71" t="s">
        <v>633</v>
      </c>
      <c r="D309" s="163" t="s">
        <v>924</v>
      </c>
      <c r="E309" s="163"/>
      <c r="F309" s="72" t="s">
        <v>3857</v>
      </c>
      <c r="G309" s="5" t="s">
        <v>923</v>
      </c>
      <c r="H309" t="s">
        <v>924</v>
      </c>
      <c r="I309" s="6" t="s">
        <v>925</v>
      </c>
      <c r="J309" s="14"/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0.5</v>
      </c>
      <c r="AX309">
        <v>0.5</v>
      </c>
      <c r="AY309">
        <v>0.5</v>
      </c>
      <c r="AZ309">
        <v>0.5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C309">
        <f t="shared" si="92"/>
        <v>4</v>
      </c>
      <c r="CE309">
        <f t="shared" si="93"/>
        <v>0</v>
      </c>
      <c r="CF309">
        <f t="shared" si="94"/>
        <v>0</v>
      </c>
      <c r="CG309">
        <f t="shared" si="95"/>
        <v>0</v>
      </c>
      <c r="CH309">
        <f t="shared" si="96"/>
        <v>0</v>
      </c>
      <c r="CI309">
        <f t="shared" si="97"/>
        <v>0</v>
      </c>
      <c r="CJ309">
        <f t="shared" si="98"/>
        <v>4</v>
      </c>
      <c r="CK309">
        <f t="shared" si="99"/>
        <v>0</v>
      </c>
      <c r="CL309">
        <f t="shared" si="100"/>
        <v>0</v>
      </c>
      <c r="CM309">
        <f t="shared" si="101"/>
        <v>0</v>
      </c>
      <c r="CN309">
        <f t="shared" si="102"/>
        <v>0</v>
      </c>
      <c r="CO309">
        <f t="shared" si="103"/>
        <v>0</v>
      </c>
      <c r="CP309">
        <f t="shared" si="104"/>
        <v>0</v>
      </c>
      <c r="CR309">
        <f t="shared" si="105"/>
        <v>1</v>
      </c>
      <c r="CW309">
        <f t="shared" si="106"/>
        <v>0</v>
      </c>
      <c r="CX309">
        <f t="shared" si="107"/>
        <v>0</v>
      </c>
      <c r="CY309">
        <f t="shared" si="108"/>
        <v>0</v>
      </c>
      <c r="CZ309">
        <f t="shared" si="109"/>
        <v>0</v>
      </c>
      <c r="DA309">
        <f t="shared" si="110"/>
        <v>4</v>
      </c>
      <c r="DB309">
        <f t="shared" si="111"/>
        <v>0</v>
      </c>
      <c r="DC309">
        <f t="shared" si="112"/>
        <v>0</v>
      </c>
      <c r="DD309">
        <f t="shared" si="113"/>
        <v>0</v>
      </c>
      <c r="DG309">
        <f t="shared" si="114"/>
        <v>1</v>
      </c>
    </row>
    <row r="310" spans="1:111" x14ac:dyDescent="0.35">
      <c r="A310" s="171" t="s">
        <v>79</v>
      </c>
      <c r="B310" s="6" t="s">
        <v>80</v>
      </c>
      <c r="C310" s="45" t="s">
        <v>80</v>
      </c>
      <c r="D310" s="161" t="s">
        <v>1660</v>
      </c>
      <c r="E310" s="161"/>
      <c r="F310" s="46" t="s">
        <v>3850</v>
      </c>
      <c r="G310" s="5" t="s">
        <v>920</v>
      </c>
      <c r="H310" t="s">
        <v>921</v>
      </c>
      <c r="I310" s="6" t="s">
        <v>922</v>
      </c>
      <c r="J310" s="14"/>
      <c r="K310">
        <v>1</v>
      </c>
      <c r="L310">
        <v>0</v>
      </c>
      <c r="M310">
        <v>1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C310">
        <f t="shared" si="92"/>
        <v>3</v>
      </c>
      <c r="CE310">
        <f t="shared" si="93"/>
        <v>3</v>
      </c>
      <c r="CF310">
        <f t="shared" si="94"/>
        <v>0</v>
      </c>
      <c r="CG310">
        <f t="shared" si="95"/>
        <v>0</v>
      </c>
      <c r="CH310">
        <f t="shared" si="96"/>
        <v>0</v>
      </c>
      <c r="CI310">
        <f t="shared" si="97"/>
        <v>0</v>
      </c>
      <c r="CJ310">
        <f t="shared" si="98"/>
        <v>0</v>
      </c>
      <c r="CK310">
        <f t="shared" si="99"/>
        <v>0</v>
      </c>
      <c r="CL310">
        <f t="shared" si="100"/>
        <v>0</v>
      </c>
      <c r="CM310">
        <f t="shared" si="101"/>
        <v>0</v>
      </c>
      <c r="CN310">
        <f t="shared" si="102"/>
        <v>0</v>
      </c>
      <c r="CO310">
        <f t="shared" si="103"/>
        <v>0</v>
      </c>
      <c r="CP310">
        <f t="shared" si="104"/>
        <v>0</v>
      </c>
      <c r="CR310">
        <f t="shared" si="105"/>
        <v>1</v>
      </c>
      <c r="CW310">
        <f t="shared" si="106"/>
        <v>3</v>
      </c>
      <c r="CX310">
        <f t="shared" si="107"/>
        <v>0</v>
      </c>
      <c r="CY310">
        <f t="shared" si="108"/>
        <v>0</v>
      </c>
      <c r="CZ310">
        <f t="shared" si="109"/>
        <v>0</v>
      </c>
      <c r="DA310">
        <f t="shared" si="110"/>
        <v>0</v>
      </c>
      <c r="DB310">
        <f t="shared" si="111"/>
        <v>0</v>
      </c>
      <c r="DC310">
        <f t="shared" si="112"/>
        <v>0</v>
      </c>
      <c r="DD310">
        <f t="shared" si="113"/>
        <v>0</v>
      </c>
      <c r="DG310">
        <f t="shared" si="114"/>
        <v>1</v>
      </c>
    </row>
    <row r="311" spans="1:111" x14ac:dyDescent="0.35">
      <c r="A311" s="171" t="s">
        <v>105</v>
      </c>
      <c r="B311" s="6" t="s">
        <v>106</v>
      </c>
      <c r="C311" s="47" t="s">
        <v>106</v>
      </c>
      <c r="D311" s="154" t="s">
        <v>1521</v>
      </c>
      <c r="E311" s="154"/>
      <c r="F311" s="48" t="s">
        <v>3853</v>
      </c>
      <c r="G311" s="5" t="s">
        <v>938</v>
      </c>
      <c r="H311" t="s">
        <v>938</v>
      </c>
      <c r="I311" s="6" t="s">
        <v>938</v>
      </c>
      <c r="J311" s="14"/>
      <c r="K311">
        <v>0</v>
      </c>
      <c r="L311">
        <v>0.5</v>
      </c>
      <c r="M311">
        <v>0.5</v>
      </c>
      <c r="N311">
        <v>0.5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C311">
        <f t="shared" si="92"/>
        <v>3</v>
      </c>
      <c r="CE311">
        <f t="shared" si="93"/>
        <v>3</v>
      </c>
      <c r="CF311">
        <f t="shared" si="94"/>
        <v>0</v>
      </c>
      <c r="CG311">
        <f t="shared" si="95"/>
        <v>0</v>
      </c>
      <c r="CH311">
        <f t="shared" si="96"/>
        <v>0</v>
      </c>
      <c r="CI311">
        <f t="shared" si="97"/>
        <v>0</v>
      </c>
      <c r="CJ311">
        <f t="shared" si="98"/>
        <v>0</v>
      </c>
      <c r="CK311">
        <f t="shared" si="99"/>
        <v>0</v>
      </c>
      <c r="CL311">
        <f t="shared" si="100"/>
        <v>0</v>
      </c>
      <c r="CM311">
        <f t="shared" si="101"/>
        <v>0</v>
      </c>
      <c r="CN311">
        <f t="shared" si="102"/>
        <v>0</v>
      </c>
      <c r="CO311">
        <f t="shared" si="103"/>
        <v>0</v>
      </c>
      <c r="CP311">
        <f t="shared" si="104"/>
        <v>0</v>
      </c>
      <c r="CR311">
        <f t="shared" si="105"/>
        <v>1</v>
      </c>
      <c r="CW311">
        <f t="shared" si="106"/>
        <v>3</v>
      </c>
      <c r="CX311">
        <f t="shared" si="107"/>
        <v>0</v>
      </c>
      <c r="CY311">
        <f t="shared" si="108"/>
        <v>0</v>
      </c>
      <c r="CZ311">
        <f t="shared" si="109"/>
        <v>0</v>
      </c>
      <c r="DA311">
        <f t="shared" si="110"/>
        <v>0</v>
      </c>
      <c r="DB311">
        <f t="shared" si="111"/>
        <v>0</v>
      </c>
      <c r="DC311">
        <f t="shared" si="112"/>
        <v>0</v>
      </c>
      <c r="DD311">
        <f t="shared" si="113"/>
        <v>0</v>
      </c>
      <c r="DG311">
        <f t="shared" si="114"/>
        <v>1</v>
      </c>
    </row>
    <row r="312" spans="1:111" x14ac:dyDescent="0.35">
      <c r="A312" s="171" t="s">
        <v>109</v>
      </c>
      <c r="B312" s="6" t="s">
        <v>110</v>
      </c>
      <c r="C312" s="71" t="s">
        <v>110</v>
      </c>
      <c r="D312" s="163" t="s">
        <v>924</v>
      </c>
      <c r="E312" s="163"/>
      <c r="F312" s="72" t="s">
        <v>3857</v>
      </c>
      <c r="G312" s="5" t="s">
        <v>923</v>
      </c>
      <c r="H312" t="s">
        <v>924</v>
      </c>
      <c r="I312" s="6" t="s">
        <v>925</v>
      </c>
      <c r="J312" s="14"/>
      <c r="K312">
        <v>0</v>
      </c>
      <c r="L312">
        <v>0.5</v>
      </c>
      <c r="M312">
        <v>0</v>
      </c>
      <c r="N312">
        <v>0.5</v>
      </c>
      <c r="O312">
        <v>0.5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C312">
        <f t="shared" si="92"/>
        <v>3</v>
      </c>
      <c r="CE312">
        <f t="shared" si="93"/>
        <v>3</v>
      </c>
      <c r="CF312">
        <f t="shared" si="94"/>
        <v>0</v>
      </c>
      <c r="CG312">
        <f t="shared" si="95"/>
        <v>0</v>
      </c>
      <c r="CH312">
        <f t="shared" si="96"/>
        <v>0</v>
      </c>
      <c r="CI312">
        <f t="shared" si="97"/>
        <v>0</v>
      </c>
      <c r="CJ312">
        <f t="shared" si="98"/>
        <v>0</v>
      </c>
      <c r="CK312">
        <f t="shared" si="99"/>
        <v>0</v>
      </c>
      <c r="CL312">
        <f t="shared" si="100"/>
        <v>0</v>
      </c>
      <c r="CM312">
        <f t="shared" si="101"/>
        <v>0</v>
      </c>
      <c r="CN312">
        <f t="shared" si="102"/>
        <v>0</v>
      </c>
      <c r="CO312">
        <f t="shared" si="103"/>
        <v>0</v>
      </c>
      <c r="CP312">
        <f t="shared" si="104"/>
        <v>0</v>
      </c>
      <c r="CR312">
        <f t="shared" si="105"/>
        <v>1</v>
      </c>
      <c r="CW312">
        <f t="shared" si="106"/>
        <v>3</v>
      </c>
      <c r="CX312">
        <f t="shared" si="107"/>
        <v>0</v>
      </c>
      <c r="CY312">
        <f t="shared" si="108"/>
        <v>0</v>
      </c>
      <c r="CZ312">
        <f t="shared" si="109"/>
        <v>0</v>
      </c>
      <c r="DA312">
        <f t="shared" si="110"/>
        <v>0</v>
      </c>
      <c r="DB312">
        <f t="shared" si="111"/>
        <v>0</v>
      </c>
      <c r="DC312">
        <f t="shared" si="112"/>
        <v>0</v>
      </c>
      <c r="DD312">
        <f t="shared" si="113"/>
        <v>0</v>
      </c>
      <c r="DG312">
        <f t="shared" si="114"/>
        <v>1</v>
      </c>
    </row>
    <row r="313" spans="1:111" x14ac:dyDescent="0.35">
      <c r="A313" s="171" t="s">
        <v>135</v>
      </c>
      <c r="B313" s="6" t="s">
        <v>136</v>
      </c>
      <c r="C313" s="47" t="s">
        <v>136</v>
      </c>
      <c r="D313" s="154" t="s">
        <v>1521</v>
      </c>
      <c r="E313" s="154"/>
      <c r="F313" s="48" t="s">
        <v>3853</v>
      </c>
      <c r="G313" s="5" t="s">
        <v>938</v>
      </c>
      <c r="H313" t="s">
        <v>938</v>
      </c>
      <c r="I313" s="6" t="s">
        <v>938</v>
      </c>
      <c r="J313" s="14"/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1</v>
      </c>
      <c r="S313">
        <v>0</v>
      </c>
      <c r="T313">
        <v>0.5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C313">
        <f t="shared" si="92"/>
        <v>3</v>
      </c>
      <c r="CE313">
        <f t="shared" si="93"/>
        <v>3</v>
      </c>
      <c r="CF313">
        <f t="shared" si="94"/>
        <v>0</v>
      </c>
      <c r="CG313">
        <f t="shared" si="95"/>
        <v>0</v>
      </c>
      <c r="CH313">
        <f t="shared" si="96"/>
        <v>0</v>
      </c>
      <c r="CI313">
        <f t="shared" si="97"/>
        <v>0</v>
      </c>
      <c r="CJ313">
        <f t="shared" si="98"/>
        <v>0</v>
      </c>
      <c r="CK313">
        <f t="shared" si="99"/>
        <v>0</v>
      </c>
      <c r="CL313">
        <f t="shared" si="100"/>
        <v>0</v>
      </c>
      <c r="CM313">
        <f t="shared" si="101"/>
        <v>0</v>
      </c>
      <c r="CN313">
        <f t="shared" si="102"/>
        <v>0</v>
      </c>
      <c r="CO313">
        <f t="shared" si="103"/>
        <v>0</v>
      </c>
      <c r="CP313">
        <f t="shared" si="104"/>
        <v>0</v>
      </c>
      <c r="CR313">
        <f t="shared" si="105"/>
        <v>1</v>
      </c>
      <c r="CW313">
        <f t="shared" si="106"/>
        <v>3</v>
      </c>
      <c r="CX313">
        <f t="shared" si="107"/>
        <v>0</v>
      </c>
      <c r="CY313">
        <f t="shared" si="108"/>
        <v>0</v>
      </c>
      <c r="CZ313">
        <f t="shared" si="109"/>
        <v>0</v>
      </c>
      <c r="DA313">
        <f t="shared" si="110"/>
        <v>0</v>
      </c>
      <c r="DB313">
        <f t="shared" si="111"/>
        <v>0</v>
      </c>
      <c r="DC313">
        <f t="shared" si="112"/>
        <v>0</v>
      </c>
      <c r="DD313">
        <f t="shared" si="113"/>
        <v>0</v>
      </c>
      <c r="DG313">
        <f t="shared" si="114"/>
        <v>1</v>
      </c>
    </row>
    <row r="314" spans="1:111" x14ac:dyDescent="0.35">
      <c r="A314" s="171" t="s">
        <v>171</v>
      </c>
      <c r="B314" s="6" t="s">
        <v>172</v>
      </c>
      <c r="C314" s="71" t="s">
        <v>172</v>
      </c>
      <c r="D314" s="163" t="s">
        <v>1681</v>
      </c>
      <c r="E314" s="163"/>
      <c r="F314" s="72" t="s">
        <v>3857</v>
      </c>
      <c r="G314" s="5" t="s">
        <v>935</v>
      </c>
      <c r="H314" t="s">
        <v>936</v>
      </c>
      <c r="I314" s="6" t="s">
        <v>937</v>
      </c>
      <c r="J314" s="14"/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0.5</v>
      </c>
      <c r="R314">
        <v>0.5</v>
      </c>
      <c r="S314">
        <v>0.5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C314">
        <f t="shared" si="92"/>
        <v>3</v>
      </c>
      <c r="CE314">
        <f t="shared" si="93"/>
        <v>3</v>
      </c>
      <c r="CF314">
        <f t="shared" si="94"/>
        <v>0</v>
      </c>
      <c r="CG314">
        <f t="shared" si="95"/>
        <v>0</v>
      </c>
      <c r="CH314">
        <f t="shared" si="96"/>
        <v>0</v>
      </c>
      <c r="CI314">
        <f t="shared" si="97"/>
        <v>0</v>
      </c>
      <c r="CJ314">
        <f t="shared" si="98"/>
        <v>0</v>
      </c>
      <c r="CK314">
        <f t="shared" si="99"/>
        <v>0</v>
      </c>
      <c r="CL314">
        <f t="shared" si="100"/>
        <v>0</v>
      </c>
      <c r="CM314">
        <f t="shared" si="101"/>
        <v>0</v>
      </c>
      <c r="CN314">
        <f t="shared" si="102"/>
        <v>0</v>
      </c>
      <c r="CO314">
        <f t="shared" si="103"/>
        <v>0</v>
      </c>
      <c r="CP314">
        <f t="shared" si="104"/>
        <v>0</v>
      </c>
      <c r="CR314">
        <f t="shared" si="105"/>
        <v>1</v>
      </c>
      <c r="CW314">
        <f t="shared" si="106"/>
        <v>3</v>
      </c>
      <c r="CX314">
        <f t="shared" si="107"/>
        <v>0</v>
      </c>
      <c r="CY314">
        <f t="shared" si="108"/>
        <v>0</v>
      </c>
      <c r="CZ314">
        <f t="shared" si="109"/>
        <v>0</v>
      </c>
      <c r="DA314">
        <f t="shared" si="110"/>
        <v>0</v>
      </c>
      <c r="DB314">
        <f t="shared" si="111"/>
        <v>0</v>
      </c>
      <c r="DC314">
        <f t="shared" si="112"/>
        <v>0</v>
      </c>
      <c r="DD314">
        <f t="shared" si="113"/>
        <v>0</v>
      </c>
      <c r="DG314">
        <f t="shared" si="114"/>
        <v>1</v>
      </c>
    </row>
    <row r="315" spans="1:111" x14ac:dyDescent="0.35">
      <c r="A315" s="171" t="s">
        <v>173</v>
      </c>
      <c r="B315" s="6" t="s">
        <v>174</v>
      </c>
      <c r="C315" s="168" t="s">
        <v>938</v>
      </c>
      <c r="D315" s="162" t="s">
        <v>938</v>
      </c>
      <c r="E315" s="162"/>
      <c r="F315" s="164" t="s">
        <v>3852</v>
      </c>
      <c r="G315" s="5" t="s">
        <v>938</v>
      </c>
      <c r="H315" t="s">
        <v>938</v>
      </c>
      <c r="I315" s="6" t="s">
        <v>938</v>
      </c>
      <c r="J315" s="14"/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0.5</v>
      </c>
      <c r="R315">
        <v>0.5</v>
      </c>
      <c r="S315">
        <v>0.5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C315">
        <f t="shared" si="92"/>
        <v>3</v>
      </c>
      <c r="CE315">
        <f t="shared" si="93"/>
        <v>3</v>
      </c>
      <c r="CF315">
        <f t="shared" si="94"/>
        <v>0</v>
      </c>
      <c r="CG315">
        <f t="shared" si="95"/>
        <v>0</v>
      </c>
      <c r="CH315">
        <f t="shared" si="96"/>
        <v>0</v>
      </c>
      <c r="CI315">
        <f t="shared" si="97"/>
        <v>0</v>
      </c>
      <c r="CJ315">
        <f t="shared" si="98"/>
        <v>0</v>
      </c>
      <c r="CK315">
        <f t="shared" si="99"/>
        <v>0</v>
      </c>
      <c r="CL315">
        <f t="shared" si="100"/>
        <v>0</v>
      </c>
      <c r="CM315">
        <f t="shared" si="101"/>
        <v>0</v>
      </c>
      <c r="CN315">
        <f t="shared" si="102"/>
        <v>0</v>
      </c>
      <c r="CO315">
        <f t="shared" si="103"/>
        <v>0</v>
      </c>
      <c r="CP315">
        <f t="shared" si="104"/>
        <v>0</v>
      </c>
      <c r="CR315">
        <f t="shared" si="105"/>
        <v>1</v>
      </c>
      <c r="CW315">
        <f t="shared" si="106"/>
        <v>3</v>
      </c>
      <c r="CX315">
        <f t="shared" si="107"/>
        <v>0</v>
      </c>
      <c r="CY315">
        <f t="shared" si="108"/>
        <v>0</v>
      </c>
      <c r="CZ315">
        <f t="shared" si="109"/>
        <v>0</v>
      </c>
      <c r="DA315">
        <f t="shared" si="110"/>
        <v>0</v>
      </c>
      <c r="DB315">
        <f t="shared" si="111"/>
        <v>0</v>
      </c>
      <c r="DC315">
        <f t="shared" si="112"/>
        <v>0</v>
      </c>
      <c r="DD315">
        <f t="shared" si="113"/>
        <v>0</v>
      </c>
      <c r="DG315">
        <f t="shared" si="114"/>
        <v>1</v>
      </c>
    </row>
    <row r="316" spans="1:111" x14ac:dyDescent="0.35">
      <c r="A316" s="171" t="s">
        <v>175</v>
      </c>
      <c r="B316" s="6" t="s">
        <v>176</v>
      </c>
      <c r="C316" s="47" t="s">
        <v>176</v>
      </c>
      <c r="D316" s="154" t="s">
        <v>1521</v>
      </c>
      <c r="E316" s="154"/>
      <c r="F316" s="48" t="s">
        <v>3853</v>
      </c>
      <c r="G316" s="5" t="s">
        <v>938</v>
      </c>
      <c r="H316" t="s">
        <v>938</v>
      </c>
      <c r="I316" s="6" t="s">
        <v>938</v>
      </c>
      <c r="J316" s="14"/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0.5</v>
      </c>
      <c r="R316">
        <v>0.5</v>
      </c>
      <c r="S316">
        <v>0.5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C316">
        <f t="shared" si="92"/>
        <v>3</v>
      </c>
      <c r="CE316">
        <f t="shared" si="93"/>
        <v>3</v>
      </c>
      <c r="CF316">
        <f t="shared" si="94"/>
        <v>0</v>
      </c>
      <c r="CG316">
        <f t="shared" si="95"/>
        <v>0</v>
      </c>
      <c r="CH316">
        <f t="shared" si="96"/>
        <v>0</v>
      </c>
      <c r="CI316">
        <f t="shared" si="97"/>
        <v>0</v>
      </c>
      <c r="CJ316">
        <f t="shared" si="98"/>
        <v>0</v>
      </c>
      <c r="CK316">
        <f t="shared" si="99"/>
        <v>0</v>
      </c>
      <c r="CL316">
        <f t="shared" si="100"/>
        <v>0</v>
      </c>
      <c r="CM316">
        <f t="shared" si="101"/>
        <v>0</v>
      </c>
      <c r="CN316">
        <f t="shared" si="102"/>
        <v>0</v>
      </c>
      <c r="CO316">
        <f t="shared" si="103"/>
        <v>0</v>
      </c>
      <c r="CP316">
        <f t="shared" si="104"/>
        <v>0</v>
      </c>
      <c r="CR316">
        <f t="shared" si="105"/>
        <v>1</v>
      </c>
      <c r="CW316">
        <f t="shared" si="106"/>
        <v>3</v>
      </c>
      <c r="CX316">
        <f t="shared" si="107"/>
        <v>0</v>
      </c>
      <c r="CY316">
        <f t="shared" si="108"/>
        <v>0</v>
      </c>
      <c r="CZ316">
        <f t="shared" si="109"/>
        <v>0</v>
      </c>
      <c r="DA316">
        <f t="shared" si="110"/>
        <v>0</v>
      </c>
      <c r="DB316">
        <f t="shared" si="111"/>
        <v>0</v>
      </c>
      <c r="DC316">
        <f t="shared" si="112"/>
        <v>0</v>
      </c>
      <c r="DD316">
        <f t="shared" si="113"/>
        <v>0</v>
      </c>
      <c r="DG316">
        <f t="shared" si="114"/>
        <v>1</v>
      </c>
    </row>
    <row r="317" spans="1:111" x14ac:dyDescent="0.35">
      <c r="A317" s="171" t="s">
        <v>177</v>
      </c>
      <c r="B317" s="6" t="s">
        <v>178</v>
      </c>
      <c r="C317" s="168" t="s">
        <v>938</v>
      </c>
      <c r="D317" s="162" t="s">
        <v>938</v>
      </c>
      <c r="E317" s="162"/>
      <c r="F317" s="164" t="s">
        <v>3852</v>
      </c>
      <c r="G317" s="5" t="s">
        <v>938</v>
      </c>
      <c r="H317" t="s">
        <v>938</v>
      </c>
      <c r="I317" s="6" t="s">
        <v>938</v>
      </c>
      <c r="J317" s="14"/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0.5</v>
      </c>
      <c r="R317">
        <v>0.5</v>
      </c>
      <c r="S317">
        <v>0.5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C317">
        <f t="shared" si="92"/>
        <v>3</v>
      </c>
      <c r="CE317">
        <f t="shared" si="93"/>
        <v>3</v>
      </c>
      <c r="CF317">
        <f t="shared" si="94"/>
        <v>0</v>
      </c>
      <c r="CG317">
        <f t="shared" si="95"/>
        <v>0</v>
      </c>
      <c r="CH317">
        <f t="shared" si="96"/>
        <v>0</v>
      </c>
      <c r="CI317">
        <f t="shared" si="97"/>
        <v>0</v>
      </c>
      <c r="CJ317">
        <f t="shared" si="98"/>
        <v>0</v>
      </c>
      <c r="CK317">
        <f t="shared" si="99"/>
        <v>0</v>
      </c>
      <c r="CL317">
        <f t="shared" si="100"/>
        <v>0</v>
      </c>
      <c r="CM317">
        <f t="shared" si="101"/>
        <v>0</v>
      </c>
      <c r="CN317">
        <f t="shared" si="102"/>
        <v>0</v>
      </c>
      <c r="CO317">
        <f t="shared" si="103"/>
        <v>0</v>
      </c>
      <c r="CP317">
        <f t="shared" si="104"/>
        <v>0</v>
      </c>
      <c r="CR317">
        <f t="shared" si="105"/>
        <v>1</v>
      </c>
      <c r="CW317">
        <f t="shared" si="106"/>
        <v>3</v>
      </c>
      <c r="CX317">
        <f t="shared" si="107"/>
        <v>0</v>
      </c>
      <c r="CY317">
        <f t="shared" si="108"/>
        <v>0</v>
      </c>
      <c r="CZ317">
        <f t="shared" si="109"/>
        <v>0</v>
      </c>
      <c r="DA317">
        <f t="shared" si="110"/>
        <v>0</v>
      </c>
      <c r="DB317">
        <f t="shared" si="111"/>
        <v>0</v>
      </c>
      <c r="DC317">
        <f t="shared" si="112"/>
        <v>0</v>
      </c>
      <c r="DD317">
        <f t="shared" si="113"/>
        <v>0</v>
      </c>
      <c r="DG317">
        <f t="shared" si="114"/>
        <v>1</v>
      </c>
    </row>
    <row r="318" spans="1:111" x14ac:dyDescent="0.35">
      <c r="A318" s="171" t="s">
        <v>181</v>
      </c>
      <c r="B318" s="6" t="s">
        <v>182</v>
      </c>
      <c r="C318" s="168" t="s">
        <v>938</v>
      </c>
      <c r="D318" s="162" t="s">
        <v>938</v>
      </c>
      <c r="E318" s="162"/>
      <c r="F318" s="164" t="s">
        <v>3852</v>
      </c>
      <c r="G318" s="5" t="s">
        <v>938</v>
      </c>
      <c r="H318" t="s">
        <v>938</v>
      </c>
      <c r="I318" s="6" t="s">
        <v>938</v>
      </c>
      <c r="J318" s="14"/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0.5</v>
      </c>
      <c r="R318">
        <v>0.5</v>
      </c>
      <c r="S318">
        <v>0</v>
      </c>
      <c r="T318">
        <v>0.5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C318">
        <f t="shared" si="92"/>
        <v>3</v>
      </c>
      <c r="CE318">
        <f t="shared" si="93"/>
        <v>3</v>
      </c>
      <c r="CF318">
        <f t="shared" si="94"/>
        <v>0</v>
      </c>
      <c r="CG318">
        <f t="shared" si="95"/>
        <v>0</v>
      </c>
      <c r="CH318">
        <f t="shared" si="96"/>
        <v>0</v>
      </c>
      <c r="CI318">
        <f t="shared" si="97"/>
        <v>0</v>
      </c>
      <c r="CJ318">
        <f t="shared" si="98"/>
        <v>0</v>
      </c>
      <c r="CK318">
        <f t="shared" si="99"/>
        <v>0</v>
      </c>
      <c r="CL318">
        <f t="shared" si="100"/>
        <v>0</v>
      </c>
      <c r="CM318">
        <f t="shared" si="101"/>
        <v>0</v>
      </c>
      <c r="CN318">
        <f t="shared" si="102"/>
        <v>0</v>
      </c>
      <c r="CO318">
        <f t="shared" si="103"/>
        <v>0</v>
      </c>
      <c r="CP318">
        <f t="shared" si="104"/>
        <v>0</v>
      </c>
      <c r="CR318">
        <f t="shared" si="105"/>
        <v>1</v>
      </c>
      <c r="CW318">
        <f t="shared" si="106"/>
        <v>3</v>
      </c>
      <c r="CX318">
        <f t="shared" si="107"/>
        <v>0</v>
      </c>
      <c r="CY318">
        <f t="shared" si="108"/>
        <v>0</v>
      </c>
      <c r="CZ318">
        <f t="shared" si="109"/>
        <v>0</v>
      </c>
      <c r="DA318">
        <f t="shared" si="110"/>
        <v>0</v>
      </c>
      <c r="DB318">
        <f t="shared" si="111"/>
        <v>0</v>
      </c>
      <c r="DC318">
        <f t="shared" si="112"/>
        <v>0</v>
      </c>
      <c r="DD318">
        <f t="shared" si="113"/>
        <v>0</v>
      </c>
      <c r="DG318">
        <f t="shared" si="114"/>
        <v>1</v>
      </c>
    </row>
    <row r="319" spans="1:111" x14ac:dyDescent="0.35">
      <c r="A319" s="171" t="s">
        <v>215</v>
      </c>
      <c r="B319" s="6" t="s">
        <v>216</v>
      </c>
      <c r="C319" s="78"/>
      <c r="D319" s="155" t="s">
        <v>1521</v>
      </c>
      <c r="E319" s="155"/>
      <c r="F319" s="79" t="s">
        <v>3861</v>
      </c>
      <c r="G319" s="5" t="s">
        <v>938</v>
      </c>
      <c r="H319" t="s">
        <v>938</v>
      </c>
      <c r="I319" s="6" t="s">
        <v>938</v>
      </c>
      <c r="J319" s="14"/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0.5</v>
      </c>
      <c r="S319">
        <v>0.5</v>
      </c>
      <c r="T319">
        <v>0.5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C319">
        <f t="shared" si="92"/>
        <v>3</v>
      </c>
      <c r="CE319">
        <f t="shared" si="93"/>
        <v>3</v>
      </c>
      <c r="CF319">
        <f t="shared" si="94"/>
        <v>0</v>
      </c>
      <c r="CG319">
        <f t="shared" si="95"/>
        <v>0</v>
      </c>
      <c r="CH319">
        <f t="shared" si="96"/>
        <v>0</v>
      </c>
      <c r="CI319">
        <f t="shared" si="97"/>
        <v>0</v>
      </c>
      <c r="CJ319">
        <f t="shared" si="98"/>
        <v>0</v>
      </c>
      <c r="CK319">
        <f t="shared" si="99"/>
        <v>0</v>
      </c>
      <c r="CL319">
        <f t="shared" si="100"/>
        <v>0</v>
      </c>
      <c r="CM319">
        <f t="shared" si="101"/>
        <v>0</v>
      </c>
      <c r="CN319">
        <f t="shared" si="102"/>
        <v>0</v>
      </c>
      <c r="CO319">
        <f t="shared" si="103"/>
        <v>0</v>
      </c>
      <c r="CP319">
        <f t="shared" si="104"/>
        <v>0</v>
      </c>
      <c r="CR319">
        <f t="shared" si="105"/>
        <v>1</v>
      </c>
      <c r="CW319">
        <f t="shared" si="106"/>
        <v>3</v>
      </c>
      <c r="CX319">
        <f t="shared" si="107"/>
        <v>0</v>
      </c>
      <c r="CY319">
        <f t="shared" si="108"/>
        <v>0</v>
      </c>
      <c r="CZ319">
        <f t="shared" si="109"/>
        <v>0</v>
      </c>
      <c r="DA319">
        <f t="shared" si="110"/>
        <v>0</v>
      </c>
      <c r="DB319">
        <f t="shared" si="111"/>
        <v>0</v>
      </c>
      <c r="DC319">
        <f t="shared" si="112"/>
        <v>0</v>
      </c>
      <c r="DD319">
        <f t="shared" si="113"/>
        <v>0</v>
      </c>
      <c r="DG319">
        <f t="shared" si="114"/>
        <v>1</v>
      </c>
    </row>
    <row r="320" spans="1:111" x14ac:dyDescent="0.35">
      <c r="A320" s="171" t="s">
        <v>330</v>
      </c>
      <c r="B320" s="6" t="s">
        <v>331</v>
      </c>
      <c r="C320" s="47" t="s">
        <v>3735</v>
      </c>
      <c r="D320" s="154" t="s">
        <v>1521</v>
      </c>
      <c r="E320" s="154"/>
      <c r="F320" s="48" t="s">
        <v>3853</v>
      </c>
      <c r="G320" s="5" t="s">
        <v>938</v>
      </c>
      <c r="H320" t="s">
        <v>938</v>
      </c>
      <c r="I320" s="6" t="s">
        <v>938</v>
      </c>
      <c r="J320" s="14"/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0.5</v>
      </c>
      <c r="Z320">
        <v>0</v>
      </c>
      <c r="AA320">
        <v>0</v>
      </c>
      <c r="AB320">
        <v>0.5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0.5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C320">
        <f t="shared" si="92"/>
        <v>3</v>
      </c>
      <c r="CE320">
        <f t="shared" si="93"/>
        <v>0</v>
      </c>
      <c r="CF320">
        <f t="shared" si="94"/>
        <v>3</v>
      </c>
      <c r="CG320">
        <f t="shared" si="95"/>
        <v>0</v>
      </c>
      <c r="CH320">
        <f t="shared" si="96"/>
        <v>0</v>
      </c>
      <c r="CI320">
        <f t="shared" si="97"/>
        <v>0</v>
      </c>
      <c r="CJ320">
        <f t="shared" si="98"/>
        <v>0</v>
      </c>
      <c r="CK320">
        <f t="shared" si="99"/>
        <v>0</v>
      </c>
      <c r="CL320">
        <f t="shared" si="100"/>
        <v>0</v>
      </c>
      <c r="CM320">
        <f t="shared" si="101"/>
        <v>0</v>
      </c>
      <c r="CN320">
        <f t="shared" si="102"/>
        <v>0</v>
      </c>
      <c r="CO320">
        <f t="shared" si="103"/>
        <v>0</v>
      </c>
      <c r="CP320">
        <f t="shared" si="104"/>
        <v>0</v>
      </c>
      <c r="CR320">
        <f t="shared" si="105"/>
        <v>1</v>
      </c>
      <c r="CW320">
        <f t="shared" si="106"/>
        <v>3</v>
      </c>
      <c r="CX320">
        <f t="shared" si="107"/>
        <v>0</v>
      </c>
      <c r="CY320">
        <f t="shared" si="108"/>
        <v>0</v>
      </c>
      <c r="CZ320">
        <f t="shared" si="109"/>
        <v>0</v>
      </c>
      <c r="DA320">
        <f t="shared" si="110"/>
        <v>0</v>
      </c>
      <c r="DB320">
        <f t="shared" si="111"/>
        <v>0</v>
      </c>
      <c r="DC320">
        <f t="shared" si="112"/>
        <v>0</v>
      </c>
      <c r="DD320">
        <f t="shared" si="113"/>
        <v>0</v>
      </c>
      <c r="DG320">
        <f t="shared" si="114"/>
        <v>1</v>
      </c>
    </row>
    <row r="321" spans="1:111" x14ac:dyDescent="0.35">
      <c r="A321" s="171" t="s">
        <v>332</v>
      </c>
      <c r="B321" s="6" t="s">
        <v>333</v>
      </c>
      <c r="C321" s="45" t="s">
        <v>2832</v>
      </c>
      <c r="D321" s="161" t="s">
        <v>913</v>
      </c>
      <c r="E321" s="161"/>
      <c r="F321" s="46" t="s">
        <v>3850</v>
      </c>
      <c r="G321" s="5" t="s">
        <v>912</v>
      </c>
      <c r="H321" t="s">
        <v>913</v>
      </c>
      <c r="I321" s="6" t="s">
        <v>914</v>
      </c>
      <c r="J321" s="14"/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0.5</v>
      </c>
      <c r="AG321">
        <v>0.5</v>
      </c>
      <c r="AH321">
        <v>0.5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C321">
        <f t="shared" si="92"/>
        <v>3</v>
      </c>
      <c r="CE321">
        <f t="shared" si="93"/>
        <v>0</v>
      </c>
      <c r="CF321">
        <f t="shared" si="94"/>
        <v>3</v>
      </c>
      <c r="CG321">
        <f t="shared" si="95"/>
        <v>0</v>
      </c>
      <c r="CH321">
        <f t="shared" si="96"/>
        <v>0</v>
      </c>
      <c r="CI321">
        <f t="shared" si="97"/>
        <v>0</v>
      </c>
      <c r="CJ321">
        <f t="shared" si="98"/>
        <v>0</v>
      </c>
      <c r="CK321">
        <f t="shared" si="99"/>
        <v>0</v>
      </c>
      <c r="CL321">
        <f t="shared" si="100"/>
        <v>0</v>
      </c>
      <c r="CM321">
        <f t="shared" si="101"/>
        <v>0</v>
      </c>
      <c r="CN321">
        <f t="shared" si="102"/>
        <v>0</v>
      </c>
      <c r="CO321">
        <f t="shared" si="103"/>
        <v>0</v>
      </c>
      <c r="CP321">
        <f t="shared" si="104"/>
        <v>0</v>
      </c>
      <c r="CR321">
        <f t="shared" si="105"/>
        <v>1</v>
      </c>
      <c r="CW321">
        <f t="shared" si="106"/>
        <v>3</v>
      </c>
      <c r="CX321">
        <f t="shared" si="107"/>
        <v>0</v>
      </c>
      <c r="CY321">
        <f t="shared" si="108"/>
        <v>0</v>
      </c>
      <c r="CZ321">
        <f t="shared" si="109"/>
        <v>0</v>
      </c>
      <c r="DA321">
        <f t="shared" si="110"/>
        <v>0</v>
      </c>
      <c r="DB321">
        <f t="shared" si="111"/>
        <v>0</v>
      </c>
      <c r="DC321">
        <f t="shared" si="112"/>
        <v>0</v>
      </c>
      <c r="DD321">
        <f t="shared" si="113"/>
        <v>0</v>
      </c>
      <c r="DG321">
        <f t="shared" si="114"/>
        <v>1</v>
      </c>
    </row>
    <row r="322" spans="1:111" x14ac:dyDescent="0.35">
      <c r="A322" s="171" t="s">
        <v>336</v>
      </c>
      <c r="B322" s="6" t="s">
        <v>337</v>
      </c>
      <c r="C322" s="45" t="s">
        <v>2835</v>
      </c>
      <c r="D322" s="161" t="s">
        <v>1681</v>
      </c>
      <c r="E322" s="161"/>
      <c r="F322" s="46" t="s">
        <v>3850</v>
      </c>
      <c r="G322" s="5" t="s">
        <v>935</v>
      </c>
      <c r="H322" t="s">
        <v>936</v>
      </c>
      <c r="I322" s="6" t="s">
        <v>937</v>
      </c>
      <c r="J322" s="14"/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0.5</v>
      </c>
      <c r="AL322">
        <v>0.5</v>
      </c>
      <c r="AM322">
        <v>0</v>
      </c>
      <c r="AN322">
        <v>0</v>
      </c>
      <c r="AO322">
        <v>0</v>
      </c>
      <c r="AP322">
        <v>0.5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C322">
        <f t="shared" si="92"/>
        <v>3</v>
      </c>
      <c r="CE322">
        <f t="shared" si="93"/>
        <v>0</v>
      </c>
      <c r="CF322">
        <f t="shared" si="94"/>
        <v>0</v>
      </c>
      <c r="CG322">
        <f t="shared" si="95"/>
        <v>3</v>
      </c>
      <c r="CH322">
        <f t="shared" si="96"/>
        <v>0</v>
      </c>
      <c r="CI322">
        <f t="shared" si="97"/>
        <v>0</v>
      </c>
      <c r="CJ322">
        <f t="shared" si="98"/>
        <v>0</v>
      </c>
      <c r="CK322">
        <f t="shared" si="99"/>
        <v>0</v>
      </c>
      <c r="CL322">
        <f t="shared" si="100"/>
        <v>0</v>
      </c>
      <c r="CM322">
        <f t="shared" si="101"/>
        <v>0</v>
      </c>
      <c r="CN322">
        <f t="shared" si="102"/>
        <v>0</v>
      </c>
      <c r="CO322">
        <f t="shared" si="103"/>
        <v>0</v>
      </c>
      <c r="CP322">
        <f t="shared" si="104"/>
        <v>0</v>
      </c>
      <c r="CR322">
        <f t="shared" si="105"/>
        <v>1</v>
      </c>
      <c r="CW322">
        <f t="shared" si="106"/>
        <v>0</v>
      </c>
      <c r="CX322">
        <f t="shared" si="107"/>
        <v>3</v>
      </c>
      <c r="CY322">
        <f t="shared" si="108"/>
        <v>0</v>
      </c>
      <c r="CZ322">
        <f t="shared" si="109"/>
        <v>0</v>
      </c>
      <c r="DA322">
        <f t="shared" si="110"/>
        <v>0</v>
      </c>
      <c r="DB322">
        <f t="shared" si="111"/>
        <v>0</v>
      </c>
      <c r="DC322">
        <f t="shared" si="112"/>
        <v>0</v>
      </c>
      <c r="DD322">
        <f t="shared" si="113"/>
        <v>0</v>
      </c>
      <c r="DG322">
        <f t="shared" si="114"/>
        <v>1</v>
      </c>
    </row>
    <row r="323" spans="1:111" x14ac:dyDescent="0.35">
      <c r="A323" s="171" t="s">
        <v>405</v>
      </c>
      <c r="B323" s="6" t="s">
        <v>406</v>
      </c>
      <c r="C323" s="71" t="s">
        <v>2838</v>
      </c>
      <c r="D323" s="163" t="s">
        <v>1965</v>
      </c>
      <c r="E323" s="163"/>
      <c r="F323" s="72" t="s">
        <v>3857</v>
      </c>
      <c r="G323" s="5" t="s">
        <v>923</v>
      </c>
      <c r="H323" t="s">
        <v>924</v>
      </c>
      <c r="I323" s="6" t="s">
        <v>925</v>
      </c>
      <c r="J323" s="14"/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0.5</v>
      </c>
      <c r="AN323">
        <v>0.5</v>
      </c>
      <c r="AO323">
        <v>0.5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C323">
        <f t="shared" ref="CC323:CC386" si="115">COUNTIF(K323:CA323, "&gt;0")</f>
        <v>3</v>
      </c>
      <c r="CE323">
        <f t="shared" ref="CE323:CE386" si="116">COUNTIF(K323:U323, "&gt;0")</f>
        <v>0</v>
      </c>
      <c r="CF323">
        <f t="shared" ref="CF323:CF386" si="117">COUNTIF(V323:AJ323, "&gt;0")</f>
        <v>0</v>
      </c>
      <c r="CG323">
        <f t="shared" ref="CG323:CG386" si="118">COUNTIF(AK323:AP323, "&gt;0")</f>
        <v>3</v>
      </c>
      <c r="CH323">
        <f t="shared" ref="CH323:CH386" si="119">COUNTIF(AQ323:AS323,"&gt;0")</f>
        <v>0</v>
      </c>
      <c r="CI323">
        <f t="shared" ref="CI323:CI386" si="120">COUNTIF(AT323,"&gt;0")</f>
        <v>0</v>
      </c>
      <c r="CJ323">
        <f t="shared" ref="CJ323:CJ386" si="121">COUNTIF(AU323:AZ323, "&gt;0")</f>
        <v>0</v>
      </c>
      <c r="CK323">
        <f t="shared" ref="CK323:CK386" si="122">COUNTIF(BA323:BD323, "&gt;0")</f>
        <v>0</v>
      </c>
      <c r="CL323">
        <f t="shared" ref="CL323:CL386" si="123">COUNTIF(BE323:BH323, "&gt;0")</f>
        <v>0</v>
      </c>
      <c r="CM323">
        <f t="shared" ref="CM323:CM386" si="124">COUNTIF(BI323:BM323, "&gt;0")</f>
        <v>0</v>
      </c>
      <c r="CN323">
        <f t="shared" ref="CN323:CN386" si="125">COUNTIF(BN323:BR323, "&gt;0")</f>
        <v>0</v>
      </c>
      <c r="CO323">
        <f t="shared" ref="CO323:CO386" si="126">COUNTIF(BS323:BW323, "&gt;0")</f>
        <v>0</v>
      </c>
      <c r="CP323">
        <f t="shared" ref="CP323:CP386" si="127">COUNTIF(BX323:CA323, "&gt;0")</f>
        <v>0</v>
      </c>
      <c r="CR323">
        <f t="shared" ref="CR323:CR386" si="128">COUNTIF(CE323:CP323, "&gt;0")</f>
        <v>1</v>
      </c>
      <c r="CW323">
        <f t="shared" ref="CW323:CW386" si="129">COUNTIF(K323:AJ323, "&gt;0")</f>
        <v>0</v>
      </c>
      <c r="CX323">
        <f t="shared" ref="CX323:CX386" si="130">COUNTIF(AK323:AP323, "&gt;0")</f>
        <v>3</v>
      </c>
      <c r="CY323">
        <f t="shared" ref="CY323:CY386" si="131">COUNTIF(AQ323:AS323, "&gt;0")</f>
        <v>0</v>
      </c>
      <c r="CZ323">
        <f t="shared" ref="CZ323:CZ386" si="132">COUNTIF(AT323, "&gt;0")</f>
        <v>0</v>
      </c>
      <c r="DA323">
        <f t="shared" ref="DA323:DA386" si="133">COUNTIF(AU323:BM323, "&gt;0")</f>
        <v>0</v>
      </c>
      <c r="DB323">
        <f t="shared" ref="DB323:DB386" si="134">COUNTIF(BN323:BR323, "&gt;0")</f>
        <v>0</v>
      </c>
      <c r="DC323">
        <f t="shared" ref="DC323:DC386" si="135">COUNTIF(BS323:BW323, "&gt;0")</f>
        <v>0</v>
      </c>
      <c r="DD323">
        <f t="shared" ref="DD323:DD386" si="136">COUNTIF(BX323:CA323, "&gt;0")</f>
        <v>0</v>
      </c>
      <c r="DG323">
        <f t="shared" ref="DG323:DG386" si="137">COUNTIF(CW323:DD323, "&gt;0")</f>
        <v>1</v>
      </c>
    </row>
    <row r="324" spans="1:111" x14ac:dyDescent="0.35">
      <c r="A324" s="171" t="s">
        <v>599</v>
      </c>
      <c r="B324" s="6" t="s">
        <v>600</v>
      </c>
      <c r="C324" s="45" t="s">
        <v>2841</v>
      </c>
      <c r="D324" s="161" t="s">
        <v>1504</v>
      </c>
      <c r="E324" s="161"/>
      <c r="F324" s="46" t="s">
        <v>3850</v>
      </c>
      <c r="G324" s="5" t="s">
        <v>938</v>
      </c>
      <c r="H324" t="s">
        <v>938</v>
      </c>
      <c r="I324" s="6" t="s">
        <v>938</v>
      </c>
      <c r="J324" s="14"/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0.5</v>
      </c>
      <c r="AW324">
        <v>0</v>
      </c>
      <c r="AX324">
        <v>0</v>
      </c>
      <c r="AY324">
        <v>0.5</v>
      </c>
      <c r="AZ324">
        <v>0.5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C324">
        <f t="shared" si="115"/>
        <v>3</v>
      </c>
      <c r="CE324">
        <f t="shared" si="116"/>
        <v>0</v>
      </c>
      <c r="CF324">
        <f t="shared" si="117"/>
        <v>0</v>
      </c>
      <c r="CG324">
        <f t="shared" si="118"/>
        <v>0</v>
      </c>
      <c r="CH324">
        <f t="shared" si="119"/>
        <v>0</v>
      </c>
      <c r="CI324">
        <f t="shared" si="120"/>
        <v>0</v>
      </c>
      <c r="CJ324">
        <f t="shared" si="121"/>
        <v>3</v>
      </c>
      <c r="CK324">
        <f t="shared" si="122"/>
        <v>0</v>
      </c>
      <c r="CL324">
        <f t="shared" si="123"/>
        <v>0</v>
      </c>
      <c r="CM324">
        <f t="shared" si="124"/>
        <v>0</v>
      </c>
      <c r="CN324">
        <f t="shared" si="125"/>
        <v>0</v>
      </c>
      <c r="CO324">
        <f t="shared" si="126"/>
        <v>0</v>
      </c>
      <c r="CP324">
        <f t="shared" si="127"/>
        <v>0</v>
      </c>
      <c r="CR324">
        <f t="shared" si="128"/>
        <v>1</v>
      </c>
      <c r="CW324">
        <f t="shared" si="129"/>
        <v>0</v>
      </c>
      <c r="CX324">
        <f t="shared" si="130"/>
        <v>0</v>
      </c>
      <c r="CY324">
        <f t="shared" si="131"/>
        <v>0</v>
      </c>
      <c r="CZ324">
        <f t="shared" si="132"/>
        <v>0</v>
      </c>
      <c r="DA324">
        <f t="shared" si="133"/>
        <v>3</v>
      </c>
      <c r="DB324">
        <f t="shared" si="134"/>
        <v>0</v>
      </c>
      <c r="DC324">
        <f t="shared" si="135"/>
        <v>0</v>
      </c>
      <c r="DD324">
        <f t="shared" si="136"/>
        <v>0</v>
      </c>
      <c r="DG324">
        <f t="shared" si="137"/>
        <v>1</v>
      </c>
    </row>
    <row r="325" spans="1:111" x14ac:dyDescent="0.35">
      <c r="A325" s="171" t="s">
        <v>787</v>
      </c>
      <c r="B325" s="6" t="s">
        <v>788</v>
      </c>
      <c r="C325" s="45"/>
      <c r="D325" s="161" t="s">
        <v>936</v>
      </c>
      <c r="E325" s="161"/>
      <c r="F325" s="46" t="s">
        <v>3850</v>
      </c>
      <c r="G325" s="5" t="s">
        <v>935</v>
      </c>
      <c r="H325" t="s">
        <v>936</v>
      </c>
      <c r="I325" s="6" t="s">
        <v>937</v>
      </c>
      <c r="J325" s="14"/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0.5</v>
      </c>
      <c r="BJ325">
        <v>0.5</v>
      </c>
      <c r="BK325">
        <v>0</v>
      </c>
      <c r="BL325">
        <v>0.5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C325">
        <f t="shared" si="115"/>
        <v>3</v>
      </c>
      <c r="CE325">
        <f t="shared" si="116"/>
        <v>0</v>
      </c>
      <c r="CF325">
        <f t="shared" si="117"/>
        <v>0</v>
      </c>
      <c r="CG325">
        <f t="shared" si="118"/>
        <v>0</v>
      </c>
      <c r="CH325">
        <f t="shared" si="119"/>
        <v>0</v>
      </c>
      <c r="CI325">
        <f t="shared" si="120"/>
        <v>0</v>
      </c>
      <c r="CJ325">
        <f t="shared" si="121"/>
        <v>0</v>
      </c>
      <c r="CK325">
        <f t="shared" si="122"/>
        <v>0</v>
      </c>
      <c r="CL325">
        <f t="shared" si="123"/>
        <v>0</v>
      </c>
      <c r="CM325">
        <f t="shared" si="124"/>
        <v>3</v>
      </c>
      <c r="CN325">
        <f t="shared" si="125"/>
        <v>0</v>
      </c>
      <c r="CO325">
        <f t="shared" si="126"/>
        <v>0</v>
      </c>
      <c r="CP325">
        <f t="shared" si="127"/>
        <v>0</v>
      </c>
      <c r="CR325">
        <f t="shared" si="128"/>
        <v>1</v>
      </c>
      <c r="CW325">
        <f t="shared" si="129"/>
        <v>0</v>
      </c>
      <c r="CX325">
        <f t="shared" si="130"/>
        <v>0</v>
      </c>
      <c r="CY325">
        <f t="shared" si="131"/>
        <v>0</v>
      </c>
      <c r="CZ325">
        <f t="shared" si="132"/>
        <v>0</v>
      </c>
      <c r="DA325">
        <f t="shared" si="133"/>
        <v>3</v>
      </c>
      <c r="DB325">
        <f t="shared" si="134"/>
        <v>0</v>
      </c>
      <c r="DC325">
        <f t="shared" si="135"/>
        <v>0</v>
      </c>
      <c r="DD325">
        <f t="shared" si="136"/>
        <v>0</v>
      </c>
      <c r="DG325">
        <f t="shared" si="137"/>
        <v>1</v>
      </c>
    </row>
    <row r="326" spans="1:111" x14ac:dyDescent="0.35">
      <c r="A326" s="171" t="s">
        <v>789</v>
      </c>
      <c r="B326" s="6" t="s">
        <v>789</v>
      </c>
      <c r="C326" s="168" t="s">
        <v>938</v>
      </c>
      <c r="D326" s="162" t="s">
        <v>938</v>
      </c>
      <c r="E326" s="162"/>
      <c r="F326" s="164" t="s">
        <v>3852</v>
      </c>
      <c r="G326" s="5" t="s">
        <v>938</v>
      </c>
      <c r="H326" t="s">
        <v>938</v>
      </c>
      <c r="I326" s="6" t="s">
        <v>938</v>
      </c>
      <c r="J326" s="14"/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0.5</v>
      </c>
      <c r="BJ326">
        <v>0.5</v>
      </c>
      <c r="BK326">
        <v>0</v>
      </c>
      <c r="BL326">
        <v>0</v>
      </c>
      <c r="BM326">
        <v>0.5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C326">
        <f t="shared" si="115"/>
        <v>3</v>
      </c>
      <c r="CE326">
        <f t="shared" si="116"/>
        <v>0</v>
      </c>
      <c r="CF326">
        <f t="shared" si="117"/>
        <v>0</v>
      </c>
      <c r="CG326">
        <f t="shared" si="118"/>
        <v>0</v>
      </c>
      <c r="CH326">
        <f t="shared" si="119"/>
        <v>0</v>
      </c>
      <c r="CI326">
        <f t="shared" si="120"/>
        <v>0</v>
      </c>
      <c r="CJ326">
        <f t="shared" si="121"/>
        <v>0</v>
      </c>
      <c r="CK326">
        <f t="shared" si="122"/>
        <v>0</v>
      </c>
      <c r="CL326">
        <f t="shared" si="123"/>
        <v>0</v>
      </c>
      <c r="CM326">
        <f t="shared" si="124"/>
        <v>3</v>
      </c>
      <c r="CN326">
        <f t="shared" si="125"/>
        <v>0</v>
      </c>
      <c r="CO326">
        <f t="shared" si="126"/>
        <v>0</v>
      </c>
      <c r="CP326">
        <f t="shared" si="127"/>
        <v>0</v>
      </c>
      <c r="CR326">
        <f t="shared" si="128"/>
        <v>1</v>
      </c>
      <c r="CW326">
        <f t="shared" si="129"/>
        <v>0</v>
      </c>
      <c r="CX326">
        <f t="shared" si="130"/>
        <v>0</v>
      </c>
      <c r="CY326">
        <f t="shared" si="131"/>
        <v>0</v>
      </c>
      <c r="CZ326">
        <f t="shared" si="132"/>
        <v>0</v>
      </c>
      <c r="DA326">
        <f t="shared" si="133"/>
        <v>3</v>
      </c>
      <c r="DB326">
        <f t="shared" si="134"/>
        <v>0</v>
      </c>
      <c r="DC326">
        <f t="shared" si="135"/>
        <v>0</v>
      </c>
      <c r="DD326">
        <f t="shared" si="136"/>
        <v>0</v>
      </c>
      <c r="DG326">
        <f t="shared" si="137"/>
        <v>1</v>
      </c>
    </row>
    <row r="327" spans="1:111" x14ac:dyDescent="0.35">
      <c r="A327" s="171" t="s">
        <v>794</v>
      </c>
      <c r="B327" s="6" t="s">
        <v>795</v>
      </c>
      <c r="C327" s="71" t="s">
        <v>2844</v>
      </c>
      <c r="D327" s="163" t="s">
        <v>924</v>
      </c>
      <c r="E327" s="163"/>
      <c r="F327" s="72" t="s">
        <v>3857</v>
      </c>
      <c r="G327" s="5" t="s">
        <v>923</v>
      </c>
      <c r="H327" t="s">
        <v>924</v>
      </c>
      <c r="I327" s="6" t="s">
        <v>925</v>
      </c>
      <c r="J327" s="14"/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0.5</v>
      </c>
      <c r="BJ327">
        <v>0</v>
      </c>
      <c r="BK327">
        <v>0</v>
      </c>
      <c r="BL327">
        <v>0.5</v>
      </c>
      <c r="BM327">
        <v>0.5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C327">
        <f t="shared" si="115"/>
        <v>3</v>
      </c>
      <c r="CE327">
        <f t="shared" si="116"/>
        <v>0</v>
      </c>
      <c r="CF327">
        <f t="shared" si="117"/>
        <v>0</v>
      </c>
      <c r="CG327">
        <f t="shared" si="118"/>
        <v>0</v>
      </c>
      <c r="CH327">
        <f t="shared" si="119"/>
        <v>0</v>
      </c>
      <c r="CI327">
        <f t="shared" si="120"/>
        <v>0</v>
      </c>
      <c r="CJ327">
        <f t="shared" si="121"/>
        <v>0</v>
      </c>
      <c r="CK327">
        <f t="shared" si="122"/>
        <v>0</v>
      </c>
      <c r="CL327">
        <f t="shared" si="123"/>
        <v>0</v>
      </c>
      <c r="CM327">
        <f t="shared" si="124"/>
        <v>3</v>
      </c>
      <c r="CN327">
        <f t="shared" si="125"/>
        <v>0</v>
      </c>
      <c r="CO327">
        <f t="shared" si="126"/>
        <v>0</v>
      </c>
      <c r="CP327">
        <f t="shared" si="127"/>
        <v>0</v>
      </c>
      <c r="CR327">
        <f t="shared" si="128"/>
        <v>1</v>
      </c>
      <c r="CW327">
        <f t="shared" si="129"/>
        <v>0</v>
      </c>
      <c r="CX327">
        <f t="shared" si="130"/>
        <v>0</v>
      </c>
      <c r="CY327">
        <f t="shared" si="131"/>
        <v>0</v>
      </c>
      <c r="CZ327">
        <f t="shared" si="132"/>
        <v>0</v>
      </c>
      <c r="DA327">
        <f t="shared" si="133"/>
        <v>3</v>
      </c>
      <c r="DB327">
        <f t="shared" si="134"/>
        <v>0</v>
      </c>
      <c r="DC327">
        <f t="shared" si="135"/>
        <v>0</v>
      </c>
      <c r="DD327">
        <f t="shared" si="136"/>
        <v>0</v>
      </c>
      <c r="DG327">
        <f t="shared" si="137"/>
        <v>1</v>
      </c>
    </row>
    <row r="328" spans="1:111" x14ac:dyDescent="0.35">
      <c r="A328" s="171" t="s">
        <v>807</v>
      </c>
      <c r="B328" s="6" t="s">
        <v>808</v>
      </c>
      <c r="C328" s="71" t="s">
        <v>808</v>
      </c>
      <c r="D328" s="163" t="s">
        <v>924</v>
      </c>
      <c r="E328" s="163"/>
      <c r="F328" s="72" t="s">
        <v>3857</v>
      </c>
      <c r="G328" s="5" t="s">
        <v>923</v>
      </c>
      <c r="H328" t="s">
        <v>924</v>
      </c>
      <c r="I328" s="6" t="s">
        <v>925</v>
      </c>
      <c r="J328" s="14"/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0.5</v>
      </c>
      <c r="BK328">
        <v>0.5</v>
      </c>
      <c r="BL328">
        <v>0.5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C328">
        <f t="shared" si="115"/>
        <v>3</v>
      </c>
      <c r="CE328">
        <f t="shared" si="116"/>
        <v>0</v>
      </c>
      <c r="CF328">
        <f t="shared" si="117"/>
        <v>0</v>
      </c>
      <c r="CG328">
        <f t="shared" si="118"/>
        <v>0</v>
      </c>
      <c r="CH328">
        <f t="shared" si="119"/>
        <v>0</v>
      </c>
      <c r="CI328">
        <f t="shared" si="120"/>
        <v>0</v>
      </c>
      <c r="CJ328">
        <f t="shared" si="121"/>
        <v>0</v>
      </c>
      <c r="CK328">
        <f t="shared" si="122"/>
        <v>0</v>
      </c>
      <c r="CL328">
        <f t="shared" si="123"/>
        <v>0</v>
      </c>
      <c r="CM328">
        <f t="shared" si="124"/>
        <v>3</v>
      </c>
      <c r="CN328">
        <f t="shared" si="125"/>
        <v>0</v>
      </c>
      <c r="CO328">
        <f t="shared" si="126"/>
        <v>0</v>
      </c>
      <c r="CP328">
        <f t="shared" si="127"/>
        <v>0</v>
      </c>
      <c r="CR328">
        <f t="shared" si="128"/>
        <v>1</v>
      </c>
      <c r="CW328">
        <f t="shared" si="129"/>
        <v>0</v>
      </c>
      <c r="CX328">
        <f t="shared" si="130"/>
        <v>0</v>
      </c>
      <c r="CY328">
        <f t="shared" si="131"/>
        <v>0</v>
      </c>
      <c r="CZ328">
        <f t="shared" si="132"/>
        <v>0</v>
      </c>
      <c r="DA328">
        <f t="shared" si="133"/>
        <v>3</v>
      </c>
      <c r="DB328">
        <f t="shared" si="134"/>
        <v>0</v>
      </c>
      <c r="DC328">
        <f t="shared" si="135"/>
        <v>0</v>
      </c>
      <c r="DD328">
        <f t="shared" si="136"/>
        <v>0</v>
      </c>
      <c r="DG328">
        <f t="shared" si="137"/>
        <v>1</v>
      </c>
    </row>
    <row r="329" spans="1:111" x14ac:dyDescent="0.35">
      <c r="A329" s="171" t="s">
        <v>809</v>
      </c>
      <c r="B329" s="6" t="s">
        <v>810</v>
      </c>
      <c r="C329" s="168" t="s">
        <v>938</v>
      </c>
      <c r="D329" s="162" t="s">
        <v>938</v>
      </c>
      <c r="E329" s="162"/>
      <c r="F329" s="164" t="s">
        <v>3852</v>
      </c>
      <c r="G329" s="5" t="s">
        <v>938</v>
      </c>
      <c r="H329" t="s">
        <v>938</v>
      </c>
      <c r="I329" s="6" t="s">
        <v>938</v>
      </c>
      <c r="J329" s="14"/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0.5</v>
      </c>
      <c r="BK329">
        <v>0.5</v>
      </c>
      <c r="BL329">
        <v>0.5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C329">
        <f t="shared" si="115"/>
        <v>3</v>
      </c>
      <c r="CE329">
        <f t="shared" si="116"/>
        <v>0</v>
      </c>
      <c r="CF329">
        <f t="shared" si="117"/>
        <v>0</v>
      </c>
      <c r="CG329">
        <f t="shared" si="118"/>
        <v>0</v>
      </c>
      <c r="CH329">
        <f t="shared" si="119"/>
        <v>0</v>
      </c>
      <c r="CI329">
        <f t="shared" si="120"/>
        <v>0</v>
      </c>
      <c r="CJ329">
        <f t="shared" si="121"/>
        <v>0</v>
      </c>
      <c r="CK329">
        <f t="shared" si="122"/>
        <v>0</v>
      </c>
      <c r="CL329">
        <f t="shared" si="123"/>
        <v>0</v>
      </c>
      <c r="CM329">
        <f t="shared" si="124"/>
        <v>3</v>
      </c>
      <c r="CN329">
        <f t="shared" si="125"/>
        <v>0</v>
      </c>
      <c r="CO329">
        <f t="shared" si="126"/>
        <v>0</v>
      </c>
      <c r="CP329">
        <f t="shared" si="127"/>
        <v>0</v>
      </c>
      <c r="CR329">
        <f t="shared" si="128"/>
        <v>1</v>
      </c>
      <c r="CW329">
        <f t="shared" si="129"/>
        <v>0</v>
      </c>
      <c r="CX329">
        <f t="shared" si="130"/>
        <v>0</v>
      </c>
      <c r="CY329">
        <f t="shared" si="131"/>
        <v>0</v>
      </c>
      <c r="CZ329">
        <f t="shared" si="132"/>
        <v>0</v>
      </c>
      <c r="DA329">
        <f t="shared" si="133"/>
        <v>3</v>
      </c>
      <c r="DB329">
        <f t="shared" si="134"/>
        <v>0</v>
      </c>
      <c r="DC329">
        <f t="shared" si="135"/>
        <v>0</v>
      </c>
      <c r="DD329">
        <f t="shared" si="136"/>
        <v>0</v>
      </c>
      <c r="DG329">
        <f t="shared" si="137"/>
        <v>1</v>
      </c>
    </row>
    <row r="330" spans="1:111" x14ac:dyDescent="0.35">
      <c r="A330" s="171" t="s">
        <v>819</v>
      </c>
      <c r="B330" s="6" t="s">
        <v>819</v>
      </c>
      <c r="C330" s="168" t="s">
        <v>938</v>
      </c>
      <c r="D330" s="162" t="s">
        <v>938</v>
      </c>
      <c r="E330" s="162"/>
      <c r="F330" s="164" t="s">
        <v>3852</v>
      </c>
      <c r="G330" s="5" t="s">
        <v>938</v>
      </c>
      <c r="H330" t="s">
        <v>938</v>
      </c>
      <c r="I330" s="6" t="s">
        <v>938</v>
      </c>
      <c r="J330" s="14"/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0.5</v>
      </c>
      <c r="BL330">
        <v>0.5</v>
      </c>
      <c r="BM330">
        <v>0.5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C330">
        <f t="shared" si="115"/>
        <v>3</v>
      </c>
      <c r="CE330">
        <f t="shared" si="116"/>
        <v>0</v>
      </c>
      <c r="CF330">
        <f t="shared" si="117"/>
        <v>0</v>
      </c>
      <c r="CG330">
        <f t="shared" si="118"/>
        <v>0</v>
      </c>
      <c r="CH330">
        <f t="shared" si="119"/>
        <v>0</v>
      </c>
      <c r="CI330">
        <f t="shared" si="120"/>
        <v>0</v>
      </c>
      <c r="CJ330">
        <f t="shared" si="121"/>
        <v>0</v>
      </c>
      <c r="CK330">
        <f t="shared" si="122"/>
        <v>0</v>
      </c>
      <c r="CL330">
        <f t="shared" si="123"/>
        <v>0</v>
      </c>
      <c r="CM330">
        <f t="shared" si="124"/>
        <v>3</v>
      </c>
      <c r="CN330">
        <f t="shared" si="125"/>
        <v>0</v>
      </c>
      <c r="CO330">
        <f t="shared" si="126"/>
        <v>0</v>
      </c>
      <c r="CP330">
        <f t="shared" si="127"/>
        <v>0</v>
      </c>
      <c r="CR330">
        <f t="shared" si="128"/>
        <v>1</v>
      </c>
      <c r="CW330">
        <f t="shared" si="129"/>
        <v>0</v>
      </c>
      <c r="CX330">
        <f t="shared" si="130"/>
        <v>0</v>
      </c>
      <c r="CY330">
        <f t="shared" si="131"/>
        <v>0</v>
      </c>
      <c r="CZ330">
        <f t="shared" si="132"/>
        <v>0</v>
      </c>
      <c r="DA330">
        <f t="shared" si="133"/>
        <v>3</v>
      </c>
      <c r="DB330">
        <f t="shared" si="134"/>
        <v>0</v>
      </c>
      <c r="DC330">
        <f t="shared" si="135"/>
        <v>0</v>
      </c>
      <c r="DD330">
        <f t="shared" si="136"/>
        <v>0</v>
      </c>
      <c r="DG330">
        <f t="shared" si="137"/>
        <v>1</v>
      </c>
    </row>
    <row r="331" spans="1:111" x14ac:dyDescent="0.35">
      <c r="A331" s="171" t="s">
        <v>842</v>
      </c>
      <c r="B331" s="6" t="s">
        <v>842</v>
      </c>
      <c r="C331" s="45" t="s">
        <v>2849</v>
      </c>
      <c r="D331" s="161" t="s">
        <v>1002</v>
      </c>
      <c r="E331" s="161"/>
      <c r="F331" s="46" t="s">
        <v>3850</v>
      </c>
      <c r="G331" s="5" t="s">
        <v>947</v>
      </c>
      <c r="H331" t="s">
        <v>1002</v>
      </c>
      <c r="I331" s="6" t="s">
        <v>1003</v>
      </c>
      <c r="J331" s="14"/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0.5</v>
      </c>
      <c r="BT331">
        <v>0.5</v>
      </c>
      <c r="BU331">
        <v>0.5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C331">
        <f t="shared" si="115"/>
        <v>3</v>
      </c>
      <c r="CE331">
        <f t="shared" si="116"/>
        <v>0</v>
      </c>
      <c r="CF331">
        <f t="shared" si="117"/>
        <v>0</v>
      </c>
      <c r="CG331">
        <f t="shared" si="118"/>
        <v>0</v>
      </c>
      <c r="CH331">
        <f t="shared" si="119"/>
        <v>0</v>
      </c>
      <c r="CI331">
        <f t="shared" si="120"/>
        <v>0</v>
      </c>
      <c r="CJ331">
        <f t="shared" si="121"/>
        <v>0</v>
      </c>
      <c r="CK331">
        <f t="shared" si="122"/>
        <v>0</v>
      </c>
      <c r="CL331">
        <f t="shared" si="123"/>
        <v>0</v>
      </c>
      <c r="CM331">
        <f t="shared" si="124"/>
        <v>0</v>
      </c>
      <c r="CN331">
        <f t="shared" si="125"/>
        <v>0</v>
      </c>
      <c r="CO331">
        <f t="shared" si="126"/>
        <v>3</v>
      </c>
      <c r="CP331">
        <f t="shared" si="127"/>
        <v>0</v>
      </c>
      <c r="CR331">
        <f t="shared" si="128"/>
        <v>1</v>
      </c>
      <c r="CW331">
        <f t="shared" si="129"/>
        <v>0</v>
      </c>
      <c r="CX331">
        <f t="shared" si="130"/>
        <v>0</v>
      </c>
      <c r="CY331">
        <f t="shared" si="131"/>
        <v>0</v>
      </c>
      <c r="CZ331">
        <f t="shared" si="132"/>
        <v>0</v>
      </c>
      <c r="DA331">
        <f t="shared" si="133"/>
        <v>0</v>
      </c>
      <c r="DB331">
        <f t="shared" si="134"/>
        <v>0</v>
      </c>
      <c r="DC331">
        <f t="shared" si="135"/>
        <v>3</v>
      </c>
      <c r="DD331">
        <f t="shared" si="136"/>
        <v>0</v>
      </c>
      <c r="DG331">
        <f t="shared" si="137"/>
        <v>1</v>
      </c>
    </row>
    <row r="332" spans="1:111" x14ac:dyDescent="0.35">
      <c r="A332" s="171" t="s">
        <v>845</v>
      </c>
      <c r="B332" s="6" t="s">
        <v>846</v>
      </c>
      <c r="C332" s="47" t="s">
        <v>3740</v>
      </c>
      <c r="D332" s="154" t="s">
        <v>3388</v>
      </c>
      <c r="E332" s="154"/>
      <c r="F332" s="48" t="s">
        <v>3853</v>
      </c>
      <c r="G332" s="5" t="s">
        <v>938</v>
      </c>
      <c r="H332" t="s">
        <v>938</v>
      </c>
      <c r="I332" s="6" t="s">
        <v>938</v>
      </c>
      <c r="J332" s="14"/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0.5</v>
      </c>
      <c r="BT332">
        <v>0</v>
      </c>
      <c r="BU332">
        <v>0.5</v>
      </c>
      <c r="BV332">
        <v>0.5</v>
      </c>
      <c r="BW332">
        <v>0</v>
      </c>
      <c r="BX332">
        <v>0</v>
      </c>
      <c r="BY332">
        <v>0</v>
      </c>
      <c r="BZ332">
        <v>0</v>
      </c>
      <c r="CA332">
        <v>0</v>
      </c>
      <c r="CC332">
        <f t="shared" si="115"/>
        <v>3</v>
      </c>
      <c r="CE332">
        <f t="shared" si="116"/>
        <v>0</v>
      </c>
      <c r="CF332">
        <f t="shared" si="117"/>
        <v>0</v>
      </c>
      <c r="CG332">
        <f t="shared" si="118"/>
        <v>0</v>
      </c>
      <c r="CH332">
        <f t="shared" si="119"/>
        <v>0</v>
      </c>
      <c r="CI332">
        <f t="shared" si="120"/>
        <v>0</v>
      </c>
      <c r="CJ332">
        <f t="shared" si="121"/>
        <v>0</v>
      </c>
      <c r="CK332">
        <f t="shared" si="122"/>
        <v>0</v>
      </c>
      <c r="CL332">
        <f t="shared" si="123"/>
        <v>0</v>
      </c>
      <c r="CM332">
        <f t="shared" si="124"/>
        <v>0</v>
      </c>
      <c r="CN332">
        <f t="shared" si="125"/>
        <v>0</v>
      </c>
      <c r="CO332">
        <f t="shared" si="126"/>
        <v>3</v>
      </c>
      <c r="CP332">
        <f t="shared" si="127"/>
        <v>0</v>
      </c>
      <c r="CR332">
        <f t="shared" si="128"/>
        <v>1</v>
      </c>
      <c r="CW332">
        <f t="shared" si="129"/>
        <v>0</v>
      </c>
      <c r="CX332">
        <f t="shared" si="130"/>
        <v>0</v>
      </c>
      <c r="CY332">
        <f t="shared" si="131"/>
        <v>0</v>
      </c>
      <c r="CZ332">
        <f t="shared" si="132"/>
        <v>0</v>
      </c>
      <c r="DA332">
        <f t="shared" si="133"/>
        <v>0</v>
      </c>
      <c r="DB332">
        <f t="shared" si="134"/>
        <v>0</v>
      </c>
      <c r="DC332">
        <f t="shared" si="135"/>
        <v>3</v>
      </c>
      <c r="DD332">
        <f t="shared" si="136"/>
        <v>0</v>
      </c>
      <c r="DG332">
        <f t="shared" si="137"/>
        <v>1</v>
      </c>
    </row>
    <row r="333" spans="1:111" x14ac:dyDescent="0.35">
      <c r="A333" s="171" t="s">
        <v>851</v>
      </c>
      <c r="B333" s="6" t="s">
        <v>852</v>
      </c>
      <c r="C333" s="71" t="s">
        <v>2852</v>
      </c>
      <c r="D333" s="163" t="s">
        <v>924</v>
      </c>
      <c r="E333" s="163"/>
      <c r="F333" s="72" t="s">
        <v>3857</v>
      </c>
      <c r="G333" s="5" t="s">
        <v>923</v>
      </c>
      <c r="H333" t="s">
        <v>924</v>
      </c>
      <c r="I333" s="6" t="s">
        <v>925</v>
      </c>
      <c r="J333" s="14"/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1</v>
      </c>
      <c r="BU333">
        <v>1</v>
      </c>
      <c r="BV333">
        <v>0.5</v>
      </c>
      <c r="BW333">
        <v>0</v>
      </c>
      <c r="BX333">
        <v>0</v>
      </c>
      <c r="BY333">
        <v>0</v>
      </c>
      <c r="BZ333">
        <v>0</v>
      </c>
      <c r="CA333">
        <v>0</v>
      </c>
      <c r="CC333">
        <f t="shared" si="115"/>
        <v>3</v>
      </c>
      <c r="CE333">
        <f t="shared" si="116"/>
        <v>0</v>
      </c>
      <c r="CF333">
        <f t="shared" si="117"/>
        <v>0</v>
      </c>
      <c r="CG333">
        <f t="shared" si="118"/>
        <v>0</v>
      </c>
      <c r="CH333">
        <f t="shared" si="119"/>
        <v>0</v>
      </c>
      <c r="CI333">
        <f t="shared" si="120"/>
        <v>0</v>
      </c>
      <c r="CJ333">
        <f t="shared" si="121"/>
        <v>0</v>
      </c>
      <c r="CK333">
        <f t="shared" si="122"/>
        <v>0</v>
      </c>
      <c r="CL333">
        <f t="shared" si="123"/>
        <v>0</v>
      </c>
      <c r="CM333">
        <f t="shared" si="124"/>
        <v>0</v>
      </c>
      <c r="CN333">
        <f t="shared" si="125"/>
        <v>0</v>
      </c>
      <c r="CO333">
        <f t="shared" si="126"/>
        <v>3</v>
      </c>
      <c r="CP333">
        <f t="shared" si="127"/>
        <v>0</v>
      </c>
      <c r="CR333">
        <f t="shared" si="128"/>
        <v>1</v>
      </c>
      <c r="CW333">
        <f t="shared" si="129"/>
        <v>0</v>
      </c>
      <c r="CX333">
        <f t="shared" si="130"/>
        <v>0</v>
      </c>
      <c r="CY333">
        <f t="shared" si="131"/>
        <v>0</v>
      </c>
      <c r="CZ333">
        <f t="shared" si="132"/>
        <v>0</v>
      </c>
      <c r="DA333">
        <f t="shared" si="133"/>
        <v>0</v>
      </c>
      <c r="DB333">
        <f t="shared" si="134"/>
        <v>0</v>
      </c>
      <c r="DC333">
        <f t="shared" si="135"/>
        <v>3</v>
      </c>
      <c r="DD333">
        <f t="shared" si="136"/>
        <v>0</v>
      </c>
      <c r="DG333">
        <f t="shared" si="137"/>
        <v>1</v>
      </c>
    </row>
    <row r="334" spans="1:111" x14ac:dyDescent="0.35">
      <c r="A334" s="171" t="s">
        <v>853</v>
      </c>
      <c r="B334" s="6" t="s">
        <v>854</v>
      </c>
      <c r="C334" s="45" t="s">
        <v>2855</v>
      </c>
      <c r="D334" s="161" t="s">
        <v>924</v>
      </c>
      <c r="E334" s="161"/>
      <c r="F334" s="46" t="s">
        <v>3850</v>
      </c>
      <c r="G334" s="5" t="s">
        <v>923</v>
      </c>
      <c r="H334" t="s">
        <v>924</v>
      </c>
      <c r="I334" s="6" t="s">
        <v>925</v>
      </c>
      <c r="J334" s="14"/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0.5</v>
      </c>
      <c r="BU334">
        <v>1</v>
      </c>
      <c r="BV334">
        <v>1</v>
      </c>
      <c r="BW334">
        <v>0</v>
      </c>
      <c r="BX334">
        <v>0</v>
      </c>
      <c r="BY334">
        <v>0</v>
      </c>
      <c r="BZ334">
        <v>0</v>
      </c>
      <c r="CA334">
        <v>0</v>
      </c>
      <c r="CC334">
        <f t="shared" si="115"/>
        <v>3</v>
      </c>
      <c r="CE334">
        <f t="shared" si="116"/>
        <v>0</v>
      </c>
      <c r="CF334">
        <f t="shared" si="117"/>
        <v>0</v>
      </c>
      <c r="CG334">
        <f t="shared" si="118"/>
        <v>0</v>
      </c>
      <c r="CH334">
        <f t="shared" si="119"/>
        <v>0</v>
      </c>
      <c r="CI334">
        <f t="shared" si="120"/>
        <v>0</v>
      </c>
      <c r="CJ334">
        <f t="shared" si="121"/>
        <v>0</v>
      </c>
      <c r="CK334">
        <f t="shared" si="122"/>
        <v>0</v>
      </c>
      <c r="CL334">
        <f t="shared" si="123"/>
        <v>0</v>
      </c>
      <c r="CM334">
        <f t="shared" si="124"/>
        <v>0</v>
      </c>
      <c r="CN334">
        <f t="shared" si="125"/>
        <v>0</v>
      </c>
      <c r="CO334">
        <f t="shared" si="126"/>
        <v>3</v>
      </c>
      <c r="CP334">
        <f t="shared" si="127"/>
        <v>0</v>
      </c>
      <c r="CR334">
        <f t="shared" si="128"/>
        <v>1</v>
      </c>
      <c r="CW334">
        <f t="shared" si="129"/>
        <v>0</v>
      </c>
      <c r="CX334">
        <f t="shared" si="130"/>
        <v>0</v>
      </c>
      <c r="CY334">
        <f t="shared" si="131"/>
        <v>0</v>
      </c>
      <c r="CZ334">
        <f t="shared" si="132"/>
        <v>0</v>
      </c>
      <c r="DA334">
        <f t="shared" si="133"/>
        <v>0</v>
      </c>
      <c r="DB334">
        <f t="shared" si="134"/>
        <v>0</v>
      </c>
      <c r="DC334">
        <f t="shared" si="135"/>
        <v>3</v>
      </c>
      <c r="DD334">
        <f t="shared" si="136"/>
        <v>0</v>
      </c>
      <c r="DG334">
        <f t="shared" si="137"/>
        <v>1</v>
      </c>
    </row>
    <row r="335" spans="1:111" x14ac:dyDescent="0.35">
      <c r="A335" s="171" t="s">
        <v>236</v>
      </c>
      <c r="B335" s="6" t="s">
        <v>237</v>
      </c>
      <c r="C335" s="45"/>
      <c r="D335" s="161" t="s">
        <v>913</v>
      </c>
      <c r="E335" s="161"/>
      <c r="F335" s="46" t="s">
        <v>3850</v>
      </c>
      <c r="G335" s="5" t="s">
        <v>912</v>
      </c>
      <c r="H335" t="s">
        <v>913</v>
      </c>
      <c r="I335" s="6" t="s">
        <v>914</v>
      </c>
      <c r="J335" s="14"/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0.5</v>
      </c>
      <c r="BU335">
        <v>0.5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C335">
        <f t="shared" si="115"/>
        <v>2</v>
      </c>
      <c r="CE335">
        <f t="shared" si="116"/>
        <v>0</v>
      </c>
      <c r="CF335">
        <f t="shared" si="117"/>
        <v>0</v>
      </c>
      <c r="CG335">
        <f t="shared" si="118"/>
        <v>0</v>
      </c>
      <c r="CH335">
        <f t="shared" si="119"/>
        <v>0</v>
      </c>
      <c r="CI335">
        <f t="shared" si="120"/>
        <v>0</v>
      </c>
      <c r="CJ335">
        <f t="shared" si="121"/>
        <v>0</v>
      </c>
      <c r="CK335">
        <f t="shared" si="122"/>
        <v>0</v>
      </c>
      <c r="CL335">
        <f t="shared" si="123"/>
        <v>0</v>
      </c>
      <c r="CM335">
        <f t="shared" si="124"/>
        <v>0</v>
      </c>
      <c r="CN335">
        <f t="shared" si="125"/>
        <v>0</v>
      </c>
      <c r="CO335">
        <f t="shared" si="126"/>
        <v>2</v>
      </c>
      <c r="CP335">
        <f t="shared" si="127"/>
        <v>0</v>
      </c>
      <c r="CR335">
        <f t="shared" si="128"/>
        <v>1</v>
      </c>
      <c r="CW335">
        <f t="shared" si="129"/>
        <v>0</v>
      </c>
      <c r="CX335">
        <f t="shared" si="130"/>
        <v>0</v>
      </c>
      <c r="CY335">
        <f t="shared" si="131"/>
        <v>0</v>
      </c>
      <c r="CZ335">
        <f t="shared" si="132"/>
        <v>0</v>
      </c>
      <c r="DA335">
        <f t="shared" si="133"/>
        <v>0</v>
      </c>
      <c r="DB335">
        <f t="shared" si="134"/>
        <v>0</v>
      </c>
      <c r="DC335">
        <f t="shared" si="135"/>
        <v>2</v>
      </c>
      <c r="DD335">
        <f t="shared" si="136"/>
        <v>0</v>
      </c>
      <c r="DG335">
        <f t="shared" si="137"/>
        <v>1</v>
      </c>
    </row>
    <row r="336" spans="1:111" x14ac:dyDescent="0.35">
      <c r="A336" s="171" t="s">
        <v>83</v>
      </c>
      <c r="B336" s="6" t="s">
        <v>84</v>
      </c>
      <c r="C336" s="45" t="s">
        <v>84</v>
      </c>
      <c r="D336" s="161" t="s">
        <v>1025</v>
      </c>
      <c r="E336" s="161"/>
      <c r="F336" s="46" t="s">
        <v>3850</v>
      </c>
      <c r="G336" s="5" t="s">
        <v>1024</v>
      </c>
      <c r="H336" t="s">
        <v>1025</v>
      </c>
      <c r="I336" s="6" t="s">
        <v>1026</v>
      </c>
      <c r="J336" s="14"/>
      <c r="K336">
        <v>1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C336">
        <f t="shared" si="115"/>
        <v>2</v>
      </c>
      <c r="CE336">
        <f t="shared" si="116"/>
        <v>2</v>
      </c>
      <c r="CF336">
        <f t="shared" si="117"/>
        <v>0</v>
      </c>
      <c r="CG336">
        <f t="shared" si="118"/>
        <v>0</v>
      </c>
      <c r="CH336">
        <f t="shared" si="119"/>
        <v>0</v>
      </c>
      <c r="CI336">
        <f t="shared" si="120"/>
        <v>0</v>
      </c>
      <c r="CJ336">
        <f t="shared" si="121"/>
        <v>0</v>
      </c>
      <c r="CK336">
        <f t="shared" si="122"/>
        <v>0</v>
      </c>
      <c r="CL336">
        <f t="shared" si="123"/>
        <v>0</v>
      </c>
      <c r="CM336">
        <f t="shared" si="124"/>
        <v>0</v>
      </c>
      <c r="CN336">
        <f t="shared" si="125"/>
        <v>0</v>
      </c>
      <c r="CO336">
        <f t="shared" si="126"/>
        <v>0</v>
      </c>
      <c r="CP336">
        <f t="shared" si="127"/>
        <v>0</v>
      </c>
      <c r="CR336">
        <f t="shared" si="128"/>
        <v>1</v>
      </c>
      <c r="CW336">
        <f t="shared" si="129"/>
        <v>2</v>
      </c>
      <c r="CX336">
        <f t="shared" si="130"/>
        <v>0</v>
      </c>
      <c r="CY336">
        <f t="shared" si="131"/>
        <v>0</v>
      </c>
      <c r="CZ336">
        <f t="shared" si="132"/>
        <v>0</v>
      </c>
      <c r="DA336">
        <f t="shared" si="133"/>
        <v>0</v>
      </c>
      <c r="DB336">
        <f t="shared" si="134"/>
        <v>0</v>
      </c>
      <c r="DC336">
        <f t="shared" si="135"/>
        <v>0</v>
      </c>
      <c r="DD336">
        <f t="shared" si="136"/>
        <v>0</v>
      </c>
      <c r="DG336">
        <f t="shared" si="137"/>
        <v>1</v>
      </c>
    </row>
    <row r="337" spans="1:111" x14ac:dyDescent="0.35">
      <c r="A337" s="171" t="s">
        <v>111</v>
      </c>
      <c r="B337" s="6" t="s">
        <v>112</v>
      </c>
      <c r="C337" s="47" t="s">
        <v>112</v>
      </c>
      <c r="D337" s="154" t="s">
        <v>1521</v>
      </c>
      <c r="E337" s="154"/>
      <c r="F337" s="48" t="s">
        <v>3853</v>
      </c>
      <c r="G337" s="5" t="s">
        <v>938</v>
      </c>
      <c r="H337" t="s">
        <v>938</v>
      </c>
      <c r="I337" s="6" t="s">
        <v>938</v>
      </c>
      <c r="J337" s="14"/>
      <c r="K337">
        <v>0</v>
      </c>
      <c r="L337">
        <v>0.5</v>
      </c>
      <c r="M337">
        <v>0</v>
      </c>
      <c r="N337">
        <v>0.5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C337">
        <f t="shared" si="115"/>
        <v>2</v>
      </c>
      <c r="CE337">
        <f t="shared" si="116"/>
        <v>2</v>
      </c>
      <c r="CF337">
        <f t="shared" si="117"/>
        <v>0</v>
      </c>
      <c r="CG337">
        <f t="shared" si="118"/>
        <v>0</v>
      </c>
      <c r="CH337">
        <f t="shared" si="119"/>
        <v>0</v>
      </c>
      <c r="CI337">
        <f t="shared" si="120"/>
        <v>0</v>
      </c>
      <c r="CJ337">
        <f t="shared" si="121"/>
        <v>0</v>
      </c>
      <c r="CK337">
        <f t="shared" si="122"/>
        <v>0</v>
      </c>
      <c r="CL337">
        <f t="shared" si="123"/>
        <v>0</v>
      </c>
      <c r="CM337">
        <f t="shared" si="124"/>
        <v>0</v>
      </c>
      <c r="CN337">
        <f t="shared" si="125"/>
        <v>0</v>
      </c>
      <c r="CO337">
        <f t="shared" si="126"/>
        <v>0</v>
      </c>
      <c r="CP337">
        <f t="shared" si="127"/>
        <v>0</v>
      </c>
      <c r="CR337">
        <f t="shared" si="128"/>
        <v>1</v>
      </c>
      <c r="CW337">
        <f t="shared" si="129"/>
        <v>2</v>
      </c>
      <c r="CX337">
        <f t="shared" si="130"/>
        <v>0</v>
      </c>
      <c r="CY337">
        <f t="shared" si="131"/>
        <v>0</v>
      </c>
      <c r="CZ337">
        <f t="shared" si="132"/>
        <v>0</v>
      </c>
      <c r="DA337">
        <f t="shared" si="133"/>
        <v>0</v>
      </c>
      <c r="DB337">
        <f t="shared" si="134"/>
        <v>0</v>
      </c>
      <c r="DC337">
        <f t="shared" si="135"/>
        <v>0</v>
      </c>
      <c r="DD337">
        <f t="shared" si="136"/>
        <v>0</v>
      </c>
      <c r="DG337">
        <f t="shared" si="137"/>
        <v>1</v>
      </c>
    </row>
    <row r="338" spans="1:111" x14ac:dyDescent="0.35">
      <c r="A338" s="171" t="s">
        <v>117</v>
      </c>
      <c r="B338" s="6" t="s">
        <v>118</v>
      </c>
      <c r="C338" s="47" t="s">
        <v>118</v>
      </c>
      <c r="D338" s="154" t="s">
        <v>1521</v>
      </c>
      <c r="E338" s="154"/>
      <c r="F338" s="48" t="s">
        <v>3853</v>
      </c>
      <c r="G338" s="5" t="s">
        <v>938</v>
      </c>
      <c r="H338" t="s">
        <v>938</v>
      </c>
      <c r="I338" s="6" t="s">
        <v>938</v>
      </c>
      <c r="J338" s="14"/>
      <c r="K338">
        <v>0</v>
      </c>
      <c r="L338">
        <v>0</v>
      </c>
      <c r="M338">
        <v>0.5</v>
      </c>
      <c r="N338">
        <v>0.5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C338">
        <f t="shared" si="115"/>
        <v>2</v>
      </c>
      <c r="CE338">
        <f t="shared" si="116"/>
        <v>2</v>
      </c>
      <c r="CF338">
        <f t="shared" si="117"/>
        <v>0</v>
      </c>
      <c r="CG338">
        <f t="shared" si="118"/>
        <v>0</v>
      </c>
      <c r="CH338">
        <f t="shared" si="119"/>
        <v>0</v>
      </c>
      <c r="CI338">
        <f t="shared" si="120"/>
        <v>0</v>
      </c>
      <c r="CJ338">
        <f t="shared" si="121"/>
        <v>0</v>
      </c>
      <c r="CK338">
        <f t="shared" si="122"/>
        <v>0</v>
      </c>
      <c r="CL338">
        <f t="shared" si="123"/>
        <v>0</v>
      </c>
      <c r="CM338">
        <f t="shared" si="124"/>
        <v>0</v>
      </c>
      <c r="CN338">
        <f t="shared" si="125"/>
        <v>0</v>
      </c>
      <c r="CO338">
        <f t="shared" si="126"/>
        <v>0</v>
      </c>
      <c r="CP338">
        <f t="shared" si="127"/>
        <v>0</v>
      </c>
      <c r="CR338">
        <f t="shared" si="128"/>
        <v>1</v>
      </c>
      <c r="CW338">
        <f t="shared" si="129"/>
        <v>2</v>
      </c>
      <c r="CX338">
        <f t="shared" si="130"/>
        <v>0</v>
      </c>
      <c r="CY338">
        <f t="shared" si="131"/>
        <v>0</v>
      </c>
      <c r="CZ338">
        <f t="shared" si="132"/>
        <v>0</v>
      </c>
      <c r="DA338">
        <f t="shared" si="133"/>
        <v>0</v>
      </c>
      <c r="DB338">
        <f t="shared" si="134"/>
        <v>0</v>
      </c>
      <c r="DC338">
        <f t="shared" si="135"/>
        <v>0</v>
      </c>
      <c r="DD338">
        <f t="shared" si="136"/>
        <v>0</v>
      </c>
      <c r="DG338">
        <f t="shared" si="137"/>
        <v>1</v>
      </c>
    </row>
    <row r="339" spans="1:111" x14ac:dyDescent="0.35">
      <c r="A339" s="171" t="s">
        <v>193</v>
      </c>
      <c r="B339" s="6" t="s">
        <v>194</v>
      </c>
      <c r="C339" s="168" t="s">
        <v>938</v>
      </c>
      <c r="D339" s="162" t="s">
        <v>938</v>
      </c>
      <c r="E339" s="162"/>
      <c r="F339" s="164" t="s">
        <v>3852</v>
      </c>
      <c r="G339" s="5" t="s">
        <v>938</v>
      </c>
      <c r="H339" t="s">
        <v>938</v>
      </c>
      <c r="I339" s="6" t="s">
        <v>938</v>
      </c>
      <c r="J339" s="14"/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0.5</v>
      </c>
      <c r="R339">
        <v>0.5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C339">
        <f t="shared" si="115"/>
        <v>2</v>
      </c>
      <c r="CE339">
        <f t="shared" si="116"/>
        <v>2</v>
      </c>
      <c r="CF339">
        <f t="shared" si="117"/>
        <v>0</v>
      </c>
      <c r="CG339">
        <f t="shared" si="118"/>
        <v>0</v>
      </c>
      <c r="CH339">
        <f t="shared" si="119"/>
        <v>0</v>
      </c>
      <c r="CI339">
        <f t="shared" si="120"/>
        <v>0</v>
      </c>
      <c r="CJ339">
        <f t="shared" si="121"/>
        <v>0</v>
      </c>
      <c r="CK339">
        <f t="shared" si="122"/>
        <v>0</v>
      </c>
      <c r="CL339">
        <f t="shared" si="123"/>
        <v>0</v>
      </c>
      <c r="CM339">
        <f t="shared" si="124"/>
        <v>0</v>
      </c>
      <c r="CN339">
        <f t="shared" si="125"/>
        <v>0</v>
      </c>
      <c r="CO339">
        <f t="shared" si="126"/>
        <v>0</v>
      </c>
      <c r="CP339">
        <f t="shared" si="127"/>
        <v>0</v>
      </c>
      <c r="CR339">
        <f t="shared" si="128"/>
        <v>1</v>
      </c>
      <c r="CW339">
        <f t="shared" si="129"/>
        <v>2</v>
      </c>
      <c r="CX339">
        <f t="shared" si="130"/>
        <v>0</v>
      </c>
      <c r="CY339">
        <f t="shared" si="131"/>
        <v>0</v>
      </c>
      <c r="CZ339">
        <f t="shared" si="132"/>
        <v>0</v>
      </c>
      <c r="DA339">
        <f t="shared" si="133"/>
        <v>0</v>
      </c>
      <c r="DB339">
        <f t="shared" si="134"/>
        <v>0</v>
      </c>
      <c r="DC339">
        <f t="shared" si="135"/>
        <v>0</v>
      </c>
      <c r="DD339">
        <f t="shared" si="136"/>
        <v>0</v>
      </c>
      <c r="DG339">
        <f t="shared" si="137"/>
        <v>1</v>
      </c>
    </row>
    <row r="340" spans="1:111" x14ac:dyDescent="0.35">
      <c r="A340" s="171" t="s">
        <v>197</v>
      </c>
      <c r="B340" s="6" t="s">
        <v>198</v>
      </c>
      <c r="C340" s="45" t="s">
        <v>198</v>
      </c>
      <c r="D340" s="161" t="s">
        <v>1681</v>
      </c>
      <c r="E340" s="161"/>
      <c r="F340" s="46" t="s">
        <v>3850</v>
      </c>
      <c r="G340" s="5" t="s">
        <v>935</v>
      </c>
      <c r="H340" t="s">
        <v>936</v>
      </c>
      <c r="I340" s="6" t="s">
        <v>937</v>
      </c>
      <c r="J340" s="14"/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0.5</v>
      </c>
      <c r="R340">
        <v>0.5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C340">
        <f t="shared" si="115"/>
        <v>2</v>
      </c>
      <c r="CE340">
        <f t="shared" si="116"/>
        <v>2</v>
      </c>
      <c r="CF340">
        <f t="shared" si="117"/>
        <v>0</v>
      </c>
      <c r="CG340">
        <f t="shared" si="118"/>
        <v>0</v>
      </c>
      <c r="CH340">
        <f t="shared" si="119"/>
        <v>0</v>
      </c>
      <c r="CI340">
        <f t="shared" si="120"/>
        <v>0</v>
      </c>
      <c r="CJ340">
        <f t="shared" si="121"/>
        <v>0</v>
      </c>
      <c r="CK340">
        <f t="shared" si="122"/>
        <v>0</v>
      </c>
      <c r="CL340">
        <f t="shared" si="123"/>
        <v>0</v>
      </c>
      <c r="CM340">
        <f t="shared" si="124"/>
        <v>0</v>
      </c>
      <c r="CN340">
        <f t="shared" si="125"/>
        <v>0</v>
      </c>
      <c r="CO340">
        <f t="shared" si="126"/>
        <v>0</v>
      </c>
      <c r="CP340">
        <f t="shared" si="127"/>
        <v>0</v>
      </c>
      <c r="CR340">
        <f t="shared" si="128"/>
        <v>1</v>
      </c>
      <c r="CW340">
        <f t="shared" si="129"/>
        <v>2</v>
      </c>
      <c r="CX340">
        <f t="shared" si="130"/>
        <v>0</v>
      </c>
      <c r="CY340">
        <f t="shared" si="131"/>
        <v>0</v>
      </c>
      <c r="CZ340">
        <f t="shared" si="132"/>
        <v>0</v>
      </c>
      <c r="DA340">
        <f t="shared" si="133"/>
        <v>0</v>
      </c>
      <c r="DB340">
        <f t="shared" si="134"/>
        <v>0</v>
      </c>
      <c r="DC340">
        <f t="shared" si="135"/>
        <v>0</v>
      </c>
      <c r="DD340">
        <f t="shared" si="136"/>
        <v>0</v>
      </c>
      <c r="DG340">
        <f t="shared" si="137"/>
        <v>1</v>
      </c>
    </row>
    <row r="341" spans="1:111" x14ac:dyDescent="0.35">
      <c r="A341" s="171" t="s">
        <v>199</v>
      </c>
      <c r="B341" s="6" t="s">
        <v>200</v>
      </c>
      <c r="C341" s="78"/>
      <c r="D341" s="155" t="s">
        <v>1626</v>
      </c>
      <c r="E341" s="155"/>
      <c r="F341" s="79" t="s">
        <v>3861</v>
      </c>
      <c r="G341" s="5" t="s">
        <v>938</v>
      </c>
      <c r="H341" t="s">
        <v>938</v>
      </c>
      <c r="I341" s="6" t="s">
        <v>938</v>
      </c>
      <c r="J341" s="14"/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0.5</v>
      </c>
      <c r="R341">
        <v>0.5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C341">
        <f t="shared" si="115"/>
        <v>2</v>
      </c>
      <c r="CE341">
        <f t="shared" si="116"/>
        <v>2</v>
      </c>
      <c r="CF341">
        <f t="shared" si="117"/>
        <v>0</v>
      </c>
      <c r="CG341">
        <f t="shared" si="118"/>
        <v>0</v>
      </c>
      <c r="CH341">
        <f t="shared" si="119"/>
        <v>0</v>
      </c>
      <c r="CI341">
        <f t="shared" si="120"/>
        <v>0</v>
      </c>
      <c r="CJ341">
        <f t="shared" si="121"/>
        <v>0</v>
      </c>
      <c r="CK341">
        <f t="shared" si="122"/>
        <v>0</v>
      </c>
      <c r="CL341">
        <f t="shared" si="123"/>
        <v>0</v>
      </c>
      <c r="CM341">
        <f t="shared" si="124"/>
        <v>0</v>
      </c>
      <c r="CN341">
        <f t="shared" si="125"/>
        <v>0</v>
      </c>
      <c r="CO341">
        <f t="shared" si="126"/>
        <v>0</v>
      </c>
      <c r="CP341">
        <f t="shared" si="127"/>
        <v>0</v>
      </c>
      <c r="CR341">
        <f t="shared" si="128"/>
        <v>1</v>
      </c>
      <c r="CW341">
        <f t="shared" si="129"/>
        <v>2</v>
      </c>
      <c r="CX341">
        <f t="shared" si="130"/>
        <v>0</v>
      </c>
      <c r="CY341">
        <f t="shared" si="131"/>
        <v>0</v>
      </c>
      <c r="CZ341">
        <f t="shared" si="132"/>
        <v>0</v>
      </c>
      <c r="DA341">
        <f t="shared" si="133"/>
        <v>0</v>
      </c>
      <c r="DB341">
        <f t="shared" si="134"/>
        <v>0</v>
      </c>
      <c r="DC341">
        <f t="shared" si="135"/>
        <v>0</v>
      </c>
      <c r="DD341">
        <f t="shared" si="136"/>
        <v>0</v>
      </c>
      <c r="DG341">
        <f t="shared" si="137"/>
        <v>1</v>
      </c>
    </row>
    <row r="342" spans="1:111" x14ac:dyDescent="0.35">
      <c r="A342" s="171" t="s">
        <v>203</v>
      </c>
      <c r="B342" s="6" t="s">
        <v>204</v>
      </c>
      <c r="C342" s="47" t="s">
        <v>204</v>
      </c>
      <c r="D342" s="154" t="s">
        <v>3894</v>
      </c>
      <c r="E342" s="154"/>
      <c r="F342" s="48" t="s">
        <v>3853</v>
      </c>
      <c r="G342" s="5" t="s">
        <v>938</v>
      </c>
      <c r="H342" t="s">
        <v>938</v>
      </c>
      <c r="I342" s="6" t="s">
        <v>938</v>
      </c>
      <c r="J342" s="14"/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0.5</v>
      </c>
      <c r="R342">
        <v>0</v>
      </c>
      <c r="S342">
        <v>0.5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C342">
        <f t="shared" si="115"/>
        <v>2</v>
      </c>
      <c r="CE342">
        <f t="shared" si="116"/>
        <v>2</v>
      </c>
      <c r="CF342">
        <f t="shared" si="117"/>
        <v>0</v>
      </c>
      <c r="CG342">
        <f t="shared" si="118"/>
        <v>0</v>
      </c>
      <c r="CH342">
        <f t="shared" si="119"/>
        <v>0</v>
      </c>
      <c r="CI342">
        <f t="shared" si="120"/>
        <v>0</v>
      </c>
      <c r="CJ342">
        <f t="shared" si="121"/>
        <v>0</v>
      </c>
      <c r="CK342">
        <f t="shared" si="122"/>
        <v>0</v>
      </c>
      <c r="CL342">
        <f t="shared" si="123"/>
        <v>0</v>
      </c>
      <c r="CM342">
        <f t="shared" si="124"/>
        <v>0</v>
      </c>
      <c r="CN342">
        <f t="shared" si="125"/>
        <v>0</v>
      </c>
      <c r="CO342">
        <f t="shared" si="126"/>
        <v>0</v>
      </c>
      <c r="CP342">
        <f t="shared" si="127"/>
        <v>0</v>
      </c>
      <c r="CR342">
        <f t="shared" si="128"/>
        <v>1</v>
      </c>
      <c r="CW342">
        <f t="shared" si="129"/>
        <v>2</v>
      </c>
      <c r="CX342">
        <f t="shared" si="130"/>
        <v>0</v>
      </c>
      <c r="CY342">
        <f t="shared" si="131"/>
        <v>0</v>
      </c>
      <c r="CZ342">
        <f t="shared" si="132"/>
        <v>0</v>
      </c>
      <c r="DA342">
        <f t="shared" si="133"/>
        <v>0</v>
      </c>
      <c r="DB342">
        <f t="shared" si="134"/>
        <v>0</v>
      </c>
      <c r="DC342">
        <f t="shared" si="135"/>
        <v>0</v>
      </c>
      <c r="DD342">
        <f t="shared" si="136"/>
        <v>0</v>
      </c>
      <c r="DG342">
        <f t="shared" si="137"/>
        <v>1</v>
      </c>
    </row>
    <row r="343" spans="1:111" x14ac:dyDescent="0.35">
      <c r="A343" s="171" t="s">
        <v>205</v>
      </c>
      <c r="B343" s="6" t="s">
        <v>206</v>
      </c>
      <c r="C343" s="71" t="s">
        <v>2866</v>
      </c>
      <c r="D343" s="163" t="s">
        <v>1521</v>
      </c>
      <c r="E343" s="163"/>
      <c r="F343" s="72" t="s">
        <v>3857</v>
      </c>
      <c r="G343" s="5" t="s">
        <v>938</v>
      </c>
      <c r="H343" t="s">
        <v>938</v>
      </c>
      <c r="I343" s="6" t="s">
        <v>938</v>
      </c>
      <c r="J343" s="14"/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0.5</v>
      </c>
      <c r="R343">
        <v>0</v>
      </c>
      <c r="S343">
        <v>0.5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C343">
        <f t="shared" si="115"/>
        <v>2</v>
      </c>
      <c r="CE343">
        <f t="shared" si="116"/>
        <v>2</v>
      </c>
      <c r="CF343">
        <f t="shared" si="117"/>
        <v>0</v>
      </c>
      <c r="CG343">
        <f t="shared" si="118"/>
        <v>0</v>
      </c>
      <c r="CH343">
        <f t="shared" si="119"/>
        <v>0</v>
      </c>
      <c r="CI343">
        <f t="shared" si="120"/>
        <v>0</v>
      </c>
      <c r="CJ343">
        <f t="shared" si="121"/>
        <v>0</v>
      </c>
      <c r="CK343">
        <f t="shared" si="122"/>
        <v>0</v>
      </c>
      <c r="CL343">
        <f t="shared" si="123"/>
        <v>0</v>
      </c>
      <c r="CM343">
        <f t="shared" si="124"/>
        <v>0</v>
      </c>
      <c r="CN343">
        <f t="shared" si="125"/>
        <v>0</v>
      </c>
      <c r="CO343">
        <f t="shared" si="126"/>
        <v>0</v>
      </c>
      <c r="CP343">
        <f t="shared" si="127"/>
        <v>0</v>
      </c>
      <c r="CR343">
        <f t="shared" si="128"/>
        <v>1</v>
      </c>
      <c r="CW343">
        <f t="shared" si="129"/>
        <v>2</v>
      </c>
      <c r="CX343">
        <f t="shared" si="130"/>
        <v>0</v>
      </c>
      <c r="CY343">
        <f t="shared" si="131"/>
        <v>0</v>
      </c>
      <c r="CZ343">
        <f t="shared" si="132"/>
        <v>0</v>
      </c>
      <c r="DA343">
        <f t="shared" si="133"/>
        <v>0</v>
      </c>
      <c r="DB343">
        <f t="shared" si="134"/>
        <v>0</v>
      </c>
      <c r="DC343">
        <f t="shared" si="135"/>
        <v>0</v>
      </c>
      <c r="DD343">
        <f t="shared" si="136"/>
        <v>0</v>
      </c>
      <c r="DG343">
        <f t="shared" si="137"/>
        <v>1</v>
      </c>
    </row>
    <row r="344" spans="1:111" x14ac:dyDescent="0.35">
      <c r="A344" s="171" t="s">
        <v>207</v>
      </c>
      <c r="B344" s="6" t="s">
        <v>208</v>
      </c>
      <c r="C344" s="47" t="s">
        <v>208</v>
      </c>
      <c r="D344" s="154" t="s">
        <v>3755</v>
      </c>
      <c r="E344" s="154"/>
      <c r="F344" s="48" t="s">
        <v>3853</v>
      </c>
      <c r="G344" s="5" t="s">
        <v>938</v>
      </c>
      <c r="H344" t="s">
        <v>938</v>
      </c>
      <c r="I344" s="6" t="s">
        <v>938</v>
      </c>
      <c r="J344" s="14"/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0.5</v>
      </c>
      <c r="R344">
        <v>0</v>
      </c>
      <c r="S344">
        <v>0</v>
      </c>
      <c r="T344">
        <v>0.5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C344">
        <f t="shared" si="115"/>
        <v>2</v>
      </c>
      <c r="CE344">
        <f t="shared" si="116"/>
        <v>2</v>
      </c>
      <c r="CF344">
        <f t="shared" si="117"/>
        <v>0</v>
      </c>
      <c r="CG344">
        <f t="shared" si="118"/>
        <v>0</v>
      </c>
      <c r="CH344">
        <f t="shared" si="119"/>
        <v>0</v>
      </c>
      <c r="CI344">
        <f t="shared" si="120"/>
        <v>0</v>
      </c>
      <c r="CJ344">
        <f t="shared" si="121"/>
        <v>0</v>
      </c>
      <c r="CK344">
        <f t="shared" si="122"/>
        <v>0</v>
      </c>
      <c r="CL344">
        <f t="shared" si="123"/>
        <v>0</v>
      </c>
      <c r="CM344">
        <f t="shared" si="124"/>
        <v>0</v>
      </c>
      <c r="CN344">
        <f t="shared" si="125"/>
        <v>0</v>
      </c>
      <c r="CO344">
        <f t="shared" si="126"/>
        <v>0</v>
      </c>
      <c r="CP344">
        <f t="shared" si="127"/>
        <v>0</v>
      </c>
      <c r="CR344">
        <f t="shared" si="128"/>
        <v>1</v>
      </c>
      <c r="CW344">
        <f t="shared" si="129"/>
        <v>2</v>
      </c>
      <c r="CX344">
        <f t="shared" si="130"/>
        <v>0</v>
      </c>
      <c r="CY344">
        <f t="shared" si="131"/>
        <v>0</v>
      </c>
      <c r="CZ344">
        <f t="shared" si="132"/>
        <v>0</v>
      </c>
      <c r="DA344">
        <f t="shared" si="133"/>
        <v>0</v>
      </c>
      <c r="DB344">
        <f t="shared" si="134"/>
        <v>0</v>
      </c>
      <c r="DC344">
        <f t="shared" si="135"/>
        <v>0</v>
      </c>
      <c r="DD344">
        <f t="shared" si="136"/>
        <v>0</v>
      </c>
      <c r="DG344">
        <f t="shared" si="137"/>
        <v>1</v>
      </c>
    </row>
    <row r="345" spans="1:111" x14ac:dyDescent="0.35">
      <c r="A345" s="171" t="s">
        <v>219</v>
      </c>
      <c r="B345" s="6" t="s">
        <v>220</v>
      </c>
      <c r="C345" s="45" t="s">
        <v>220</v>
      </c>
      <c r="D345" s="161" t="s">
        <v>2869</v>
      </c>
      <c r="E345" s="161"/>
      <c r="F345" s="46" t="s">
        <v>3850</v>
      </c>
      <c r="G345" s="5" t="s">
        <v>938</v>
      </c>
      <c r="H345" t="s">
        <v>938</v>
      </c>
      <c r="I345" s="6" t="s">
        <v>938</v>
      </c>
      <c r="J345" s="14"/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0.5</v>
      </c>
      <c r="S345">
        <v>0.5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C345">
        <f t="shared" si="115"/>
        <v>2</v>
      </c>
      <c r="CE345">
        <f t="shared" si="116"/>
        <v>2</v>
      </c>
      <c r="CF345">
        <f t="shared" si="117"/>
        <v>0</v>
      </c>
      <c r="CG345">
        <f t="shared" si="118"/>
        <v>0</v>
      </c>
      <c r="CH345">
        <f t="shared" si="119"/>
        <v>0</v>
      </c>
      <c r="CI345">
        <f t="shared" si="120"/>
        <v>0</v>
      </c>
      <c r="CJ345">
        <f t="shared" si="121"/>
        <v>0</v>
      </c>
      <c r="CK345">
        <f t="shared" si="122"/>
        <v>0</v>
      </c>
      <c r="CL345">
        <f t="shared" si="123"/>
        <v>0</v>
      </c>
      <c r="CM345">
        <f t="shared" si="124"/>
        <v>0</v>
      </c>
      <c r="CN345">
        <f t="shared" si="125"/>
        <v>0</v>
      </c>
      <c r="CO345">
        <f t="shared" si="126"/>
        <v>0</v>
      </c>
      <c r="CP345">
        <f t="shared" si="127"/>
        <v>0</v>
      </c>
      <c r="CR345">
        <f t="shared" si="128"/>
        <v>1</v>
      </c>
      <c r="CW345">
        <f t="shared" si="129"/>
        <v>2</v>
      </c>
      <c r="CX345">
        <f t="shared" si="130"/>
        <v>0</v>
      </c>
      <c r="CY345">
        <f t="shared" si="131"/>
        <v>0</v>
      </c>
      <c r="CZ345">
        <f t="shared" si="132"/>
        <v>0</v>
      </c>
      <c r="DA345">
        <f t="shared" si="133"/>
        <v>0</v>
      </c>
      <c r="DB345">
        <f t="shared" si="134"/>
        <v>0</v>
      </c>
      <c r="DC345">
        <f t="shared" si="135"/>
        <v>0</v>
      </c>
      <c r="DD345">
        <f t="shared" si="136"/>
        <v>0</v>
      </c>
      <c r="DG345">
        <f t="shared" si="137"/>
        <v>1</v>
      </c>
    </row>
    <row r="346" spans="1:111" x14ac:dyDescent="0.35">
      <c r="A346" s="171" t="s">
        <v>222</v>
      </c>
      <c r="B346" s="6" t="s">
        <v>223</v>
      </c>
      <c r="C346" s="45" t="s">
        <v>223</v>
      </c>
      <c r="D346" s="161" t="s">
        <v>1766</v>
      </c>
      <c r="E346" s="161"/>
      <c r="F346" s="46" t="s">
        <v>3850</v>
      </c>
      <c r="G346" s="5" t="s">
        <v>938</v>
      </c>
      <c r="H346" t="s">
        <v>938</v>
      </c>
      <c r="I346" s="6" t="s">
        <v>938</v>
      </c>
      <c r="J346" s="14"/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0.5</v>
      </c>
      <c r="T346">
        <v>0.5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C346">
        <f t="shared" si="115"/>
        <v>2</v>
      </c>
      <c r="CE346">
        <f t="shared" si="116"/>
        <v>2</v>
      </c>
      <c r="CF346">
        <f t="shared" si="117"/>
        <v>0</v>
      </c>
      <c r="CG346">
        <f t="shared" si="118"/>
        <v>0</v>
      </c>
      <c r="CH346">
        <f t="shared" si="119"/>
        <v>0</v>
      </c>
      <c r="CI346">
        <f t="shared" si="120"/>
        <v>0</v>
      </c>
      <c r="CJ346">
        <f t="shared" si="121"/>
        <v>0</v>
      </c>
      <c r="CK346">
        <f t="shared" si="122"/>
        <v>0</v>
      </c>
      <c r="CL346">
        <f t="shared" si="123"/>
        <v>0</v>
      </c>
      <c r="CM346">
        <f t="shared" si="124"/>
        <v>0</v>
      </c>
      <c r="CN346">
        <f t="shared" si="125"/>
        <v>0</v>
      </c>
      <c r="CO346">
        <f t="shared" si="126"/>
        <v>0</v>
      </c>
      <c r="CP346">
        <f t="shared" si="127"/>
        <v>0</v>
      </c>
      <c r="CR346">
        <f t="shared" si="128"/>
        <v>1</v>
      </c>
      <c r="CW346">
        <f t="shared" si="129"/>
        <v>2</v>
      </c>
      <c r="CX346">
        <f t="shared" si="130"/>
        <v>0</v>
      </c>
      <c r="CY346">
        <f t="shared" si="131"/>
        <v>0</v>
      </c>
      <c r="CZ346">
        <f t="shared" si="132"/>
        <v>0</v>
      </c>
      <c r="DA346">
        <f t="shared" si="133"/>
        <v>0</v>
      </c>
      <c r="DB346">
        <f t="shared" si="134"/>
        <v>0</v>
      </c>
      <c r="DC346">
        <f t="shared" si="135"/>
        <v>0</v>
      </c>
      <c r="DD346">
        <f t="shared" si="136"/>
        <v>0</v>
      </c>
      <c r="DG346">
        <f t="shared" si="137"/>
        <v>1</v>
      </c>
    </row>
    <row r="347" spans="1:111" x14ac:dyDescent="0.35">
      <c r="A347" s="171" t="s">
        <v>224</v>
      </c>
      <c r="B347" s="6" t="s">
        <v>225</v>
      </c>
      <c r="C347" s="45" t="s">
        <v>225</v>
      </c>
      <c r="D347" s="161" t="s">
        <v>2874</v>
      </c>
      <c r="E347" s="161"/>
      <c r="F347" s="46" t="s">
        <v>3850</v>
      </c>
      <c r="G347" s="5" t="s">
        <v>912</v>
      </c>
      <c r="H347" t="s">
        <v>913</v>
      </c>
      <c r="I347" s="6" t="s">
        <v>914</v>
      </c>
      <c r="J347" s="14"/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0.5</v>
      </c>
      <c r="T347">
        <v>0.5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C347">
        <f t="shared" si="115"/>
        <v>2</v>
      </c>
      <c r="CE347">
        <f t="shared" si="116"/>
        <v>2</v>
      </c>
      <c r="CF347">
        <f t="shared" si="117"/>
        <v>0</v>
      </c>
      <c r="CG347">
        <f t="shared" si="118"/>
        <v>0</v>
      </c>
      <c r="CH347">
        <f t="shared" si="119"/>
        <v>0</v>
      </c>
      <c r="CI347">
        <f t="shared" si="120"/>
        <v>0</v>
      </c>
      <c r="CJ347">
        <f t="shared" si="121"/>
        <v>0</v>
      </c>
      <c r="CK347">
        <f t="shared" si="122"/>
        <v>0</v>
      </c>
      <c r="CL347">
        <f t="shared" si="123"/>
        <v>0</v>
      </c>
      <c r="CM347">
        <f t="shared" si="124"/>
        <v>0</v>
      </c>
      <c r="CN347">
        <f t="shared" si="125"/>
        <v>0</v>
      </c>
      <c r="CO347">
        <f t="shared" si="126"/>
        <v>0</v>
      </c>
      <c r="CP347">
        <f t="shared" si="127"/>
        <v>0</v>
      </c>
      <c r="CR347">
        <f t="shared" si="128"/>
        <v>1</v>
      </c>
      <c r="CW347">
        <f t="shared" si="129"/>
        <v>2</v>
      </c>
      <c r="CX347">
        <f t="shared" si="130"/>
        <v>0</v>
      </c>
      <c r="CY347">
        <f t="shared" si="131"/>
        <v>0</v>
      </c>
      <c r="CZ347">
        <f t="shared" si="132"/>
        <v>0</v>
      </c>
      <c r="DA347">
        <f t="shared" si="133"/>
        <v>0</v>
      </c>
      <c r="DB347">
        <f t="shared" si="134"/>
        <v>0</v>
      </c>
      <c r="DC347">
        <f t="shared" si="135"/>
        <v>0</v>
      </c>
      <c r="DD347">
        <f t="shared" si="136"/>
        <v>0</v>
      </c>
      <c r="DG347">
        <f t="shared" si="137"/>
        <v>1</v>
      </c>
    </row>
    <row r="348" spans="1:111" x14ac:dyDescent="0.35">
      <c r="A348" s="171" t="s">
        <v>226</v>
      </c>
      <c r="B348" s="6" t="s">
        <v>227</v>
      </c>
      <c r="C348" s="47" t="s">
        <v>227</v>
      </c>
      <c r="D348" s="154" t="s">
        <v>1521</v>
      </c>
      <c r="E348" s="154"/>
      <c r="F348" s="48" t="s">
        <v>3853</v>
      </c>
      <c r="G348" s="5" t="s">
        <v>938</v>
      </c>
      <c r="H348" t="s">
        <v>938</v>
      </c>
      <c r="I348" s="6" t="s">
        <v>938</v>
      </c>
      <c r="J348" s="14"/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0.5</v>
      </c>
      <c r="T348">
        <v>0.5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C348">
        <f t="shared" si="115"/>
        <v>2</v>
      </c>
      <c r="CE348">
        <f t="shared" si="116"/>
        <v>2</v>
      </c>
      <c r="CF348">
        <f t="shared" si="117"/>
        <v>0</v>
      </c>
      <c r="CG348">
        <f t="shared" si="118"/>
        <v>0</v>
      </c>
      <c r="CH348">
        <f t="shared" si="119"/>
        <v>0</v>
      </c>
      <c r="CI348">
        <f t="shared" si="120"/>
        <v>0</v>
      </c>
      <c r="CJ348">
        <f t="shared" si="121"/>
        <v>0</v>
      </c>
      <c r="CK348">
        <f t="shared" si="122"/>
        <v>0</v>
      </c>
      <c r="CL348">
        <f t="shared" si="123"/>
        <v>0</v>
      </c>
      <c r="CM348">
        <f t="shared" si="124"/>
        <v>0</v>
      </c>
      <c r="CN348">
        <f t="shared" si="125"/>
        <v>0</v>
      </c>
      <c r="CO348">
        <f t="shared" si="126"/>
        <v>0</v>
      </c>
      <c r="CP348">
        <f t="shared" si="127"/>
        <v>0</v>
      </c>
      <c r="CR348">
        <f t="shared" si="128"/>
        <v>1</v>
      </c>
      <c r="CW348">
        <f t="shared" si="129"/>
        <v>2</v>
      </c>
      <c r="CX348">
        <f t="shared" si="130"/>
        <v>0</v>
      </c>
      <c r="CY348">
        <f t="shared" si="131"/>
        <v>0</v>
      </c>
      <c r="CZ348">
        <f t="shared" si="132"/>
        <v>0</v>
      </c>
      <c r="DA348">
        <f t="shared" si="133"/>
        <v>0</v>
      </c>
      <c r="DB348">
        <f t="shared" si="134"/>
        <v>0</v>
      </c>
      <c r="DC348">
        <f t="shared" si="135"/>
        <v>0</v>
      </c>
      <c r="DD348">
        <f t="shared" si="136"/>
        <v>0</v>
      </c>
      <c r="DG348">
        <f t="shared" si="137"/>
        <v>1</v>
      </c>
    </row>
    <row r="349" spans="1:111" x14ac:dyDescent="0.35">
      <c r="A349" s="171" t="s">
        <v>228</v>
      </c>
      <c r="B349" s="6" t="s">
        <v>229</v>
      </c>
      <c r="C349" s="168" t="s">
        <v>938</v>
      </c>
      <c r="D349" s="162" t="s">
        <v>938</v>
      </c>
      <c r="E349" s="162"/>
      <c r="F349" s="164" t="s">
        <v>3852</v>
      </c>
      <c r="G349" s="5" t="s">
        <v>938</v>
      </c>
      <c r="H349" t="s">
        <v>938</v>
      </c>
      <c r="I349" s="6" t="s">
        <v>938</v>
      </c>
      <c r="J349" s="14"/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0.5</v>
      </c>
      <c r="T349">
        <v>0</v>
      </c>
      <c r="U349">
        <v>0.5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C349">
        <f t="shared" si="115"/>
        <v>2</v>
      </c>
      <c r="CE349">
        <f t="shared" si="116"/>
        <v>2</v>
      </c>
      <c r="CF349">
        <f t="shared" si="117"/>
        <v>0</v>
      </c>
      <c r="CG349">
        <f t="shared" si="118"/>
        <v>0</v>
      </c>
      <c r="CH349">
        <f t="shared" si="119"/>
        <v>0</v>
      </c>
      <c r="CI349">
        <f t="shared" si="120"/>
        <v>0</v>
      </c>
      <c r="CJ349">
        <f t="shared" si="121"/>
        <v>0</v>
      </c>
      <c r="CK349">
        <f t="shared" si="122"/>
        <v>0</v>
      </c>
      <c r="CL349">
        <f t="shared" si="123"/>
        <v>0</v>
      </c>
      <c r="CM349">
        <f t="shared" si="124"/>
        <v>0</v>
      </c>
      <c r="CN349">
        <f t="shared" si="125"/>
        <v>0</v>
      </c>
      <c r="CO349">
        <f t="shared" si="126"/>
        <v>0</v>
      </c>
      <c r="CP349">
        <f t="shared" si="127"/>
        <v>0</v>
      </c>
      <c r="CR349">
        <f t="shared" si="128"/>
        <v>1</v>
      </c>
      <c r="CW349">
        <f t="shared" si="129"/>
        <v>2</v>
      </c>
      <c r="CX349">
        <f t="shared" si="130"/>
        <v>0</v>
      </c>
      <c r="CY349">
        <f t="shared" si="131"/>
        <v>0</v>
      </c>
      <c r="CZ349">
        <f t="shared" si="132"/>
        <v>0</v>
      </c>
      <c r="DA349">
        <f t="shared" si="133"/>
        <v>0</v>
      </c>
      <c r="DB349">
        <f t="shared" si="134"/>
        <v>0</v>
      </c>
      <c r="DC349">
        <f t="shared" si="135"/>
        <v>0</v>
      </c>
      <c r="DD349">
        <f t="shared" si="136"/>
        <v>0</v>
      </c>
      <c r="DG349">
        <f t="shared" si="137"/>
        <v>1</v>
      </c>
    </row>
    <row r="350" spans="1:111" x14ac:dyDescent="0.35">
      <c r="A350" s="171" t="s">
        <v>254</v>
      </c>
      <c r="B350" s="6" t="s">
        <v>255</v>
      </c>
      <c r="C350" s="47" t="s">
        <v>3760</v>
      </c>
      <c r="D350" s="154" t="s">
        <v>1521</v>
      </c>
      <c r="E350" s="154"/>
      <c r="F350" s="48" t="s">
        <v>3853</v>
      </c>
      <c r="G350" s="5" t="s">
        <v>938</v>
      </c>
      <c r="H350" t="s">
        <v>938</v>
      </c>
      <c r="I350" s="6" t="s">
        <v>938</v>
      </c>
      <c r="J350" s="14"/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1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C350">
        <f t="shared" si="115"/>
        <v>2</v>
      </c>
      <c r="CE350">
        <f t="shared" si="116"/>
        <v>0</v>
      </c>
      <c r="CF350">
        <f t="shared" si="117"/>
        <v>2</v>
      </c>
      <c r="CG350">
        <f t="shared" si="118"/>
        <v>0</v>
      </c>
      <c r="CH350">
        <f t="shared" si="119"/>
        <v>0</v>
      </c>
      <c r="CI350">
        <f t="shared" si="120"/>
        <v>0</v>
      </c>
      <c r="CJ350">
        <f t="shared" si="121"/>
        <v>0</v>
      </c>
      <c r="CK350">
        <f t="shared" si="122"/>
        <v>0</v>
      </c>
      <c r="CL350">
        <f t="shared" si="123"/>
        <v>0</v>
      </c>
      <c r="CM350">
        <f t="shared" si="124"/>
        <v>0</v>
      </c>
      <c r="CN350">
        <f t="shared" si="125"/>
        <v>0</v>
      </c>
      <c r="CO350">
        <f t="shared" si="126"/>
        <v>0</v>
      </c>
      <c r="CP350">
        <f t="shared" si="127"/>
        <v>0</v>
      </c>
      <c r="CR350">
        <f t="shared" si="128"/>
        <v>1</v>
      </c>
      <c r="CW350">
        <f t="shared" si="129"/>
        <v>2</v>
      </c>
      <c r="CX350">
        <f t="shared" si="130"/>
        <v>0</v>
      </c>
      <c r="CY350">
        <f t="shared" si="131"/>
        <v>0</v>
      </c>
      <c r="CZ350">
        <f t="shared" si="132"/>
        <v>0</v>
      </c>
      <c r="DA350">
        <f t="shared" si="133"/>
        <v>0</v>
      </c>
      <c r="DB350">
        <f t="shared" si="134"/>
        <v>0</v>
      </c>
      <c r="DC350">
        <f t="shared" si="135"/>
        <v>0</v>
      </c>
      <c r="DD350">
        <f t="shared" si="136"/>
        <v>0</v>
      </c>
      <c r="DG350">
        <f t="shared" si="137"/>
        <v>1</v>
      </c>
    </row>
    <row r="351" spans="1:111" x14ac:dyDescent="0.35">
      <c r="A351" s="171" t="s">
        <v>270</v>
      </c>
      <c r="B351" s="6" t="s">
        <v>271</v>
      </c>
      <c r="C351" s="45" t="s">
        <v>2877</v>
      </c>
      <c r="D351" s="161" t="s">
        <v>916</v>
      </c>
      <c r="E351" s="161"/>
      <c r="F351" s="46" t="s">
        <v>3850</v>
      </c>
      <c r="G351" s="5" t="s">
        <v>915</v>
      </c>
      <c r="H351" t="s">
        <v>916</v>
      </c>
      <c r="I351" s="6" t="s">
        <v>916</v>
      </c>
      <c r="J351" s="14"/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0.5</v>
      </c>
      <c r="W351">
        <v>0.5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C351">
        <f t="shared" si="115"/>
        <v>2</v>
      </c>
      <c r="CE351">
        <f t="shared" si="116"/>
        <v>0</v>
      </c>
      <c r="CF351">
        <f t="shared" si="117"/>
        <v>2</v>
      </c>
      <c r="CG351">
        <f t="shared" si="118"/>
        <v>0</v>
      </c>
      <c r="CH351">
        <f t="shared" si="119"/>
        <v>0</v>
      </c>
      <c r="CI351">
        <f t="shared" si="120"/>
        <v>0</v>
      </c>
      <c r="CJ351">
        <f t="shared" si="121"/>
        <v>0</v>
      </c>
      <c r="CK351">
        <f t="shared" si="122"/>
        <v>0</v>
      </c>
      <c r="CL351">
        <f t="shared" si="123"/>
        <v>0</v>
      </c>
      <c r="CM351">
        <f t="shared" si="124"/>
        <v>0</v>
      </c>
      <c r="CN351">
        <f t="shared" si="125"/>
        <v>0</v>
      </c>
      <c r="CO351">
        <f t="shared" si="126"/>
        <v>0</v>
      </c>
      <c r="CP351">
        <f t="shared" si="127"/>
        <v>0</v>
      </c>
      <c r="CR351">
        <f t="shared" si="128"/>
        <v>1</v>
      </c>
      <c r="CW351">
        <f t="shared" si="129"/>
        <v>2</v>
      </c>
      <c r="CX351">
        <f t="shared" si="130"/>
        <v>0</v>
      </c>
      <c r="CY351">
        <f t="shared" si="131"/>
        <v>0</v>
      </c>
      <c r="CZ351">
        <f t="shared" si="132"/>
        <v>0</v>
      </c>
      <c r="DA351">
        <f t="shared" si="133"/>
        <v>0</v>
      </c>
      <c r="DB351">
        <f t="shared" si="134"/>
        <v>0</v>
      </c>
      <c r="DC351">
        <f t="shared" si="135"/>
        <v>0</v>
      </c>
      <c r="DD351">
        <f t="shared" si="136"/>
        <v>0</v>
      </c>
      <c r="DG351">
        <f t="shared" si="137"/>
        <v>1</v>
      </c>
    </row>
    <row r="352" spans="1:111" x14ac:dyDescent="0.35">
      <c r="A352" s="171" t="s">
        <v>272</v>
      </c>
      <c r="B352" s="6" t="s">
        <v>273</v>
      </c>
      <c r="C352" s="127" t="s">
        <v>3763</v>
      </c>
      <c r="D352" s="56" t="s">
        <v>3149</v>
      </c>
      <c r="E352" s="154"/>
      <c r="F352" s="48" t="s">
        <v>3853</v>
      </c>
      <c r="G352" s="5" t="s">
        <v>938</v>
      </c>
      <c r="H352" t="s">
        <v>938</v>
      </c>
      <c r="I352" s="6" t="s">
        <v>938</v>
      </c>
      <c r="J352" s="14"/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0.5</v>
      </c>
      <c r="W352">
        <v>0.5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C352">
        <f t="shared" si="115"/>
        <v>2</v>
      </c>
      <c r="CE352">
        <f t="shared" si="116"/>
        <v>0</v>
      </c>
      <c r="CF352">
        <f t="shared" si="117"/>
        <v>2</v>
      </c>
      <c r="CG352">
        <f t="shared" si="118"/>
        <v>0</v>
      </c>
      <c r="CH352">
        <f t="shared" si="119"/>
        <v>0</v>
      </c>
      <c r="CI352">
        <f t="shared" si="120"/>
        <v>0</v>
      </c>
      <c r="CJ352">
        <f t="shared" si="121"/>
        <v>0</v>
      </c>
      <c r="CK352">
        <f t="shared" si="122"/>
        <v>0</v>
      </c>
      <c r="CL352">
        <f t="shared" si="123"/>
        <v>0</v>
      </c>
      <c r="CM352">
        <f t="shared" si="124"/>
        <v>0</v>
      </c>
      <c r="CN352">
        <f t="shared" si="125"/>
        <v>0</v>
      </c>
      <c r="CO352">
        <f t="shared" si="126"/>
        <v>0</v>
      </c>
      <c r="CP352">
        <f t="shared" si="127"/>
        <v>0</v>
      </c>
      <c r="CR352">
        <f t="shared" si="128"/>
        <v>1</v>
      </c>
      <c r="CW352">
        <f t="shared" si="129"/>
        <v>2</v>
      </c>
      <c r="CX352">
        <f t="shared" si="130"/>
        <v>0</v>
      </c>
      <c r="CY352">
        <f t="shared" si="131"/>
        <v>0</v>
      </c>
      <c r="CZ352">
        <f t="shared" si="132"/>
        <v>0</v>
      </c>
      <c r="DA352">
        <f t="shared" si="133"/>
        <v>0</v>
      </c>
      <c r="DB352">
        <f t="shared" si="134"/>
        <v>0</v>
      </c>
      <c r="DC352">
        <f t="shared" si="135"/>
        <v>0</v>
      </c>
      <c r="DD352">
        <f t="shared" si="136"/>
        <v>0</v>
      </c>
      <c r="DG352">
        <f t="shared" si="137"/>
        <v>1</v>
      </c>
    </row>
    <row r="353" spans="1:111" x14ac:dyDescent="0.35">
      <c r="A353" s="171" t="s">
        <v>274</v>
      </c>
      <c r="B353" s="6" t="s">
        <v>275</v>
      </c>
      <c r="C353" s="47" t="s">
        <v>3766</v>
      </c>
      <c r="D353" s="154" t="s">
        <v>3767</v>
      </c>
      <c r="E353" s="154"/>
      <c r="F353" s="48" t="s">
        <v>3853</v>
      </c>
      <c r="G353" s="5" t="s">
        <v>938</v>
      </c>
      <c r="H353" t="s">
        <v>938</v>
      </c>
      <c r="I353" s="6" t="s">
        <v>938</v>
      </c>
      <c r="J353" s="14"/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0.5</v>
      </c>
      <c r="W353">
        <v>0.5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C353">
        <f t="shared" si="115"/>
        <v>2</v>
      </c>
      <c r="CE353">
        <f t="shared" si="116"/>
        <v>0</v>
      </c>
      <c r="CF353">
        <f t="shared" si="117"/>
        <v>2</v>
      </c>
      <c r="CG353">
        <f t="shared" si="118"/>
        <v>0</v>
      </c>
      <c r="CH353">
        <f t="shared" si="119"/>
        <v>0</v>
      </c>
      <c r="CI353">
        <f t="shared" si="120"/>
        <v>0</v>
      </c>
      <c r="CJ353">
        <f t="shared" si="121"/>
        <v>0</v>
      </c>
      <c r="CK353">
        <f t="shared" si="122"/>
        <v>0</v>
      </c>
      <c r="CL353">
        <f t="shared" si="123"/>
        <v>0</v>
      </c>
      <c r="CM353">
        <f t="shared" si="124"/>
        <v>0</v>
      </c>
      <c r="CN353">
        <f t="shared" si="125"/>
        <v>0</v>
      </c>
      <c r="CO353">
        <f t="shared" si="126"/>
        <v>0</v>
      </c>
      <c r="CP353">
        <f t="shared" si="127"/>
        <v>0</v>
      </c>
      <c r="CR353">
        <f t="shared" si="128"/>
        <v>1</v>
      </c>
      <c r="CW353">
        <f t="shared" si="129"/>
        <v>2</v>
      </c>
      <c r="CX353">
        <f t="shared" si="130"/>
        <v>0</v>
      </c>
      <c r="CY353">
        <f t="shared" si="131"/>
        <v>0</v>
      </c>
      <c r="CZ353">
        <f t="shared" si="132"/>
        <v>0</v>
      </c>
      <c r="DA353">
        <f t="shared" si="133"/>
        <v>0</v>
      </c>
      <c r="DB353">
        <f t="shared" si="134"/>
        <v>0</v>
      </c>
      <c r="DC353">
        <f t="shared" si="135"/>
        <v>0</v>
      </c>
      <c r="DD353">
        <f t="shared" si="136"/>
        <v>0</v>
      </c>
      <c r="DG353">
        <f t="shared" si="137"/>
        <v>1</v>
      </c>
    </row>
    <row r="354" spans="1:111" x14ac:dyDescent="0.35">
      <c r="A354" s="171" t="s">
        <v>276</v>
      </c>
      <c r="B354" s="6" t="s">
        <v>277</v>
      </c>
      <c r="C354" s="45" t="s">
        <v>2880</v>
      </c>
      <c r="D354" s="161" t="s">
        <v>2881</v>
      </c>
      <c r="E354" s="161"/>
      <c r="F354" s="46" t="s">
        <v>3850</v>
      </c>
      <c r="G354" s="5" t="s">
        <v>938</v>
      </c>
      <c r="H354" t="s">
        <v>938</v>
      </c>
      <c r="I354" s="6" t="s">
        <v>938</v>
      </c>
      <c r="J354" s="14"/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0.5</v>
      </c>
      <c r="W354">
        <v>0.5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C354">
        <f t="shared" si="115"/>
        <v>2</v>
      </c>
      <c r="CE354">
        <f t="shared" si="116"/>
        <v>0</v>
      </c>
      <c r="CF354">
        <f t="shared" si="117"/>
        <v>2</v>
      </c>
      <c r="CG354">
        <f t="shared" si="118"/>
        <v>0</v>
      </c>
      <c r="CH354">
        <f t="shared" si="119"/>
        <v>0</v>
      </c>
      <c r="CI354">
        <f t="shared" si="120"/>
        <v>0</v>
      </c>
      <c r="CJ354">
        <f t="shared" si="121"/>
        <v>0</v>
      </c>
      <c r="CK354">
        <f t="shared" si="122"/>
        <v>0</v>
      </c>
      <c r="CL354">
        <f t="shared" si="123"/>
        <v>0</v>
      </c>
      <c r="CM354">
        <f t="shared" si="124"/>
        <v>0</v>
      </c>
      <c r="CN354">
        <f t="shared" si="125"/>
        <v>0</v>
      </c>
      <c r="CO354">
        <f t="shared" si="126"/>
        <v>0</v>
      </c>
      <c r="CP354">
        <f t="shared" si="127"/>
        <v>0</v>
      </c>
      <c r="CR354">
        <f t="shared" si="128"/>
        <v>1</v>
      </c>
      <c r="CW354">
        <f t="shared" si="129"/>
        <v>2</v>
      </c>
      <c r="CX354">
        <f t="shared" si="130"/>
        <v>0</v>
      </c>
      <c r="CY354">
        <f t="shared" si="131"/>
        <v>0</v>
      </c>
      <c r="CZ354">
        <f t="shared" si="132"/>
        <v>0</v>
      </c>
      <c r="DA354">
        <f t="shared" si="133"/>
        <v>0</v>
      </c>
      <c r="DB354">
        <f t="shared" si="134"/>
        <v>0</v>
      </c>
      <c r="DC354">
        <f t="shared" si="135"/>
        <v>0</v>
      </c>
      <c r="DD354">
        <f t="shared" si="136"/>
        <v>0</v>
      </c>
      <c r="DG354">
        <f t="shared" si="137"/>
        <v>1</v>
      </c>
    </row>
    <row r="355" spans="1:111" x14ac:dyDescent="0.35">
      <c r="A355" s="171" t="s">
        <v>278</v>
      </c>
      <c r="B355" s="6" t="s">
        <v>279</v>
      </c>
      <c r="C355" s="45" t="s">
        <v>2884</v>
      </c>
      <c r="D355" s="161" t="s">
        <v>1521</v>
      </c>
      <c r="E355" s="161"/>
      <c r="F355" s="46" t="s">
        <v>3850</v>
      </c>
      <c r="G355" s="5" t="s">
        <v>938</v>
      </c>
      <c r="H355" t="s">
        <v>938</v>
      </c>
      <c r="I355" s="6" t="s">
        <v>938</v>
      </c>
      <c r="J355" s="14"/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0.5</v>
      </c>
      <c r="W355">
        <v>0.5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C355">
        <f t="shared" si="115"/>
        <v>2</v>
      </c>
      <c r="CE355">
        <f t="shared" si="116"/>
        <v>0</v>
      </c>
      <c r="CF355">
        <f t="shared" si="117"/>
        <v>2</v>
      </c>
      <c r="CG355">
        <f t="shared" si="118"/>
        <v>0</v>
      </c>
      <c r="CH355">
        <f t="shared" si="119"/>
        <v>0</v>
      </c>
      <c r="CI355">
        <f t="shared" si="120"/>
        <v>0</v>
      </c>
      <c r="CJ355">
        <f t="shared" si="121"/>
        <v>0</v>
      </c>
      <c r="CK355">
        <f t="shared" si="122"/>
        <v>0</v>
      </c>
      <c r="CL355">
        <f t="shared" si="123"/>
        <v>0</v>
      </c>
      <c r="CM355">
        <f t="shared" si="124"/>
        <v>0</v>
      </c>
      <c r="CN355">
        <f t="shared" si="125"/>
        <v>0</v>
      </c>
      <c r="CO355">
        <f t="shared" si="126"/>
        <v>0</v>
      </c>
      <c r="CP355">
        <f t="shared" si="127"/>
        <v>0</v>
      </c>
      <c r="CR355">
        <f t="shared" si="128"/>
        <v>1</v>
      </c>
      <c r="CW355">
        <f t="shared" si="129"/>
        <v>2</v>
      </c>
      <c r="CX355">
        <f t="shared" si="130"/>
        <v>0</v>
      </c>
      <c r="CY355">
        <f t="shared" si="131"/>
        <v>0</v>
      </c>
      <c r="CZ355">
        <f t="shared" si="132"/>
        <v>0</v>
      </c>
      <c r="DA355">
        <f t="shared" si="133"/>
        <v>0</v>
      </c>
      <c r="DB355">
        <f t="shared" si="134"/>
        <v>0</v>
      </c>
      <c r="DC355">
        <f t="shared" si="135"/>
        <v>0</v>
      </c>
      <c r="DD355">
        <f t="shared" si="136"/>
        <v>0</v>
      </c>
      <c r="DG355">
        <f t="shared" si="137"/>
        <v>1</v>
      </c>
    </row>
    <row r="356" spans="1:111" x14ac:dyDescent="0.35">
      <c r="A356" s="171" t="s">
        <v>280</v>
      </c>
      <c r="B356" s="6" t="s">
        <v>281</v>
      </c>
      <c r="C356" s="47" t="s">
        <v>3772</v>
      </c>
      <c r="D356" s="154" t="s">
        <v>3894</v>
      </c>
      <c r="E356" s="154"/>
      <c r="F356" s="48" t="s">
        <v>3853</v>
      </c>
      <c r="G356" s="5" t="s">
        <v>938</v>
      </c>
      <c r="H356" t="s">
        <v>938</v>
      </c>
      <c r="I356" s="6" t="s">
        <v>938</v>
      </c>
      <c r="J356" s="14"/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0.5</v>
      </c>
      <c r="W356">
        <v>0.5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C356">
        <f t="shared" si="115"/>
        <v>2</v>
      </c>
      <c r="CE356">
        <f t="shared" si="116"/>
        <v>0</v>
      </c>
      <c r="CF356">
        <f t="shared" si="117"/>
        <v>2</v>
      </c>
      <c r="CG356">
        <f t="shared" si="118"/>
        <v>0</v>
      </c>
      <c r="CH356">
        <f t="shared" si="119"/>
        <v>0</v>
      </c>
      <c r="CI356">
        <f t="shared" si="120"/>
        <v>0</v>
      </c>
      <c r="CJ356">
        <f t="shared" si="121"/>
        <v>0</v>
      </c>
      <c r="CK356">
        <f t="shared" si="122"/>
        <v>0</v>
      </c>
      <c r="CL356">
        <f t="shared" si="123"/>
        <v>0</v>
      </c>
      <c r="CM356">
        <f t="shared" si="124"/>
        <v>0</v>
      </c>
      <c r="CN356">
        <f t="shared" si="125"/>
        <v>0</v>
      </c>
      <c r="CO356">
        <f t="shared" si="126"/>
        <v>0</v>
      </c>
      <c r="CP356">
        <f t="shared" si="127"/>
        <v>0</v>
      </c>
      <c r="CR356">
        <f t="shared" si="128"/>
        <v>1</v>
      </c>
      <c r="CW356">
        <f t="shared" si="129"/>
        <v>2</v>
      </c>
      <c r="CX356">
        <f t="shared" si="130"/>
        <v>0</v>
      </c>
      <c r="CY356">
        <f t="shared" si="131"/>
        <v>0</v>
      </c>
      <c r="CZ356">
        <f t="shared" si="132"/>
        <v>0</v>
      </c>
      <c r="DA356">
        <f t="shared" si="133"/>
        <v>0</v>
      </c>
      <c r="DB356">
        <f t="shared" si="134"/>
        <v>0</v>
      </c>
      <c r="DC356">
        <f t="shared" si="135"/>
        <v>0</v>
      </c>
      <c r="DD356">
        <f t="shared" si="136"/>
        <v>0</v>
      </c>
      <c r="DG356">
        <f t="shared" si="137"/>
        <v>1</v>
      </c>
    </row>
    <row r="357" spans="1:111" x14ac:dyDescent="0.35">
      <c r="A357" s="171" t="s">
        <v>282</v>
      </c>
      <c r="B357" s="6" t="s">
        <v>283</v>
      </c>
      <c r="C357" s="47" t="s">
        <v>3775</v>
      </c>
      <c r="D357" s="154" t="s">
        <v>1521</v>
      </c>
      <c r="E357" s="154"/>
      <c r="F357" s="48" t="s">
        <v>3853</v>
      </c>
      <c r="G357" s="5" t="s">
        <v>938</v>
      </c>
      <c r="H357" t="s">
        <v>938</v>
      </c>
      <c r="I357" s="6" t="s">
        <v>938</v>
      </c>
      <c r="J357" s="14"/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0.5</v>
      </c>
      <c r="W357">
        <v>0.5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C357">
        <f t="shared" si="115"/>
        <v>2</v>
      </c>
      <c r="CE357">
        <f t="shared" si="116"/>
        <v>0</v>
      </c>
      <c r="CF357">
        <f t="shared" si="117"/>
        <v>2</v>
      </c>
      <c r="CG357">
        <f t="shared" si="118"/>
        <v>0</v>
      </c>
      <c r="CH357">
        <f t="shared" si="119"/>
        <v>0</v>
      </c>
      <c r="CI357">
        <f t="shared" si="120"/>
        <v>0</v>
      </c>
      <c r="CJ357">
        <f t="shared" si="121"/>
        <v>0</v>
      </c>
      <c r="CK357">
        <f t="shared" si="122"/>
        <v>0</v>
      </c>
      <c r="CL357">
        <f t="shared" si="123"/>
        <v>0</v>
      </c>
      <c r="CM357">
        <f t="shared" si="124"/>
        <v>0</v>
      </c>
      <c r="CN357">
        <f t="shared" si="125"/>
        <v>0</v>
      </c>
      <c r="CO357">
        <f t="shared" si="126"/>
        <v>0</v>
      </c>
      <c r="CP357">
        <f t="shared" si="127"/>
        <v>0</v>
      </c>
      <c r="CR357">
        <f t="shared" si="128"/>
        <v>1</v>
      </c>
      <c r="CW357">
        <f t="shared" si="129"/>
        <v>2</v>
      </c>
      <c r="CX357">
        <f t="shared" si="130"/>
        <v>0</v>
      </c>
      <c r="CY357">
        <f t="shared" si="131"/>
        <v>0</v>
      </c>
      <c r="CZ357">
        <f t="shared" si="132"/>
        <v>0</v>
      </c>
      <c r="DA357">
        <f t="shared" si="133"/>
        <v>0</v>
      </c>
      <c r="DB357">
        <f t="shared" si="134"/>
        <v>0</v>
      </c>
      <c r="DC357">
        <f t="shared" si="135"/>
        <v>0</v>
      </c>
      <c r="DD357">
        <f t="shared" si="136"/>
        <v>0</v>
      </c>
      <c r="DG357">
        <f t="shared" si="137"/>
        <v>1</v>
      </c>
    </row>
    <row r="358" spans="1:111" x14ac:dyDescent="0.35">
      <c r="A358" s="171" t="s">
        <v>284</v>
      </c>
      <c r="B358" s="6" t="s">
        <v>285</v>
      </c>
      <c r="C358" s="47" t="s">
        <v>3895</v>
      </c>
      <c r="D358" s="154" t="s">
        <v>565</v>
      </c>
      <c r="E358" s="154"/>
      <c r="F358" s="48" t="s">
        <v>3853</v>
      </c>
      <c r="G358" s="5" t="s">
        <v>938</v>
      </c>
      <c r="H358" t="s">
        <v>938</v>
      </c>
      <c r="I358" s="6" t="s">
        <v>938</v>
      </c>
      <c r="J358" s="14"/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0.5</v>
      </c>
      <c r="W358">
        <v>0.5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C358">
        <f t="shared" si="115"/>
        <v>2</v>
      </c>
      <c r="CE358">
        <f t="shared" si="116"/>
        <v>0</v>
      </c>
      <c r="CF358">
        <f t="shared" si="117"/>
        <v>2</v>
      </c>
      <c r="CG358">
        <f t="shared" si="118"/>
        <v>0</v>
      </c>
      <c r="CH358">
        <f t="shared" si="119"/>
        <v>0</v>
      </c>
      <c r="CI358">
        <f t="shared" si="120"/>
        <v>0</v>
      </c>
      <c r="CJ358">
        <f t="shared" si="121"/>
        <v>0</v>
      </c>
      <c r="CK358">
        <f t="shared" si="122"/>
        <v>0</v>
      </c>
      <c r="CL358">
        <f t="shared" si="123"/>
        <v>0</v>
      </c>
      <c r="CM358">
        <f t="shared" si="124"/>
        <v>0</v>
      </c>
      <c r="CN358">
        <f t="shared" si="125"/>
        <v>0</v>
      </c>
      <c r="CO358">
        <f t="shared" si="126"/>
        <v>0</v>
      </c>
      <c r="CP358">
        <f t="shared" si="127"/>
        <v>0</v>
      </c>
      <c r="CR358">
        <f t="shared" si="128"/>
        <v>1</v>
      </c>
      <c r="CW358">
        <f t="shared" si="129"/>
        <v>2</v>
      </c>
      <c r="CX358">
        <f t="shared" si="130"/>
        <v>0</v>
      </c>
      <c r="CY358">
        <f t="shared" si="131"/>
        <v>0</v>
      </c>
      <c r="CZ358">
        <f t="shared" si="132"/>
        <v>0</v>
      </c>
      <c r="DA358">
        <f t="shared" si="133"/>
        <v>0</v>
      </c>
      <c r="DB358">
        <f t="shared" si="134"/>
        <v>0</v>
      </c>
      <c r="DC358">
        <f t="shared" si="135"/>
        <v>0</v>
      </c>
      <c r="DD358">
        <f t="shared" si="136"/>
        <v>0</v>
      </c>
      <c r="DG358">
        <f t="shared" si="137"/>
        <v>1</v>
      </c>
    </row>
    <row r="359" spans="1:111" x14ac:dyDescent="0.35">
      <c r="A359" s="171" t="s">
        <v>286</v>
      </c>
      <c r="B359" s="6" t="s">
        <v>287</v>
      </c>
      <c r="C359" s="45"/>
      <c r="D359" s="161" t="s">
        <v>2104</v>
      </c>
      <c r="E359" s="161"/>
      <c r="F359" s="46" t="s">
        <v>3850</v>
      </c>
      <c r="G359" s="5" t="s">
        <v>938</v>
      </c>
      <c r="H359" t="s">
        <v>938</v>
      </c>
      <c r="I359" s="6" t="s">
        <v>938</v>
      </c>
      <c r="J359" s="14"/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0.5</v>
      </c>
      <c r="W359">
        <v>0.5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C359">
        <f t="shared" si="115"/>
        <v>2</v>
      </c>
      <c r="CE359">
        <f t="shared" si="116"/>
        <v>0</v>
      </c>
      <c r="CF359">
        <f t="shared" si="117"/>
        <v>2</v>
      </c>
      <c r="CG359">
        <f t="shared" si="118"/>
        <v>0</v>
      </c>
      <c r="CH359">
        <f t="shared" si="119"/>
        <v>0</v>
      </c>
      <c r="CI359">
        <f t="shared" si="120"/>
        <v>0</v>
      </c>
      <c r="CJ359">
        <f t="shared" si="121"/>
        <v>0</v>
      </c>
      <c r="CK359">
        <f t="shared" si="122"/>
        <v>0</v>
      </c>
      <c r="CL359">
        <f t="shared" si="123"/>
        <v>0</v>
      </c>
      <c r="CM359">
        <f t="shared" si="124"/>
        <v>0</v>
      </c>
      <c r="CN359">
        <f t="shared" si="125"/>
        <v>0</v>
      </c>
      <c r="CO359">
        <f t="shared" si="126"/>
        <v>0</v>
      </c>
      <c r="CP359">
        <f t="shared" si="127"/>
        <v>0</v>
      </c>
      <c r="CR359">
        <f t="shared" si="128"/>
        <v>1</v>
      </c>
      <c r="CW359">
        <f t="shared" si="129"/>
        <v>2</v>
      </c>
      <c r="CX359">
        <f t="shared" si="130"/>
        <v>0</v>
      </c>
      <c r="CY359">
        <f t="shared" si="131"/>
        <v>0</v>
      </c>
      <c r="CZ359">
        <f t="shared" si="132"/>
        <v>0</v>
      </c>
      <c r="DA359">
        <f t="shared" si="133"/>
        <v>0</v>
      </c>
      <c r="DB359">
        <f t="shared" si="134"/>
        <v>0</v>
      </c>
      <c r="DC359">
        <f t="shared" si="135"/>
        <v>0</v>
      </c>
      <c r="DD359">
        <f t="shared" si="136"/>
        <v>0</v>
      </c>
      <c r="DG359">
        <f t="shared" si="137"/>
        <v>1</v>
      </c>
    </row>
    <row r="360" spans="1:111" x14ac:dyDescent="0.35">
      <c r="A360" s="171" t="s">
        <v>306</v>
      </c>
      <c r="B360" s="6" t="s">
        <v>307</v>
      </c>
      <c r="C360" s="45" t="s">
        <v>2889</v>
      </c>
      <c r="D360" s="161" t="s">
        <v>924</v>
      </c>
      <c r="E360" s="161"/>
      <c r="F360" s="46" t="s">
        <v>3850</v>
      </c>
      <c r="G360" s="5" t="s">
        <v>938</v>
      </c>
      <c r="H360" t="s">
        <v>938</v>
      </c>
      <c r="I360" s="6" t="s">
        <v>938</v>
      </c>
      <c r="J360" s="14"/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0.5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0.5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C360">
        <f t="shared" si="115"/>
        <v>2</v>
      </c>
      <c r="CE360">
        <f t="shared" si="116"/>
        <v>0</v>
      </c>
      <c r="CF360">
        <f t="shared" si="117"/>
        <v>2</v>
      </c>
      <c r="CG360">
        <f t="shared" si="118"/>
        <v>0</v>
      </c>
      <c r="CH360">
        <f t="shared" si="119"/>
        <v>0</v>
      </c>
      <c r="CI360">
        <f t="shared" si="120"/>
        <v>0</v>
      </c>
      <c r="CJ360">
        <f t="shared" si="121"/>
        <v>0</v>
      </c>
      <c r="CK360">
        <f t="shared" si="122"/>
        <v>0</v>
      </c>
      <c r="CL360">
        <f t="shared" si="123"/>
        <v>0</v>
      </c>
      <c r="CM360">
        <f t="shared" si="124"/>
        <v>0</v>
      </c>
      <c r="CN360">
        <f t="shared" si="125"/>
        <v>0</v>
      </c>
      <c r="CO360">
        <f t="shared" si="126"/>
        <v>0</v>
      </c>
      <c r="CP360">
        <f t="shared" si="127"/>
        <v>0</v>
      </c>
      <c r="CR360">
        <f t="shared" si="128"/>
        <v>1</v>
      </c>
      <c r="CW360">
        <f t="shared" si="129"/>
        <v>2</v>
      </c>
      <c r="CX360">
        <f t="shared" si="130"/>
        <v>0</v>
      </c>
      <c r="CY360">
        <f t="shared" si="131"/>
        <v>0</v>
      </c>
      <c r="CZ360">
        <f t="shared" si="132"/>
        <v>0</v>
      </c>
      <c r="DA360">
        <f t="shared" si="133"/>
        <v>0</v>
      </c>
      <c r="DB360">
        <f t="shared" si="134"/>
        <v>0</v>
      </c>
      <c r="DC360">
        <f t="shared" si="135"/>
        <v>0</v>
      </c>
      <c r="DD360">
        <f t="shared" si="136"/>
        <v>0</v>
      </c>
      <c r="DG360">
        <f t="shared" si="137"/>
        <v>1</v>
      </c>
    </row>
    <row r="361" spans="1:111" x14ac:dyDescent="0.35">
      <c r="A361" s="171" t="s">
        <v>324</v>
      </c>
      <c r="B361" s="6" t="s">
        <v>325</v>
      </c>
      <c r="C361" s="45" t="s">
        <v>2892</v>
      </c>
      <c r="D361" s="161" t="s">
        <v>924</v>
      </c>
      <c r="E361" s="161"/>
      <c r="F361" s="46" t="s">
        <v>3850</v>
      </c>
      <c r="G361" s="5" t="s">
        <v>938</v>
      </c>
      <c r="H361" t="s">
        <v>938</v>
      </c>
      <c r="I361" s="6" t="s">
        <v>938</v>
      </c>
      <c r="J361" s="14"/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C361">
        <f t="shared" si="115"/>
        <v>2</v>
      </c>
      <c r="CE361">
        <f t="shared" si="116"/>
        <v>0</v>
      </c>
      <c r="CF361">
        <f t="shared" si="117"/>
        <v>2</v>
      </c>
      <c r="CG361">
        <f t="shared" si="118"/>
        <v>0</v>
      </c>
      <c r="CH361">
        <f t="shared" si="119"/>
        <v>0</v>
      </c>
      <c r="CI361">
        <f t="shared" si="120"/>
        <v>0</v>
      </c>
      <c r="CJ361">
        <f t="shared" si="121"/>
        <v>0</v>
      </c>
      <c r="CK361">
        <f t="shared" si="122"/>
        <v>0</v>
      </c>
      <c r="CL361">
        <f t="shared" si="123"/>
        <v>0</v>
      </c>
      <c r="CM361">
        <f t="shared" si="124"/>
        <v>0</v>
      </c>
      <c r="CN361">
        <f t="shared" si="125"/>
        <v>0</v>
      </c>
      <c r="CO361">
        <f t="shared" si="126"/>
        <v>0</v>
      </c>
      <c r="CP361">
        <f t="shared" si="127"/>
        <v>0</v>
      </c>
      <c r="CR361">
        <f t="shared" si="128"/>
        <v>1</v>
      </c>
      <c r="CW361">
        <f t="shared" si="129"/>
        <v>2</v>
      </c>
      <c r="CX361">
        <f t="shared" si="130"/>
        <v>0</v>
      </c>
      <c r="CY361">
        <f t="shared" si="131"/>
        <v>0</v>
      </c>
      <c r="CZ361">
        <f t="shared" si="132"/>
        <v>0</v>
      </c>
      <c r="DA361">
        <f t="shared" si="133"/>
        <v>0</v>
      </c>
      <c r="DB361">
        <f t="shared" si="134"/>
        <v>0</v>
      </c>
      <c r="DC361">
        <f t="shared" si="135"/>
        <v>0</v>
      </c>
      <c r="DD361">
        <f t="shared" si="136"/>
        <v>0</v>
      </c>
      <c r="DG361">
        <f t="shared" si="137"/>
        <v>1</v>
      </c>
    </row>
    <row r="362" spans="1:111" x14ac:dyDescent="0.35">
      <c r="A362" s="171" t="s">
        <v>328</v>
      </c>
      <c r="B362" s="6" t="s">
        <v>329</v>
      </c>
      <c r="C362" s="47" t="s">
        <v>3896</v>
      </c>
      <c r="D362" s="154" t="s">
        <v>1521</v>
      </c>
      <c r="E362" s="154"/>
      <c r="F362" s="48" t="s">
        <v>3853</v>
      </c>
      <c r="G362" s="5" t="s">
        <v>938</v>
      </c>
      <c r="H362" t="s">
        <v>938</v>
      </c>
      <c r="I362" s="6" t="s">
        <v>938</v>
      </c>
      <c r="J362" s="14"/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0.5</v>
      </c>
      <c r="Z362">
        <v>0</v>
      </c>
      <c r="AA362">
        <v>0.5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C362">
        <f t="shared" si="115"/>
        <v>2</v>
      </c>
      <c r="CE362">
        <f t="shared" si="116"/>
        <v>0</v>
      </c>
      <c r="CF362">
        <f t="shared" si="117"/>
        <v>2</v>
      </c>
      <c r="CG362">
        <f t="shared" si="118"/>
        <v>0</v>
      </c>
      <c r="CH362">
        <f t="shared" si="119"/>
        <v>0</v>
      </c>
      <c r="CI362">
        <f t="shared" si="120"/>
        <v>0</v>
      </c>
      <c r="CJ362">
        <f t="shared" si="121"/>
        <v>0</v>
      </c>
      <c r="CK362">
        <f t="shared" si="122"/>
        <v>0</v>
      </c>
      <c r="CL362">
        <f t="shared" si="123"/>
        <v>0</v>
      </c>
      <c r="CM362">
        <f t="shared" si="124"/>
        <v>0</v>
      </c>
      <c r="CN362">
        <f t="shared" si="125"/>
        <v>0</v>
      </c>
      <c r="CO362">
        <f t="shared" si="126"/>
        <v>0</v>
      </c>
      <c r="CP362">
        <f t="shared" si="127"/>
        <v>0</v>
      </c>
      <c r="CR362">
        <f t="shared" si="128"/>
        <v>1</v>
      </c>
      <c r="CW362">
        <f t="shared" si="129"/>
        <v>2</v>
      </c>
      <c r="CX362">
        <f t="shared" si="130"/>
        <v>0</v>
      </c>
      <c r="CY362">
        <f t="shared" si="131"/>
        <v>0</v>
      </c>
      <c r="CZ362">
        <f t="shared" si="132"/>
        <v>0</v>
      </c>
      <c r="DA362">
        <f t="shared" si="133"/>
        <v>0</v>
      </c>
      <c r="DB362">
        <f t="shared" si="134"/>
        <v>0</v>
      </c>
      <c r="DC362">
        <f t="shared" si="135"/>
        <v>0</v>
      </c>
      <c r="DD362">
        <f t="shared" si="136"/>
        <v>0</v>
      </c>
      <c r="DG362">
        <f t="shared" si="137"/>
        <v>1</v>
      </c>
    </row>
    <row r="363" spans="1:111" x14ac:dyDescent="0.35">
      <c r="A363" s="171" t="s">
        <v>377</v>
      </c>
      <c r="B363" s="6" t="s">
        <v>378</v>
      </c>
      <c r="C363" s="45"/>
      <c r="D363" s="161" t="s">
        <v>1504</v>
      </c>
      <c r="E363" s="161"/>
      <c r="F363" s="46" t="s">
        <v>3850</v>
      </c>
      <c r="G363" s="5" t="s">
        <v>938</v>
      </c>
      <c r="H363" t="s">
        <v>938</v>
      </c>
      <c r="I363" s="6" t="s">
        <v>938</v>
      </c>
      <c r="J363" s="14"/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0.5</v>
      </c>
      <c r="AM363">
        <v>0</v>
      </c>
      <c r="AN363">
        <v>0</v>
      </c>
      <c r="AO363">
        <v>0.5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C363">
        <f t="shared" si="115"/>
        <v>2</v>
      </c>
      <c r="CE363">
        <f t="shared" si="116"/>
        <v>0</v>
      </c>
      <c r="CF363">
        <f t="shared" si="117"/>
        <v>0</v>
      </c>
      <c r="CG363">
        <f t="shared" si="118"/>
        <v>2</v>
      </c>
      <c r="CH363">
        <f t="shared" si="119"/>
        <v>0</v>
      </c>
      <c r="CI363">
        <f t="shared" si="120"/>
        <v>0</v>
      </c>
      <c r="CJ363">
        <f t="shared" si="121"/>
        <v>0</v>
      </c>
      <c r="CK363">
        <f t="shared" si="122"/>
        <v>0</v>
      </c>
      <c r="CL363">
        <f t="shared" si="123"/>
        <v>0</v>
      </c>
      <c r="CM363">
        <f t="shared" si="124"/>
        <v>0</v>
      </c>
      <c r="CN363">
        <f t="shared" si="125"/>
        <v>0</v>
      </c>
      <c r="CO363">
        <f t="shared" si="126"/>
        <v>0</v>
      </c>
      <c r="CP363">
        <f t="shared" si="127"/>
        <v>0</v>
      </c>
      <c r="CR363">
        <f t="shared" si="128"/>
        <v>1</v>
      </c>
      <c r="CW363">
        <f t="shared" si="129"/>
        <v>0</v>
      </c>
      <c r="CX363">
        <f t="shared" si="130"/>
        <v>2</v>
      </c>
      <c r="CY363">
        <f t="shared" si="131"/>
        <v>0</v>
      </c>
      <c r="CZ363">
        <f t="shared" si="132"/>
        <v>0</v>
      </c>
      <c r="DA363">
        <f t="shared" si="133"/>
        <v>0</v>
      </c>
      <c r="DB363">
        <f t="shared" si="134"/>
        <v>0</v>
      </c>
      <c r="DC363">
        <f t="shared" si="135"/>
        <v>0</v>
      </c>
      <c r="DD363">
        <f t="shared" si="136"/>
        <v>0</v>
      </c>
      <c r="DG363">
        <f t="shared" si="137"/>
        <v>1</v>
      </c>
    </row>
    <row r="364" spans="1:111" x14ac:dyDescent="0.35">
      <c r="A364" s="171" t="s">
        <v>409</v>
      </c>
      <c r="B364" s="6" t="s">
        <v>410</v>
      </c>
      <c r="C364" s="47" t="s">
        <v>410</v>
      </c>
      <c r="D364" s="154" t="s">
        <v>3266</v>
      </c>
      <c r="E364" s="154"/>
      <c r="F364" s="48" t="s">
        <v>3853</v>
      </c>
      <c r="G364" s="5" t="s">
        <v>938</v>
      </c>
      <c r="H364" t="s">
        <v>938</v>
      </c>
      <c r="I364" s="6" t="s">
        <v>938</v>
      </c>
      <c r="J364" s="14"/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0.5</v>
      </c>
      <c r="AN364">
        <v>0.5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C364">
        <f t="shared" si="115"/>
        <v>2</v>
      </c>
      <c r="CE364">
        <f t="shared" si="116"/>
        <v>0</v>
      </c>
      <c r="CF364">
        <f t="shared" si="117"/>
        <v>0</v>
      </c>
      <c r="CG364">
        <f t="shared" si="118"/>
        <v>2</v>
      </c>
      <c r="CH364">
        <f t="shared" si="119"/>
        <v>0</v>
      </c>
      <c r="CI364">
        <f t="shared" si="120"/>
        <v>0</v>
      </c>
      <c r="CJ364">
        <f t="shared" si="121"/>
        <v>0</v>
      </c>
      <c r="CK364">
        <f t="shared" si="122"/>
        <v>0</v>
      </c>
      <c r="CL364">
        <f t="shared" si="123"/>
        <v>0</v>
      </c>
      <c r="CM364">
        <f t="shared" si="124"/>
        <v>0</v>
      </c>
      <c r="CN364">
        <f t="shared" si="125"/>
        <v>0</v>
      </c>
      <c r="CO364">
        <f t="shared" si="126"/>
        <v>0</v>
      </c>
      <c r="CP364">
        <f t="shared" si="127"/>
        <v>0</v>
      </c>
      <c r="CR364">
        <f t="shared" si="128"/>
        <v>1</v>
      </c>
      <c r="CW364">
        <f t="shared" si="129"/>
        <v>0</v>
      </c>
      <c r="CX364">
        <f t="shared" si="130"/>
        <v>2</v>
      </c>
      <c r="CY364">
        <f t="shared" si="131"/>
        <v>0</v>
      </c>
      <c r="CZ364">
        <f t="shared" si="132"/>
        <v>0</v>
      </c>
      <c r="DA364">
        <f t="shared" si="133"/>
        <v>0</v>
      </c>
      <c r="DB364">
        <f t="shared" si="134"/>
        <v>0</v>
      </c>
      <c r="DC364">
        <f t="shared" si="135"/>
        <v>0</v>
      </c>
      <c r="DD364">
        <f t="shared" si="136"/>
        <v>0</v>
      </c>
      <c r="DG364">
        <f t="shared" si="137"/>
        <v>1</v>
      </c>
    </row>
    <row r="365" spans="1:111" x14ac:dyDescent="0.35">
      <c r="A365" s="171" t="s">
        <v>411</v>
      </c>
      <c r="B365" s="6" t="s">
        <v>412</v>
      </c>
      <c r="C365" s="168" t="s">
        <v>938</v>
      </c>
      <c r="D365" s="162" t="s">
        <v>938</v>
      </c>
      <c r="E365" s="162"/>
      <c r="F365" s="164" t="s">
        <v>3852</v>
      </c>
      <c r="G365" s="5" t="s">
        <v>938</v>
      </c>
      <c r="H365" t="s">
        <v>938</v>
      </c>
      <c r="I365" s="6" t="s">
        <v>938</v>
      </c>
      <c r="J365" s="14"/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0.5</v>
      </c>
      <c r="AN365">
        <v>0.5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C365">
        <f t="shared" si="115"/>
        <v>2</v>
      </c>
      <c r="CE365">
        <f t="shared" si="116"/>
        <v>0</v>
      </c>
      <c r="CF365">
        <f t="shared" si="117"/>
        <v>0</v>
      </c>
      <c r="CG365">
        <f t="shared" si="118"/>
        <v>2</v>
      </c>
      <c r="CH365">
        <f t="shared" si="119"/>
        <v>0</v>
      </c>
      <c r="CI365">
        <f t="shared" si="120"/>
        <v>0</v>
      </c>
      <c r="CJ365">
        <f t="shared" si="121"/>
        <v>0</v>
      </c>
      <c r="CK365">
        <f t="shared" si="122"/>
        <v>0</v>
      </c>
      <c r="CL365">
        <f t="shared" si="123"/>
        <v>0</v>
      </c>
      <c r="CM365">
        <f t="shared" si="124"/>
        <v>0</v>
      </c>
      <c r="CN365">
        <f t="shared" si="125"/>
        <v>0</v>
      </c>
      <c r="CO365">
        <f t="shared" si="126"/>
        <v>0</v>
      </c>
      <c r="CP365">
        <f t="shared" si="127"/>
        <v>0</v>
      </c>
      <c r="CR365">
        <f t="shared" si="128"/>
        <v>1</v>
      </c>
      <c r="CW365">
        <f t="shared" si="129"/>
        <v>0</v>
      </c>
      <c r="CX365">
        <f t="shared" si="130"/>
        <v>2</v>
      </c>
      <c r="CY365">
        <f t="shared" si="131"/>
        <v>0</v>
      </c>
      <c r="CZ365">
        <f t="shared" si="132"/>
        <v>0</v>
      </c>
      <c r="DA365">
        <f t="shared" si="133"/>
        <v>0</v>
      </c>
      <c r="DB365">
        <f t="shared" si="134"/>
        <v>0</v>
      </c>
      <c r="DC365">
        <f t="shared" si="135"/>
        <v>0</v>
      </c>
      <c r="DD365">
        <f t="shared" si="136"/>
        <v>0</v>
      </c>
      <c r="DG365">
        <f t="shared" si="137"/>
        <v>1</v>
      </c>
    </row>
    <row r="366" spans="1:111" x14ac:dyDescent="0.35">
      <c r="A366" s="171" t="s">
        <v>413</v>
      </c>
      <c r="B366" s="6" t="s">
        <v>414</v>
      </c>
      <c r="C366" s="45" t="s">
        <v>2897</v>
      </c>
      <c r="D366" s="161" t="s">
        <v>2874</v>
      </c>
      <c r="E366" s="161"/>
      <c r="F366" s="46" t="s">
        <v>3850</v>
      </c>
      <c r="G366" s="5" t="s">
        <v>912</v>
      </c>
      <c r="H366" t="s">
        <v>913</v>
      </c>
      <c r="I366" s="6" t="s">
        <v>914</v>
      </c>
      <c r="J366" s="14"/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0.5</v>
      </c>
      <c r="AN366">
        <v>0.5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C366">
        <f t="shared" si="115"/>
        <v>2</v>
      </c>
      <c r="CE366">
        <f t="shared" si="116"/>
        <v>0</v>
      </c>
      <c r="CF366">
        <f t="shared" si="117"/>
        <v>0</v>
      </c>
      <c r="CG366">
        <f t="shared" si="118"/>
        <v>2</v>
      </c>
      <c r="CH366">
        <f t="shared" si="119"/>
        <v>0</v>
      </c>
      <c r="CI366">
        <f t="shared" si="120"/>
        <v>0</v>
      </c>
      <c r="CJ366">
        <f t="shared" si="121"/>
        <v>0</v>
      </c>
      <c r="CK366">
        <f t="shared" si="122"/>
        <v>0</v>
      </c>
      <c r="CL366">
        <f t="shared" si="123"/>
        <v>0</v>
      </c>
      <c r="CM366">
        <f t="shared" si="124"/>
        <v>0</v>
      </c>
      <c r="CN366">
        <f t="shared" si="125"/>
        <v>0</v>
      </c>
      <c r="CO366">
        <f t="shared" si="126"/>
        <v>0</v>
      </c>
      <c r="CP366">
        <f t="shared" si="127"/>
        <v>0</v>
      </c>
      <c r="CR366">
        <f t="shared" si="128"/>
        <v>1</v>
      </c>
      <c r="CW366">
        <f t="shared" si="129"/>
        <v>0</v>
      </c>
      <c r="CX366">
        <f t="shared" si="130"/>
        <v>2</v>
      </c>
      <c r="CY366">
        <f t="shared" si="131"/>
        <v>0</v>
      </c>
      <c r="CZ366">
        <f t="shared" si="132"/>
        <v>0</v>
      </c>
      <c r="DA366">
        <f t="shared" si="133"/>
        <v>0</v>
      </c>
      <c r="DB366">
        <f t="shared" si="134"/>
        <v>0</v>
      </c>
      <c r="DC366">
        <f t="shared" si="135"/>
        <v>0</v>
      </c>
      <c r="DD366">
        <f t="shared" si="136"/>
        <v>0</v>
      </c>
      <c r="DG366">
        <f t="shared" si="137"/>
        <v>1</v>
      </c>
    </row>
    <row r="367" spans="1:111" x14ac:dyDescent="0.35">
      <c r="A367" s="171" t="s">
        <v>419</v>
      </c>
      <c r="B367" s="6" t="s">
        <v>420</v>
      </c>
      <c r="C367" s="45" t="s">
        <v>2900</v>
      </c>
      <c r="D367" s="161" t="s">
        <v>1681</v>
      </c>
      <c r="E367" s="161"/>
      <c r="F367" s="46" t="s">
        <v>3850</v>
      </c>
      <c r="G367" s="5" t="s">
        <v>935</v>
      </c>
      <c r="H367" t="s">
        <v>936</v>
      </c>
      <c r="I367" s="6" t="s">
        <v>937</v>
      </c>
      <c r="J367" s="14"/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0.5</v>
      </c>
      <c r="AO367">
        <v>0.5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C367">
        <f t="shared" si="115"/>
        <v>2</v>
      </c>
      <c r="CE367">
        <f t="shared" si="116"/>
        <v>0</v>
      </c>
      <c r="CF367">
        <f t="shared" si="117"/>
        <v>0</v>
      </c>
      <c r="CG367">
        <f t="shared" si="118"/>
        <v>2</v>
      </c>
      <c r="CH367">
        <f t="shared" si="119"/>
        <v>0</v>
      </c>
      <c r="CI367">
        <f t="shared" si="120"/>
        <v>0</v>
      </c>
      <c r="CJ367">
        <f t="shared" si="121"/>
        <v>0</v>
      </c>
      <c r="CK367">
        <f t="shared" si="122"/>
        <v>0</v>
      </c>
      <c r="CL367">
        <f t="shared" si="123"/>
        <v>0</v>
      </c>
      <c r="CM367">
        <f t="shared" si="124"/>
        <v>0</v>
      </c>
      <c r="CN367">
        <f t="shared" si="125"/>
        <v>0</v>
      </c>
      <c r="CO367">
        <f t="shared" si="126"/>
        <v>0</v>
      </c>
      <c r="CP367">
        <f t="shared" si="127"/>
        <v>0</v>
      </c>
      <c r="CR367">
        <f t="shared" si="128"/>
        <v>1</v>
      </c>
      <c r="CW367">
        <f t="shared" si="129"/>
        <v>0</v>
      </c>
      <c r="CX367">
        <f t="shared" si="130"/>
        <v>2</v>
      </c>
      <c r="CY367">
        <f t="shared" si="131"/>
        <v>0</v>
      </c>
      <c r="CZ367">
        <f t="shared" si="132"/>
        <v>0</v>
      </c>
      <c r="DA367">
        <f t="shared" si="133"/>
        <v>0</v>
      </c>
      <c r="DB367">
        <f t="shared" si="134"/>
        <v>0</v>
      </c>
      <c r="DC367">
        <f t="shared" si="135"/>
        <v>0</v>
      </c>
      <c r="DD367">
        <f t="shared" si="136"/>
        <v>0</v>
      </c>
      <c r="DG367">
        <f t="shared" si="137"/>
        <v>1</v>
      </c>
    </row>
    <row r="368" spans="1:111" x14ac:dyDescent="0.35">
      <c r="A368" s="171" t="s">
        <v>421</v>
      </c>
      <c r="B368" s="6" t="s">
        <v>421</v>
      </c>
      <c r="C368" s="45"/>
      <c r="D368" s="161" t="s">
        <v>2370</v>
      </c>
      <c r="E368" s="161"/>
      <c r="F368" s="46" t="s">
        <v>3850</v>
      </c>
      <c r="G368" s="5" t="s">
        <v>938</v>
      </c>
      <c r="H368" t="s">
        <v>938</v>
      </c>
      <c r="I368" s="6" t="s">
        <v>938</v>
      </c>
      <c r="J368" s="14"/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0.5</v>
      </c>
      <c r="AO368">
        <v>0</v>
      </c>
      <c r="AP368">
        <v>0.5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C368">
        <f t="shared" si="115"/>
        <v>2</v>
      </c>
      <c r="CE368">
        <f t="shared" si="116"/>
        <v>0</v>
      </c>
      <c r="CF368">
        <f t="shared" si="117"/>
        <v>0</v>
      </c>
      <c r="CG368">
        <f t="shared" si="118"/>
        <v>2</v>
      </c>
      <c r="CH368">
        <f t="shared" si="119"/>
        <v>0</v>
      </c>
      <c r="CI368">
        <f t="shared" si="120"/>
        <v>0</v>
      </c>
      <c r="CJ368">
        <f t="shared" si="121"/>
        <v>0</v>
      </c>
      <c r="CK368">
        <f t="shared" si="122"/>
        <v>0</v>
      </c>
      <c r="CL368">
        <f t="shared" si="123"/>
        <v>0</v>
      </c>
      <c r="CM368">
        <f t="shared" si="124"/>
        <v>0</v>
      </c>
      <c r="CN368">
        <f t="shared" si="125"/>
        <v>0</v>
      </c>
      <c r="CO368">
        <f t="shared" si="126"/>
        <v>0</v>
      </c>
      <c r="CP368">
        <f t="shared" si="127"/>
        <v>0</v>
      </c>
      <c r="CR368">
        <f t="shared" si="128"/>
        <v>1</v>
      </c>
      <c r="CW368">
        <f t="shared" si="129"/>
        <v>0</v>
      </c>
      <c r="CX368">
        <f t="shared" si="130"/>
        <v>2</v>
      </c>
      <c r="CY368">
        <f t="shared" si="131"/>
        <v>0</v>
      </c>
      <c r="CZ368">
        <f t="shared" si="132"/>
        <v>0</v>
      </c>
      <c r="DA368">
        <f t="shared" si="133"/>
        <v>0</v>
      </c>
      <c r="DB368">
        <f t="shared" si="134"/>
        <v>0</v>
      </c>
      <c r="DC368">
        <f t="shared" si="135"/>
        <v>0</v>
      </c>
      <c r="DD368">
        <f t="shared" si="136"/>
        <v>0</v>
      </c>
      <c r="DG368">
        <f t="shared" si="137"/>
        <v>1</v>
      </c>
    </row>
    <row r="369" spans="1:111" x14ac:dyDescent="0.35">
      <c r="A369" s="171" t="s">
        <v>422</v>
      </c>
      <c r="B369" s="6" t="s">
        <v>423</v>
      </c>
      <c r="C369" s="168" t="s">
        <v>938</v>
      </c>
      <c r="D369" s="162" t="s">
        <v>938</v>
      </c>
      <c r="E369" s="162"/>
      <c r="F369" s="164" t="s">
        <v>3852</v>
      </c>
      <c r="G369" s="5" t="s">
        <v>938</v>
      </c>
      <c r="H369" t="s">
        <v>938</v>
      </c>
      <c r="I369" s="6" t="s">
        <v>938</v>
      </c>
      <c r="J369" s="14"/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0.5</v>
      </c>
      <c r="AO369">
        <v>0</v>
      </c>
      <c r="AP369">
        <v>0.5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C369">
        <f t="shared" si="115"/>
        <v>2</v>
      </c>
      <c r="CE369">
        <f t="shared" si="116"/>
        <v>0</v>
      </c>
      <c r="CF369">
        <f t="shared" si="117"/>
        <v>0</v>
      </c>
      <c r="CG369">
        <f t="shared" si="118"/>
        <v>2</v>
      </c>
      <c r="CH369">
        <f t="shared" si="119"/>
        <v>0</v>
      </c>
      <c r="CI369">
        <f t="shared" si="120"/>
        <v>0</v>
      </c>
      <c r="CJ369">
        <f t="shared" si="121"/>
        <v>0</v>
      </c>
      <c r="CK369">
        <f t="shared" si="122"/>
        <v>0</v>
      </c>
      <c r="CL369">
        <f t="shared" si="123"/>
        <v>0</v>
      </c>
      <c r="CM369">
        <f t="shared" si="124"/>
        <v>0</v>
      </c>
      <c r="CN369">
        <f t="shared" si="125"/>
        <v>0</v>
      </c>
      <c r="CO369">
        <f t="shared" si="126"/>
        <v>0</v>
      </c>
      <c r="CP369">
        <f t="shared" si="127"/>
        <v>0</v>
      </c>
      <c r="CR369">
        <f t="shared" si="128"/>
        <v>1</v>
      </c>
      <c r="CW369">
        <f t="shared" si="129"/>
        <v>0</v>
      </c>
      <c r="CX369">
        <f t="shared" si="130"/>
        <v>2</v>
      </c>
      <c r="CY369">
        <f t="shared" si="131"/>
        <v>0</v>
      </c>
      <c r="CZ369">
        <f t="shared" si="132"/>
        <v>0</v>
      </c>
      <c r="DA369">
        <f t="shared" si="133"/>
        <v>0</v>
      </c>
      <c r="DB369">
        <f t="shared" si="134"/>
        <v>0</v>
      </c>
      <c r="DC369">
        <f t="shared" si="135"/>
        <v>0</v>
      </c>
      <c r="DD369">
        <f t="shared" si="136"/>
        <v>0</v>
      </c>
      <c r="DG369">
        <f t="shared" si="137"/>
        <v>1</v>
      </c>
    </row>
    <row r="370" spans="1:111" x14ac:dyDescent="0.35">
      <c r="A370" s="171" t="s">
        <v>477</v>
      </c>
      <c r="B370" s="6" t="s">
        <v>478</v>
      </c>
      <c r="C370" s="45" t="s">
        <v>478</v>
      </c>
      <c r="D370" s="161" t="s">
        <v>924</v>
      </c>
      <c r="E370" s="161"/>
      <c r="F370" s="46" t="s">
        <v>3850</v>
      </c>
      <c r="G370" s="5" t="s">
        <v>923</v>
      </c>
      <c r="H370" t="s">
        <v>924</v>
      </c>
      <c r="I370" s="6" t="s">
        <v>925</v>
      </c>
      <c r="J370" s="14"/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0.5</v>
      </c>
      <c r="AR370">
        <v>0</v>
      </c>
      <c r="AS370">
        <v>0.5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C370">
        <f t="shared" si="115"/>
        <v>2</v>
      </c>
      <c r="CE370">
        <f t="shared" si="116"/>
        <v>0</v>
      </c>
      <c r="CF370">
        <f t="shared" si="117"/>
        <v>0</v>
      </c>
      <c r="CG370">
        <f t="shared" si="118"/>
        <v>0</v>
      </c>
      <c r="CH370">
        <f t="shared" si="119"/>
        <v>2</v>
      </c>
      <c r="CI370">
        <f t="shared" si="120"/>
        <v>0</v>
      </c>
      <c r="CJ370">
        <f t="shared" si="121"/>
        <v>0</v>
      </c>
      <c r="CK370">
        <f t="shared" si="122"/>
        <v>0</v>
      </c>
      <c r="CL370">
        <f t="shared" si="123"/>
        <v>0</v>
      </c>
      <c r="CM370">
        <f t="shared" si="124"/>
        <v>0</v>
      </c>
      <c r="CN370">
        <f t="shared" si="125"/>
        <v>0</v>
      </c>
      <c r="CO370">
        <f t="shared" si="126"/>
        <v>0</v>
      </c>
      <c r="CP370">
        <f t="shared" si="127"/>
        <v>0</v>
      </c>
      <c r="CR370">
        <f t="shared" si="128"/>
        <v>1</v>
      </c>
      <c r="CW370">
        <f t="shared" si="129"/>
        <v>0</v>
      </c>
      <c r="CX370">
        <f t="shared" si="130"/>
        <v>0</v>
      </c>
      <c r="CY370">
        <f t="shared" si="131"/>
        <v>2</v>
      </c>
      <c r="CZ370">
        <f t="shared" si="132"/>
        <v>0</v>
      </c>
      <c r="DA370">
        <f t="shared" si="133"/>
        <v>0</v>
      </c>
      <c r="DB370">
        <f t="shared" si="134"/>
        <v>0</v>
      </c>
      <c r="DC370">
        <f t="shared" si="135"/>
        <v>0</v>
      </c>
      <c r="DD370">
        <f t="shared" si="136"/>
        <v>0</v>
      </c>
      <c r="DG370">
        <f t="shared" si="137"/>
        <v>1</v>
      </c>
    </row>
    <row r="371" spans="1:111" x14ac:dyDescent="0.35">
      <c r="A371" s="171" t="s">
        <v>481</v>
      </c>
      <c r="B371" s="6" t="s">
        <v>482</v>
      </c>
      <c r="C371" s="45" t="s">
        <v>482</v>
      </c>
      <c r="D371" s="161" t="s">
        <v>1799</v>
      </c>
      <c r="E371" s="161"/>
      <c r="F371" s="46" t="s">
        <v>3850</v>
      </c>
      <c r="G371" s="5" t="s">
        <v>948</v>
      </c>
      <c r="H371" t="s">
        <v>949</v>
      </c>
      <c r="I371" s="6" t="s">
        <v>950</v>
      </c>
      <c r="J371" s="14"/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0.5</v>
      </c>
      <c r="AR371">
        <v>0</v>
      </c>
      <c r="AS371">
        <v>0.5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C371">
        <f t="shared" si="115"/>
        <v>2</v>
      </c>
      <c r="CE371">
        <f t="shared" si="116"/>
        <v>0</v>
      </c>
      <c r="CF371">
        <f t="shared" si="117"/>
        <v>0</v>
      </c>
      <c r="CG371">
        <f t="shared" si="118"/>
        <v>0</v>
      </c>
      <c r="CH371">
        <f t="shared" si="119"/>
        <v>2</v>
      </c>
      <c r="CI371">
        <f t="shared" si="120"/>
        <v>0</v>
      </c>
      <c r="CJ371">
        <f t="shared" si="121"/>
        <v>0</v>
      </c>
      <c r="CK371">
        <f t="shared" si="122"/>
        <v>0</v>
      </c>
      <c r="CL371">
        <f t="shared" si="123"/>
        <v>0</v>
      </c>
      <c r="CM371">
        <f t="shared" si="124"/>
        <v>0</v>
      </c>
      <c r="CN371">
        <f t="shared" si="125"/>
        <v>0</v>
      </c>
      <c r="CO371">
        <f t="shared" si="126"/>
        <v>0</v>
      </c>
      <c r="CP371">
        <f t="shared" si="127"/>
        <v>0</v>
      </c>
      <c r="CR371">
        <f t="shared" si="128"/>
        <v>1</v>
      </c>
      <c r="CW371">
        <f t="shared" si="129"/>
        <v>0</v>
      </c>
      <c r="CX371">
        <f t="shared" si="130"/>
        <v>0</v>
      </c>
      <c r="CY371">
        <f t="shared" si="131"/>
        <v>2</v>
      </c>
      <c r="CZ371">
        <f t="shared" si="132"/>
        <v>0</v>
      </c>
      <c r="DA371">
        <f t="shared" si="133"/>
        <v>0</v>
      </c>
      <c r="DB371">
        <f t="shared" si="134"/>
        <v>0</v>
      </c>
      <c r="DC371">
        <f t="shared" si="135"/>
        <v>0</v>
      </c>
      <c r="DD371">
        <f t="shared" si="136"/>
        <v>0</v>
      </c>
      <c r="DG371">
        <f t="shared" si="137"/>
        <v>1</v>
      </c>
    </row>
    <row r="372" spans="1:111" x14ac:dyDescent="0.35">
      <c r="A372" s="171" t="s">
        <v>501</v>
      </c>
      <c r="B372" s="6" t="s">
        <v>502</v>
      </c>
      <c r="C372" s="45" t="s">
        <v>549</v>
      </c>
      <c r="D372" s="161" t="s">
        <v>1681</v>
      </c>
      <c r="E372" s="161"/>
      <c r="F372" s="46" t="s">
        <v>3850</v>
      </c>
      <c r="G372" s="5" t="s">
        <v>935</v>
      </c>
      <c r="H372" t="s">
        <v>936</v>
      </c>
      <c r="I372" s="6" t="s">
        <v>937</v>
      </c>
      <c r="J372" s="14"/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0.5</v>
      </c>
      <c r="AS372">
        <v>0.5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C372">
        <f t="shared" si="115"/>
        <v>2</v>
      </c>
      <c r="CE372">
        <f t="shared" si="116"/>
        <v>0</v>
      </c>
      <c r="CF372">
        <f t="shared" si="117"/>
        <v>0</v>
      </c>
      <c r="CG372">
        <f t="shared" si="118"/>
        <v>0</v>
      </c>
      <c r="CH372">
        <f t="shared" si="119"/>
        <v>2</v>
      </c>
      <c r="CI372">
        <f t="shared" si="120"/>
        <v>0</v>
      </c>
      <c r="CJ372">
        <f t="shared" si="121"/>
        <v>0</v>
      </c>
      <c r="CK372">
        <f t="shared" si="122"/>
        <v>0</v>
      </c>
      <c r="CL372">
        <f t="shared" si="123"/>
        <v>0</v>
      </c>
      <c r="CM372">
        <f t="shared" si="124"/>
        <v>0</v>
      </c>
      <c r="CN372">
        <f t="shared" si="125"/>
        <v>0</v>
      </c>
      <c r="CO372">
        <f t="shared" si="126"/>
        <v>0</v>
      </c>
      <c r="CP372">
        <f t="shared" si="127"/>
        <v>0</v>
      </c>
      <c r="CR372">
        <f t="shared" si="128"/>
        <v>1</v>
      </c>
      <c r="CW372">
        <f t="shared" si="129"/>
        <v>0</v>
      </c>
      <c r="CX372">
        <f t="shared" si="130"/>
        <v>0</v>
      </c>
      <c r="CY372">
        <f t="shared" si="131"/>
        <v>2</v>
      </c>
      <c r="CZ372">
        <f t="shared" si="132"/>
        <v>0</v>
      </c>
      <c r="DA372">
        <f t="shared" si="133"/>
        <v>0</v>
      </c>
      <c r="DB372">
        <f t="shared" si="134"/>
        <v>0</v>
      </c>
      <c r="DC372">
        <f t="shared" si="135"/>
        <v>0</v>
      </c>
      <c r="DD372">
        <f t="shared" si="136"/>
        <v>0</v>
      </c>
      <c r="DG372">
        <f t="shared" si="137"/>
        <v>1</v>
      </c>
    </row>
    <row r="373" spans="1:111" x14ac:dyDescent="0.35">
      <c r="A373" s="171" t="s">
        <v>551</v>
      </c>
      <c r="B373" s="6" t="s">
        <v>552</v>
      </c>
      <c r="C373" s="45" t="s">
        <v>2911</v>
      </c>
      <c r="D373" s="161" t="s">
        <v>1660</v>
      </c>
      <c r="E373" s="161"/>
      <c r="F373" s="46" t="s">
        <v>3850</v>
      </c>
      <c r="G373" s="5" t="s">
        <v>932</v>
      </c>
      <c r="H373" t="s">
        <v>933</v>
      </c>
      <c r="I373" s="6" t="s">
        <v>934</v>
      </c>
      <c r="J373" s="14"/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0.5</v>
      </c>
      <c r="AV373">
        <v>0.5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C373">
        <f t="shared" si="115"/>
        <v>2</v>
      </c>
      <c r="CE373">
        <f t="shared" si="116"/>
        <v>0</v>
      </c>
      <c r="CF373">
        <f t="shared" si="117"/>
        <v>0</v>
      </c>
      <c r="CG373">
        <f t="shared" si="118"/>
        <v>0</v>
      </c>
      <c r="CH373">
        <f t="shared" si="119"/>
        <v>0</v>
      </c>
      <c r="CI373">
        <f t="shared" si="120"/>
        <v>0</v>
      </c>
      <c r="CJ373">
        <f t="shared" si="121"/>
        <v>2</v>
      </c>
      <c r="CK373">
        <f t="shared" si="122"/>
        <v>0</v>
      </c>
      <c r="CL373">
        <f t="shared" si="123"/>
        <v>0</v>
      </c>
      <c r="CM373">
        <f t="shared" si="124"/>
        <v>0</v>
      </c>
      <c r="CN373">
        <f t="shared" si="125"/>
        <v>0</v>
      </c>
      <c r="CO373">
        <f t="shared" si="126"/>
        <v>0</v>
      </c>
      <c r="CP373">
        <f t="shared" si="127"/>
        <v>0</v>
      </c>
      <c r="CR373">
        <f t="shared" si="128"/>
        <v>1</v>
      </c>
      <c r="CW373">
        <f t="shared" si="129"/>
        <v>0</v>
      </c>
      <c r="CX373">
        <f t="shared" si="130"/>
        <v>0</v>
      </c>
      <c r="CY373">
        <f t="shared" si="131"/>
        <v>0</v>
      </c>
      <c r="CZ373">
        <f t="shared" si="132"/>
        <v>0</v>
      </c>
      <c r="DA373">
        <f t="shared" si="133"/>
        <v>2</v>
      </c>
      <c r="DB373">
        <f t="shared" si="134"/>
        <v>0</v>
      </c>
      <c r="DC373">
        <f t="shared" si="135"/>
        <v>0</v>
      </c>
      <c r="DD373">
        <f t="shared" si="136"/>
        <v>0</v>
      </c>
      <c r="DG373">
        <f t="shared" si="137"/>
        <v>1</v>
      </c>
    </row>
    <row r="374" spans="1:111" x14ac:dyDescent="0.35">
      <c r="A374" s="171" t="s">
        <v>553</v>
      </c>
      <c r="B374" s="6" t="s">
        <v>554</v>
      </c>
      <c r="C374" s="45" t="s">
        <v>2914</v>
      </c>
      <c r="D374" s="161" t="s">
        <v>2154</v>
      </c>
      <c r="E374" s="161"/>
      <c r="F374" s="46" t="s">
        <v>3850</v>
      </c>
      <c r="G374" s="5" t="s">
        <v>1007</v>
      </c>
      <c r="H374" t="s">
        <v>1008</v>
      </c>
      <c r="I374" s="6" t="s">
        <v>1009</v>
      </c>
      <c r="J374" s="14"/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0.5</v>
      </c>
      <c r="AV374">
        <v>0.5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C374">
        <f t="shared" si="115"/>
        <v>2</v>
      </c>
      <c r="CE374">
        <f t="shared" si="116"/>
        <v>0</v>
      </c>
      <c r="CF374">
        <f t="shared" si="117"/>
        <v>0</v>
      </c>
      <c r="CG374">
        <f t="shared" si="118"/>
        <v>0</v>
      </c>
      <c r="CH374">
        <f t="shared" si="119"/>
        <v>0</v>
      </c>
      <c r="CI374">
        <f t="shared" si="120"/>
        <v>0</v>
      </c>
      <c r="CJ374">
        <f t="shared" si="121"/>
        <v>2</v>
      </c>
      <c r="CK374">
        <f t="shared" si="122"/>
        <v>0</v>
      </c>
      <c r="CL374">
        <f t="shared" si="123"/>
        <v>0</v>
      </c>
      <c r="CM374">
        <f t="shared" si="124"/>
        <v>0</v>
      </c>
      <c r="CN374">
        <f t="shared" si="125"/>
        <v>0</v>
      </c>
      <c r="CO374">
        <f t="shared" si="126"/>
        <v>0</v>
      </c>
      <c r="CP374">
        <f t="shared" si="127"/>
        <v>0</v>
      </c>
      <c r="CR374">
        <f t="shared" si="128"/>
        <v>1</v>
      </c>
      <c r="CW374">
        <f t="shared" si="129"/>
        <v>0</v>
      </c>
      <c r="CX374">
        <f t="shared" si="130"/>
        <v>0</v>
      </c>
      <c r="CY374">
        <f t="shared" si="131"/>
        <v>0</v>
      </c>
      <c r="CZ374">
        <f t="shared" si="132"/>
        <v>0</v>
      </c>
      <c r="DA374">
        <f t="shared" si="133"/>
        <v>2</v>
      </c>
      <c r="DB374">
        <f t="shared" si="134"/>
        <v>0</v>
      </c>
      <c r="DC374">
        <f t="shared" si="135"/>
        <v>0</v>
      </c>
      <c r="DD374">
        <f t="shared" si="136"/>
        <v>0</v>
      </c>
      <c r="DG374">
        <f t="shared" si="137"/>
        <v>1</v>
      </c>
    </row>
    <row r="375" spans="1:111" x14ac:dyDescent="0.35">
      <c r="A375" s="171" t="s">
        <v>555</v>
      </c>
      <c r="B375" s="6" t="s">
        <v>556</v>
      </c>
      <c r="C375" s="71" t="s">
        <v>2917</v>
      </c>
      <c r="D375" s="163" t="s">
        <v>1736</v>
      </c>
      <c r="E375" s="163"/>
      <c r="F375" s="72" t="s">
        <v>3857</v>
      </c>
      <c r="G375" s="5" t="s">
        <v>938</v>
      </c>
      <c r="H375" t="s">
        <v>938</v>
      </c>
      <c r="I375" s="6" t="s">
        <v>938</v>
      </c>
      <c r="J375" s="14"/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0.5</v>
      </c>
      <c r="AV375">
        <v>0.5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C375">
        <f t="shared" si="115"/>
        <v>2</v>
      </c>
      <c r="CE375">
        <f t="shared" si="116"/>
        <v>0</v>
      </c>
      <c r="CF375">
        <f t="shared" si="117"/>
        <v>0</v>
      </c>
      <c r="CG375">
        <f t="shared" si="118"/>
        <v>0</v>
      </c>
      <c r="CH375">
        <f t="shared" si="119"/>
        <v>0</v>
      </c>
      <c r="CI375">
        <f t="shared" si="120"/>
        <v>0</v>
      </c>
      <c r="CJ375">
        <f t="shared" si="121"/>
        <v>2</v>
      </c>
      <c r="CK375">
        <f t="shared" si="122"/>
        <v>0</v>
      </c>
      <c r="CL375">
        <f t="shared" si="123"/>
        <v>0</v>
      </c>
      <c r="CM375">
        <f t="shared" si="124"/>
        <v>0</v>
      </c>
      <c r="CN375">
        <f t="shared" si="125"/>
        <v>0</v>
      </c>
      <c r="CO375">
        <f t="shared" si="126"/>
        <v>0</v>
      </c>
      <c r="CP375">
        <f t="shared" si="127"/>
        <v>0</v>
      </c>
      <c r="CR375">
        <f t="shared" si="128"/>
        <v>1</v>
      </c>
      <c r="CW375">
        <f t="shared" si="129"/>
        <v>0</v>
      </c>
      <c r="CX375">
        <f t="shared" si="130"/>
        <v>0</v>
      </c>
      <c r="CY375">
        <f t="shared" si="131"/>
        <v>0</v>
      </c>
      <c r="CZ375">
        <f t="shared" si="132"/>
        <v>0</v>
      </c>
      <c r="DA375">
        <f t="shared" si="133"/>
        <v>2</v>
      </c>
      <c r="DB375">
        <f t="shared" si="134"/>
        <v>0</v>
      </c>
      <c r="DC375">
        <f t="shared" si="135"/>
        <v>0</v>
      </c>
      <c r="DD375">
        <f t="shared" si="136"/>
        <v>0</v>
      </c>
      <c r="DG375">
        <f t="shared" si="137"/>
        <v>1</v>
      </c>
    </row>
    <row r="376" spans="1:111" x14ac:dyDescent="0.35">
      <c r="A376" s="171" t="s">
        <v>591</v>
      </c>
      <c r="B376" s="6" t="s">
        <v>592</v>
      </c>
      <c r="C376" s="45"/>
      <c r="D376" s="161" t="s">
        <v>924</v>
      </c>
      <c r="E376" s="161"/>
      <c r="F376" s="46" t="s">
        <v>3850</v>
      </c>
      <c r="G376" s="5" t="s">
        <v>923</v>
      </c>
      <c r="H376" t="s">
        <v>924</v>
      </c>
      <c r="I376" s="6" t="s">
        <v>925</v>
      </c>
      <c r="J376" s="14"/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0.5</v>
      </c>
      <c r="AW376">
        <v>0.5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C376">
        <f t="shared" si="115"/>
        <v>2</v>
      </c>
      <c r="CE376">
        <f t="shared" si="116"/>
        <v>0</v>
      </c>
      <c r="CF376">
        <f t="shared" si="117"/>
        <v>0</v>
      </c>
      <c r="CG376">
        <f t="shared" si="118"/>
        <v>0</v>
      </c>
      <c r="CH376">
        <f t="shared" si="119"/>
        <v>0</v>
      </c>
      <c r="CI376">
        <f t="shared" si="120"/>
        <v>0</v>
      </c>
      <c r="CJ376">
        <f t="shared" si="121"/>
        <v>2</v>
      </c>
      <c r="CK376">
        <f t="shared" si="122"/>
        <v>0</v>
      </c>
      <c r="CL376">
        <f t="shared" si="123"/>
        <v>0</v>
      </c>
      <c r="CM376">
        <f t="shared" si="124"/>
        <v>0</v>
      </c>
      <c r="CN376">
        <f t="shared" si="125"/>
        <v>0</v>
      </c>
      <c r="CO376">
        <f t="shared" si="126"/>
        <v>0</v>
      </c>
      <c r="CP376">
        <f t="shared" si="127"/>
        <v>0</v>
      </c>
      <c r="CR376">
        <f t="shared" si="128"/>
        <v>1</v>
      </c>
      <c r="CW376">
        <f t="shared" si="129"/>
        <v>0</v>
      </c>
      <c r="CX376">
        <f t="shared" si="130"/>
        <v>0</v>
      </c>
      <c r="CY376">
        <f t="shared" si="131"/>
        <v>0</v>
      </c>
      <c r="CZ376">
        <f t="shared" si="132"/>
        <v>0</v>
      </c>
      <c r="DA376">
        <f t="shared" si="133"/>
        <v>2</v>
      </c>
      <c r="DB376">
        <f t="shared" si="134"/>
        <v>0</v>
      </c>
      <c r="DC376">
        <f t="shared" si="135"/>
        <v>0</v>
      </c>
      <c r="DD376">
        <f t="shared" si="136"/>
        <v>0</v>
      </c>
      <c r="DG376">
        <f t="shared" si="137"/>
        <v>1</v>
      </c>
    </row>
    <row r="377" spans="1:111" x14ac:dyDescent="0.35">
      <c r="A377" s="171" t="s">
        <v>638</v>
      </c>
      <c r="B377" s="6" t="s">
        <v>639</v>
      </c>
      <c r="C377" s="45" t="s">
        <v>2922</v>
      </c>
      <c r="D377" s="161" t="s">
        <v>913</v>
      </c>
      <c r="E377" s="161"/>
      <c r="F377" s="46" t="s">
        <v>3850</v>
      </c>
      <c r="G377" s="5" t="s">
        <v>912</v>
      </c>
      <c r="H377" t="s">
        <v>913</v>
      </c>
      <c r="I377" s="6" t="s">
        <v>914</v>
      </c>
      <c r="J377" s="14"/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0.5</v>
      </c>
      <c r="AX377">
        <v>0</v>
      </c>
      <c r="AY377">
        <v>0</v>
      </c>
      <c r="AZ377">
        <v>0.5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C377">
        <f t="shared" si="115"/>
        <v>2</v>
      </c>
      <c r="CE377">
        <f t="shared" si="116"/>
        <v>0</v>
      </c>
      <c r="CF377">
        <f t="shared" si="117"/>
        <v>0</v>
      </c>
      <c r="CG377">
        <f t="shared" si="118"/>
        <v>0</v>
      </c>
      <c r="CH377">
        <f t="shared" si="119"/>
        <v>0</v>
      </c>
      <c r="CI377">
        <f t="shared" si="120"/>
        <v>0</v>
      </c>
      <c r="CJ377">
        <f t="shared" si="121"/>
        <v>2</v>
      </c>
      <c r="CK377">
        <f t="shared" si="122"/>
        <v>0</v>
      </c>
      <c r="CL377">
        <f t="shared" si="123"/>
        <v>0</v>
      </c>
      <c r="CM377">
        <f t="shared" si="124"/>
        <v>0</v>
      </c>
      <c r="CN377">
        <f t="shared" si="125"/>
        <v>0</v>
      </c>
      <c r="CO377">
        <f t="shared" si="126"/>
        <v>0</v>
      </c>
      <c r="CP377">
        <f t="shared" si="127"/>
        <v>0</v>
      </c>
      <c r="CR377">
        <f t="shared" si="128"/>
        <v>1</v>
      </c>
      <c r="CW377">
        <f t="shared" si="129"/>
        <v>0</v>
      </c>
      <c r="CX377">
        <f t="shared" si="130"/>
        <v>0</v>
      </c>
      <c r="CY377">
        <f t="shared" si="131"/>
        <v>0</v>
      </c>
      <c r="CZ377">
        <f t="shared" si="132"/>
        <v>0</v>
      </c>
      <c r="DA377">
        <f t="shared" si="133"/>
        <v>2</v>
      </c>
      <c r="DB377">
        <f t="shared" si="134"/>
        <v>0</v>
      </c>
      <c r="DC377">
        <f t="shared" si="135"/>
        <v>0</v>
      </c>
      <c r="DD377">
        <f t="shared" si="136"/>
        <v>0</v>
      </c>
      <c r="DG377">
        <f t="shared" si="137"/>
        <v>1</v>
      </c>
    </row>
    <row r="378" spans="1:111" x14ac:dyDescent="0.35">
      <c r="A378" s="171" t="s">
        <v>646</v>
      </c>
      <c r="B378" s="6" t="s">
        <v>647</v>
      </c>
      <c r="C378" s="45" t="s">
        <v>2925</v>
      </c>
      <c r="D378" s="161" t="s">
        <v>1025</v>
      </c>
      <c r="E378" s="161"/>
      <c r="F378" s="46" t="s">
        <v>3850</v>
      </c>
      <c r="G378" s="5" t="s">
        <v>1024</v>
      </c>
      <c r="H378" t="s">
        <v>1025</v>
      </c>
      <c r="I378" s="6" t="s">
        <v>1026</v>
      </c>
      <c r="J378" s="14"/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0.5</v>
      </c>
      <c r="AY378">
        <v>0.5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C378">
        <f t="shared" si="115"/>
        <v>2</v>
      </c>
      <c r="CE378">
        <f t="shared" si="116"/>
        <v>0</v>
      </c>
      <c r="CF378">
        <f t="shared" si="117"/>
        <v>0</v>
      </c>
      <c r="CG378">
        <f t="shared" si="118"/>
        <v>0</v>
      </c>
      <c r="CH378">
        <f t="shared" si="119"/>
        <v>0</v>
      </c>
      <c r="CI378">
        <f t="shared" si="120"/>
        <v>0</v>
      </c>
      <c r="CJ378">
        <f t="shared" si="121"/>
        <v>2</v>
      </c>
      <c r="CK378">
        <f t="shared" si="122"/>
        <v>0</v>
      </c>
      <c r="CL378">
        <f t="shared" si="123"/>
        <v>0</v>
      </c>
      <c r="CM378">
        <f t="shared" si="124"/>
        <v>0</v>
      </c>
      <c r="CN378">
        <f t="shared" si="125"/>
        <v>0</v>
      </c>
      <c r="CO378">
        <f t="shared" si="126"/>
        <v>0</v>
      </c>
      <c r="CP378">
        <f t="shared" si="127"/>
        <v>0</v>
      </c>
      <c r="CR378">
        <f t="shared" si="128"/>
        <v>1</v>
      </c>
      <c r="CW378">
        <f t="shared" si="129"/>
        <v>0</v>
      </c>
      <c r="CX378">
        <f t="shared" si="130"/>
        <v>0</v>
      </c>
      <c r="CY378">
        <f t="shared" si="131"/>
        <v>0</v>
      </c>
      <c r="CZ378">
        <f t="shared" si="132"/>
        <v>0</v>
      </c>
      <c r="DA378">
        <f t="shared" si="133"/>
        <v>2</v>
      </c>
      <c r="DB378">
        <f t="shared" si="134"/>
        <v>0</v>
      </c>
      <c r="DC378">
        <f t="shared" si="135"/>
        <v>0</v>
      </c>
      <c r="DD378">
        <f t="shared" si="136"/>
        <v>0</v>
      </c>
      <c r="DG378">
        <f t="shared" si="137"/>
        <v>1</v>
      </c>
    </row>
    <row r="379" spans="1:111" x14ac:dyDescent="0.35">
      <c r="A379" s="171" t="s">
        <v>648</v>
      </c>
      <c r="B379" s="6" t="s">
        <v>649</v>
      </c>
      <c r="C379" s="45" t="s">
        <v>649</v>
      </c>
      <c r="D379" s="161" t="s">
        <v>1736</v>
      </c>
      <c r="E379" s="161"/>
      <c r="F379" s="46" t="s">
        <v>3850</v>
      </c>
      <c r="G379" s="5" t="s">
        <v>938</v>
      </c>
      <c r="H379" t="s">
        <v>938</v>
      </c>
      <c r="I379" s="6" t="s">
        <v>938</v>
      </c>
      <c r="J379" s="14"/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0.5</v>
      </c>
      <c r="AY379">
        <v>0.5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C379">
        <f t="shared" si="115"/>
        <v>2</v>
      </c>
      <c r="CE379">
        <f t="shared" si="116"/>
        <v>0</v>
      </c>
      <c r="CF379">
        <f t="shared" si="117"/>
        <v>0</v>
      </c>
      <c r="CG379">
        <f t="shared" si="118"/>
        <v>0</v>
      </c>
      <c r="CH379">
        <f t="shared" si="119"/>
        <v>0</v>
      </c>
      <c r="CI379">
        <f t="shared" si="120"/>
        <v>0</v>
      </c>
      <c r="CJ379">
        <f t="shared" si="121"/>
        <v>2</v>
      </c>
      <c r="CK379">
        <f t="shared" si="122"/>
        <v>0</v>
      </c>
      <c r="CL379">
        <f t="shared" si="123"/>
        <v>0</v>
      </c>
      <c r="CM379">
        <f t="shared" si="124"/>
        <v>0</v>
      </c>
      <c r="CN379">
        <f t="shared" si="125"/>
        <v>0</v>
      </c>
      <c r="CO379">
        <f t="shared" si="126"/>
        <v>0</v>
      </c>
      <c r="CP379">
        <f t="shared" si="127"/>
        <v>0</v>
      </c>
      <c r="CR379">
        <f t="shared" si="128"/>
        <v>1</v>
      </c>
      <c r="CW379">
        <f t="shared" si="129"/>
        <v>0</v>
      </c>
      <c r="CX379">
        <f t="shared" si="130"/>
        <v>0</v>
      </c>
      <c r="CY379">
        <f t="shared" si="131"/>
        <v>0</v>
      </c>
      <c r="CZ379">
        <f t="shared" si="132"/>
        <v>0</v>
      </c>
      <c r="DA379">
        <f t="shared" si="133"/>
        <v>2</v>
      </c>
      <c r="DB379">
        <f t="shared" si="134"/>
        <v>0</v>
      </c>
      <c r="DC379">
        <f t="shared" si="135"/>
        <v>0</v>
      </c>
      <c r="DD379">
        <f t="shared" si="136"/>
        <v>0</v>
      </c>
      <c r="DG379">
        <f t="shared" si="137"/>
        <v>1</v>
      </c>
    </row>
    <row r="380" spans="1:111" x14ac:dyDescent="0.35">
      <c r="A380" s="171" t="s">
        <v>656</v>
      </c>
      <c r="B380" s="6" t="s">
        <v>656</v>
      </c>
      <c r="C380" s="45"/>
      <c r="D380" s="161" t="s">
        <v>2804</v>
      </c>
      <c r="E380" s="161"/>
      <c r="F380" s="46" t="s">
        <v>3850</v>
      </c>
      <c r="G380" s="5" t="s">
        <v>938</v>
      </c>
      <c r="H380" t="s">
        <v>938</v>
      </c>
      <c r="I380" s="6" t="s">
        <v>938</v>
      </c>
      <c r="J380" s="14"/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0.5</v>
      </c>
      <c r="AZ380">
        <v>0.5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C380">
        <f t="shared" si="115"/>
        <v>2</v>
      </c>
      <c r="CE380">
        <f t="shared" si="116"/>
        <v>0</v>
      </c>
      <c r="CF380">
        <f t="shared" si="117"/>
        <v>0</v>
      </c>
      <c r="CG380">
        <f t="shared" si="118"/>
        <v>0</v>
      </c>
      <c r="CH380">
        <f t="shared" si="119"/>
        <v>0</v>
      </c>
      <c r="CI380">
        <f t="shared" si="120"/>
        <v>0</v>
      </c>
      <c r="CJ380">
        <f t="shared" si="121"/>
        <v>2</v>
      </c>
      <c r="CK380">
        <f t="shared" si="122"/>
        <v>0</v>
      </c>
      <c r="CL380">
        <f t="shared" si="123"/>
        <v>0</v>
      </c>
      <c r="CM380">
        <f t="shared" si="124"/>
        <v>0</v>
      </c>
      <c r="CN380">
        <f t="shared" si="125"/>
        <v>0</v>
      </c>
      <c r="CO380">
        <f t="shared" si="126"/>
        <v>0</v>
      </c>
      <c r="CP380">
        <f t="shared" si="127"/>
        <v>0</v>
      </c>
      <c r="CR380">
        <f t="shared" si="128"/>
        <v>1</v>
      </c>
      <c r="CW380">
        <f t="shared" si="129"/>
        <v>0</v>
      </c>
      <c r="CX380">
        <f t="shared" si="130"/>
        <v>0</v>
      </c>
      <c r="CY380">
        <f t="shared" si="131"/>
        <v>0</v>
      </c>
      <c r="CZ380">
        <f t="shared" si="132"/>
        <v>0</v>
      </c>
      <c r="DA380">
        <f t="shared" si="133"/>
        <v>2</v>
      </c>
      <c r="DB380">
        <f t="shared" si="134"/>
        <v>0</v>
      </c>
      <c r="DC380">
        <f t="shared" si="135"/>
        <v>0</v>
      </c>
      <c r="DD380">
        <f t="shared" si="136"/>
        <v>0</v>
      </c>
      <c r="DG380">
        <f t="shared" si="137"/>
        <v>1</v>
      </c>
    </row>
    <row r="381" spans="1:111" x14ac:dyDescent="0.35">
      <c r="A381" s="171" t="s">
        <v>657</v>
      </c>
      <c r="B381" s="6" t="s">
        <v>658</v>
      </c>
      <c r="C381" s="45"/>
      <c r="D381" s="161" t="s">
        <v>924</v>
      </c>
      <c r="E381" s="161"/>
      <c r="F381" s="46" t="s">
        <v>3850</v>
      </c>
      <c r="G381" s="5" t="s">
        <v>923</v>
      </c>
      <c r="H381" t="s">
        <v>924</v>
      </c>
      <c r="I381" s="6" t="s">
        <v>925</v>
      </c>
      <c r="J381" s="14"/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0.5</v>
      </c>
      <c r="AZ381">
        <v>0.5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C381">
        <f t="shared" si="115"/>
        <v>2</v>
      </c>
      <c r="CE381">
        <f t="shared" si="116"/>
        <v>0</v>
      </c>
      <c r="CF381">
        <f t="shared" si="117"/>
        <v>0</v>
      </c>
      <c r="CG381">
        <f t="shared" si="118"/>
        <v>0</v>
      </c>
      <c r="CH381">
        <f t="shared" si="119"/>
        <v>0</v>
      </c>
      <c r="CI381">
        <f t="shared" si="120"/>
        <v>0</v>
      </c>
      <c r="CJ381">
        <f t="shared" si="121"/>
        <v>2</v>
      </c>
      <c r="CK381">
        <f t="shared" si="122"/>
        <v>0</v>
      </c>
      <c r="CL381">
        <f t="shared" si="123"/>
        <v>0</v>
      </c>
      <c r="CM381">
        <f t="shared" si="124"/>
        <v>0</v>
      </c>
      <c r="CN381">
        <f t="shared" si="125"/>
        <v>0</v>
      </c>
      <c r="CO381">
        <f t="shared" si="126"/>
        <v>0</v>
      </c>
      <c r="CP381">
        <f t="shared" si="127"/>
        <v>0</v>
      </c>
      <c r="CR381">
        <f t="shared" si="128"/>
        <v>1</v>
      </c>
      <c r="CW381">
        <f t="shared" si="129"/>
        <v>0</v>
      </c>
      <c r="CX381">
        <f t="shared" si="130"/>
        <v>0</v>
      </c>
      <c r="CY381">
        <f t="shared" si="131"/>
        <v>0</v>
      </c>
      <c r="CZ381">
        <f t="shared" si="132"/>
        <v>0</v>
      </c>
      <c r="DA381">
        <f t="shared" si="133"/>
        <v>2</v>
      </c>
      <c r="DB381">
        <f t="shared" si="134"/>
        <v>0</v>
      </c>
      <c r="DC381">
        <f t="shared" si="135"/>
        <v>0</v>
      </c>
      <c r="DD381">
        <f t="shared" si="136"/>
        <v>0</v>
      </c>
      <c r="DG381">
        <f t="shared" si="137"/>
        <v>1</v>
      </c>
    </row>
    <row r="382" spans="1:111" x14ac:dyDescent="0.35">
      <c r="A382" s="171" t="s">
        <v>659</v>
      </c>
      <c r="B382" s="6" t="s">
        <v>660</v>
      </c>
      <c r="C382" s="168" t="s">
        <v>938</v>
      </c>
      <c r="D382" s="162" t="s">
        <v>938</v>
      </c>
      <c r="E382" s="162"/>
      <c r="F382" s="164" t="s">
        <v>3852</v>
      </c>
      <c r="G382" s="5" t="s">
        <v>938</v>
      </c>
      <c r="H382" t="s">
        <v>938</v>
      </c>
      <c r="I382" s="6" t="s">
        <v>938</v>
      </c>
      <c r="J382" s="14"/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0.5</v>
      </c>
      <c r="AZ382">
        <v>0.5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C382">
        <f t="shared" si="115"/>
        <v>2</v>
      </c>
      <c r="CE382">
        <f t="shared" si="116"/>
        <v>0</v>
      </c>
      <c r="CF382">
        <f t="shared" si="117"/>
        <v>0</v>
      </c>
      <c r="CG382">
        <f t="shared" si="118"/>
        <v>0</v>
      </c>
      <c r="CH382">
        <f t="shared" si="119"/>
        <v>0</v>
      </c>
      <c r="CI382">
        <f t="shared" si="120"/>
        <v>0</v>
      </c>
      <c r="CJ382">
        <f t="shared" si="121"/>
        <v>2</v>
      </c>
      <c r="CK382">
        <f t="shared" si="122"/>
        <v>0</v>
      </c>
      <c r="CL382">
        <f t="shared" si="123"/>
        <v>0</v>
      </c>
      <c r="CM382">
        <f t="shared" si="124"/>
        <v>0</v>
      </c>
      <c r="CN382">
        <f t="shared" si="125"/>
        <v>0</v>
      </c>
      <c r="CO382">
        <f t="shared" si="126"/>
        <v>0</v>
      </c>
      <c r="CP382">
        <f t="shared" si="127"/>
        <v>0</v>
      </c>
      <c r="CR382">
        <f t="shared" si="128"/>
        <v>1</v>
      </c>
      <c r="CW382">
        <f t="shared" si="129"/>
        <v>0</v>
      </c>
      <c r="CX382">
        <f t="shared" si="130"/>
        <v>0</v>
      </c>
      <c r="CY382">
        <f t="shared" si="131"/>
        <v>0</v>
      </c>
      <c r="CZ382">
        <f t="shared" si="132"/>
        <v>0</v>
      </c>
      <c r="DA382">
        <f t="shared" si="133"/>
        <v>2</v>
      </c>
      <c r="DB382">
        <f t="shared" si="134"/>
        <v>0</v>
      </c>
      <c r="DC382">
        <f t="shared" si="135"/>
        <v>0</v>
      </c>
      <c r="DD382">
        <f t="shared" si="136"/>
        <v>0</v>
      </c>
      <c r="DG382">
        <f t="shared" si="137"/>
        <v>1</v>
      </c>
    </row>
    <row r="383" spans="1:111" x14ac:dyDescent="0.35">
      <c r="A383" s="171" t="s">
        <v>661</v>
      </c>
      <c r="B383" s="6" t="s">
        <v>662</v>
      </c>
      <c r="C383" s="47" t="s">
        <v>3795</v>
      </c>
      <c r="D383" s="154" t="s">
        <v>1521</v>
      </c>
      <c r="E383" s="154"/>
      <c r="F383" s="48" t="s">
        <v>3853</v>
      </c>
      <c r="G383" s="5" t="s">
        <v>938</v>
      </c>
      <c r="H383" t="s">
        <v>938</v>
      </c>
      <c r="I383" s="6" t="s">
        <v>938</v>
      </c>
      <c r="J383" s="14"/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0.5</v>
      </c>
      <c r="AZ383">
        <v>0.5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C383">
        <f t="shared" si="115"/>
        <v>2</v>
      </c>
      <c r="CE383">
        <f t="shared" si="116"/>
        <v>0</v>
      </c>
      <c r="CF383">
        <f t="shared" si="117"/>
        <v>0</v>
      </c>
      <c r="CG383">
        <f t="shared" si="118"/>
        <v>0</v>
      </c>
      <c r="CH383">
        <f t="shared" si="119"/>
        <v>0</v>
      </c>
      <c r="CI383">
        <f t="shared" si="120"/>
        <v>0</v>
      </c>
      <c r="CJ383">
        <f t="shared" si="121"/>
        <v>2</v>
      </c>
      <c r="CK383">
        <f t="shared" si="122"/>
        <v>0</v>
      </c>
      <c r="CL383">
        <f t="shared" si="123"/>
        <v>0</v>
      </c>
      <c r="CM383">
        <f t="shared" si="124"/>
        <v>0</v>
      </c>
      <c r="CN383">
        <f t="shared" si="125"/>
        <v>0</v>
      </c>
      <c r="CO383">
        <f t="shared" si="126"/>
        <v>0</v>
      </c>
      <c r="CP383">
        <f t="shared" si="127"/>
        <v>0</v>
      </c>
      <c r="CR383">
        <f t="shared" si="128"/>
        <v>1</v>
      </c>
      <c r="CW383">
        <f t="shared" si="129"/>
        <v>0</v>
      </c>
      <c r="CX383">
        <f t="shared" si="130"/>
        <v>0</v>
      </c>
      <c r="CY383">
        <f t="shared" si="131"/>
        <v>0</v>
      </c>
      <c r="CZ383">
        <f t="shared" si="132"/>
        <v>0</v>
      </c>
      <c r="DA383">
        <f t="shared" si="133"/>
        <v>2</v>
      </c>
      <c r="DB383">
        <f t="shared" si="134"/>
        <v>0</v>
      </c>
      <c r="DC383">
        <f t="shared" si="135"/>
        <v>0</v>
      </c>
      <c r="DD383">
        <f t="shared" si="136"/>
        <v>0</v>
      </c>
      <c r="DG383">
        <f t="shared" si="137"/>
        <v>1</v>
      </c>
    </row>
    <row r="384" spans="1:111" x14ac:dyDescent="0.35">
      <c r="A384" s="171" t="s">
        <v>663</v>
      </c>
      <c r="B384" s="6" t="s">
        <v>663</v>
      </c>
      <c r="C384" s="71"/>
      <c r="D384" s="163" t="s">
        <v>924</v>
      </c>
      <c r="E384" s="163"/>
      <c r="F384" s="72" t="s">
        <v>3857</v>
      </c>
      <c r="G384" s="5" t="s">
        <v>923</v>
      </c>
      <c r="H384" t="s">
        <v>924</v>
      </c>
      <c r="I384" s="6" t="s">
        <v>925</v>
      </c>
      <c r="J384" s="14"/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0.5</v>
      </c>
      <c r="AZ384">
        <v>0.5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C384">
        <f t="shared" si="115"/>
        <v>2</v>
      </c>
      <c r="CE384">
        <f t="shared" si="116"/>
        <v>0</v>
      </c>
      <c r="CF384">
        <f t="shared" si="117"/>
        <v>0</v>
      </c>
      <c r="CG384">
        <f t="shared" si="118"/>
        <v>0</v>
      </c>
      <c r="CH384">
        <f t="shared" si="119"/>
        <v>0</v>
      </c>
      <c r="CI384">
        <f t="shared" si="120"/>
        <v>0</v>
      </c>
      <c r="CJ384">
        <f t="shared" si="121"/>
        <v>2</v>
      </c>
      <c r="CK384">
        <f t="shared" si="122"/>
        <v>0</v>
      </c>
      <c r="CL384">
        <f t="shared" si="123"/>
        <v>0</v>
      </c>
      <c r="CM384">
        <f t="shared" si="124"/>
        <v>0</v>
      </c>
      <c r="CN384">
        <f t="shared" si="125"/>
        <v>0</v>
      </c>
      <c r="CO384">
        <f t="shared" si="126"/>
        <v>0</v>
      </c>
      <c r="CP384">
        <f t="shared" si="127"/>
        <v>0</v>
      </c>
      <c r="CR384">
        <f t="shared" si="128"/>
        <v>1</v>
      </c>
      <c r="CW384">
        <f t="shared" si="129"/>
        <v>0</v>
      </c>
      <c r="CX384">
        <f t="shared" si="130"/>
        <v>0</v>
      </c>
      <c r="CY384">
        <f t="shared" si="131"/>
        <v>0</v>
      </c>
      <c r="CZ384">
        <f t="shared" si="132"/>
        <v>0</v>
      </c>
      <c r="DA384">
        <f t="shared" si="133"/>
        <v>2</v>
      </c>
      <c r="DB384">
        <f t="shared" si="134"/>
        <v>0</v>
      </c>
      <c r="DC384">
        <f t="shared" si="135"/>
        <v>0</v>
      </c>
      <c r="DD384">
        <f t="shared" si="136"/>
        <v>0</v>
      </c>
      <c r="DG384">
        <f t="shared" si="137"/>
        <v>1</v>
      </c>
    </row>
    <row r="385" spans="1:111" x14ac:dyDescent="0.35">
      <c r="A385" s="171" t="s">
        <v>679</v>
      </c>
      <c r="B385" s="6" t="s">
        <v>679</v>
      </c>
      <c r="C385" s="71" t="s">
        <v>2039</v>
      </c>
      <c r="D385" s="163" t="s">
        <v>924</v>
      </c>
      <c r="E385" s="163"/>
      <c r="F385" s="72" t="s">
        <v>3857</v>
      </c>
      <c r="G385" s="5" t="s">
        <v>923</v>
      </c>
      <c r="H385" t="s">
        <v>924</v>
      </c>
      <c r="I385" s="6" t="s">
        <v>925</v>
      </c>
      <c r="J385" s="14"/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1</v>
      </c>
      <c r="BB385">
        <v>0</v>
      </c>
      <c r="BC385">
        <v>1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C385">
        <f t="shared" si="115"/>
        <v>2</v>
      </c>
      <c r="CE385">
        <f t="shared" si="116"/>
        <v>0</v>
      </c>
      <c r="CF385">
        <f t="shared" si="117"/>
        <v>0</v>
      </c>
      <c r="CG385">
        <f t="shared" si="118"/>
        <v>0</v>
      </c>
      <c r="CH385">
        <f t="shared" si="119"/>
        <v>0</v>
      </c>
      <c r="CI385">
        <f t="shared" si="120"/>
        <v>0</v>
      </c>
      <c r="CJ385">
        <f t="shared" si="121"/>
        <v>0</v>
      </c>
      <c r="CK385">
        <f t="shared" si="122"/>
        <v>2</v>
      </c>
      <c r="CL385">
        <f t="shared" si="123"/>
        <v>0</v>
      </c>
      <c r="CM385">
        <f t="shared" si="124"/>
        <v>0</v>
      </c>
      <c r="CN385">
        <f t="shared" si="125"/>
        <v>0</v>
      </c>
      <c r="CO385">
        <f t="shared" si="126"/>
        <v>0</v>
      </c>
      <c r="CP385">
        <f t="shared" si="127"/>
        <v>0</v>
      </c>
      <c r="CR385">
        <f t="shared" si="128"/>
        <v>1</v>
      </c>
      <c r="CW385">
        <f t="shared" si="129"/>
        <v>0</v>
      </c>
      <c r="CX385">
        <f t="shared" si="130"/>
        <v>0</v>
      </c>
      <c r="CY385">
        <f t="shared" si="131"/>
        <v>0</v>
      </c>
      <c r="CZ385">
        <f t="shared" si="132"/>
        <v>0</v>
      </c>
      <c r="DA385">
        <f t="shared" si="133"/>
        <v>2</v>
      </c>
      <c r="DB385">
        <f t="shared" si="134"/>
        <v>0</v>
      </c>
      <c r="DC385">
        <f t="shared" si="135"/>
        <v>0</v>
      </c>
      <c r="DD385">
        <f t="shared" si="136"/>
        <v>0</v>
      </c>
      <c r="DG385">
        <f t="shared" si="137"/>
        <v>1</v>
      </c>
    </row>
    <row r="386" spans="1:111" x14ac:dyDescent="0.35">
      <c r="A386" s="171" t="s">
        <v>682</v>
      </c>
      <c r="B386" s="6" t="s">
        <v>683</v>
      </c>
      <c r="C386" s="45" t="s">
        <v>2936</v>
      </c>
      <c r="D386" s="161" t="s">
        <v>1504</v>
      </c>
      <c r="E386" s="161"/>
      <c r="F386" s="46" t="s">
        <v>3850</v>
      </c>
      <c r="G386" s="5" t="s">
        <v>938</v>
      </c>
      <c r="H386" t="s">
        <v>938</v>
      </c>
      <c r="I386" s="6" t="s">
        <v>938</v>
      </c>
      <c r="J386" s="14"/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0.5</v>
      </c>
      <c r="BB386">
        <v>0</v>
      </c>
      <c r="BC386">
        <v>0</v>
      </c>
      <c r="BD386">
        <v>0.5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C386">
        <f t="shared" si="115"/>
        <v>2</v>
      </c>
      <c r="CE386">
        <f t="shared" si="116"/>
        <v>0</v>
      </c>
      <c r="CF386">
        <f t="shared" si="117"/>
        <v>0</v>
      </c>
      <c r="CG386">
        <f t="shared" si="118"/>
        <v>0</v>
      </c>
      <c r="CH386">
        <f t="shared" si="119"/>
        <v>0</v>
      </c>
      <c r="CI386">
        <f t="shared" si="120"/>
        <v>0</v>
      </c>
      <c r="CJ386">
        <f t="shared" si="121"/>
        <v>0</v>
      </c>
      <c r="CK386">
        <f t="shared" si="122"/>
        <v>2</v>
      </c>
      <c r="CL386">
        <f t="shared" si="123"/>
        <v>0</v>
      </c>
      <c r="CM386">
        <f t="shared" si="124"/>
        <v>0</v>
      </c>
      <c r="CN386">
        <f t="shared" si="125"/>
        <v>0</v>
      </c>
      <c r="CO386">
        <f t="shared" si="126"/>
        <v>0</v>
      </c>
      <c r="CP386">
        <f t="shared" si="127"/>
        <v>0</v>
      </c>
      <c r="CR386">
        <f t="shared" si="128"/>
        <v>1</v>
      </c>
      <c r="CW386">
        <f t="shared" si="129"/>
        <v>0</v>
      </c>
      <c r="CX386">
        <f t="shared" si="130"/>
        <v>0</v>
      </c>
      <c r="CY386">
        <f t="shared" si="131"/>
        <v>0</v>
      </c>
      <c r="CZ386">
        <f t="shared" si="132"/>
        <v>0</v>
      </c>
      <c r="DA386">
        <f t="shared" si="133"/>
        <v>2</v>
      </c>
      <c r="DB386">
        <f t="shared" si="134"/>
        <v>0</v>
      </c>
      <c r="DC386">
        <f t="shared" si="135"/>
        <v>0</v>
      </c>
      <c r="DD386">
        <f t="shared" si="136"/>
        <v>0</v>
      </c>
      <c r="DG386">
        <f t="shared" si="137"/>
        <v>1</v>
      </c>
    </row>
    <row r="387" spans="1:111" x14ac:dyDescent="0.35">
      <c r="A387" s="171" t="s">
        <v>684</v>
      </c>
      <c r="B387" s="6" t="s">
        <v>685</v>
      </c>
      <c r="C387" s="127" t="s">
        <v>3798</v>
      </c>
      <c r="D387" s="56" t="s">
        <v>1521</v>
      </c>
      <c r="E387" s="154"/>
      <c r="F387" s="48" t="s">
        <v>3853</v>
      </c>
      <c r="G387" s="5" t="s">
        <v>938</v>
      </c>
      <c r="H387" t="s">
        <v>938</v>
      </c>
      <c r="I387" s="6" t="s">
        <v>938</v>
      </c>
      <c r="J387" s="14"/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0.5</v>
      </c>
      <c r="BB387">
        <v>0</v>
      </c>
      <c r="BC387">
        <v>0</v>
      </c>
      <c r="BD387">
        <v>0.5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C387">
        <f t="shared" ref="CC387:CC423" si="138">COUNTIF(K387:CA387, "&gt;0")</f>
        <v>2</v>
      </c>
      <c r="CE387">
        <f t="shared" ref="CE387:CE423" si="139">COUNTIF(K387:U387, "&gt;0")</f>
        <v>0</v>
      </c>
      <c r="CF387">
        <f t="shared" ref="CF387:CF423" si="140">COUNTIF(V387:AJ387, "&gt;0")</f>
        <v>0</v>
      </c>
      <c r="CG387">
        <f t="shared" ref="CG387:CG423" si="141">COUNTIF(AK387:AP387, "&gt;0")</f>
        <v>0</v>
      </c>
      <c r="CH387">
        <f t="shared" ref="CH387:CH423" si="142">COUNTIF(AQ387:AS387,"&gt;0")</f>
        <v>0</v>
      </c>
      <c r="CI387">
        <f t="shared" ref="CI387:CI423" si="143">COUNTIF(AT387,"&gt;0")</f>
        <v>0</v>
      </c>
      <c r="CJ387">
        <f t="shared" ref="CJ387:CJ423" si="144">COUNTIF(AU387:AZ387, "&gt;0")</f>
        <v>0</v>
      </c>
      <c r="CK387">
        <f t="shared" ref="CK387:CK423" si="145">COUNTIF(BA387:BD387, "&gt;0")</f>
        <v>2</v>
      </c>
      <c r="CL387">
        <f t="shared" ref="CL387:CL423" si="146">COUNTIF(BE387:BH387, "&gt;0")</f>
        <v>0</v>
      </c>
      <c r="CM387">
        <f t="shared" ref="CM387:CM423" si="147">COUNTIF(BI387:BM387, "&gt;0")</f>
        <v>0</v>
      </c>
      <c r="CN387">
        <f t="shared" ref="CN387:CN423" si="148">COUNTIF(BN387:BR387, "&gt;0")</f>
        <v>0</v>
      </c>
      <c r="CO387">
        <f t="shared" ref="CO387:CO423" si="149">COUNTIF(BS387:BW387, "&gt;0")</f>
        <v>0</v>
      </c>
      <c r="CP387">
        <f t="shared" ref="CP387:CP423" si="150">COUNTIF(BX387:CA387, "&gt;0")</f>
        <v>0</v>
      </c>
      <c r="CR387">
        <f t="shared" ref="CR387:CR423" si="151">COUNTIF(CE387:CP387, "&gt;0")</f>
        <v>1</v>
      </c>
      <c r="CW387">
        <f t="shared" ref="CW387:CW423" si="152">COUNTIF(K387:AJ387, "&gt;0")</f>
        <v>0</v>
      </c>
      <c r="CX387">
        <f t="shared" ref="CX387:CX423" si="153">COUNTIF(AK387:AP387, "&gt;0")</f>
        <v>0</v>
      </c>
      <c r="CY387">
        <f t="shared" ref="CY387:CY423" si="154">COUNTIF(AQ387:AS387, "&gt;0")</f>
        <v>0</v>
      </c>
      <c r="CZ387">
        <f t="shared" ref="CZ387:CZ423" si="155">COUNTIF(AT387, "&gt;0")</f>
        <v>0</v>
      </c>
      <c r="DA387">
        <f t="shared" ref="DA387:DA423" si="156">COUNTIF(AU387:BM387, "&gt;0")</f>
        <v>2</v>
      </c>
      <c r="DB387">
        <f t="shared" ref="DB387:DB423" si="157">COUNTIF(BN387:BR387, "&gt;0")</f>
        <v>0</v>
      </c>
      <c r="DC387">
        <f t="shared" ref="DC387:DC423" si="158">COUNTIF(BS387:BW387, "&gt;0")</f>
        <v>0</v>
      </c>
      <c r="DD387">
        <f t="shared" ref="DD387:DD423" si="159">COUNTIF(BX387:CA387, "&gt;0")</f>
        <v>0</v>
      </c>
      <c r="DG387">
        <f t="shared" ref="DG387:DG423" si="160">COUNTIF(CW387:DD387, "&gt;0")</f>
        <v>1</v>
      </c>
    </row>
    <row r="388" spans="1:111" x14ac:dyDescent="0.35">
      <c r="A388" s="171" t="s">
        <v>686</v>
      </c>
      <c r="B388" s="6" t="s">
        <v>687</v>
      </c>
      <c r="C388" s="78"/>
      <c r="D388" s="155" t="s">
        <v>3908</v>
      </c>
      <c r="E388" s="155"/>
      <c r="F388" s="79" t="s">
        <v>3861</v>
      </c>
      <c r="G388" s="5" t="s">
        <v>935</v>
      </c>
      <c r="H388" t="s">
        <v>936</v>
      </c>
      <c r="I388" s="6" t="s">
        <v>937</v>
      </c>
      <c r="J388" s="14"/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0.5</v>
      </c>
      <c r="BB388">
        <v>0</v>
      </c>
      <c r="BC388">
        <v>0</v>
      </c>
      <c r="BD388">
        <v>0.5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C388">
        <f t="shared" si="138"/>
        <v>2</v>
      </c>
      <c r="CE388">
        <f t="shared" si="139"/>
        <v>0</v>
      </c>
      <c r="CF388">
        <f t="shared" si="140"/>
        <v>0</v>
      </c>
      <c r="CG388">
        <f t="shared" si="141"/>
        <v>0</v>
      </c>
      <c r="CH388">
        <f t="shared" si="142"/>
        <v>0</v>
      </c>
      <c r="CI388">
        <f t="shared" si="143"/>
        <v>0</v>
      </c>
      <c r="CJ388">
        <f t="shared" si="144"/>
        <v>0</v>
      </c>
      <c r="CK388">
        <f t="shared" si="145"/>
        <v>2</v>
      </c>
      <c r="CL388">
        <f t="shared" si="146"/>
        <v>0</v>
      </c>
      <c r="CM388">
        <f t="shared" si="147"/>
        <v>0</v>
      </c>
      <c r="CN388">
        <f t="shared" si="148"/>
        <v>0</v>
      </c>
      <c r="CO388">
        <f t="shared" si="149"/>
        <v>0</v>
      </c>
      <c r="CP388">
        <f t="shared" si="150"/>
        <v>0</v>
      </c>
      <c r="CR388">
        <f t="shared" si="151"/>
        <v>1</v>
      </c>
      <c r="CW388">
        <f t="shared" si="152"/>
        <v>0</v>
      </c>
      <c r="CX388">
        <f t="shared" si="153"/>
        <v>0</v>
      </c>
      <c r="CY388">
        <f t="shared" si="154"/>
        <v>0</v>
      </c>
      <c r="CZ388">
        <f t="shared" si="155"/>
        <v>0</v>
      </c>
      <c r="DA388">
        <f t="shared" si="156"/>
        <v>2</v>
      </c>
      <c r="DB388">
        <f t="shared" si="157"/>
        <v>0</v>
      </c>
      <c r="DC388">
        <f t="shared" si="158"/>
        <v>0</v>
      </c>
      <c r="DD388">
        <f t="shared" si="159"/>
        <v>0</v>
      </c>
      <c r="DG388">
        <f t="shared" si="160"/>
        <v>1</v>
      </c>
    </row>
    <row r="389" spans="1:111" x14ac:dyDescent="0.35">
      <c r="A389" s="171" t="s">
        <v>688</v>
      </c>
      <c r="B389" s="6" t="s">
        <v>689</v>
      </c>
      <c r="C389" s="78" t="s">
        <v>689</v>
      </c>
      <c r="D389" s="155" t="s">
        <v>1521</v>
      </c>
      <c r="E389" s="155"/>
      <c r="F389" s="79" t="s">
        <v>3861</v>
      </c>
      <c r="G389" s="5" t="s">
        <v>938</v>
      </c>
      <c r="H389" t="s">
        <v>938</v>
      </c>
      <c r="I389" s="6" t="s">
        <v>938</v>
      </c>
      <c r="J389" s="14"/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0.5</v>
      </c>
      <c r="BB389">
        <v>0</v>
      </c>
      <c r="BC389">
        <v>0</v>
      </c>
      <c r="BD389">
        <v>0.5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C389">
        <f t="shared" si="138"/>
        <v>2</v>
      </c>
      <c r="CE389">
        <f t="shared" si="139"/>
        <v>0</v>
      </c>
      <c r="CF389">
        <f t="shared" si="140"/>
        <v>0</v>
      </c>
      <c r="CG389">
        <f t="shared" si="141"/>
        <v>0</v>
      </c>
      <c r="CH389">
        <f t="shared" si="142"/>
        <v>0</v>
      </c>
      <c r="CI389">
        <f t="shared" si="143"/>
        <v>0</v>
      </c>
      <c r="CJ389">
        <f t="shared" si="144"/>
        <v>0</v>
      </c>
      <c r="CK389">
        <f t="shared" si="145"/>
        <v>2</v>
      </c>
      <c r="CL389">
        <f t="shared" si="146"/>
        <v>0</v>
      </c>
      <c r="CM389">
        <f t="shared" si="147"/>
        <v>0</v>
      </c>
      <c r="CN389">
        <f t="shared" si="148"/>
        <v>0</v>
      </c>
      <c r="CO389">
        <f t="shared" si="149"/>
        <v>0</v>
      </c>
      <c r="CP389">
        <f t="shared" si="150"/>
        <v>0</v>
      </c>
      <c r="CR389">
        <f t="shared" si="151"/>
        <v>1</v>
      </c>
      <c r="CW389">
        <f t="shared" si="152"/>
        <v>0</v>
      </c>
      <c r="CX389">
        <f t="shared" si="153"/>
        <v>0</v>
      </c>
      <c r="CY389">
        <f t="shared" si="154"/>
        <v>0</v>
      </c>
      <c r="CZ389">
        <f t="shared" si="155"/>
        <v>0</v>
      </c>
      <c r="DA389">
        <f t="shared" si="156"/>
        <v>2</v>
      </c>
      <c r="DB389">
        <f t="shared" si="157"/>
        <v>0</v>
      </c>
      <c r="DC389">
        <f t="shared" si="158"/>
        <v>0</v>
      </c>
      <c r="DD389">
        <f t="shared" si="159"/>
        <v>0</v>
      </c>
      <c r="DG389">
        <f t="shared" si="160"/>
        <v>1</v>
      </c>
    </row>
    <row r="390" spans="1:111" x14ac:dyDescent="0.35">
      <c r="A390" s="171" t="s">
        <v>690</v>
      </c>
      <c r="B390" s="6" t="s">
        <v>691</v>
      </c>
      <c r="C390" s="47" t="s">
        <v>3897</v>
      </c>
      <c r="D390" s="154" t="s">
        <v>3124</v>
      </c>
      <c r="E390" s="154" t="s">
        <v>3348</v>
      </c>
      <c r="F390" s="48" t="s">
        <v>3853</v>
      </c>
      <c r="G390" s="5" t="s">
        <v>938</v>
      </c>
      <c r="H390" t="s">
        <v>938</v>
      </c>
      <c r="I390" s="6" t="s">
        <v>938</v>
      </c>
      <c r="J390" s="14"/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0.5</v>
      </c>
      <c r="BB390">
        <v>0</v>
      </c>
      <c r="BC390">
        <v>0</v>
      </c>
      <c r="BD390">
        <v>0.5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C390">
        <f t="shared" si="138"/>
        <v>2</v>
      </c>
      <c r="CE390">
        <f t="shared" si="139"/>
        <v>0</v>
      </c>
      <c r="CF390">
        <f t="shared" si="140"/>
        <v>0</v>
      </c>
      <c r="CG390">
        <f t="shared" si="141"/>
        <v>0</v>
      </c>
      <c r="CH390">
        <f t="shared" si="142"/>
        <v>0</v>
      </c>
      <c r="CI390">
        <f t="shared" si="143"/>
        <v>0</v>
      </c>
      <c r="CJ390">
        <f t="shared" si="144"/>
        <v>0</v>
      </c>
      <c r="CK390">
        <f t="shared" si="145"/>
        <v>2</v>
      </c>
      <c r="CL390">
        <f t="shared" si="146"/>
        <v>0</v>
      </c>
      <c r="CM390">
        <f t="shared" si="147"/>
        <v>0</v>
      </c>
      <c r="CN390">
        <f t="shared" si="148"/>
        <v>0</v>
      </c>
      <c r="CO390">
        <f t="shared" si="149"/>
        <v>0</v>
      </c>
      <c r="CP390">
        <f t="shared" si="150"/>
        <v>0</v>
      </c>
      <c r="CR390">
        <f t="shared" si="151"/>
        <v>1</v>
      </c>
      <c r="CW390">
        <f t="shared" si="152"/>
        <v>0</v>
      </c>
      <c r="CX390">
        <f t="shared" si="153"/>
        <v>0</v>
      </c>
      <c r="CY390">
        <f t="shared" si="154"/>
        <v>0</v>
      </c>
      <c r="CZ390">
        <f t="shared" si="155"/>
        <v>0</v>
      </c>
      <c r="DA390">
        <f t="shared" si="156"/>
        <v>2</v>
      </c>
      <c r="DB390">
        <f t="shared" si="157"/>
        <v>0</v>
      </c>
      <c r="DC390">
        <f t="shared" si="158"/>
        <v>0</v>
      </c>
      <c r="DD390">
        <f t="shared" si="159"/>
        <v>0</v>
      </c>
      <c r="DG390">
        <f t="shared" si="160"/>
        <v>1</v>
      </c>
    </row>
    <row r="391" spans="1:111" x14ac:dyDescent="0.35">
      <c r="A391" s="171" t="s">
        <v>692</v>
      </c>
      <c r="B391" s="6" t="s">
        <v>693</v>
      </c>
      <c r="C391" s="168" t="s">
        <v>938</v>
      </c>
      <c r="D391" s="162" t="s">
        <v>938</v>
      </c>
      <c r="E391" s="162"/>
      <c r="F391" s="164" t="s">
        <v>3852</v>
      </c>
      <c r="G391" s="5" t="s">
        <v>938</v>
      </c>
      <c r="H391" t="s">
        <v>938</v>
      </c>
      <c r="I391" s="6" t="s">
        <v>938</v>
      </c>
      <c r="J391" s="14"/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0.5</v>
      </c>
      <c r="BB391">
        <v>0</v>
      </c>
      <c r="BC391">
        <v>0</v>
      </c>
      <c r="BD391">
        <v>0.5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C391">
        <f t="shared" si="138"/>
        <v>2</v>
      </c>
      <c r="CE391">
        <f t="shared" si="139"/>
        <v>0</v>
      </c>
      <c r="CF391">
        <f t="shared" si="140"/>
        <v>0</v>
      </c>
      <c r="CG391">
        <f t="shared" si="141"/>
        <v>0</v>
      </c>
      <c r="CH391">
        <f t="shared" si="142"/>
        <v>0</v>
      </c>
      <c r="CI391">
        <f t="shared" si="143"/>
        <v>0</v>
      </c>
      <c r="CJ391">
        <f t="shared" si="144"/>
        <v>0</v>
      </c>
      <c r="CK391">
        <f t="shared" si="145"/>
        <v>2</v>
      </c>
      <c r="CL391">
        <f t="shared" si="146"/>
        <v>0</v>
      </c>
      <c r="CM391">
        <f t="shared" si="147"/>
        <v>0</v>
      </c>
      <c r="CN391">
        <f t="shared" si="148"/>
        <v>0</v>
      </c>
      <c r="CO391">
        <f t="shared" si="149"/>
        <v>0</v>
      </c>
      <c r="CP391">
        <f t="shared" si="150"/>
        <v>0</v>
      </c>
      <c r="CR391">
        <f t="shared" si="151"/>
        <v>1</v>
      </c>
      <c r="CW391">
        <f t="shared" si="152"/>
        <v>0</v>
      </c>
      <c r="CX391">
        <f t="shared" si="153"/>
        <v>0</v>
      </c>
      <c r="CY391">
        <f t="shared" si="154"/>
        <v>0</v>
      </c>
      <c r="CZ391">
        <f t="shared" si="155"/>
        <v>0</v>
      </c>
      <c r="DA391">
        <f t="shared" si="156"/>
        <v>2</v>
      </c>
      <c r="DB391">
        <f t="shared" si="157"/>
        <v>0</v>
      </c>
      <c r="DC391">
        <f t="shared" si="158"/>
        <v>0</v>
      </c>
      <c r="DD391">
        <f t="shared" si="159"/>
        <v>0</v>
      </c>
      <c r="DG391">
        <f t="shared" si="160"/>
        <v>1</v>
      </c>
    </row>
    <row r="392" spans="1:111" x14ac:dyDescent="0.35">
      <c r="A392" s="171" t="s">
        <v>694</v>
      </c>
      <c r="B392" s="6" t="s">
        <v>694</v>
      </c>
      <c r="C392" s="71"/>
      <c r="D392" s="163" t="s">
        <v>924</v>
      </c>
      <c r="E392" s="163"/>
      <c r="F392" s="72" t="s">
        <v>3857</v>
      </c>
      <c r="G392" s="5" t="s">
        <v>923</v>
      </c>
      <c r="H392" t="s">
        <v>924</v>
      </c>
      <c r="I392" s="6" t="s">
        <v>925</v>
      </c>
      <c r="J392" s="14"/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0.5</v>
      </c>
      <c r="BB392">
        <v>0</v>
      </c>
      <c r="BC392">
        <v>0</v>
      </c>
      <c r="BD392">
        <v>0.5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C392">
        <f t="shared" si="138"/>
        <v>2</v>
      </c>
      <c r="CE392">
        <f t="shared" si="139"/>
        <v>0</v>
      </c>
      <c r="CF392">
        <f t="shared" si="140"/>
        <v>0</v>
      </c>
      <c r="CG392">
        <f t="shared" si="141"/>
        <v>0</v>
      </c>
      <c r="CH392">
        <f t="shared" si="142"/>
        <v>0</v>
      </c>
      <c r="CI392">
        <f t="shared" si="143"/>
        <v>0</v>
      </c>
      <c r="CJ392">
        <f t="shared" si="144"/>
        <v>0</v>
      </c>
      <c r="CK392">
        <f t="shared" si="145"/>
        <v>2</v>
      </c>
      <c r="CL392">
        <f t="shared" si="146"/>
        <v>0</v>
      </c>
      <c r="CM392">
        <f t="shared" si="147"/>
        <v>0</v>
      </c>
      <c r="CN392">
        <f t="shared" si="148"/>
        <v>0</v>
      </c>
      <c r="CO392">
        <f t="shared" si="149"/>
        <v>0</v>
      </c>
      <c r="CP392">
        <f t="shared" si="150"/>
        <v>0</v>
      </c>
      <c r="CR392">
        <f t="shared" si="151"/>
        <v>1</v>
      </c>
      <c r="CW392">
        <f t="shared" si="152"/>
        <v>0</v>
      </c>
      <c r="CX392">
        <f t="shared" si="153"/>
        <v>0</v>
      </c>
      <c r="CY392">
        <f t="shared" si="154"/>
        <v>0</v>
      </c>
      <c r="CZ392">
        <f t="shared" si="155"/>
        <v>0</v>
      </c>
      <c r="DA392">
        <f t="shared" si="156"/>
        <v>2</v>
      </c>
      <c r="DB392">
        <f t="shared" si="157"/>
        <v>0</v>
      </c>
      <c r="DC392">
        <f t="shared" si="158"/>
        <v>0</v>
      </c>
      <c r="DD392">
        <f t="shared" si="159"/>
        <v>0</v>
      </c>
      <c r="DG392">
        <f t="shared" si="160"/>
        <v>1</v>
      </c>
    </row>
    <row r="393" spans="1:111" x14ac:dyDescent="0.35">
      <c r="A393" s="171" t="s">
        <v>695</v>
      </c>
      <c r="B393" s="6" t="s">
        <v>696</v>
      </c>
      <c r="C393" s="71" t="s">
        <v>3079</v>
      </c>
      <c r="D393" s="163" t="s">
        <v>1681</v>
      </c>
      <c r="E393" s="163" t="s">
        <v>1521</v>
      </c>
      <c r="F393" s="72" t="s">
        <v>3857</v>
      </c>
      <c r="G393" s="5" t="s">
        <v>935</v>
      </c>
      <c r="H393" t="s">
        <v>936</v>
      </c>
      <c r="I393" s="6" t="s">
        <v>937</v>
      </c>
      <c r="J393" s="14"/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0.5</v>
      </c>
      <c r="BB393">
        <v>0</v>
      </c>
      <c r="BC393">
        <v>0</v>
      </c>
      <c r="BD393">
        <v>0.5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C393">
        <f t="shared" si="138"/>
        <v>2</v>
      </c>
      <c r="CE393">
        <f t="shared" si="139"/>
        <v>0</v>
      </c>
      <c r="CF393">
        <f t="shared" si="140"/>
        <v>0</v>
      </c>
      <c r="CG393">
        <f t="shared" si="141"/>
        <v>0</v>
      </c>
      <c r="CH393">
        <f t="shared" si="142"/>
        <v>0</v>
      </c>
      <c r="CI393">
        <f t="shared" si="143"/>
        <v>0</v>
      </c>
      <c r="CJ393">
        <f t="shared" si="144"/>
        <v>0</v>
      </c>
      <c r="CK393">
        <f t="shared" si="145"/>
        <v>2</v>
      </c>
      <c r="CL393">
        <f t="shared" si="146"/>
        <v>0</v>
      </c>
      <c r="CM393">
        <f t="shared" si="147"/>
        <v>0</v>
      </c>
      <c r="CN393">
        <f t="shared" si="148"/>
        <v>0</v>
      </c>
      <c r="CO393">
        <f t="shared" si="149"/>
        <v>0</v>
      </c>
      <c r="CP393">
        <f t="shared" si="150"/>
        <v>0</v>
      </c>
      <c r="CR393">
        <f t="shared" si="151"/>
        <v>1</v>
      </c>
      <c r="CW393">
        <f t="shared" si="152"/>
        <v>0</v>
      </c>
      <c r="CX393">
        <f t="shared" si="153"/>
        <v>0</v>
      </c>
      <c r="CY393">
        <f t="shared" si="154"/>
        <v>0</v>
      </c>
      <c r="CZ393">
        <f t="shared" si="155"/>
        <v>0</v>
      </c>
      <c r="DA393">
        <f t="shared" si="156"/>
        <v>2</v>
      </c>
      <c r="DB393">
        <f t="shared" si="157"/>
        <v>0</v>
      </c>
      <c r="DC393">
        <f t="shared" si="158"/>
        <v>0</v>
      </c>
      <c r="DD393">
        <f t="shared" si="159"/>
        <v>0</v>
      </c>
      <c r="DG393">
        <f t="shared" si="160"/>
        <v>1</v>
      </c>
    </row>
    <row r="394" spans="1:111" x14ac:dyDescent="0.35">
      <c r="A394" s="171" t="s">
        <v>697</v>
      </c>
      <c r="B394" s="6" t="s">
        <v>698</v>
      </c>
      <c r="C394" s="47" t="s">
        <v>698</v>
      </c>
      <c r="D394" s="154" t="s">
        <v>3908</v>
      </c>
      <c r="E394" s="154"/>
      <c r="F394" s="48" t="s">
        <v>3853</v>
      </c>
      <c r="G394" s="5" t="s">
        <v>938</v>
      </c>
      <c r="H394" t="s">
        <v>938</v>
      </c>
      <c r="I394" s="6" t="s">
        <v>938</v>
      </c>
      <c r="J394" s="14"/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0.5</v>
      </c>
      <c r="BB394">
        <v>0</v>
      </c>
      <c r="BC394">
        <v>0</v>
      </c>
      <c r="BD394">
        <v>0.5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C394">
        <f t="shared" si="138"/>
        <v>2</v>
      </c>
      <c r="CE394">
        <f t="shared" si="139"/>
        <v>0</v>
      </c>
      <c r="CF394">
        <f t="shared" si="140"/>
        <v>0</v>
      </c>
      <c r="CG394">
        <f t="shared" si="141"/>
        <v>0</v>
      </c>
      <c r="CH394">
        <f t="shared" si="142"/>
        <v>0</v>
      </c>
      <c r="CI394">
        <f t="shared" si="143"/>
        <v>0</v>
      </c>
      <c r="CJ394">
        <f t="shared" si="144"/>
        <v>0</v>
      </c>
      <c r="CK394">
        <f t="shared" si="145"/>
        <v>2</v>
      </c>
      <c r="CL394">
        <f t="shared" si="146"/>
        <v>0</v>
      </c>
      <c r="CM394">
        <f t="shared" si="147"/>
        <v>0</v>
      </c>
      <c r="CN394">
        <f t="shared" si="148"/>
        <v>0</v>
      </c>
      <c r="CO394">
        <f t="shared" si="149"/>
        <v>0</v>
      </c>
      <c r="CP394">
        <f t="shared" si="150"/>
        <v>0</v>
      </c>
      <c r="CR394">
        <f t="shared" si="151"/>
        <v>1</v>
      </c>
      <c r="CW394">
        <f t="shared" si="152"/>
        <v>0</v>
      </c>
      <c r="CX394">
        <f t="shared" si="153"/>
        <v>0</v>
      </c>
      <c r="CY394">
        <f t="shared" si="154"/>
        <v>0</v>
      </c>
      <c r="CZ394">
        <f t="shared" si="155"/>
        <v>0</v>
      </c>
      <c r="DA394">
        <f t="shared" si="156"/>
        <v>2</v>
      </c>
      <c r="DB394">
        <f t="shared" si="157"/>
        <v>0</v>
      </c>
      <c r="DC394">
        <f t="shared" si="158"/>
        <v>0</v>
      </c>
      <c r="DD394">
        <f t="shared" si="159"/>
        <v>0</v>
      </c>
      <c r="DG394">
        <f t="shared" si="160"/>
        <v>1</v>
      </c>
    </row>
    <row r="395" spans="1:111" x14ac:dyDescent="0.35">
      <c r="A395" s="171" t="s">
        <v>699</v>
      </c>
      <c r="B395" s="6" t="s">
        <v>700</v>
      </c>
      <c r="C395" s="168" t="s">
        <v>938</v>
      </c>
      <c r="D395" s="162" t="s">
        <v>938</v>
      </c>
      <c r="E395" s="162"/>
      <c r="F395" s="164" t="s">
        <v>3852</v>
      </c>
      <c r="G395" s="5" t="s">
        <v>938</v>
      </c>
      <c r="H395" t="s">
        <v>938</v>
      </c>
      <c r="I395" s="6" t="s">
        <v>938</v>
      </c>
      <c r="J395" s="14"/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0.5</v>
      </c>
      <c r="BB395">
        <v>0</v>
      </c>
      <c r="BC395">
        <v>0</v>
      </c>
      <c r="BD395">
        <v>0.5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C395">
        <f t="shared" si="138"/>
        <v>2</v>
      </c>
      <c r="CE395">
        <f t="shared" si="139"/>
        <v>0</v>
      </c>
      <c r="CF395">
        <f t="shared" si="140"/>
        <v>0</v>
      </c>
      <c r="CG395">
        <f t="shared" si="141"/>
        <v>0</v>
      </c>
      <c r="CH395">
        <f t="shared" si="142"/>
        <v>0</v>
      </c>
      <c r="CI395">
        <f t="shared" si="143"/>
        <v>0</v>
      </c>
      <c r="CJ395">
        <f t="shared" si="144"/>
        <v>0</v>
      </c>
      <c r="CK395">
        <f t="shared" si="145"/>
        <v>2</v>
      </c>
      <c r="CL395">
        <f t="shared" si="146"/>
        <v>0</v>
      </c>
      <c r="CM395">
        <f t="shared" si="147"/>
        <v>0</v>
      </c>
      <c r="CN395">
        <f t="shared" si="148"/>
        <v>0</v>
      </c>
      <c r="CO395">
        <f t="shared" si="149"/>
        <v>0</v>
      </c>
      <c r="CP395">
        <f t="shared" si="150"/>
        <v>0</v>
      </c>
      <c r="CR395">
        <f t="shared" si="151"/>
        <v>1</v>
      </c>
      <c r="CW395">
        <f t="shared" si="152"/>
        <v>0</v>
      </c>
      <c r="CX395">
        <f t="shared" si="153"/>
        <v>0</v>
      </c>
      <c r="CY395">
        <f t="shared" si="154"/>
        <v>0</v>
      </c>
      <c r="CZ395">
        <f t="shared" si="155"/>
        <v>0</v>
      </c>
      <c r="DA395">
        <f t="shared" si="156"/>
        <v>2</v>
      </c>
      <c r="DB395">
        <f t="shared" si="157"/>
        <v>0</v>
      </c>
      <c r="DC395">
        <f t="shared" si="158"/>
        <v>0</v>
      </c>
      <c r="DD395">
        <f t="shared" si="159"/>
        <v>0</v>
      </c>
      <c r="DG395">
        <f t="shared" si="160"/>
        <v>1</v>
      </c>
    </row>
    <row r="396" spans="1:111" x14ac:dyDescent="0.35">
      <c r="A396" s="171" t="s">
        <v>701</v>
      </c>
      <c r="B396" s="6" t="s">
        <v>702</v>
      </c>
      <c r="C396" s="47" t="s">
        <v>702</v>
      </c>
      <c r="D396" s="154" t="s">
        <v>3124</v>
      </c>
      <c r="E396" s="154"/>
      <c r="F396" s="48" t="s">
        <v>3853</v>
      </c>
      <c r="G396" s="5" t="s">
        <v>938</v>
      </c>
      <c r="H396" t="s">
        <v>938</v>
      </c>
      <c r="I396" s="6" t="s">
        <v>938</v>
      </c>
      <c r="J396" s="14"/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0.5</v>
      </c>
      <c r="BB396">
        <v>0</v>
      </c>
      <c r="BC396">
        <v>0</v>
      </c>
      <c r="BD396">
        <v>0.5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C396">
        <f t="shared" si="138"/>
        <v>2</v>
      </c>
      <c r="CE396">
        <f t="shared" si="139"/>
        <v>0</v>
      </c>
      <c r="CF396">
        <f t="shared" si="140"/>
        <v>0</v>
      </c>
      <c r="CG396">
        <f t="shared" si="141"/>
        <v>0</v>
      </c>
      <c r="CH396">
        <f t="shared" si="142"/>
        <v>0</v>
      </c>
      <c r="CI396">
        <f t="shared" si="143"/>
        <v>0</v>
      </c>
      <c r="CJ396">
        <f t="shared" si="144"/>
        <v>0</v>
      </c>
      <c r="CK396">
        <f t="shared" si="145"/>
        <v>2</v>
      </c>
      <c r="CL396">
        <f t="shared" si="146"/>
        <v>0</v>
      </c>
      <c r="CM396">
        <f t="shared" si="147"/>
        <v>0</v>
      </c>
      <c r="CN396">
        <f t="shared" si="148"/>
        <v>0</v>
      </c>
      <c r="CO396">
        <f t="shared" si="149"/>
        <v>0</v>
      </c>
      <c r="CP396">
        <f t="shared" si="150"/>
        <v>0</v>
      </c>
      <c r="CR396">
        <f t="shared" si="151"/>
        <v>1</v>
      </c>
      <c r="CW396">
        <f t="shared" si="152"/>
        <v>0</v>
      </c>
      <c r="CX396">
        <f t="shared" si="153"/>
        <v>0</v>
      </c>
      <c r="CY396">
        <f t="shared" si="154"/>
        <v>0</v>
      </c>
      <c r="CZ396">
        <f t="shared" si="155"/>
        <v>0</v>
      </c>
      <c r="DA396">
        <f t="shared" si="156"/>
        <v>2</v>
      </c>
      <c r="DB396">
        <f t="shared" si="157"/>
        <v>0</v>
      </c>
      <c r="DC396">
        <f t="shared" si="158"/>
        <v>0</v>
      </c>
      <c r="DD396">
        <f t="shared" si="159"/>
        <v>0</v>
      </c>
      <c r="DG396">
        <f t="shared" si="160"/>
        <v>1</v>
      </c>
    </row>
    <row r="397" spans="1:111" x14ac:dyDescent="0.35">
      <c r="A397" s="171" t="s">
        <v>703</v>
      </c>
      <c r="B397" s="6" t="s">
        <v>704</v>
      </c>
      <c r="C397" s="78" t="s">
        <v>704</v>
      </c>
      <c r="D397" s="155" t="s">
        <v>1521</v>
      </c>
      <c r="E397" s="155"/>
      <c r="F397" s="79" t="s">
        <v>3861</v>
      </c>
      <c r="G397" s="5" t="s">
        <v>938</v>
      </c>
      <c r="H397" t="s">
        <v>938</v>
      </c>
      <c r="I397" s="6" t="s">
        <v>938</v>
      </c>
      <c r="J397" s="14"/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0.5</v>
      </c>
      <c r="BB397">
        <v>0</v>
      </c>
      <c r="BC397">
        <v>0</v>
      </c>
      <c r="BD397">
        <v>0.5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C397">
        <f t="shared" si="138"/>
        <v>2</v>
      </c>
      <c r="CE397">
        <f t="shared" si="139"/>
        <v>0</v>
      </c>
      <c r="CF397">
        <f t="shared" si="140"/>
        <v>0</v>
      </c>
      <c r="CG397">
        <f t="shared" si="141"/>
        <v>0</v>
      </c>
      <c r="CH397">
        <f t="shared" si="142"/>
        <v>0</v>
      </c>
      <c r="CI397">
        <f t="shared" si="143"/>
        <v>0</v>
      </c>
      <c r="CJ397">
        <f t="shared" si="144"/>
        <v>0</v>
      </c>
      <c r="CK397">
        <f t="shared" si="145"/>
        <v>2</v>
      </c>
      <c r="CL397">
        <f t="shared" si="146"/>
        <v>0</v>
      </c>
      <c r="CM397">
        <f t="shared" si="147"/>
        <v>0</v>
      </c>
      <c r="CN397">
        <f t="shared" si="148"/>
        <v>0</v>
      </c>
      <c r="CO397">
        <f t="shared" si="149"/>
        <v>0</v>
      </c>
      <c r="CP397">
        <f t="shared" si="150"/>
        <v>0</v>
      </c>
      <c r="CR397">
        <f t="shared" si="151"/>
        <v>1</v>
      </c>
      <c r="CW397">
        <f t="shared" si="152"/>
        <v>0</v>
      </c>
      <c r="CX397">
        <f t="shared" si="153"/>
        <v>0</v>
      </c>
      <c r="CY397">
        <f t="shared" si="154"/>
        <v>0</v>
      </c>
      <c r="CZ397">
        <f t="shared" si="155"/>
        <v>0</v>
      </c>
      <c r="DA397">
        <f t="shared" si="156"/>
        <v>2</v>
      </c>
      <c r="DB397">
        <f t="shared" si="157"/>
        <v>0</v>
      </c>
      <c r="DC397">
        <f t="shared" si="158"/>
        <v>0</v>
      </c>
      <c r="DD397">
        <f t="shared" si="159"/>
        <v>0</v>
      </c>
      <c r="DG397">
        <f t="shared" si="160"/>
        <v>1</v>
      </c>
    </row>
    <row r="398" spans="1:111" x14ac:dyDescent="0.35">
      <c r="A398" s="171" t="s">
        <v>719</v>
      </c>
      <c r="B398" s="6" t="s">
        <v>719</v>
      </c>
      <c r="C398" s="121"/>
      <c r="D398" s="122" t="s">
        <v>1521</v>
      </c>
      <c r="E398" s="155"/>
      <c r="F398" s="79" t="s">
        <v>3861</v>
      </c>
      <c r="G398" s="5" t="s">
        <v>938</v>
      </c>
      <c r="H398" t="s">
        <v>938</v>
      </c>
      <c r="I398" s="6" t="s">
        <v>938</v>
      </c>
      <c r="J398" s="14"/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0.5</v>
      </c>
      <c r="BC398">
        <v>0.5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C398">
        <f t="shared" si="138"/>
        <v>2</v>
      </c>
      <c r="CE398">
        <f t="shared" si="139"/>
        <v>0</v>
      </c>
      <c r="CF398">
        <f t="shared" si="140"/>
        <v>0</v>
      </c>
      <c r="CG398">
        <f t="shared" si="141"/>
        <v>0</v>
      </c>
      <c r="CH398">
        <f t="shared" si="142"/>
        <v>0</v>
      </c>
      <c r="CI398">
        <f t="shared" si="143"/>
        <v>0</v>
      </c>
      <c r="CJ398">
        <f t="shared" si="144"/>
        <v>0</v>
      </c>
      <c r="CK398">
        <f t="shared" si="145"/>
        <v>2</v>
      </c>
      <c r="CL398">
        <f t="shared" si="146"/>
        <v>0</v>
      </c>
      <c r="CM398">
        <f t="shared" si="147"/>
        <v>0</v>
      </c>
      <c r="CN398">
        <f t="shared" si="148"/>
        <v>0</v>
      </c>
      <c r="CO398">
        <f t="shared" si="149"/>
        <v>0</v>
      </c>
      <c r="CP398">
        <f t="shared" si="150"/>
        <v>0</v>
      </c>
      <c r="CR398">
        <f t="shared" si="151"/>
        <v>1</v>
      </c>
      <c r="CW398">
        <f t="shared" si="152"/>
        <v>0</v>
      </c>
      <c r="CX398">
        <f t="shared" si="153"/>
        <v>0</v>
      </c>
      <c r="CY398">
        <f t="shared" si="154"/>
        <v>0</v>
      </c>
      <c r="CZ398">
        <f t="shared" si="155"/>
        <v>0</v>
      </c>
      <c r="DA398">
        <f t="shared" si="156"/>
        <v>2</v>
      </c>
      <c r="DB398">
        <f t="shared" si="157"/>
        <v>0</v>
      </c>
      <c r="DC398">
        <f t="shared" si="158"/>
        <v>0</v>
      </c>
      <c r="DD398">
        <f t="shared" si="159"/>
        <v>0</v>
      </c>
      <c r="DG398">
        <f t="shared" si="160"/>
        <v>1</v>
      </c>
    </row>
    <row r="399" spans="1:111" x14ac:dyDescent="0.35">
      <c r="A399" s="171" t="s">
        <v>724</v>
      </c>
      <c r="B399" s="6" t="s">
        <v>725</v>
      </c>
      <c r="C399" s="45" t="s">
        <v>2967</v>
      </c>
      <c r="D399" s="161" t="s">
        <v>1681</v>
      </c>
      <c r="E399" s="161"/>
      <c r="F399" s="46" t="s">
        <v>3850</v>
      </c>
      <c r="G399" s="5" t="s">
        <v>935</v>
      </c>
      <c r="H399" t="s">
        <v>936</v>
      </c>
      <c r="I399" s="6" t="s">
        <v>937</v>
      </c>
      <c r="J399" s="14"/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0.5</v>
      </c>
      <c r="BC399">
        <v>0</v>
      </c>
      <c r="BD399">
        <v>0.5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C399">
        <f t="shared" si="138"/>
        <v>2</v>
      </c>
      <c r="CE399">
        <f t="shared" si="139"/>
        <v>0</v>
      </c>
      <c r="CF399">
        <f t="shared" si="140"/>
        <v>0</v>
      </c>
      <c r="CG399">
        <f t="shared" si="141"/>
        <v>0</v>
      </c>
      <c r="CH399">
        <f t="shared" si="142"/>
        <v>0</v>
      </c>
      <c r="CI399">
        <f t="shared" si="143"/>
        <v>0</v>
      </c>
      <c r="CJ399">
        <f t="shared" si="144"/>
        <v>0</v>
      </c>
      <c r="CK399">
        <f t="shared" si="145"/>
        <v>2</v>
      </c>
      <c r="CL399">
        <f t="shared" si="146"/>
        <v>0</v>
      </c>
      <c r="CM399">
        <f t="shared" si="147"/>
        <v>0</v>
      </c>
      <c r="CN399">
        <f t="shared" si="148"/>
        <v>0</v>
      </c>
      <c r="CO399">
        <f t="shared" si="149"/>
        <v>0</v>
      </c>
      <c r="CP399">
        <f t="shared" si="150"/>
        <v>0</v>
      </c>
      <c r="CR399">
        <f t="shared" si="151"/>
        <v>1</v>
      </c>
      <c r="CW399">
        <f t="shared" si="152"/>
        <v>0</v>
      </c>
      <c r="CX399">
        <f t="shared" si="153"/>
        <v>0</v>
      </c>
      <c r="CY399">
        <f t="shared" si="154"/>
        <v>0</v>
      </c>
      <c r="CZ399">
        <f t="shared" si="155"/>
        <v>0</v>
      </c>
      <c r="DA399">
        <f t="shared" si="156"/>
        <v>2</v>
      </c>
      <c r="DB399">
        <f t="shared" si="157"/>
        <v>0</v>
      </c>
      <c r="DC399">
        <f t="shared" si="158"/>
        <v>0</v>
      </c>
      <c r="DD399">
        <f t="shared" si="159"/>
        <v>0</v>
      </c>
      <c r="DG399">
        <f t="shared" si="160"/>
        <v>1</v>
      </c>
    </row>
    <row r="400" spans="1:111" x14ac:dyDescent="0.35">
      <c r="A400" s="171" t="s">
        <v>726</v>
      </c>
      <c r="B400" s="6" t="s">
        <v>727</v>
      </c>
      <c r="C400" s="71" t="s">
        <v>2970</v>
      </c>
      <c r="D400" s="163" t="s">
        <v>924</v>
      </c>
      <c r="E400" s="163"/>
      <c r="F400" s="72" t="s">
        <v>3857</v>
      </c>
      <c r="G400" s="5" t="s">
        <v>923</v>
      </c>
      <c r="H400" t="s">
        <v>924</v>
      </c>
      <c r="I400" s="6" t="s">
        <v>925</v>
      </c>
      <c r="J400" s="14"/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0.5</v>
      </c>
      <c r="BD400">
        <v>0.5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C400">
        <f t="shared" si="138"/>
        <v>2</v>
      </c>
      <c r="CE400">
        <f t="shared" si="139"/>
        <v>0</v>
      </c>
      <c r="CF400">
        <f t="shared" si="140"/>
        <v>0</v>
      </c>
      <c r="CG400">
        <f t="shared" si="141"/>
        <v>0</v>
      </c>
      <c r="CH400">
        <f t="shared" si="142"/>
        <v>0</v>
      </c>
      <c r="CI400">
        <f t="shared" si="143"/>
        <v>0</v>
      </c>
      <c r="CJ400">
        <f t="shared" si="144"/>
        <v>0</v>
      </c>
      <c r="CK400">
        <f t="shared" si="145"/>
        <v>2</v>
      </c>
      <c r="CL400">
        <f t="shared" si="146"/>
        <v>0</v>
      </c>
      <c r="CM400">
        <f t="shared" si="147"/>
        <v>0</v>
      </c>
      <c r="CN400">
        <f t="shared" si="148"/>
        <v>0</v>
      </c>
      <c r="CO400">
        <f t="shared" si="149"/>
        <v>0</v>
      </c>
      <c r="CP400">
        <f t="shared" si="150"/>
        <v>0</v>
      </c>
      <c r="CR400">
        <f t="shared" si="151"/>
        <v>1</v>
      </c>
      <c r="CW400">
        <f t="shared" si="152"/>
        <v>0</v>
      </c>
      <c r="CX400">
        <f t="shared" si="153"/>
        <v>0</v>
      </c>
      <c r="CY400">
        <f t="shared" si="154"/>
        <v>0</v>
      </c>
      <c r="CZ400">
        <f t="shared" si="155"/>
        <v>0</v>
      </c>
      <c r="DA400">
        <f t="shared" si="156"/>
        <v>2</v>
      </c>
      <c r="DB400">
        <f t="shared" si="157"/>
        <v>0</v>
      </c>
      <c r="DC400">
        <f t="shared" si="158"/>
        <v>0</v>
      </c>
      <c r="DD400">
        <f t="shared" si="159"/>
        <v>0</v>
      </c>
      <c r="DG400">
        <f t="shared" si="160"/>
        <v>1</v>
      </c>
    </row>
    <row r="401" spans="1:111" x14ac:dyDescent="0.35">
      <c r="A401" s="171" t="s">
        <v>765</v>
      </c>
      <c r="B401" s="6" t="s">
        <v>766</v>
      </c>
      <c r="C401" s="121"/>
      <c r="D401" s="122" t="s">
        <v>1521</v>
      </c>
      <c r="E401" s="155"/>
      <c r="F401" s="79" t="s">
        <v>3861</v>
      </c>
      <c r="G401" s="5" t="s">
        <v>938</v>
      </c>
      <c r="H401" t="s">
        <v>938</v>
      </c>
      <c r="I401" s="6" t="s">
        <v>938</v>
      </c>
      <c r="J401" s="14"/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0.5</v>
      </c>
      <c r="BH401">
        <v>0.5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C401">
        <f t="shared" si="138"/>
        <v>2</v>
      </c>
      <c r="CE401">
        <f t="shared" si="139"/>
        <v>0</v>
      </c>
      <c r="CF401">
        <f t="shared" si="140"/>
        <v>0</v>
      </c>
      <c r="CG401">
        <f t="shared" si="141"/>
        <v>0</v>
      </c>
      <c r="CH401">
        <f t="shared" si="142"/>
        <v>0</v>
      </c>
      <c r="CI401">
        <f t="shared" si="143"/>
        <v>0</v>
      </c>
      <c r="CJ401">
        <f t="shared" si="144"/>
        <v>0</v>
      </c>
      <c r="CK401">
        <f t="shared" si="145"/>
        <v>0</v>
      </c>
      <c r="CL401">
        <f t="shared" si="146"/>
        <v>2</v>
      </c>
      <c r="CM401">
        <f t="shared" si="147"/>
        <v>0</v>
      </c>
      <c r="CN401">
        <f t="shared" si="148"/>
        <v>0</v>
      </c>
      <c r="CO401">
        <f t="shared" si="149"/>
        <v>0</v>
      </c>
      <c r="CP401">
        <f t="shared" si="150"/>
        <v>0</v>
      </c>
      <c r="CR401">
        <f t="shared" si="151"/>
        <v>1</v>
      </c>
      <c r="CW401">
        <f t="shared" si="152"/>
        <v>0</v>
      </c>
      <c r="CX401">
        <f t="shared" si="153"/>
        <v>0</v>
      </c>
      <c r="CY401">
        <f t="shared" si="154"/>
        <v>0</v>
      </c>
      <c r="CZ401">
        <f t="shared" si="155"/>
        <v>0</v>
      </c>
      <c r="DA401">
        <f t="shared" si="156"/>
        <v>2</v>
      </c>
      <c r="DB401">
        <f t="shared" si="157"/>
        <v>0</v>
      </c>
      <c r="DC401">
        <f t="shared" si="158"/>
        <v>0</v>
      </c>
      <c r="DD401">
        <f t="shared" si="159"/>
        <v>0</v>
      </c>
      <c r="DG401">
        <f t="shared" si="160"/>
        <v>1</v>
      </c>
    </row>
    <row r="402" spans="1:111" x14ac:dyDescent="0.35">
      <c r="A402" s="171" t="s">
        <v>792</v>
      </c>
      <c r="B402" s="6" t="s">
        <v>793</v>
      </c>
      <c r="C402" s="127" t="s">
        <v>793</v>
      </c>
      <c r="D402" s="56" t="s">
        <v>3124</v>
      </c>
      <c r="E402" s="154"/>
      <c r="F402" s="48" t="s">
        <v>3853</v>
      </c>
      <c r="G402" s="5" t="s">
        <v>938</v>
      </c>
      <c r="H402" t="s">
        <v>938</v>
      </c>
      <c r="I402" s="6" t="s">
        <v>938</v>
      </c>
      <c r="J402" s="14"/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0.5</v>
      </c>
      <c r="BJ402">
        <v>0.5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C402">
        <f t="shared" si="138"/>
        <v>2</v>
      </c>
      <c r="CE402">
        <f t="shared" si="139"/>
        <v>0</v>
      </c>
      <c r="CF402">
        <f t="shared" si="140"/>
        <v>0</v>
      </c>
      <c r="CG402">
        <f t="shared" si="141"/>
        <v>0</v>
      </c>
      <c r="CH402">
        <f t="shared" si="142"/>
        <v>0</v>
      </c>
      <c r="CI402">
        <f t="shared" si="143"/>
        <v>0</v>
      </c>
      <c r="CJ402">
        <f t="shared" si="144"/>
        <v>0</v>
      </c>
      <c r="CK402">
        <f t="shared" si="145"/>
        <v>0</v>
      </c>
      <c r="CL402">
        <f t="shared" si="146"/>
        <v>0</v>
      </c>
      <c r="CM402">
        <f t="shared" si="147"/>
        <v>2</v>
      </c>
      <c r="CN402">
        <f t="shared" si="148"/>
        <v>0</v>
      </c>
      <c r="CO402">
        <f t="shared" si="149"/>
        <v>0</v>
      </c>
      <c r="CP402">
        <f t="shared" si="150"/>
        <v>0</v>
      </c>
      <c r="CR402">
        <f t="shared" si="151"/>
        <v>1</v>
      </c>
      <c r="CW402">
        <f t="shared" si="152"/>
        <v>0</v>
      </c>
      <c r="CX402">
        <f t="shared" si="153"/>
        <v>0</v>
      </c>
      <c r="CY402">
        <f t="shared" si="154"/>
        <v>0</v>
      </c>
      <c r="CZ402">
        <f t="shared" si="155"/>
        <v>0</v>
      </c>
      <c r="DA402">
        <f t="shared" si="156"/>
        <v>2</v>
      </c>
      <c r="DB402">
        <f t="shared" si="157"/>
        <v>0</v>
      </c>
      <c r="DC402">
        <f t="shared" si="158"/>
        <v>0</v>
      </c>
      <c r="DD402">
        <f t="shared" si="159"/>
        <v>0</v>
      </c>
      <c r="DG402">
        <f t="shared" si="160"/>
        <v>1</v>
      </c>
    </row>
    <row r="403" spans="1:111" x14ac:dyDescent="0.35">
      <c r="A403" s="171" t="s">
        <v>796</v>
      </c>
      <c r="B403" s="6" t="s">
        <v>797</v>
      </c>
      <c r="C403" s="45" t="s">
        <v>2976</v>
      </c>
      <c r="D403" s="161" t="s">
        <v>2973</v>
      </c>
      <c r="E403" s="161"/>
      <c r="F403" s="46" t="s">
        <v>3850</v>
      </c>
      <c r="G403" s="5" t="s">
        <v>1027</v>
      </c>
      <c r="H403" t="s">
        <v>1028</v>
      </c>
      <c r="I403" s="6" t="s">
        <v>1029</v>
      </c>
      <c r="J403" s="14"/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0.5</v>
      </c>
      <c r="BJ403">
        <v>0</v>
      </c>
      <c r="BK403">
        <v>0</v>
      </c>
      <c r="BL403">
        <v>0.5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C403">
        <f t="shared" si="138"/>
        <v>2</v>
      </c>
      <c r="CE403">
        <f t="shared" si="139"/>
        <v>0</v>
      </c>
      <c r="CF403">
        <f t="shared" si="140"/>
        <v>0</v>
      </c>
      <c r="CG403">
        <f t="shared" si="141"/>
        <v>0</v>
      </c>
      <c r="CH403">
        <f t="shared" si="142"/>
        <v>0</v>
      </c>
      <c r="CI403">
        <f t="shared" si="143"/>
        <v>0</v>
      </c>
      <c r="CJ403">
        <f t="shared" si="144"/>
        <v>0</v>
      </c>
      <c r="CK403">
        <f t="shared" si="145"/>
        <v>0</v>
      </c>
      <c r="CL403">
        <f t="shared" si="146"/>
        <v>0</v>
      </c>
      <c r="CM403">
        <f t="shared" si="147"/>
        <v>2</v>
      </c>
      <c r="CN403">
        <f t="shared" si="148"/>
        <v>0</v>
      </c>
      <c r="CO403">
        <f t="shared" si="149"/>
        <v>0</v>
      </c>
      <c r="CP403">
        <f t="shared" si="150"/>
        <v>0</v>
      </c>
      <c r="CR403">
        <f t="shared" si="151"/>
        <v>1</v>
      </c>
      <c r="CW403">
        <f t="shared" si="152"/>
        <v>0</v>
      </c>
      <c r="CX403">
        <f t="shared" si="153"/>
        <v>0</v>
      </c>
      <c r="CY403">
        <f t="shared" si="154"/>
        <v>0</v>
      </c>
      <c r="CZ403">
        <f t="shared" si="155"/>
        <v>0</v>
      </c>
      <c r="DA403">
        <f t="shared" si="156"/>
        <v>2</v>
      </c>
      <c r="DB403">
        <f t="shared" si="157"/>
        <v>0</v>
      </c>
      <c r="DC403">
        <f t="shared" si="158"/>
        <v>0</v>
      </c>
      <c r="DD403">
        <f t="shared" si="159"/>
        <v>0</v>
      </c>
      <c r="DG403">
        <f t="shared" si="160"/>
        <v>1</v>
      </c>
    </row>
    <row r="404" spans="1:111" x14ac:dyDescent="0.35">
      <c r="A404" s="171" t="s">
        <v>800</v>
      </c>
      <c r="B404" s="6" t="s">
        <v>801</v>
      </c>
      <c r="C404" s="45" t="s">
        <v>2982</v>
      </c>
      <c r="D404" s="161" t="s">
        <v>913</v>
      </c>
      <c r="E404" s="161"/>
      <c r="F404" s="46" t="s">
        <v>3850</v>
      </c>
      <c r="G404" s="5" t="s">
        <v>912</v>
      </c>
      <c r="H404" t="s">
        <v>913</v>
      </c>
      <c r="I404" s="6" t="s">
        <v>914</v>
      </c>
      <c r="J404" s="14"/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0.5</v>
      </c>
      <c r="BJ404">
        <v>0</v>
      </c>
      <c r="BK404">
        <v>0</v>
      </c>
      <c r="BL404">
        <v>0</v>
      </c>
      <c r="BM404">
        <v>0.5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C404">
        <f t="shared" si="138"/>
        <v>2</v>
      </c>
      <c r="CE404">
        <f t="shared" si="139"/>
        <v>0</v>
      </c>
      <c r="CF404">
        <f t="shared" si="140"/>
        <v>0</v>
      </c>
      <c r="CG404">
        <f t="shared" si="141"/>
        <v>0</v>
      </c>
      <c r="CH404">
        <f t="shared" si="142"/>
        <v>0</v>
      </c>
      <c r="CI404">
        <f t="shared" si="143"/>
        <v>0</v>
      </c>
      <c r="CJ404">
        <f t="shared" si="144"/>
        <v>0</v>
      </c>
      <c r="CK404">
        <f t="shared" si="145"/>
        <v>0</v>
      </c>
      <c r="CL404">
        <f t="shared" si="146"/>
        <v>0</v>
      </c>
      <c r="CM404">
        <f t="shared" si="147"/>
        <v>2</v>
      </c>
      <c r="CN404">
        <f t="shared" si="148"/>
        <v>0</v>
      </c>
      <c r="CO404">
        <f t="shared" si="149"/>
        <v>0</v>
      </c>
      <c r="CP404">
        <f t="shared" si="150"/>
        <v>0</v>
      </c>
      <c r="CR404">
        <f t="shared" si="151"/>
        <v>1</v>
      </c>
      <c r="CW404">
        <f t="shared" si="152"/>
        <v>0</v>
      </c>
      <c r="CX404">
        <f t="shared" si="153"/>
        <v>0</v>
      </c>
      <c r="CY404">
        <f t="shared" si="154"/>
        <v>0</v>
      </c>
      <c r="CZ404">
        <f t="shared" si="155"/>
        <v>0</v>
      </c>
      <c r="DA404">
        <f t="shared" si="156"/>
        <v>2</v>
      </c>
      <c r="DB404">
        <f t="shared" si="157"/>
        <v>0</v>
      </c>
      <c r="DC404">
        <f t="shared" si="158"/>
        <v>0</v>
      </c>
      <c r="DD404">
        <f t="shared" si="159"/>
        <v>0</v>
      </c>
      <c r="DG404">
        <f t="shared" si="160"/>
        <v>1</v>
      </c>
    </row>
    <row r="405" spans="1:111" x14ac:dyDescent="0.35">
      <c r="A405" s="171" t="s">
        <v>814</v>
      </c>
      <c r="B405" s="6" t="s">
        <v>815</v>
      </c>
      <c r="C405" s="71" t="s">
        <v>2985</v>
      </c>
      <c r="D405" s="163" t="s">
        <v>924</v>
      </c>
      <c r="E405" s="163"/>
      <c r="F405" s="72" t="s">
        <v>3857</v>
      </c>
      <c r="G405" s="5" t="s">
        <v>938</v>
      </c>
      <c r="H405" t="s">
        <v>938</v>
      </c>
      <c r="I405" s="6" t="s">
        <v>938</v>
      </c>
      <c r="J405" s="14"/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0.5</v>
      </c>
      <c r="BK405">
        <v>0</v>
      </c>
      <c r="BL405">
        <v>0.5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C405">
        <f t="shared" si="138"/>
        <v>2</v>
      </c>
      <c r="CE405">
        <f t="shared" si="139"/>
        <v>0</v>
      </c>
      <c r="CF405">
        <f t="shared" si="140"/>
        <v>0</v>
      </c>
      <c r="CG405">
        <f t="shared" si="141"/>
        <v>0</v>
      </c>
      <c r="CH405">
        <f t="shared" si="142"/>
        <v>0</v>
      </c>
      <c r="CI405">
        <f t="shared" si="143"/>
        <v>0</v>
      </c>
      <c r="CJ405">
        <f t="shared" si="144"/>
        <v>0</v>
      </c>
      <c r="CK405">
        <f t="shared" si="145"/>
        <v>0</v>
      </c>
      <c r="CL405">
        <f t="shared" si="146"/>
        <v>0</v>
      </c>
      <c r="CM405">
        <f t="shared" si="147"/>
        <v>2</v>
      </c>
      <c r="CN405">
        <f t="shared" si="148"/>
        <v>0</v>
      </c>
      <c r="CO405">
        <f t="shared" si="149"/>
        <v>0</v>
      </c>
      <c r="CP405">
        <f t="shared" si="150"/>
        <v>0</v>
      </c>
      <c r="CR405">
        <f t="shared" si="151"/>
        <v>1</v>
      </c>
      <c r="CW405">
        <f t="shared" si="152"/>
        <v>0</v>
      </c>
      <c r="CX405">
        <f t="shared" si="153"/>
        <v>0</v>
      </c>
      <c r="CY405">
        <f t="shared" si="154"/>
        <v>0</v>
      </c>
      <c r="CZ405">
        <f t="shared" si="155"/>
        <v>0</v>
      </c>
      <c r="DA405">
        <f t="shared" si="156"/>
        <v>2</v>
      </c>
      <c r="DB405">
        <f t="shared" si="157"/>
        <v>0</v>
      </c>
      <c r="DC405">
        <f t="shared" si="158"/>
        <v>0</v>
      </c>
      <c r="DD405">
        <f t="shared" si="159"/>
        <v>0</v>
      </c>
      <c r="DG405">
        <f t="shared" si="160"/>
        <v>1</v>
      </c>
    </row>
    <row r="406" spans="1:111" x14ac:dyDescent="0.35">
      <c r="A406" s="171" t="s">
        <v>816</v>
      </c>
      <c r="B406" s="6" t="s">
        <v>817</v>
      </c>
      <c r="C406" s="45" t="s">
        <v>2988</v>
      </c>
      <c r="D406" s="161" t="s">
        <v>913</v>
      </c>
      <c r="E406" s="161"/>
      <c r="F406" s="46" t="s">
        <v>3850</v>
      </c>
      <c r="G406" s="5" t="s">
        <v>912</v>
      </c>
      <c r="H406" t="s">
        <v>913</v>
      </c>
      <c r="I406" s="6" t="s">
        <v>914</v>
      </c>
      <c r="J406" s="14"/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0.5</v>
      </c>
      <c r="BK406">
        <v>0</v>
      </c>
      <c r="BL406">
        <v>0.5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C406">
        <f t="shared" si="138"/>
        <v>2</v>
      </c>
      <c r="CE406">
        <f t="shared" si="139"/>
        <v>0</v>
      </c>
      <c r="CF406">
        <f t="shared" si="140"/>
        <v>0</v>
      </c>
      <c r="CG406">
        <f t="shared" si="141"/>
        <v>0</v>
      </c>
      <c r="CH406">
        <f t="shared" si="142"/>
        <v>0</v>
      </c>
      <c r="CI406">
        <f t="shared" si="143"/>
        <v>0</v>
      </c>
      <c r="CJ406">
        <f t="shared" si="144"/>
        <v>0</v>
      </c>
      <c r="CK406">
        <f t="shared" si="145"/>
        <v>0</v>
      </c>
      <c r="CL406">
        <f t="shared" si="146"/>
        <v>0</v>
      </c>
      <c r="CM406">
        <f t="shared" si="147"/>
        <v>2</v>
      </c>
      <c r="CN406">
        <f t="shared" si="148"/>
        <v>0</v>
      </c>
      <c r="CO406">
        <f t="shared" si="149"/>
        <v>0</v>
      </c>
      <c r="CP406">
        <f t="shared" si="150"/>
        <v>0</v>
      </c>
      <c r="CR406">
        <f t="shared" si="151"/>
        <v>1</v>
      </c>
      <c r="CW406">
        <f t="shared" si="152"/>
        <v>0</v>
      </c>
      <c r="CX406">
        <f t="shared" si="153"/>
        <v>0</v>
      </c>
      <c r="CY406">
        <f t="shared" si="154"/>
        <v>0</v>
      </c>
      <c r="CZ406">
        <f t="shared" si="155"/>
        <v>0</v>
      </c>
      <c r="DA406">
        <f t="shared" si="156"/>
        <v>2</v>
      </c>
      <c r="DB406">
        <f t="shared" si="157"/>
        <v>0</v>
      </c>
      <c r="DC406">
        <f t="shared" si="158"/>
        <v>0</v>
      </c>
      <c r="DD406">
        <f t="shared" si="159"/>
        <v>0</v>
      </c>
      <c r="DG406">
        <f t="shared" si="160"/>
        <v>1</v>
      </c>
    </row>
    <row r="407" spans="1:111" x14ac:dyDescent="0.35">
      <c r="A407" s="171" t="s">
        <v>818</v>
      </c>
      <c r="B407" s="6" t="s">
        <v>598</v>
      </c>
      <c r="C407" s="47" t="s">
        <v>3898</v>
      </c>
      <c r="D407" s="154" t="s">
        <v>1521</v>
      </c>
      <c r="E407" s="154"/>
      <c r="F407" s="48" t="s">
        <v>3853</v>
      </c>
      <c r="G407" s="5" t="s">
        <v>938</v>
      </c>
      <c r="H407" t="s">
        <v>938</v>
      </c>
      <c r="I407" s="6" t="s">
        <v>938</v>
      </c>
      <c r="J407" s="14"/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0.5</v>
      </c>
      <c r="BK407">
        <v>0</v>
      </c>
      <c r="BL407">
        <v>0.5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C407">
        <f t="shared" si="138"/>
        <v>2</v>
      </c>
      <c r="CE407">
        <f t="shared" si="139"/>
        <v>0</v>
      </c>
      <c r="CF407">
        <f t="shared" si="140"/>
        <v>0</v>
      </c>
      <c r="CG407">
        <f t="shared" si="141"/>
        <v>0</v>
      </c>
      <c r="CH407">
        <f t="shared" si="142"/>
        <v>0</v>
      </c>
      <c r="CI407">
        <f t="shared" si="143"/>
        <v>0</v>
      </c>
      <c r="CJ407">
        <f t="shared" si="144"/>
        <v>0</v>
      </c>
      <c r="CK407">
        <f t="shared" si="145"/>
        <v>0</v>
      </c>
      <c r="CL407">
        <f t="shared" si="146"/>
        <v>0</v>
      </c>
      <c r="CM407">
        <f t="shared" si="147"/>
        <v>2</v>
      </c>
      <c r="CN407">
        <f t="shared" si="148"/>
        <v>0</v>
      </c>
      <c r="CO407">
        <f t="shared" si="149"/>
        <v>0</v>
      </c>
      <c r="CP407">
        <f t="shared" si="150"/>
        <v>0</v>
      </c>
      <c r="CR407">
        <f t="shared" si="151"/>
        <v>1</v>
      </c>
      <c r="CW407">
        <f t="shared" si="152"/>
        <v>0</v>
      </c>
      <c r="CX407">
        <f t="shared" si="153"/>
        <v>0</v>
      </c>
      <c r="CY407">
        <f t="shared" si="154"/>
        <v>0</v>
      </c>
      <c r="CZ407">
        <f t="shared" si="155"/>
        <v>0</v>
      </c>
      <c r="DA407">
        <f t="shared" si="156"/>
        <v>2</v>
      </c>
      <c r="DB407">
        <f t="shared" si="157"/>
        <v>0</v>
      </c>
      <c r="DC407">
        <f t="shared" si="158"/>
        <v>0</v>
      </c>
      <c r="DD407">
        <f t="shared" si="159"/>
        <v>0</v>
      </c>
      <c r="DG407">
        <f t="shared" si="160"/>
        <v>1</v>
      </c>
    </row>
    <row r="408" spans="1:111" x14ac:dyDescent="0.35">
      <c r="A408" s="171" t="s">
        <v>820</v>
      </c>
      <c r="B408" s="6" t="s">
        <v>821</v>
      </c>
      <c r="C408" s="45"/>
      <c r="D408" s="161" t="s">
        <v>913</v>
      </c>
      <c r="E408" s="161"/>
      <c r="F408" s="46" t="s">
        <v>3850</v>
      </c>
      <c r="G408" s="5" t="s">
        <v>912</v>
      </c>
      <c r="H408" t="s">
        <v>913</v>
      </c>
      <c r="I408" s="6" t="s">
        <v>914</v>
      </c>
      <c r="J408" s="14"/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0.5</v>
      </c>
      <c r="BL408">
        <v>0.5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C408">
        <f t="shared" si="138"/>
        <v>2</v>
      </c>
      <c r="CE408">
        <f t="shared" si="139"/>
        <v>0</v>
      </c>
      <c r="CF408">
        <f t="shared" si="140"/>
        <v>0</v>
      </c>
      <c r="CG408">
        <f t="shared" si="141"/>
        <v>0</v>
      </c>
      <c r="CH408">
        <f t="shared" si="142"/>
        <v>0</v>
      </c>
      <c r="CI408">
        <f t="shared" si="143"/>
        <v>0</v>
      </c>
      <c r="CJ408">
        <f t="shared" si="144"/>
        <v>0</v>
      </c>
      <c r="CK408">
        <f t="shared" si="145"/>
        <v>0</v>
      </c>
      <c r="CL408">
        <f t="shared" si="146"/>
        <v>0</v>
      </c>
      <c r="CM408">
        <f t="shared" si="147"/>
        <v>2</v>
      </c>
      <c r="CN408">
        <f t="shared" si="148"/>
        <v>0</v>
      </c>
      <c r="CO408">
        <f t="shared" si="149"/>
        <v>0</v>
      </c>
      <c r="CP408">
        <f t="shared" si="150"/>
        <v>0</v>
      </c>
      <c r="CR408">
        <f t="shared" si="151"/>
        <v>1</v>
      </c>
      <c r="CW408">
        <f t="shared" si="152"/>
        <v>0</v>
      </c>
      <c r="CX408">
        <f t="shared" si="153"/>
        <v>0</v>
      </c>
      <c r="CY408">
        <f t="shared" si="154"/>
        <v>0</v>
      </c>
      <c r="CZ408">
        <f t="shared" si="155"/>
        <v>0</v>
      </c>
      <c r="DA408">
        <f t="shared" si="156"/>
        <v>2</v>
      </c>
      <c r="DB408">
        <f t="shared" si="157"/>
        <v>0</v>
      </c>
      <c r="DC408">
        <f t="shared" si="158"/>
        <v>0</v>
      </c>
      <c r="DD408">
        <f t="shared" si="159"/>
        <v>0</v>
      </c>
      <c r="DG408">
        <f t="shared" si="160"/>
        <v>1</v>
      </c>
    </row>
    <row r="409" spans="1:111" x14ac:dyDescent="0.35">
      <c r="A409" s="171" t="s">
        <v>822</v>
      </c>
      <c r="B409" s="6" t="s">
        <v>822</v>
      </c>
      <c r="C409" s="71" t="s">
        <v>2993</v>
      </c>
      <c r="D409" s="163" t="s">
        <v>1030</v>
      </c>
      <c r="E409" s="163"/>
      <c r="F409" s="72" t="s">
        <v>3857</v>
      </c>
      <c r="G409" s="5" t="s">
        <v>939</v>
      </c>
      <c r="H409" t="s">
        <v>1030</v>
      </c>
      <c r="I409" s="6" t="s">
        <v>1017</v>
      </c>
      <c r="J409" s="14"/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0.5</v>
      </c>
      <c r="BL409">
        <v>0.5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C409">
        <f t="shared" si="138"/>
        <v>2</v>
      </c>
      <c r="CE409">
        <f t="shared" si="139"/>
        <v>0</v>
      </c>
      <c r="CF409">
        <f t="shared" si="140"/>
        <v>0</v>
      </c>
      <c r="CG409">
        <f t="shared" si="141"/>
        <v>0</v>
      </c>
      <c r="CH409">
        <f t="shared" si="142"/>
        <v>0</v>
      </c>
      <c r="CI409">
        <f t="shared" si="143"/>
        <v>0</v>
      </c>
      <c r="CJ409">
        <f t="shared" si="144"/>
        <v>0</v>
      </c>
      <c r="CK409">
        <f t="shared" si="145"/>
        <v>0</v>
      </c>
      <c r="CL409">
        <f t="shared" si="146"/>
        <v>0</v>
      </c>
      <c r="CM409">
        <f t="shared" si="147"/>
        <v>2</v>
      </c>
      <c r="CN409">
        <f t="shared" si="148"/>
        <v>0</v>
      </c>
      <c r="CO409">
        <f t="shared" si="149"/>
        <v>0</v>
      </c>
      <c r="CP409">
        <f t="shared" si="150"/>
        <v>0</v>
      </c>
      <c r="CR409">
        <f t="shared" si="151"/>
        <v>1</v>
      </c>
      <c r="CW409">
        <f t="shared" si="152"/>
        <v>0</v>
      </c>
      <c r="CX409">
        <f t="shared" si="153"/>
        <v>0</v>
      </c>
      <c r="CY409">
        <f t="shared" si="154"/>
        <v>0</v>
      </c>
      <c r="CZ409">
        <f t="shared" si="155"/>
        <v>0</v>
      </c>
      <c r="DA409">
        <f t="shared" si="156"/>
        <v>2</v>
      </c>
      <c r="DB409">
        <f t="shared" si="157"/>
        <v>0</v>
      </c>
      <c r="DC409">
        <f t="shared" si="158"/>
        <v>0</v>
      </c>
      <c r="DD409">
        <f t="shared" si="159"/>
        <v>0</v>
      </c>
      <c r="DG409">
        <f t="shared" si="160"/>
        <v>1</v>
      </c>
    </row>
    <row r="410" spans="1:111" x14ac:dyDescent="0.35">
      <c r="A410" s="171" t="s">
        <v>823</v>
      </c>
      <c r="B410" s="6" t="s">
        <v>824</v>
      </c>
      <c r="C410" s="45" t="s">
        <v>3080</v>
      </c>
      <c r="D410" s="161" t="s">
        <v>913</v>
      </c>
      <c r="E410" s="161"/>
      <c r="F410" s="46" t="s">
        <v>3850</v>
      </c>
      <c r="G410" s="5" t="s">
        <v>912</v>
      </c>
      <c r="H410" t="s">
        <v>913</v>
      </c>
      <c r="I410" s="6" t="s">
        <v>914</v>
      </c>
      <c r="J410" s="14"/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0.5</v>
      </c>
      <c r="BL410">
        <v>0.5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C410">
        <f t="shared" si="138"/>
        <v>2</v>
      </c>
      <c r="CE410">
        <f t="shared" si="139"/>
        <v>0</v>
      </c>
      <c r="CF410">
        <f t="shared" si="140"/>
        <v>0</v>
      </c>
      <c r="CG410">
        <f t="shared" si="141"/>
        <v>0</v>
      </c>
      <c r="CH410">
        <f t="shared" si="142"/>
        <v>0</v>
      </c>
      <c r="CI410">
        <f t="shared" si="143"/>
        <v>0</v>
      </c>
      <c r="CJ410">
        <f t="shared" si="144"/>
        <v>0</v>
      </c>
      <c r="CK410">
        <f t="shared" si="145"/>
        <v>0</v>
      </c>
      <c r="CL410">
        <f t="shared" si="146"/>
        <v>0</v>
      </c>
      <c r="CM410">
        <f t="shared" si="147"/>
        <v>2</v>
      </c>
      <c r="CN410">
        <f t="shared" si="148"/>
        <v>0</v>
      </c>
      <c r="CO410">
        <f t="shared" si="149"/>
        <v>0</v>
      </c>
      <c r="CP410">
        <f t="shared" si="150"/>
        <v>0</v>
      </c>
      <c r="CR410">
        <f t="shared" si="151"/>
        <v>1</v>
      </c>
      <c r="CW410">
        <f t="shared" si="152"/>
        <v>0</v>
      </c>
      <c r="CX410">
        <f t="shared" si="153"/>
        <v>0</v>
      </c>
      <c r="CY410">
        <f t="shared" si="154"/>
        <v>0</v>
      </c>
      <c r="CZ410">
        <f t="shared" si="155"/>
        <v>0</v>
      </c>
      <c r="DA410">
        <f t="shared" si="156"/>
        <v>2</v>
      </c>
      <c r="DB410">
        <f t="shared" si="157"/>
        <v>0</v>
      </c>
      <c r="DC410">
        <f t="shared" si="158"/>
        <v>0</v>
      </c>
      <c r="DD410">
        <f t="shared" si="159"/>
        <v>0</v>
      </c>
      <c r="DG410">
        <f t="shared" si="160"/>
        <v>1</v>
      </c>
    </row>
    <row r="411" spans="1:111" x14ac:dyDescent="0.35">
      <c r="A411" s="171" t="s">
        <v>825</v>
      </c>
      <c r="B411" s="6" t="s">
        <v>826</v>
      </c>
      <c r="C411" s="45" t="s">
        <v>2291</v>
      </c>
      <c r="D411" s="161" t="s">
        <v>913</v>
      </c>
      <c r="E411" s="161"/>
      <c r="F411" s="46" t="s">
        <v>3850</v>
      </c>
      <c r="G411" s="5" t="s">
        <v>938</v>
      </c>
      <c r="H411" t="s">
        <v>938</v>
      </c>
      <c r="I411" s="6" t="s">
        <v>938</v>
      </c>
      <c r="J411" s="14"/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0.5</v>
      </c>
      <c r="BL411">
        <v>0</v>
      </c>
      <c r="BM411">
        <v>0.5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C411">
        <f t="shared" si="138"/>
        <v>2</v>
      </c>
      <c r="CE411">
        <f t="shared" si="139"/>
        <v>0</v>
      </c>
      <c r="CF411">
        <f t="shared" si="140"/>
        <v>0</v>
      </c>
      <c r="CG411">
        <f t="shared" si="141"/>
        <v>0</v>
      </c>
      <c r="CH411">
        <f t="shared" si="142"/>
        <v>0</v>
      </c>
      <c r="CI411">
        <f t="shared" si="143"/>
        <v>0</v>
      </c>
      <c r="CJ411">
        <f t="shared" si="144"/>
        <v>0</v>
      </c>
      <c r="CK411">
        <f t="shared" si="145"/>
        <v>0</v>
      </c>
      <c r="CL411">
        <f t="shared" si="146"/>
        <v>0</v>
      </c>
      <c r="CM411">
        <f t="shared" si="147"/>
        <v>2</v>
      </c>
      <c r="CN411">
        <f t="shared" si="148"/>
        <v>0</v>
      </c>
      <c r="CO411">
        <f t="shared" si="149"/>
        <v>0</v>
      </c>
      <c r="CP411">
        <f t="shared" si="150"/>
        <v>0</v>
      </c>
      <c r="CR411">
        <f t="shared" si="151"/>
        <v>1</v>
      </c>
      <c r="CW411">
        <f t="shared" si="152"/>
        <v>0</v>
      </c>
      <c r="CX411">
        <f t="shared" si="153"/>
        <v>0</v>
      </c>
      <c r="CY411">
        <f t="shared" si="154"/>
        <v>0</v>
      </c>
      <c r="CZ411">
        <f t="shared" si="155"/>
        <v>0</v>
      </c>
      <c r="DA411">
        <f t="shared" si="156"/>
        <v>2</v>
      </c>
      <c r="DB411">
        <f t="shared" si="157"/>
        <v>0</v>
      </c>
      <c r="DC411">
        <f t="shared" si="158"/>
        <v>0</v>
      </c>
      <c r="DD411">
        <f t="shared" si="159"/>
        <v>0</v>
      </c>
      <c r="DG411">
        <f t="shared" si="160"/>
        <v>1</v>
      </c>
    </row>
    <row r="412" spans="1:111" x14ac:dyDescent="0.35">
      <c r="A412" s="171" t="s">
        <v>827</v>
      </c>
      <c r="B412" s="6" t="s">
        <v>828</v>
      </c>
      <c r="C412" s="78" t="s">
        <v>3841</v>
      </c>
      <c r="D412" s="155" t="s">
        <v>3688</v>
      </c>
      <c r="E412" s="155"/>
      <c r="F412" s="79" t="s">
        <v>3861</v>
      </c>
      <c r="G412" s="5" t="s">
        <v>938</v>
      </c>
      <c r="H412" t="s">
        <v>938</v>
      </c>
      <c r="I412" s="6" t="s">
        <v>938</v>
      </c>
      <c r="J412" s="14"/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0.5</v>
      </c>
      <c r="BM412">
        <v>0.5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C412">
        <f t="shared" si="138"/>
        <v>2</v>
      </c>
      <c r="CE412">
        <f t="shared" si="139"/>
        <v>0</v>
      </c>
      <c r="CF412">
        <f t="shared" si="140"/>
        <v>0</v>
      </c>
      <c r="CG412">
        <f t="shared" si="141"/>
        <v>0</v>
      </c>
      <c r="CH412">
        <f t="shared" si="142"/>
        <v>0</v>
      </c>
      <c r="CI412">
        <f t="shared" si="143"/>
        <v>0</v>
      </c>
      <c r="CJ412">
        <f t="shared" si="144"/>
        <v>0</v>
      </c>
      <c r="CK412">
        <f t="shared" si="145"/>
        <v>0</v>
      </c>
      <c r="CL412">
        <f t="shared" si="146"/>
        <v>0</v>
      </c>
      <c r="CM412">
        <f t="shared" si="147"/>
        <v>2</v>
      </c>
      <c r="CN412">
        <f t="shared" si="148"/>
        <v>0</v>
      </c>
      <c r="CO412">
        <f t="shared" si="149"/>
        <v>0</v>
      </c>
      <c r="CP412">
        <f t="shared" si="150"/>
        <v>0</v>
      </c>
      <c r="CR412">
        <f t="shared" si="151"/>
        <v>1</v>
      </c>
      <c r="CW412">
        <f t="shared" si="152"/>
        <v>0</v>
      </c>
      <c r="CX412">
        <f t="shared" si="153"/>
        <v>0</v>
      </c>
      <c r="CY412">
        <f t="shared" si="154"/>
        <v>0</v>
      </c>
      <c r="CZ412">
        <f t="shared" si="155"/>
        <v>0</v>
      </c>
      <c r="DA412">
        <f t="shared" si="156"/>
        <v>2</v>
      </c>
      <c r="DB412">
        <f t="shared" si="157"/>
        <v>0</v>
      </c>
      <c r="DC412">
        <f t="shared" si="158"/>
        <v>0</v>
      </c>
      <c r="DD412">
        <f t="shared" si="159"/>
        <v>0</v>
      </c>
      <c r="DG412">
        <f t="shared" si="160"/>
        <v>1</v>
      </c>
    </row>
    <row r="413" spans="1:111" x14ac:dyDescent="0.35">
      <c r="A413" s="171" t="s">
        <v>835</v>
      </c>
      <c r="B413" s="6" t="s">
        <v>836</v>
      </c>
      <c r="C413" s="45" t="s">
        <v>3009</v>
      </c>
      <c r="D413" s="161" t="s">
        <v>1002</v>
      </c>
      <c r="E413" s="161"/>
      <c r="F413" s="46" t="s">
        <v>3850</v>
      </c>
      <c r="G413" s="5" t="s">
        <v>947</v>
      </c>
      <c r="H413" t="s">
        <v>1002</v>
      </c>
      <c r="I413" s="6" t="s">
        <v>1003</v>
      </c>
      <c r="J413" s="14"/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0.5</v>
      </c>
      <c r="BO413">
        <v>0</v>
      </c>
      <c r="BP413">
        <v>0.5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C413">
        <f t="shared" si="138"/>
        <v>2</v>
      </c>
      <c r="CE413">
        <f t="shared" si="139"/>
        <v>0</v>
      </c>
      <c r="CF413">
        <f t="shared" si="140"/>
        <v>0</v>
      </c>
      <c r="CG413">
        <f t="shared" si="141"/>
        <v>0</v>
      </c>
      <c r="CH413">
        <f t="shared" si="142"/>
        <v>0</v>
      </c>
      <c r="CI413">
        <f t="shared" si="143"/>
        <v>0</v>
      </c>
      <c r="CJ413">
        <f t="shared" si="144"/>
        <v>0</v>
      </c>
      <c r="CK413">
        <f t="shared" si="145"/>
        <v>0</v>
      </c>
      <c r="CL413">
        <f t="shared" si="146"/>
        <v>0</v>
      </c>
      <c r="CM413">
        <f t="shared" si="147"/>
        <v>0</v>
      </c>
      <c r="CN413">
        <f t="shared" si="148"/>
        <v>2</v>
      </c>
      <c r="CO413">
        <f t="shared" si="149"/>
        <v>0</v>
      </c>
      <c r="CP413">
        <f t="shared" si="150"/>
        <v>0</v>
      </c>
      <c r="CR413">
        <f t="shared" si="151"/>
        <v>1</v>
      </c>
      <c r="CW413">
        <f t="shared" si="152"/>
        <v>0</v>
      </c>
      <c r="CX413">
        <f t="shared" si="153"/>
        <v>0</v>
      </c>
      <c r="CY413">
        <f t="shared" si="154"/>
        <v>0</v>
      </c>
      <c r="CZ413">
        <f t="shared" si="155"/>
        <v>0</v>
      </c>
      <c r="DA413">
        <f t="shared" si="156"/>
        <v>0</v>
      </c>
      <c r="DB413">
        <f t="shared" si="157"/>
        <v>2</v>
      </c>
      <c r="DC413">
        <f t="shared" si="158"/>
        <v>0</v>
      </c>
      <c r="DD413">
        <f t="shared" si="159"/>
        <v>0</v>
      </c>
      <c r="DG413">
        <f t="shared" si="160"/>
        <v>1</v>
      </c>
    </row>
    <row r="414" spans="1:111" x14ac:dyDescent="0.35">
      <c r="A414" s="171" t="s">
        <v>847</v>
      </c>
      <c r="B414" s="6" t="s">
        <v>848</v>
      </c>
      <c r="C414" s="168" t="s">
        <v>938</v>
      </c>
      <c r="D414" s="162" t="s">
        <v>938</v>
      </c>
      <c r="E414" s="162"/>
      <c r="F414" s="164" t="s">
        <v>3852</v>
      </c>
      <c r="G414" s="5" t="s">
        <v>938</v>
      </c>
      <c r="H414" t="s">
        <v>938</v>
      </c>
      <c r="I414" s="6" t="s">
        <v>938</v>
      </c>
      <c r="J414" s="14"/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0.5</v>
      </c>
      <c r="BT414">
        <v>0</v>
      </c>
      <c r="BU414">
        <v>0</v>
      </c>
      <c r="BV414">
        <v>0.5</v>
      </c>
      <c r="BW414">
        <v>0</v>
      </c>
      <c r="BX414">
        <v>0</v>
      </c>
      <c r="BY414">
        <v>0</v>
      </c>
      <c r="BZ414">
        <v>0</v>
      </c>
      <c r="CA414">
        <v>0</v>
      </c>
      <c r="CC414">
        <f t="shared" si="138"/>
        <v>2</v>
      </c>
      <c r="CE414">
        <f t="shared" si="139"/>
        <v>0</v>
      </c>
      <c r="CF414">
        <f t="shared" si="140"/>
        <v>0</v>
      </c>
      <c r="CG414">
        <f t="shared" si="141"/>
        <v>0</v>
      </c>
      <c r="CH414">
        <f t="shared" si="142"/>
        <v>0</v>
      </c>
      <c r="CI414">
        <f t="shared" si="143"/>
        <v>0</v>
      </c>
      <c r="CJ414">
        <f t="shared" si="144"/>
        <v>0</v>
      </c>
      <c r="CK414">
        <f t="shared" si="145"/>
        <v>0</v>
      </c>
      <c r="CL414">
        <f t="shared" si="146"/>
        <v>0</v>
      </c>
      <c r="CM414">
        <f t="shared" si="147"/>
        <v>0</v>
      </c>
      <c r="CN414">
        <f t="shared" si="148"/>
        <v>0</v>
      </c>
      <c r="CO414">
        <f t="shared" si="149"/>
        <v>2</v>
      </c>
      <c r="CP414">
        <f t="shared" si="150"/>
        <v>0</v>
      </c>
      <c r="CR414">
        <f t="shared" si="151"/>
        <v>1</v>
      </c>
      <c r="CW414">
        <f t="shared" si="152"/>
        <v>0</v>
      </c>
      <c r="CX414">
        <f t="shared" si="153"/>
        <v>0</v>
      </c>
      <c r="CY414">
        <f t="shared" si="154"/>
        <v>0</v>
      </c>
      <c r="CZ414">
        <f t="shared" si="155"/>
        <v>0</v>
      </c>
      <c r="DA414">
        <f t="shared" si="156"/>
        <v>0</v>
      </c>
      <c r="DB414">
        <f t="shared" si="157"/>
        <v>0</v>
      </c>
      <c r="DC414">
        <f t="shared" si="158"/>
        <v>2</v>
      </c>
      <c r="DD414">
        <f t="shared" si="159"/>
        <v>0</v>
      </c>
      <c r="DG414">
        <f t="shared" si="160"/>
        <v>1</v>
      </c>
    </row>
    <row r="415" spans="1:111" x14ac:dyDescent="0.35">
      <c r="A415" s="171" t="s">
        <v>855</v>
      </c>
      <c r="B415" s="6" t="s">
        <v>856</v>
      </c>
      <c r="C415" s="71" t="s">
        <v>856</v>
      </c>
      <c r="D415" s="163" t="s">
        <v>3012</v>
      </c>
      <c r="E415" s="163"/>
      <c r="F415" s="72" t="s">
        <v>3857</v>
      </c>
      <c r="G415" s="5" t="s">
        <v>938</v>
      </c>
      <c r="H415" t="s">
        <v>938</v>
      </c>
      <c r="I415" s="6" t="s">
        <v>938</v>
      </c>
      <c r="J415" s="14"/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0.5</v>
      </c>
      <c r="BU415">
        <v>0.5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C415">
        <f t="shared" si="138"/>
        <v>2</v>
      </c>
      <c r="CE415">
        <f t="shared" si="139"/>
        <v>0</v>
      </c>
      <c r="CF415">
        <f t="shared" si="140"/>
        <v>0</v>
      </c>
      <c r="CG415">
        <f t="shared" si="141"/>
        <v>0</v>
      </c>
      <c r="CH415">
        <f t="shared" si="142"/>
        <v>0</v>
      </c>
      <c r="CI415">
        <f t="shared" si="143"/>
        <v>0</v>
      </c>
      <c r="CJ415">
        <f t="shared" si="144"/>
        <v>0</v>
      </c>
      <c r="CK415">
        <f t="shared" si="145"/>
        <v>0</v>
      </c>
      <c r="CL415">
        <f t="shared" si="146"/>
        <v>0</v>
      </c>
      <c r="CM415">
        <f t="shared" si="147"/>
        <v>0</v>
      </c>
      <c r="CN415">
        <f t="shared" si="148"/>
        <v>0</v>
      </c>
      <c r="CO415">
        <f t="shared" si="149"/>
        <v>2</v>
      </c>
      <c r="CP415">
        <f t="shared" si="150"/>
        <v>0</v>
      </c>
      <c r="CR415">
        <f t="shared" si="151"/>
        <v>1</v>
      </c>
      <c r="CW415">
        <f t="shared" si="152"/>
        <v>0</v>
      </c>
      <c r="CX415">
        <f t="shared" si="153"/>
        <v>0</v>
      </c>
      <c r="CY415">
        <f t="shared" si="154"/>
        <v>0</v>
      </c>
      <c r="CZ415">
        <f t="shared" si="155"/>
        <v>0</v>
      </c>
      <c r="DA415">
        <f t="shared" si="156"/>
        <v>0</v>
      </c>
      <c r="DB415">
        <f t="shared" si="157"/>
        <v>0</v>
      </c>
      <c r="DC415">
        <f t="shared" si="158"/>
        <v>2</v>
      </c>
      <c r="DD415">
        <f t="shared" si="159"/>
        <v>0</v>
      </c>
      <c r="DG415">
        <f t="shared" si="160"/>
        <v>1</v>
      </c>
    </row>
    <row r="416" spans="1:111" x14ac:dyDescent="0.35">
      <c r="A416" s="171" t="s">
        <v>857</v>
      </c>
      <c r="B416" s="6" t="s">
        <v>857</v>
      </c>
      <c r="C416" s="71" t="s">
        <v>1708</v>
      </c>
      <c r="D416" s="163" t="s">
        <v>1521</v>
      </c>
      <c r="E416" s="163"/>
      <c r="F416" s="72" t="s">
        <v>3857</v>
      </c>
      <c r="G416" s="5" t="s">
        <v>938</v>
      </c>
      <c r="H416" t="s">
        <v>938</v>
      </c>
      <c r="I416" s="6" t="s">
        <v>938</v>
      </c>
      <c r="J416" s="14"/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0.5</v>
      </c>
      <c r="BU416">
        <v>0.5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C416">
        <f t="shared" si="138"/>
        <v>2</v>
      </c>
      <c r="CE416">
        <f t="shared" si="139"/>
        <v>0</v>
      </c>
      <c r="CF416">
        <f t="shared" si="140"/>
        <v>0</v>
      </c>
      <c r="CG416">
        <f t="shared" si="141"/>
        <v>0</v>
      </c>
      <c r="CH416">
        <f t="shared" si="142"/>
        <v>0</v>
      </c>
      <c r="CI416">
        <f t="shared" si="143"/>
        <v>0</v>
      </c>
      <c r="CJ416">
        <f t="shared" si="144"/>
        <v>0</v>
      </c>
      <c r="CK416">
        <f t="shared" si="145"/>
        <v>0</v>
      </c>
      <c r="CL416">
        <f t="shared" si="146"/>
        <v>0</v>
      </c>
      <c r="CM416">
        <f t="shared" si="147"/>
        <v>0</v>
      </c>
      <c r="CN416">
        <f t="shared" si="148"/>
        <v>0</v>
      </c>
      <c r="CO416">
        <f t="shared" si="149"/>
        <v>2</v>
      </c>
      <c r="CP416">
        <f t="shared" si="150"/>
        <v>0</v>
      </c>
      <c r="CR416">
        <f t="shared" si="151"/>
        <v>1</v>
      </c>
      <c r="CW416">
        <f t="shared" si="152"/>
        <v>0</v>
      </c>
      <c r="CX416">
        <f t="shared" si="153"/>
        <v>0</v>
      </c>
      <c r="CY416">
        <f t="shared" si="154"/>
        <v>0</v>
      </c>
      <c r="CZ416">
        <f t="shared" si="155"/>
        <v>0</v>
      </c>
      <c r="DA416">
        <f t="shared" si="156"/>
        <v>0</v>
      </c>
      <c r="DB416">
        <f t="shared" si="157"/>
        <v>0</v>
      </c>
      <c r="DC416">
        <f t="shared" si="158"/>
        <v>2</v>
      </c>
      <c r="DD416">
        <f t="shared" si="159"/>
        <v>0</v>
      </c>
      <c r="DG416">
        <f t="shared" si="160"/>
        <v>1</v>
      </c>
    </row>
    <row r="417" spans="1:111" x14ac:dyDescent="0.35">
      <c r="A417" s="171" t="s">
        <v>858</v>
      </c>
      <c r="B417" s="6" t="s">
        <v>859</v>
      </c>
      <c r="C417" s="45" t="s">
        <v>859</v>
      </c>
      <c r="D417" s="161" t="s">
        <v>2869</v>
      </c>
      <c r="E417" s="161"/>
      <c r="F417" s="46" t="s">
        <v>3850</v>
      </c>
      <c r="G417" s="5" t="s">
        <v>938</v>
      </c>
      <c r="H417" t="s">
        <v>938</v>
      </c>
      <c r="I417" s="6" t="s">
        <v>938</v>
      </c>
      <c r="J417" s="14"/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0.5</v>
      </c>
      <c r="BU417">
        <v>0</v>
      </c>
      <c r="BV417">
        <v>0</v>
      </c>
      <c r="BW417">
        <v>0.5</v>
      </c>
      <c r="BX417">
        <v>0</v>
      </c>
      <c r="BY417">
        <v>0</v>
      </c>
      <c r="BZ417">
        <v>0</v>
      </c>
      <c r="CA417">
        <v>0</v>
      </c>
      <c r="CC417">
        <f t="shared" si="138"/>
        <v>2</v>
      </c>
      <c r="CE417">
        <f t="shared" si="139"/>
        <v>0</v>
      </c>
      <c r="CF417">
        <f t="shared" si="140"/>
        <v>0</v>
      </c>
      <c r="CG417">
        <f t="shared" si="141"/>
        <v>0</v>
      </c>
      <c r="CH417">
        <f t="shared" si="142"/>
        <v>0</v>
      </c>
      <c r="CI417">
        <f t="shared" si="143"/>
        <v>0</v>
      </c>
      <c r="CJ417">
        <f t="shared" si="144"/>
        <v>0</v>
      </c>
      <c r="CK417">
        <f t="shared" si="145"/>
        <v>0</v>
      </c>
      <c r="CL417">
        <f t="shared" si="146"/>
        <v>0</v>
      </c>
      <c r="CM417">
        <f t="shared" si="147"/>
        <v>0</v>
      </c>
      <c r="CN417">
        <f t="shared" si="148"/>
        <v>0</v>
      </c>
      <c r="CO417">
        <f t="shared" si="149"/>
        <v>2</v>
      </c>
      <c r="CP417">
        <f t="shared" si="150"/>
        <v>0</v>
      </c>
      <c r="CR417">
        <f t="shared" si="151"/>
        <v>1</v>
      </c>
      <c r="CW417">
        <f t="shared" si="152"/>
        <v>0</v>
      </c>
      <c r="CX417">
        <f t="shared" si="153"/>
        <v>0</v>
      </c>
      <c r="CY417">
        <f t="shared" si="154"/>
        <v>0</v>
      </c>
      <c r="CZ417">
        <f t="shared" si="155"/>
        <v>0</v>
      </c>
      <c r="DA417">
        <f t="shared" si="156"/>
        <v>0</v>
      </c>
      <c r="DB417">
        <f t="shared" si="157"/>
        <v>0</v>
      </c>
      <c r="DC417">
        <f t="shared" si="158"/>
        <v>2</v>
      </c>
      <c r="DD417">
        <f t="shared" si="159"/>
        <v>0</v>
      </c>
      <c r="DG417">
        <f t="shared" si="160"/>
        <v>1</v>
      </c>
    </row>
    <row r="418" spans="1:111" x14ac:dyDescent="0.35">
      <c r="A418" s="171" t="s">
        <v>860</v>
      </c>
      <c r="B418" s="6" t="s">
        <v>861</v>
      </c>
      <c r="C418" s="45"/>
      <c r="D418" s="161" t="s">
        <v>1002</v>
      </c>
      <c r="E418" s="161"/>
      <c r="F418" s="46" t="s">
        <v>3850</v>
      </c>
      <c r="G418" s="5" t="s">
        <v>947</v>
      </c>
      <c r="H418" t="s">
        <v>1002</v>
      </c>
      <c r="I418" s="6" t="s">
        <v>1003</v>
      </c>
      <c r="J418" s="14"/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0.5</v>
      </c>
      <c r="BV418">
        <v>0.5</v>
      </c>
      <c r="BW418">
        <v>0</v>
      </c>
      <c r="BX418">
        <v>0</v>
      </c>
      <c r="BY418">
        <v>0</v>
      </c>
      <c r="BZ418">
        <v>0</v>
      </c>
      <c r="CA418">
        <v>0</v>
      </c>
      <c r="CC418">
        <f t="shared" si="138"/>
        <v>2</v>
      </c>
      <c r="CE418">
        <f t="shared" si="139"/>
        <v>0</v>
      </c>
      <c r="CF418">
        <f t="shared" si="140"/>
        <v>0</v>
      </c>
      <c r="CG418">
        <f t="shared" si="141"/>
        <v>0</v>
      </c>
      <c r="CH418">
        <f t="shared" si="142"/>
        <v>0</v>
      </c>
      <c r="CI418">
        <f t="shared" si="143"/>
        <v>0</v>
      </c>
      <c r="CJ418">
        <f t="shared" si="144"/>
        <v>0</v>
      </c>
      <c r="CK418">
        <f t="shared" si="145"/>
        <v>0</v>
      </c>
      <c r="CL418">
        <f t="shared" si="146"/>
        <v>0</v>
      </c>
      <c r="CM418">
        <f t="shared" si="147"/>
        <v>0</v>
      </c>
      <c r="CN418">
        <f t="shared" si="148"/>
        <v>0</v>
      </c>
      <c r="CO418">
        <f t="shared" si="149"/>
        <v>2</v>
      </c>
      <c r="CP418">
        <f t="shared" si="150"/>
        <v>0</v>
      </c>
      <c r="CR418">
        <f t="shared" si="151"/>
        <v>1</v>
      </c>
      <c r="CW418">
        <f t="shared" si="152"/>
        <v>0</v>
      </c>
      <c r="CX418">
        <f t="shared" si="153"/>
        <v>0</v>
      </c>
      <c r="CY418">
        <f t="shared" si="154"/>
        <v>0</v>
      </c>
      <c r="CZ418">
        <f t="shared" si="155"/>
        <v>0</v>
      </c>
      <c r="DA418">
        <f t="shared" si="156"/>
        <v>0</v>
      </c>
      <c r="DB418">
        <f t="shared" si="157"/>
        <v>0</v>
      </c>
      <c r="DC418">
        <f t="shared" si="158"/>
        <v>2</v>
      </c>
      <c r="DD418">
        <f t="shared" si="159"/>
        <v>0</v>
      </c>
      <c r="DG418">
        <f t="shared" si="160"/>
        <v>1</v>
      </c>
    </row>
    <row r="419" spans="1:111" x14ac:dyDescent="0.35">
      <c r="A419" s="171" t="s">
        <v>862</v>
      </c>
      <c r="B419" s="6" t="s">
        <v>863</v>
      </c>
      <c r="C419" s="45" t="s">
        <v>3021</v>
      </c>
      <c r="D419" s="161" t="s">
        <v>916</v>
      </c>
      <c r="E419" s="161"/>
      <c r="F419" s="46" t="s">
        <v>3850</v>
      </c>
      <c r="G419" s="5" t="s">
        <v>915</v>
      </c>
      <c r="H419" t="s">
        <v>916</v>
      </c>
      <c r="I419" s="6" t="s">
        <v>916</v>
      </c>
      <c r="J419" s="14"/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0.5</v>
      </c>
      <c r="BV419">
        <v>0</v>
      </c>
      <c r="BW419">
        <v>0.5</v>
      </c>
      <c r="BX419">
        <v>0</v>
      </c>
      <c r="BY419">
        <v>0</v>
      </c>
      <c r="BZ419">
        <v>0</v>
      </c>
      <c r="CA419">
        <v>0</v>
      </c>
      <c r="CC419">
        <f t="shared" si="138"/>
        <v>2</v>
      </c>
      <c r="CE419">
        <f t="shared" si="139"/>
        <v>0</v>
      </c>
      <c r="CF419">
        <f t="shared" si="140"/>
        <v>0</v>
      </c>
      <c r="CG419">
        <f t="shared" si="141"/>
        <v>0</v>
      </c>
      <c r="CH419">
        <f t="shared" si="142"/>
        <v>0</v>
      </c>
      <c r="CI419">
        <f t="shared" si="143"/>
        <v>0</v>
      </c>
      <c r="CJ419">
        <f t="shared" si="144"/>
        <v>0</v>
      </c>
      <c r="CK419">
        <f t="shared" si="145"/>
        <v>0</v>
      </c>
      <c r="CL419">
        <f t="shared" si="146"/>
        <v>0</v>
      </c>
      <c r="CM419">
        <f t="shared" si="147"/>
        <v>0</v>
      </c>
      <c r="CN419">
        <f t="shared" si="148"/>
        <v>0</v>
      </c>
      <c r="CO419">
        <f t="shared" si="149"/>
        <v>2</v>
      </c>
      <c r="CP419">
        <f t="shared" si="150"/>
        <v>0</v>
      </c>
      <c r="CR419">
        <f t="shared" si="151"/>
        <v>1</v>
      </c>
      <c r="CW419">
        <f t="shared" si="152"/>
        <v>0</v>
      </c>
      <c r="CX419">
        <f t="shared" si="153"/>
        <v>0</v>
      </c>
      <c r="CY419">
        <f t="shared" si="154"/>
        <v>0</v>
      </c>
      <c r="CZ419">
        <f t="shared" si="155"/>
        <v>0</v>
      </c>
      <c r="DA419">
        <f t="shared" si="156"/>
        <v>0</v>
      </c>
      <c r="DB419">
        <f t="shared" si="157"/>
        <v>0</v>
      </c>
      <c r="DC419">
        <f t="shared" si="158"/>
        <v>2</v>
      </c>
      <c r="DD419">
        <f t="shared" si="159"/>
        <v>0</v>
      </c>
      <c r="DG419">
        <f t="shared" si="160"/>
        <v>1</v>
      </c>
    </row>
    <row r="420" spans="1:111" x14ac:dyDescent="0.35">
      <c r="A420" s="171" t="s">
        <v>864</v>
      </c>
      <c r="B420" s="6" t="s">
        <v>865</v>
      </c>
      <c r="C420" s="45" t="s">
        <v>3024</v>
      </c>
      <c r="D420" s="161" t="s">
        <v>1660</v>
      </c>
      <c r="E420" s="161"/>
      <c r="F420" s="46" t="s">
        <v>3850</v>
      </c>
      <c r="G420" s="5" t="s">
        <v>932</v>
      </c>
      <c r="H420" t="s">
        <v>933</v>
      </c>
      <c r="I420" s="6" t="s">
        <v>934</v>
      </c>
      <c r="J420" s="14" t="s">
        <v>920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0.5</v>
      </c>
      <c r="BZ420">
        <v>0.5</v>
      </c>
      <c r="CA420">
        <v>0</v>
      </c>
      <c r="CC420">
        <f t="shared" si="138"/>
        <v>2</v>
      </c>
      <c r="CE420">
        <f t="shared" si="139"/>
        <v>0</v>
      </c>
      <c r="CF420">
        <f t="shared" si="140"/>
        <v>0</v>
      </c>
      <c r="CG420">
        <f t="shared" si="141"/>
        <v>0</v>
      </c>
      <c r="CH420">
        <f t="shared" si="142"/>
        <v>0</v>
      </c>
      <c r="CI420">
        <f t="shared" si="143"/>
        <v>0</v>
      </c>
      <c r="CJ420">
        <f t="shared" si="144"/>
        <v>0</v>
      </c>
      <c r="CK420">
        <f t="shared" si="145"/>
        <v>0</v>
      </c>
      <c r="CL420">
        <f t="shared" si="146"/>
        <v>0</v>
      </c>
      <c r="CM420">
        <f t="shared" si="147"/>
        <v>0</v>
      </c>
      <c r="CN420">
        <f t="shared" si="148"/>
        <v>0</v>
      </c>
      <c r="CO420">
        <f t="shared" si="149"/>
        <v>0</v>
      </c>
      <c r="CP420">
        <f t="shared" si="150"/>
        <v>2</v>
      </c>
      <c r="CR420">
        <f t="shared" si="151"/>
        <v>1</v>
      </c>
      <c r="CW420">
        <f t="shared" si="152"/>
        <v>0</v>
      </c>
      <c r="CX420">
        <f t="shared" si="153"/>
        <v>0</v>
      </c>
      <c r="CY420">
        <f t="shared" si="154"/>
        <v>0</v>
      </c>
      <c r="CZ420">
        <f t="shared" si="155"/>
        <v>0</v>
      </c>
      <c r="DA420">
        <f t="shared" si="156"/>
        <v>0</v>
      </c>
      <c r="DB420">
        <f t="shared" si="157"/>
        <v>0</v>
      </c>
      <c r="DC420">
        <f t="shared" si="158"/>
        <v>0</v>
      </c>
      <c r="DD420">
        <f t="shared" si="159"/>
        <v>2</v>
      </c>
      <c r="DG420">
        <f t="shared" si="160"/>
        <v>1</v>
      </c>
    </row>
    <row r="421" spans="1:111" x14ac:dyDescent="0.35">
      <c r="A421" s="171" t="s">
        <v>866</v>
      </c>
      <c r="B421" s="6" t="s">
        <v>867</v>
      </c>
      <c r="C421" s="45" t="s">
        <v>1804</v>
      </c>
      <c r="D421" s="161" t="s">
        <v>1799</v>
      </c>
      <c r="E421" s="161"/>
      <c r="F421" s="46" t="s">
        <v>3850</v>
      </c>
      <c r="G421" s="5" t="s">
        <v>948</v>
      </c>
      <c r="H421" t="s">
        <v>949</v>
      </c>
      <c r="I421" s="6" t="s">
        <v>950</v>
      </c>
      <c r="J421" s="14"/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0.5</v>
      </c>
      <c r="BY421">
        <v>0</v>
      </c>
      <c r="BZ421">
        <v>0.5</v>
      </c>
      <c r="CA421">
        <v>0</v>
      </c>
      <c r="CC421">
        <f t="shared" si="138"/>
        <v>2</v>
      </c>
      <c r="CE421">
        <f t="shared" si="139"/>
        <v>0</v>
      </c>
      <c r="CF421">
        <f t="shared" si="140"/>
        <v>0</v>
      </c>
      <c r="CG421">
        <f t="shared" si="141"/>
        <v>0</v>
      </c>
      <c r="CH421">
        <f t="shared" si="142"/>
        <v>0</v>
      </c>
      <c r="CI421">
        <f t="shared" si="143"/>
        <v>0</v>
      </c>
      <c r="CJ421">
        <f t="shared" si="144"/>
        <v>0</v>
      </c>
      <c r="CK421">
        <f t="shared" si="145"/>
        <v>0</v>
      </c>
      <c r="CL421">
        <f t="shared" si="146"/>
        <v>0</v>
      </c>
      <c r="CM421">
        <f t="shared" si="147"/>
        <v>0</v>
      </c>
      <c r="CN421">
        <f t="shared" si="148"/>
        <v>0</v>
      </c>
      <c r="CO421">
        <f t="shared" si="149"/>
        <v>0</v>
      </c>
      <c r="CP421">
        <f t="shared" si="150"/>
        <v>2</v>
      </c>
      <c r="CR421">
        <f t="shared" si="151"/>
        <v>1</v>
      </c>
      <c r="CW421">
        <f t="shared" si="152"/>
        <v>0</v>
      </c>
      <c r="CX421">
        <f t="shared" si="153"/>
        <v>0</v>
      </c>
      <c r="CY421">
        <f t="shared" si="154"/>
        <v>0</v>
      </c>
      <c r="CZ421">
        <f t="shared" si="155"/>
        <v>0</v>
      </c>
      <c r="DA421">
        <f t="shared" si="156"/>
        <v>0</v>
      </c>
      <c r="DB421">
        <f t="shared" si="157"/>
        <v>0</v>
      </c>
      <c r="DC421">
        <f t="shared" si="158"/>
        <v>0</v>
      </c>
      <c r="DD421">
        <f t="shared" si="159"/>
        <v>2</v>
      </c>
      <c r="DG421">
        <f t="shared" si="160"/>
        <v>1</v>
      </c>
    </row>
    <row r="422" spans="1:111" x14ac:dyDescent="0.35">
      <c r="A422" s="171" t="s">
        <v>868</v>
      </c>
      <c r="B422" s="6" t="s">
        <v>869</v>
      </c>
      <c r="C422" s="45" t="s">
        <v>3029</v>
      </c>
      <c r="D422" s="161" t="s">
        <v>1660</v>
      </c>
      <c r="E422" s="161"/>
      <c r="F422" s="46" t="s">
        <v>3850</v>
      </c>
      <c r="G422" s="5" t="s">
        <v>920</v>
      </c>
      <c r="H422" t="s">
        <v>921</v>
      </c>
      <c r="I422" s="6" t="s">
        <v>922</v>
      </c>
      <c r="J422" s="14"/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0.5</v>
      </c>
      <c r="BY422">
        <v>0</v>
      </c>
      <c r="BZ422">
        <v>0.5</v>
      </c>
      <c r="CA422">
        <v>0</v>
      </c>
      <c r="CC422">
        <f t="shared" si="138"/>
        <v>2</v>
      </c>
      <c r="CE422">
        <f t="shared" si="139"/>
        <v>0</v>
      </c>
      <c r="CF422">
        <f t="shared" si="140"/>
        <v>0</v>
      </c>
      <c r="CG422">
        <f t="shared" si="141"/>
        <v>0</v>
      </c>
      <c r="CH422">
        <f t="shared" si="142"/>
        <v>0</v>
      </c>
      <c r="CI422">
        <f t="shared" si="143"/>
        <v>0</v>
      </c>
      <c r="CJ422">
        <f t="shared" si="144"/>
        <v>0</v>
      </c>
      <c r="CK422">
        <f t="shared" si="145"/>
        <v>0</v>
      </c>
      <c r="CL422">
        <f t="shared" si="146"/>
        <v>0</v>
      </c>
      <c r="CM422">
        <f t="shared" si="147"/>
        <v>0</v>
      </c>
      <c r="CN422">
        <f t="shared" si="148"/>
        <v>0</v>
      </c>
      <c r="CO422">
        <f t="shared" si="149"/>
        <v>0</v>
      </c>
      <c r="CP422">
        <f t="shared" si="150"/>
        <v>2</v>
      </c>
      <c r="CR422">
        <f t="shared" si="151"/>
        <v>1</v>
      </c>
      <c r="CW422">
        <f t="shared" si="152"/>
        <v>0</v>
      </c>
      <c r="CX422">
        <f t="shared" si="153"/>
        <v>0</v>
      </c>
      <c r="CY422">
        <f t="shared" si="154"/>
        <v>0</v>
      </c>
      <c r="CZ422">
        <f t="shared" si="155"/>
        <v>0</v>
      </c>
      <c r="DA422">
        <f t="shared" si="156"/>
        <v>0</v>
      </c>
      <c r="DB422">
        <f t="shared" si="157"/>
        <v>0</v>
      </c>
      <c r="DC422">
        <f t="shared" si="158"/>
        <v>0</v>
      </c>
      <c r="DD422">
        <f t="shared" si="159"/>
        <v>2</v>
      </c>
      <c r="DG422">
        <f t="shared" si="160"/>
        <v>1</v>
      </c>
    </row>
    <row r="423" spans="1:111" x14ac:dyDescent="0.35">
      <c r="A423" s="173" t="s">
        <v>870</v>
      </c>
      <c r="B423" s="9" t="s">
        <v>871</v>
      </c>
      <c r="C423" s="74"/>
      <c r="D423" s="75" t="s">
        <v>924</v>
      </c>
      <c r="E423" s="75"/>
      <c r="F423" s="76" t="s">
        <v>3857</v>
      </c>
      <c r="G423" s="8" t="s">
        <v>923</v>
      </c>
      <c r="H423" s="2" t="s">
        <v>924</v>
      </c>
      <c r="I423" s="9" t="s">
        <v>925</v>
      </c>
      <c r="J423" s="15"/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0.5</v>
      </c>
      <c r="BY423">
        <v>0</v>
      </c>
      <c r="BZ423">
        <v>0.5</v>
      </c>
      <c r="CA423">
        <v>0</v>
      </c>
      <c r="CC423">
        <f t="shared" si="138"/>
        <v>2</v>
      </c>
      <c r="CE423">
        <f t="shared" si="139"/>
        <v>0</v>
      </c>
      <c r="CF423">
        <f t="shared" si="140"/>
        <v>0</v>
      </c>
      <c r="CG423">
        <f t="shared" si="141"/>
        <v>0</v>
      </c>
      <c r="CH423">
        <f t="shared" si="142"/>
        <v>0</v>
      </c>
      <c r="CI423">
        <f t="shared" si="143"/>
        <v>0</v>
      </c>
      <c r="CJ423">
        <f t="shared" si="144"/>
        <v>0</v>
      </c>
      <c r="CK423">
        <f t="shared" si="145"/>
        <v>0</v>
      </c>
      <c r="CL423">
        <f t="shared" si="146"/>
        <v>0</v>
      </c>
      <c r="CM423">
        <f t="shared" si="147"/>
        <v>0</v>
      </c>
      <c r="CN423">
        <f t="shared" si="148"/>
        <v>0</v>
      </c>
      <c r="CO423">
        <f t="shared" si="149"/>
        <v>0</v>
      </c>
      <c r="CP423">
        <f t="shared" si="150"/>
        <v>2</v>
      </c>
      <c r="CR423">
        <f t="shared" si="151"/>
        <v>1</v>
      </c>
      <c r="CW423">
        <f t="shared" si="152"/>
        <v>0</v>
      </c>
      <c r="CX423">
        <f t="shared" si="153"/>
        <v>0</v>
      </c>
      <c r="CY423">
        <f t="shared" si="154"/>
        <v>0</v>
      </c>
      <c r="CZ423">
        <f t="shared" si="155"/>
        <v>0</v>
      </c>
      <c r="DA423">
        <f t="shared" si="156"/>
        <v>0</v>
      </c>
      <c r="DB423">
        <f t="shared" si="157"/>
        <v>0</v>
      </c>
      <c r="DC423">
        <f t="shared" si="158"/>
        <v>0</v>
      </c>
      <c r="DD423">
        <f t="shared" si="159"/>
        <v>2</v>
      </c>
      <c r="DG423">
        <f t="shared" si="160"/>
        <v>1</v>
      </c>
    </row>
    <row r="424" spans="1:111" x14ac:dyDescent="0.35">
      <c r="A424" s="3"/>
    </row>
    <row r="425" spans="1:111" x14ac:dyDescent="0.35">
      <c r="A425" s="3"/>
    </row>
    <row r="426" spans="1:111" x14ac:dyDescent="0.35">
      <c r="D426" t="s">
        <v>1442</v>
      </c>
      <c r="E426" t="s">
        <v>1443</v>
      </c>
      <c r="H426" t="s">
        <v>1442</v>
      </c>
      <c r="I426" t="s">
        <v>1443</v>
      </c>
    </row>
    <row r="427" spans="1:111" s="10" customFormat="1" ht="29" customHeight="1" x14ac:dyDescent="0.35">
      <c r="C427" s="146" t="s">
        <v>3899</v>
      </c>
      <c r="D427">
        <f>COUNTIF($F$3:$F$423, "=TF")</f>
        <v>194</v>
      </c>
      <c r="E427">
        <f>COUNTIF($F$3:$F$71, "=TF")</f>
        <v>31</v>
      </c>
      <c r="G427" s="156" t="s">
        <v>1441</v>
      </c>
      <c r="H427" s="10">
        <f>COUNTIF(G3:G423, "&lt;&gt;N/A")</f>
        <v>198</v>
      </c>
      <c r="I427" s="10">
        <f>COUNTIF(G3:G71, "&lt;&gt;N/A")</f>
        <v>32</v>
      </c>
      <c r="J427" s="41"/>
    </row>
    <row r="428" spans="1:111" s="10" customFormat="1" ht="29" x14ac:dyDescent="0.35">
      <c r="C428" s="146" t="s">
        <v>3900</v>
      </c>
      <c r="D428">
        <f>COUNTIF($F$3:$F$423, "=TF+COF")</f>
        <v>53</v>
      </c>
      <c r="E428">
        <f>COUNTIF($F$3:$F$71, "=TF+COF")</f>
        <v>10</v>
      </c>
      <c r="G428" s="41" t="s">
        <v>1440</v>
      </c>
      <c r="H428" s="10">
        <f>COUNTIF(G3:G423, "=N/A")</f>
        <v>223</v>
      </c>
      <c r="I428" s="10">
        <f>COUNTIF(G3:G71, "=N/A")</f>
        <v>37</v>
      </c>
      <c r="J428" s="41"/>
    </row>
    <row r="429" spans="1:111" s="10" customFormat="1" ht="43.5" x14ac:dyDescent="0.35">
      <c r="C429" s="146" t="s">
        <v>3901</v>
      </c>
      <c r="D429">
        <f>COUNTIF($F$3:$F$423, "=COF")</f>
        <v>90</v>
      </c>
      <c r="E429">
        <f>COUNTIF($F$3:$F$71, "=COF")</f>
        <v>11</v>
      </c>
      <c r="G429" s="41" t="s">
        <v>1444</v>
      </c>
      <c r="H429" s="10">
        <f>(H427/(H427+H428))*100</f>
        <v>47.030878859857481</v>
      </c>
      <c r="I429" s="10">
        <f>(I427/(I427+I428))*100</f>
        <v>46.376811594202898</v>
      </c>
      <c r="J429" s="41"/>
    </row>
    <row r="430" spans="1:111" s="10" customFormat="1" x14ac:dyDescent="0.35">
      <c r="C430" s="146" t="s">
        <v>3902</v>
      </c>
      <c r="D430">
        <f>COUNTIF($F$3:$F$423, "=COF+TF")</f>
        <v>31</v>
      </c>
      <c r="E430">
        <f>COUNTIF($F$3:$F$71, "=COF+TF")</f>
        <v>5</v>
      </c>
      <c r="G430" s="41"/>
      <c r="J430" s="41"/>
    </row>
    <row r="431" spans="1:111" s="10" customFormat="1" x14ac:dyDescent="0.35">
      <c r="C431" s="157" t="s">
        <v>3879</v>
      </c>
      <c r="D431" s="158">
        <f>SUM(D427:D428)</f>
        <v>247</v>
      </c>
      <c r="E431" s="158">
        <f>SUM(E427:E428)</f>
        <v>41</v>
      </c>
      <c r="G431" s="41"/>
      <c r="J431" s="41"/>
    </row>
    <row r="432" spans="1:111" s="10" customFormat="1" x14ac:dyDescent="0.35">
      <c r="C432" s="157" t="s">
        <v>3880</v>
      </c>
      <c r="D432" s="159">
        <f>SUM(D429:D430)</f>
        <v>121</v>
      </c>
      <c r="E432" s="159">
        <f>SUM(E429:E430)</f>
        <v>16</v>
      </c>
      <c r="G432" s="41"/>
      <c r="J432" s="41"/>
    </row>
    <row r="433" spans="2:10" s="10" customFormat="1" x14ac:dyDescent="0.35">
      <c r="C433" s="160" t="s">
        <v>3903</v>
      </c>
      <c r="D433" s="159">
        <f>COUNTIF($F$3:$F$423, "=Other regulatory gene")</f>
        <v>53</v>
      </c>
      <c r="E433" s="159">
        <f>COUNTIF($F$3:$F$71, "=Other regulatory gene")</f>
        <v>12</v>
      </c>
      <c r="G433" s="41"/>
      <c r="J433" s="41"/>
    </row>
    <row r="434" spans="2:10" s="10" customFormat="1" x14ac:dyDescent="0.35">
      <c r="C434" s="160" t="s">
        <v>3911</v>
      </c>
      <c r="D434" s="159">
        <f>(D431/(D431+D432+D433))*100</f>
        <v>58.669833729216151</v>
      </c>
      <c r="E434" s="159">
        <f>(E431/(E431+E432+E433))*100</f>
        <v>59.420289855072461</v>
      </c>
      <c r="G434" s="41"/>
      <c r="J434" s="41"/>
    </row>
    <row r="435" spans="2:10" s="10" customFormat="1" x14ac:dyDescent="0.35">
      <c r="C435" s="160" t="s">
        <v>3915</v>
      </c>
      <c r="D435" s="159">
        <f>(D432/(D431+D432+D433))*100</f>
        <v>28.741092636579573</v>
      </c>
      <c r="E435" s="159">
        <f>(E432/(E431+E432+E433))*100</f>
        <v>23.188405797101449</v>
      </c>
      <c r="G435" s="41"/>
      <c r="J435" s="41"/>
    </row>
    <row r="436" spans="2:10" s="10" customFormat="1" x14ac:dyDescent="0.35">
      <c r="C436" s="160" t="s">
        <v>3904</v>
      </c>
      <c r="D436" s="159">
        <f>((D431+D432)/(D431+D432+D433))*100</f>
        <v>87.410926365795731</v>
      </c>
      <c r="E436" s="159">
        <f>((E431+E432)/(E431+E432+E433))*100</f>
        <v>82.608695652173907</v>
      </c>
      <c r="G436" s="41"/>
      <c r="J436" s="41"/>
    </row>
    <row r="437" spans="2:10" s="10" customFormat="1" x14ac:dyDescent="0.35">
      <c r="C437" s="160" t="s">
        <v>3905</v>
      </c>
      <c r="D437" s="159">
        <f>(D433/(D431+D432+D433))*100</f>
        <v>12.589073634204276</v>
      </c>
      <c r="E437" s="159">
        <f>(E433/(E431+E432+E433))*100</f>
        <v>17.391304347826086</v>
      </c>
      <c r="G437" s="41"/>
      <c r="J437" s="41"/>
    </row>
    <row r="439" spans="2:10" ht="29" x14ac:dyDescent="0.35">
      <c r="B439" s="175" t="s">
        <v>3921</v>
      </c>
      <c r="C439" s="17" t="s">
        <v>3914</v>
      </c>
      <c r="D439" s="43" t="s">
        <v>2404</v>
      </c>
      <c r="E439" s="44" t="s">
        <v>1032</v>
      </c>
      <c r="F439" s="151"/>
      <c r="G439" s="16" t="s">
        <v>1031</v>
      </c>
      <c r="H439" s="17" t="s">
        <v>1033</v>
      </c>
      <c r="I439" s="18" t="s">
        <v>1032</v>
      </c>
    </row>
    <row r="440" spans="2:10" x14ac:dyDescent="0.35">
      <c r="B440" s="5" t="s">
        <v>3917</v>
      </c>
      <c r="C440" t="s">
        <v>1521</v>
      </c>
      <c r="D440">
        <f>COUNTIF($D$3:$E$423,"=*Others*")</f>
        <v>74</v>
      </c>
      <c r="E440" s="6">
        <f>COUNTIF($D$3:$E$71,"=*Others*")</f>
        <v>12</v>
      </c>
      <c r="G440" s="152" t="s">
        <v>912</v>
      </c>
      <c r="H440">
        <f>COUNTIF(G3:J423, "=PF00046")</f>
        <v>36</v>
      </c>
      <c r="I440" s="6">
        <f>COUNTIF(G3:J71, "=PF00046")</f>
        <v>5</v>
      </c>
    </row>
    <row r="441" spans="2:10" x14ac:dyDescent="0.35">
      <c r="B441" s="5" t="s">
        <v>3926</v>
      </c>
      <c r="C441" t="s">
        <v>1660</v>
      </c>
      <c r="D441">
        <f>COUNTIF($D$3:$E$423,"=*TF_bZIP*")</f>
        <v>24</v>
      </c>
      <c r="E441" s="6">
        <f>COUNTIF($D$3:$E$71,"=*TF_bZIP*")</f>
        <v>7</v>
      </c>
      <c r="G441" s="152" t="s">
        <v>915</v>
      </c>
      <c r="H441">
        <f>COUNTIF(G3:J423, "=PF00907")</f>
        <v>4</v>
      </c>
      <c r="I441" s="6">
        <f>COUNTIF(G3:J71, "=PF00907")</f>
        <v>1</v>
      </c>
    </row>
    <row r="442" spans="2:10" x14ac:dyDescent="0.35">
      <c r="B442" s="5" t="s">
        <v>3919</v>
      </c>
      <c r="C442" t="s">
        <v>924</v>
      </c>
      <c r="D442">
        <f>COUNTIF($D$3:$E$423,"=*zf-C2H2*")</f>
        <v>39</v>
      </c>
      <c r="E442" s="6">
        <f>COUNTIF($D$3:$E$71,"=*zf-C2H2*")</f>
        <v>5</v>
      </c>
      <c r="G442" s="152" t="s">
        <v>917</v>
      </c>
      <c r="H442">
        <f>COUNTIF(G3:J423, "=PF00319")</f>
        <v>3</v>
      </c>
      <c r="I442" s="6">
        <f>COUNTIF(G3:J71, "=PF00319")</f>
        <v>1</v>
      </c>
    </row>
    <row r="443" spans="2:10" x14ac:dyDescent="0.35">
      <c r="B443" s="5" t="s">
        <v>1000</v>
      </c>
      <c r="C443" t="s">
        <v>913</v>
      </c>
      <c r="D443">
        <f>COUNTIF($D$3:$E$423,"=*Homeobox*")</f>
        <v>32</v>
      </c>
      <c r="E443" s="6">
        <f>COUNTIF($D$3:$E$71,"=*Homeobox*")</f>
        <v>5</v>
      </c>
      <c r="G443" s="152" t="s">
        <v>920</v>
      </c>
      <c r="H443">
        <f>COUNTIF(G3:J423, "=PF00170")</f>
        <v>12</v>
      </c>
      <c r="I443" s="6">
        <f>COUNTIF(G3:J71, "=PF00170")</f>
        <v>3</v>
      </c>
    </row>
    <row r="444" spans="2:10" x14ac:dyDescent="0.35">
      <c r="B444" s="5" t="s">
        <v>3918</v>
      </c>
      <c r="C444" t="s">
        <v>1504</v>
      </c>
      <c r="D444">
        <f>COUNTIF($D$3:$E$423,"=*HMG*")</f>
        <v>12</v>
      </c>
      <c r="E444" s="6">
        <f>COUNTIF($D$3:$E$71,"=*HMG*")</f>
        <v>4</v>
      </c>
      <c r="G444" s="152" t="s">
        <v>923</v>
      </c>
      <c r="H444">
        <f>COUNTIF(G3:J423, "=PF00096")</f>
        <v>36</v>
      </c>
      <c r="I444" s="6">
        <f>COUNTIF(G3:J71, "=PF00096")</f>
        <v>6</v>
      </c>
    </row>
    <row r="445" spans="2:10" x14ac:dyDescent="0.35">
      <c r="B445" s="5" t="s">
        <v>3926</v>
      </c>
      <c r="C445" t="s">
        <v>936</v>
      </c>
      <c r="D445">
        <f>COUNTIF($D$3:$E$423,"=*HLH*")</f>
        <v>26</v>
      </c>
      <c r="E445" s="6">
        <f>COUNTIF($D$3:$E$71,"=*HLH*")</f>
        <v>3</v>
      </c>
      <c r="G445" s="152" t="s">
        <v>926</v>
      </c>
      <c r="H445">
        <f>COUNTIF(G3:J423, "=PF01754")</f>
        <v>3</v>
      </c>
      <c r="I445" s="6">
        <f>COUNTIF(G3:J71, "=PF01754")</f>
        <v>1</v>
      </c>
    </row>
    <row r="446" spans="2:10" x14ac:dyDescent="0.35">
      <c r="B446" s="5" t="s">
        <v>3926</v>
      </c>
      <c r="C446" t="s">
        <v>1681</v>
      </c>
      <c r="D446">
        <f>COUNTIF($D$3:$E$423,"=*bHLH*")</f>
        <v>25</v>
      </c>
      <c r="E446" s="6">
        <f>COUNTIF($D$3:$E$71,"=*bHLH*")</f>
        <v>3</v>
      </c>
      <c r="G446" s="152" t="s">
        <v>929</v>
      </c>
      <c r="H446">
        <f>COUNTIF(G3:J423, "=PF00105")</f>
        <v>9</v>
      </c>
      <c r="I446" s="6">
        <f>COUNTIF(G3:J71, "=PF00105")</f>
        <v>1</v>
      </c>
    </row>
    <row r="447" spans="2:10" x14ac:dyDescent="0.35">
      <c r="B447" s="5" t="s">
        <v>1000</v>
      </c>
      <c r="C447" t="s">
        <v>1736</v>
      </c>
      <c r="D447">
        <f>COUNTIF($D$3:$E$423,"=*ARID*")</f>
        <v>7</v>
      </c>
      <c r="E447" s="6">
        <f>COUNTIF($D$3:$E$71,"=*ARID*")</f>
        <v>3</v>
      </c>
      <c r="G447" s="152" t="s">
        <v>932</v>
      </c>
      <c r="H447">
        <f>COUNTIF(G3:J423, "=PF07716")</f>
        <v>8</v>
      </c>
      <c r="I447" s="6">
        <f>COUNTIF(G3:J71, "=PF07716")</f>
        <v>4</v>
      </c>
    </row>
    <row r="448" spans="2:10" x14ac:dyDescent="0.35">
      <c r="B448" s="5" t="s">
        <v>1000</v>
      </c>
      <c r="C448" t="s">
        <v>1002</v>
      </c>
      <c r="D448">
        <f>COUNTIF($D$3:$E$423,"=*Fork_head*")</f>
        <v>11</v>
      </c>
      <c r="E448" s="6">
        <f>COUNTIF($D$3:$E$71,"=*Fork_head*")</f>
        <v>1</v>
      </c>
      <c r="G448" s="152" t="s">
        <v>935</v>
      </c>
      <c r="H448">
        <f>COUNTIF(G3:J423, "=PF00010")</f>
        <v>28</v>
      </c>
      <c r="I448" s="6">
        <f>COUNTIF(G3:J71, "=PF00010")</f>
        <v>3</v>
      </c>
    </row>
    <row r="449" spans="2:9" x14ac:dyDescent="0.35">
      <c r="B449" s="5" t="s">
        <v>3919</v>
      </c>
      <c r="C449" t="s">
        <v>1574</v>
      </c>
      <c r="D449">
        <f>COUNTIF($D$3:$E$423,"=*RXR-like*")</f>
        <v>8</v>
      </c>
      <c r="E449" s="6">
        <f>COUNTIF($D$3:$E$71,"=*RXR-like*")</f>
        <v>1</v>
      </c>
      <c r="G449" s="152" t="s">
        <v>939</v>
      </c>
      <c r="H449">
        <f>COUNTIF(G3:J423, "=PF00313")</f>
        <v>5</v>
      </c>
      <c r="I449" s="6">
        <f>COUNTIF(G3:J71, "=PF00313")</f>
        <v>1</v>
      </c>
    </row>
    <row r="450" spans="2:9" x14ac:dyDescent="0.35">
      <c r="B450" s="5" t="s">
        <v>1000</v>
      </c>
      <c r="C450" t="s">
        <v>1799</v>
      </c>
      <c r="D450">
        <f>COUNTIF($D$3:$E$423,"=*ETS*")</f>
        <v>7</v>
      </c>
      <c r="E450" s="6">
        <f>COUNTIF($D$3:$E$71,"=*ETS*")</f>
        <v>1</v>
      </c>
      <c r="G450" s="152" t="s">
        <v>940</v>
      </c>
      <c r="H450">
        <f>COUNTIF(G3:J423, "=PF02928")</f>
        <v>1</v>
      </c>
      <c r="I450" s="6">
        <f>COUNTIF(G3:J71, "=PF02928")</f>
        <v>1</v>
      </c>
    </row>
    <row r="451" spans="2:9" x14ac:dyDescent="0.35">
      <c r="B451" s="5" t="s">
        <v>1000</v>
      </c>
      <c r="C451" t="s">
        <v>1626</v>
      </c>
      <c r="D451">
        <f>COUNTIF($D$3:$E$423,"=*MYB*")</f>
        <v>6</v>
      </c>
      <c r="E451" s="6">
        <f>COUNTIF($D$3:$E$71,"=*MYB*")</f>
        <v>1</v>
      </c>
      <c r="G451" s="152" t="s">
        <v>944</v>
      </c>
      <c r="H451">
        <f>COUNTIF(G3:J423, "=PF02791")</f>
        <v>3</v>
      </c>
      <c r="I451" s="6">
        <f>COUNTIF(G3:J71, "=PF02791")</f>
        <v>1</v>
      </c>
    </row>
    <row r="452" spans="2:9" x14ac:dyDescent="0.35">
      <c r="B452" s="5" t="s">
        <v>3920</v>
      </c>
      <c r="C452" t="s">
        <v>1030</v>
      </c>
      <c r="D452">
        <f>COUNTIF($D$3:$E$423,"=*CSD*")</f>
        <v>5</v>
      </c>
      <c r="E452" s="6">
        <f>COUNTIF($D$3:$E$71,"=*CSD*")</f>
        <v>1</v>
      </c>
      <c r="G452" s="152" t="s">
        <v>947</v>
      </c>
      <c r="H452">
        <f>COUNTIF(G3:J423, "=PF00250")</f>
        <v>11</v>
      </c>
      <c r="I452" s="6">
        <f>COUNTIF(G3:J71, "=PF00250")</f>
        <v>1</v>
      </c>
    </row>
    <row r="453" spans="2:9" x14ac:dyDescent="0.35">
      <c r="B453" s="5" t="s">
        <v>3917</v>
      </c>
      <c r="C453" t="s">
        <v>916</v>
      </c>
      <c r="D453">
        <f>COUNTIF($D$3:$E$423,"=*T-box*")</f>
        <v>4</v>
      </c>
      <c r="E453" s="6">
        <f>COUNTIF($D$3:$E$71,"=*T-box*")</f>
        <v>1</v>
      </c>
      <c r="G453" s="152" t="s">
        <v>948</v>
      </c>
      <c r="H453">
        <f>COUNTIF(G3:J423, "=PF00178")</f>
        <v>7</v>
      </c>
      <c r="I453" s="6">
        <f>COUNTIF(G3:J71, "=PF00178")</f>
        <v>1</v>
      </c>
    </row>
    <row r="454" spans="2:9" x14ac:dyDescent="0.35">
      <c r="B454" s="5" t="s">
        <v>3919</v>
      </c>
      <c r="C454" t="s">
        <v>1795</v>
      </c>
      <c r="D454">
        <f>COUNTIF($D$3:$E$423,"=*zf-GATA*")</f>
        <v>4</v>
      </c>
      <c r="E454" s="6">
        <f>COUNTIF($D$3:$E$71,"=*zf-GATA*")</f>
        <v>1</v>
      </c>
      <c r="G454" s="152" t="s">
        <v>951</v>
      </c>
      <c r="H454">
        <f>COUNTIF(G3:J423, "=PF03131")</f>
        <v>6</v>
      </c>
      <c r="I454" s="6">
        <f>COUNTIF(G3:J71, "=PF03131")</f>
        <v>1</v>
      </c>
    </row>
    <row r="455" spans="2:9" x14ac:dyDescent="0.35">
      <c r="B455" s="5" t="s">
        <v>1000</v>
      </c>
      <c r="C455" t="s">
        <v>669</v>
      </c>
      <c r="D455">
        <f>COUNTIF($D$3:$E$423,"=*SRF*")</f>
        <v>3</v>
      </c>
      <c r="E455" s="6">
        <f>COUNTIF($D$3:$E$71,"=*SRF*")</f>
        <v>1</v>
      </c>
      <c r="G455" s="152" t="s">
        <v>954</v>
      </c>
      <c r="H455">
        <f>COUNTIF(G3:J423, "=PF03299")</f>
        <v>1</v>
      </c>
      <c r="I455" s="6">
        <f>COUNTIF(G3:J71, "=PF03299")</f>
        <v>1</v>
      </c>
    </row>
    <row r="456" spans="2:9" x14ac:dyDescent="0.35">
      <c r="B456" s="5" t="s">
        <v>3917</v>
      </c>
      <c r="C456" t="s">
        <v>1860</v>
      </c>
      <c r="D456">
        <f>COUNTIF($D$3:$E$423,"=*MH1*")</f>
        <v>3</v>
      </c>
      <c r="E456" s="6">
        <f>COUNTIF($D$3:$E$71,"=*MH1*")</f>
        <v>1</v>
      </c>
      <c r="G456" s="152" t="s">
        <v>957</v>
      </c>
      <c r="H456">
        <f>COUNTIF(G3:J423, "=PF05764")</f>
        <v>1</v>
      </c>
      <c r="I456" s="6">
        <f>COUNTIF(G3:J71, "=PF05764")</f>
        <v>1</v>
      </c>
    </row>
    <row r="457" spans="2:9" x14ac:dyDescent="0.35">
      <c r="B457" s="5" t="s">
        <v>1000</v>
      </c>
      <c r="C457" t="s">
        <v>1588</v>
      </c>
      <c r="D457">
        <f>COUNTIF($D$3:$E$423,"=*Pou*")</f>
        <v>2</v>
      </c>
      <c r="E457" s="6">
        <f>COUNTIF($D$3:$E$71,"=*Pou*")</f>
        <v>1</v>
      </c>
      <c r="G457" s="152" t="s">
        <v>960</v>
      </c>
      <c r="H457">
        <f>COUNTIF(G3:J423, "=PF02864")</f>
        <v>1</v>
      </c>
      <c r="I457" s="6">
        <f>COUNTIF(G3:J71, "=PF02864")</f>
        <v>1</v>
      </c>
    </row>
    <row r="458" spans="2:9" x14ac:dyDescent="0.35">
      <c r="B458" s="5" t="s">
        <v>3926</v>
      </c>
      <c r="C458" t="s">
        <v>1881</v>
      </c>
      <c r="D458">
        <f>COUNTIF($D$3:$E$423,"=*AP-2*")</f>
        <v>1</v>
      </c>
      <c r="E458" s="6">
        <f>COUNTIF($D$3:$E$71,"=*AP-2*")</f>
        <v>1</v>
      </c>
      <c r="G458" s="152" t="s">
        <v>962</v>
      </c>
      <c r="H458">
        <f>COUNTIF(G3:J423, "=PF00320")</f>
        <v>3</v>
      </c>
      <c r="I458" s="6">
        <f>COUNTIF(G3:J71, "=PF00320")</f>
        <v>0</v>
      </c>
    </row>
    <row r="459" spans="2:9" x14ac:dyDescent="0.35">
      <c r="B459" s="5" t="s">
        <v>1000</v>
      </c>
      <c r="C459" t="s">
        <v>1914</v>
      </c>
      <c r="D459">
        <f>COUNTIF($D$3:$E$423,"=*COE*")</f>
        <v>1</v>
      </c>
      <c r="E459" s="6">
        <f>COUNTIF($D$3:$E$71,"=*COE*")</f>
        <v>1</v>
      </c>
      <c r="G459" s="152" t="s">
        <v>965</v>
      </c>
      <c r="H459">
        <f>COUNTIF(G3:J423, "=PF00554")</f>
        <v>2</v>
      </c>
      <c r="I459" s="6">
        <f>COUNTIF(G3:J71, "=PF00554")</f>
        <v>0</v>
      </c>
    </row>
    <row r="460" spans="2:9" x14ac:dyDescent="0.35">
      <c r="B460" s="5" t="s">
        <v>3920</v>
      </c>
      <c r="C460" t="s">
        <v>1931</v>
      </c>
      <c r="D460">
        <f>COUNTIF($D$3:$E$423,"=*STAT*")</f>
        <v>1</v>
      </c>
      <c r="E460" s="6">
        <f>COUNTIF($D$3:$E$71,"=*STAT*")</f>
        <v>1</v>
      </c>
      <c r="G460" s="152" t="s">
        <v>967</v>
      </c>
      <c r="H460">
        <f>COUNTIF(G3:J423, "=PF04516")</f>
        <v>1</v>
      </c>
      <c r="I460" s="6">
        <f>COUNTIF(G3:J71, "=PF04516")</f>
        <v>0</v>
      </c>
    </row>
    <row r="461" spans="2:9" x14ac:dyDescent="0.35">
      <c r="B461" s="5" t="s">
        <v>3926</v>
      </c>
      <c r="C461" t="s">
        <v>2154</v>
      </c>
      <c r="D461">
        <f>COUNTIF($D$3:$E$423,"=*RFX*")</f>
        <v>3</v>
      </c>
      <c r="E461" s="6">
        <f>COUNTIF($D$3:$E$71,"=*RFX*")</f>
        <v>0</v>
      </c>
      <c r="G461" s="152" t="s">
        <v>970</v>
      </c>
      <c r="H461">
        <f>COUNTIF(G3:J423, "=PF03859")</f>
        <v>1</v>
      </c>
      <c r="I461" s="6">
        <f>COUNTIF(G3:J71, "=PF03859")</f>
        <v>0</v>
      </c>
    </row>
    <row r="462" spans="2:9" x14ac:dyDescent="0.35">
      <c r="B462" s="5" t="s">
        <v>1000</v>
      </c>
      <c r="C462" t="s">
        <v>2305</v>
      </c>
      <c r="D462">
        <f>COUNTIF($D$3:$E$423,"=*TF_Otx*")</f>
        <v>3</v>
      </c>
      <c r="E462" s="6">
        <f>COUNTIF($D$3:$E$71,"=*TF_Otx*")</f>
        <v>0</v>
      </c>
      <c r="G462" s="152" t="s">
        <v>973</v>
      </c>
      <c r="H462">
        <f>COUNTIF(G3:J423, "=PF02135")</f>
        <v>1</v>
      </c>
      <c r="I462" s="6">
        <f>COUNTIF(G3:J71, "=PF02135")</f>
        <v>0</v>
      </c>
    </row>
    <row r="463" spans="2:9" x14ac:dyDescent="0.35">
      <c r="B463" s="5" t="s">
        <v>3917</v>
      </c>
      <c r="C463" t="s">
        <v>1766</v>
      </c>
      <c r="D463">
        <f>COUNTIF($D$3:$E$423,"=*MBD*")</f>
        <v>2</v>
      </c>
      <c r="E463" s="6">
        <f>COUNTIF($D$3:$E$71,"=*MBD*")</f>
        <v>0</v>
      </c>
      <c r="G463" s="152" t="s">
        <v>976</v>
      </c>
      <c r="H463">
        <f>COUNTIF(G3:J423, "=PF01167")</f>
        <v>2</v>
      </c>
      <c r="I463" s="6">
        <f>COUNTIF(G3:J71, "=PF01167")</f>
        <v>0</v>
      </c>
    </row>
    <row r="464" spans="2:9" x14ac:dyDescent="0.35">
      <c r="B464" s="5" t="s">
        <v>3918</v>
      </c>
      <c r="C464" t="s">
        <v>1025</v>
      </c>
      <c r="D464">
        <f>COUNTIF($D$3:$E$423,"=*SAND*")</f>
        <v>2</v>
      </c>
      <c r="E464" s="6">
        <f>COUNTIF($D$3:$E$71,"=*SAND*")</f>
        <v>0</v>
      </c>
      <c r="G464" s="152" t="s">
        <v>979</v>
      </c>
      <c r="H464">
        <f>COUNTIF(G3:J423, "=PF02891")</f>
        <v>1</v>
      </c>
      <c r="I464" s="6">
        <f>COUNTIF(G3:J71, "=PF02891")</f>
        <v>0</v>
      </c>
    </row>
    <row r="465" spans="2:9" x14ac:dyDescent="0.35">
      <c r="B465" s="5" t="s">
        <v>3919</v>
      </c>
      <c r="C465" t="s">
        <v>1965</v>
      </c>
      <c r="D465">
        <f>COUNTIF($D$3:$E$423,"=*ZBTB*")</f>
        <v>2</v>
      </c>
      <c r="E465" s="6">
        <f>COUNTIF($D$3:$E$71,"=*ZBTB*")</f>
        <v>0</v>
      </c>
      <c r="G465" s="152" t="s">
        <v>982</v>
      </c>
      <c r="H465">
        <f>COUNTIF(G3:J423, "=PF00605")</f>
        <v>1</v>
      </c>
      <c r="I465" s="6">
        <f>COUNTIF(G3:J71, "=PF00605")</f>
        <v>0</v>
      </c>
    </row>
    <row r="466" spans="2:9" x14ac:dyDescent="0.35">
      <c r="B466" s="5" t="s">
        <v>3919</v>
      </c>
      <c r="C466" t="s">
        <v>1999</v>
      </c>
      <c r="D466">
        <f>COUNTIF($D$3:$E$423,"=*THR-like*")</f>
        <v>2</v>
      </c>
      <c r="E466" s="6">
        <f>COUNTIF($D$3:$E$71,"=*THR-like*")</f>
        <v>0</v>
      </c>
      <c r="G466" s="152" t="s">
        <v>985</v>
      </c>
      <c r="H466">
        <f>COUNTIF(G3:J423, "=PF00751")</f>
        <v>2</v>
      </c>
      <c r="I466" s="6">
        <f>COUNTIF(G3:J71, "=PF00751")</f>
        <v>0</v>
      </c>
    </row>
    <row r="467" spans="2:9" x14ac:dyDescent="0.35">
      <c r="B467" s="5" t="s">
        <v>3920</v>
      </c>
      <c r="C467" t="s">
        <v>2055</v>
      </c>
      <c r="D467">
        <f>COUNTIF($D$3:$E$423,"=*RHD*")</f>
        <v>2</v>
      </c>
      <c r="E467" s="6">
        <f>COUNTIF($D$3:$E$71,"=*RHD*")</f>
        <v>0</v>
      </c>
      <c r="G467" s="152" t="s">
        <v>988</v>
      </c>
      <c r="H467">
        <f>COUNTIF(G3:J423, "=PF01530")</f>
        <v>2</v>
      </c>
      <c r="I467" s="6">
        <f>COUNTIF(G3:J71, "=PF01530")</f>
        <v>0</v>
      </c>
    </row>
    <row r="468" spans="2:9" x14ac:dyDescent="0.35">
      <c r="B468" s="5" t="s">
        <v>3926</v>
      </c>
      <c r="C468" t="s">
        <v>2104</v>
      </c>
      <c r="D468">
        <f>COUNTIF($D$3:$E$423,"=*TSC22*")</f>
        <v>2</v>
      </c>
      <c r="E468" s="6">
        <f>COUNTIF($D$3:$E$71,"=*TSC22*")</f>
        <v>0</v>
      </c>
      <c r="G468" s="152" t="s">
        <v>992</v>
      </c>
      <c r="H468">
        <f>COUNTIF(G3:J423, "=PF00292")</f>
        <v>2</v>
      </c>
      <c r="I468" s="6">
        <f>COUNTIF(G3:J71, "=PF00292")</f>
        <v>0</v>
      </c>
    </row>
    <row r="469" spans="2:9" x14ac:dyDescent="0.35">
      <c r="B469" s="5" t="s">
        <v>3917</v>
      </c>
      <c r="C469" t="s">
        <v>977</v>
      </c>
      <c r="D469">
        <f>COUNTIF($D$3:$E$423,"=*Tub*")</f>
        <v>2</v>
      </c>
      <c r="E469" s="6">
        <f>COUNTIF($D$3:$E$71,"=*Tub*")</f>
        <v>0</v>
      </c>
      <c r="G469" s="152" t="s">
        <v>995</v>
      </c>
      <c r="H469">
        <f>COUNTIF(G3:J423, "=PF02319")</f>
        <v>1</v>
      </c>
      <c r="I469" s="6">
        <f>COUNTIF(G3:J71, "=PF02319")</f>
        <v>0</v>
      </c>
    </row>
    <row r="470" spans="2:9" x14ac:dyDescent="0.35">
      <c r="B470" s="5" t="s">
        <v>3919</v>
      </c>
      <c r="C470" t="s">
        <v>986</v>
      </c>
      <c r="D470">
        <f>COUNTIF($D$3:$E$423,"=*DM*")</f>
        <v>2</v>
      </c>
      <c r="E470" s="6">
        <f>COUNTIF($D$3:$E$71,"=*DM*")</f>
        <v>0</v>
      </c>
      <c r="G470" s="152" t="s">
        <v>998</v>
      </c>
      <c r="H470">
        <f>COUNTIF(G3:J423, "=PF01381")</f>
        <v>1</v>
      </c>
      <c r="I470" s="6">
        <f>COUNTIF(G3:J71, "=PF01381")</f>
        <v>0</v>
      </c>
    </row>
    <row r="471" spans="2:9" x14ac:dyDescent="0.35">
      <c r="B471" s="5" t="s">
        <v>3919</v>
      </c>
      <c r="C471" t="s">
        <v>989</v>
      </c>
      <c r="D471">
        <f>COUNTIF($D$3:$E$423,"=*zf-C2HC*")</f>
        <v>2</v>
      </c>
      <c r="E471" s="6">
        <f>COUNTIF($D$3:$E$71,"=*zf-C2HC*")</f>
        <v>0</v>
      </c>
      <c r="G471" s="152" t="s">
        <v>1004</v>
      </c>
      <c r="H471">
        <f>COUNTIF(G3:J423, "=PF05224")</f>
        <v>1</v>
      </c>
      <c r="I471" s="6">
        <f>COUNTIF(G3:J71, "=PF05224")</f>
        <v>0</v>
      </c>
    </row>
    <row r="472" spans="2:9" x14ac:dyDescent="0.35">
      <c r="B472" s="5" t="s">
        <v>1000</v>
      </c>
      <c r="C472" t="s">
        <v>993</v>
      </c>
      <c r="D472">
        <f>COUNTIF($D$3:$E$423,"=*PAX*")</f>
        <v>2</v>
      </c>
      <c r="E472" s="6">
        <f>COUNTIF($D$3:$E$71,"=*PAX*")</f>
        <v>0</v>
      </c>
      <c r="G472" s="152" t="s">
        <v>1007</v>
      </c>
      <c r="H472">
        <f>COUNTIF(G3:J423, "=PF02257")</f>
        <v>2</v>
      </c>
      <c r="I472" s="6">
        <f>COUNTIF(G3:J71, "=PF02257")</f>
        <v>0</v>
      </c>
    </row>
    <row r="473" spans="2:9" x14ac:dyDescent="0.35">
      <c r="B473" s="5" t="s">
        <v>3919</v>
      </c>
      <c r="C473" t="s">
        <v>2370</v>
      </c>
      <c r="D473">
        <f>COUNTIF($D$3:$E$423,"=*THAP*")</f>
        <v>2</v>
      </c>
      <c r="E473" s="6">
        <f>COUNTIF($D$3:$E$71,"=*THAP*")</f>
        <v>0</v>
      </c>
      <c r="G473" s="152" t="s">
        <v>1010</v>
      </c>
      <c r="H473">
        <f>COUNTIF(G3:J423, "=PF00853")</f>
        <v>1</v>
      </c>
      <c r="I473" s="6">
        <f>COUNTIF(G3:J71, "=PF00853")</f>
        <v>0</v>
      </c>
    </row>
    <row r="474" spans="2:9" x14ac:dyDescent="0.35">
      <c r="B474" s="5" t="s">
        <v>3919</v>
      </c>
      <c r="C474" t="s">
        <v>2804</v>
      </c>
      <c r="D474">
        <f>COUNTIF($D$3:$E$423,"=*zf-BED*")</f>
        <v>2</v>
      </c>
      <c r="E474" s="6">
        <f>COUNTIF($D$3:$E$71,"=*zf-BED*")</f>
        <v>0</v>
      </c>
      <c r="G474" s="152" t="s">
        <v>1013</v>
      </c>
      <c r="H474">
        <f>COUNTIF(G3:J423, "=PF04054")</f>
        <v>1</v>
      </c>
      <c r="I474" s="6">
        <f>COUNTIF(G3:J71, "=PF04054")</f>
        <v>0</v>
      </c>
    </row>
    <row r="475" spans="2:9" x14ac:dyDescent="0.35">
      <c r="B475" s="5" t="s">
        <v>3917</v>
      </c>
      <c r="C475" t="s">
        <v>2869</v>
      </c>
      <c r="D475">
        <f>COUNTIF($D$3:$E$423,"=*AF-4*")</f>
        <v>2</v>
      </c>
      <c r="E475" s="6">
        <f>COUNTIF($D$3:$E$71,"=*AF-4*")</f>
        <v>0</v>
      </c>
      <c r="G475" s="152" t="s">
        <v>1018</v>
      </c>
      <c r="H475">
        <f>COUNTIF(G3:J423, "=PF00447")</f>
        <v>1</v>
      </c>
      <c r="I475" s="6">
        <f>COUNTIF(G3:J71, "=PF00447")</f>
        <v>0</v>
      </c>
    </row>
    <row r="476" spans="2:9" x14ac:dyDescent="0.35">
      <c r="B476" s="5" t="s">
        <v>1000</v>
      </c>
      <c r="C476" t="s">
        <v>2874</v>
      </c>
      <c r="D476">
        <f>COUNTIF($D$3:$E$423,"=*CUT*")</f>
        <v>2</v>
      </c>
      <c r="E476" s="6">
        <f>COUNTIF($D$3:$E$71,"=*CUT*")</f>
        <v>0</v>
      </c>
      <c r="G476" s="152" t="s">
        <v>1021</v>
      </c>
      <c r="H476">
        <f>COUNTIF(G3:J423, "=PF06320")</f>
        <v>1</v>
      </c>
      <c r="I476" s="6">
        <f>COUNTIF(G3:J71, "=PF06320")</f>
        <v>0</v>
      </c>
    </row>
    <row r="477" spans="2:9" x14ac:dyDescent="0.35">
      <c r="B477" s="5" t="s">
        <v>3920</v>
      </c>
      <c r="C477" t="s">
        <v>968</v>
      </c>
      <c r="D477">
        <f>COUNTIF($D$3:$E$423,"=*CP2*")</f>
        <v>1</v>
      </c>
      <c r="E477" s="6">
        <f>COUNTIF($D$3:$E$71,"=*CP2*")</f>
        <v>0</v>
      </c>
      <c r="G477" s="152" t="s">
        <v>1024</v>
      </c>
      <c r="H477">
        <f>COUNTIF(G3:J423, "=PF01342")</f>
        <v>2</v>
      </c>
      <c r="I477" s="6">
        <f>COUNTIF(G3:J71, "=PF01342")</f>
        <v>0</v>
      </c>
    </row>
    <row r="478" spans="2:9" x14ac:dyDescent="0.35">
      <c r="B478" s="5" t="s">
        <v>3917</v>
      </c>
      <c r="C478" t="s">
        <v>971</v>
      </c>
      <c r="D478">
        <f>COUNTIF($D$3:$E$423,"=*CG-1*")</f>
        <v>1</v>
      </c>
      <c r="E478" s="6">
        <f>COUNTIF($D$3:$E$71,"=*CG-1*")</f>
        <v>0</v>
      </c>
      <c r="G478" s="152" t="s">
        <v>1027</v>
      </c>
      <c r="H478">
        <f>COUNTIF(G3:J423, "=PF02045")</f>
        <v>1</v>
      </c>
      <c r="I478" s="6">
        <f>COUNTIF(G3:J71, "=PF02045")</f>
        <v>0</v>
      </c>
    </row>
    <row r="479" spans="2:9" x14ac:dyDescent="0.35">
      <c r="B479" s="5" t="s">
        <v>3919</v>
      </c>
      <c r="C479" t="s">
        <v>980</v>
      </c>
      <c r="D479">
        <f>COUNTIF($D$3:$E$423,"=*zf-MIZ*")</f>
        <v>1</v>
      </c>
      <c r="E479" s="6">
        <f>COUNTIF($D$3:$E$71,"=*zf-MIZ*")</f>
        <v>0</v>
      </c>
      <c r="G479" s="152" t="s">
        <v>991</v>
      </c>
      <c r="H479">
        <f>COUNTIF(G3:J423, "=PF00157")</f>
        <v>1</v>
      </c>
      <c r="I479" s="6">
        <f>COUNTIF(G3:J71, "=PF00157")</f>
        <v>0</v>
      </c>
    </row>
    <row r="480" spans="2:9" x14ac:dyDescent="0.35">
      <c r="B480" s="5" t="s">
        <v>1000</v>
      </c>
      <c r="C480" t="s">
        <v>983</v>
      </c>
      <c r="D480">
        <f>COUNTIF($D$3:$E$423,"=*IRF*")</f>
        <v>1</v>
      </c>
      <c r="E480" s="6">
        <f>COUNTIF($D$3:$E$71,"=*IRF*")</f>
        <v>0</v>
      </c>
      <c r="G480" s="153" t="s">
        <v>938</v>
      </c>
      <c r="H480" s="2">
        <f>COUNTIF(G3:G423, "=N/A")</f>
        <v>223</v>
      </c>
      <c r="I480" s="9">
        <f>COUNTIF(G3:G71, "=N/A")</f>
        <v>37</v>
      </c>
    </row>
    <row r="481" spans="2:12" x14ac:dyDescent="0.35">
      <c r="B481" s="5" t="s">
        <v>3919</v>
      </c>
      <c r="C481" t="s">
        <v>2258</v>
      </c>
      <c r="D481">
        <f>COUNTIF($D$3:$E$423,"=*ESR-like*")</f>
        <v>1</v>
      </c>
      <c r="E481" s="6">
        <f>COUNTIF($D$3:$E$71,"=*ESR-like*")</f>
        <v>0</v>
      </c>
    </row>
    <row r="482" spans="2:12" ht="15" customHeight="1" x14ac:dyDescent="0.35">
      <c r="B482" s="5" t="s">
        <v>3919</v>
      </c>
      <c r="C482" t="s">
        <v>2315</v>
      </c>
      <c r="D482">
        <f>COUNTIF($D$3:$E$423,"=*Miscellaneous*")</f>
        <v>1</v>
      </c>
      <c r="E482" s="6">
        <f>COUNTIF($D$3:$E$71,"=*Miscellaneous*")</f>
        <v>0</v>
      </c>
      <c r="G482" s="183" t="s">
        <v>1462</v>
      </c>
      <c r="H482" s="183"/>
      <c r="I482" s="183"/>
      <c r="J482" s="42"/>
      <c r="K482" s="42"/>
      <c r="L482" s="42"/>
    </row>
    <row r="483" spans="2:12" x14ac:dyDescent="0.35">
      <c r="B483" s="5" t="s">
        <v>1000</v>
      </c>
      <c r="C483" t="s">
        <v>2351</v>
      </c>
      <c r="D483">
        <f>COUNTIF($D$3:$E$423,"=*E2F*")</f>
        <v>1</v>
      </c>
      <c r="E483" s="6">
        <f>COUNTIF($D$3:$E$71,"=*E2F*")</f>
        <v>0</v>
      </c>
      <c r="G483" s="183"/>
      <c r="H483" s="183"/>
      <c r="I483" s="183"/>
      <c r="J483" s="42"/>
      <c r="K483" s="42"/>
      <c r="L483" s="42"/>
    </row>
    <row r="484" spans="2:12" x14ac:dyDescent="0.35">
      <c r="B484" s="5" t="s">
        <v>3917</v>
      </c>
      <c r="C484" t="s">
        <v>1005</v>
      </c>
      <c r="D484">
        <f>COUNTIF($D$3:$E$423,"=*NDT80_PhoG*")</f>
        <v>1</v>
      </c>
      <c r="E484" s="6">
        <f>COUNTIF($D$3:$E$71,"=*NDT80_PhoG*")</f>
        <v>0</v>
      </c>
      <c r="G484" s="183"/>
      <c r="H484" s="183"/>
      <c r="I484" s="183"/>
      <c r="J484" s="42"/>
      <c r="K484" s="42"/>
      <c r="L484" s="42"/>
    </row>
    <row r="485" spans="2:12" x14ac:dyDescent="0.35">
      <c r="B485" s="5" t="s">
        <v>3920</v>
      </c>
      <c r="C485" t="s">
        <v>2579</v>
      </c>
      <c r="D485">
        <f>COUNTIF($D$3:$E$423,"=*CBF*")</f>
        <v>1</v>
      </c>
      <c r="E485" s="6">
        <f>COUNTIF($D$3:$E$71,"=*CBF*")</f>
        <v>0</v>
      </c>
      <c r="G485" s="183"/>
      <c r="H485" s="183"/>
      <c r="I485" s="183"/>
    </row>
    <row r="486" spans="2:12" x14ac:dyDescent="0.35">
      <c r="B486" s="5" t="s">
        <v>3920</v>
      </c>
      <c r="C486" t="s">
        <v>2704</v>
      </c>
      <c r="D486">
        <f>COUNTIF($D$3:$E$423,"=*CSL*")</f>
        <v>1</v>
      </c>
      <c r="E486" s="6">
        <f>COUNTIF($D$3:$E$71,"=*CSL*")</f>
        <v>0</v>
      </c>
      <c r="G486" s="183"/>
      <c r="H486" s="183"/>
      <c r="I486" s="183"/>
    </row>
    <row r="487" spans="2:12" x14ac:dyDescent="0.35">
      <c r="B487" s="5" t="s">
        <v>3920</v>
      </c>
      <c r="C487" t="s">
        <v>1011</v>
      </c>
      <c r="D487">
        <f>COUNTIF($D$3:$E$423,"=*Runt*")</f>
        <v>1</v>
      </c>
      <c r="E487" s="6">
        <f>COUNTIF($D$3:$E$71,"=*Runt*")</f>
        <v>0</v>
      </c>
    </row>
    <row r="488" spans="2:12" x14ac:dyDescent="0.35">
      <c r="B488" s="5" t="s">
        <v>1000</v>
      </c>
      <c r="C488" t="s">
        <v>2795</v>
      </c>
      <c r="D488">
        <f>COUNTIF($D$3:$E$423,"=*TEA*")</f>
        <v>1</v>
      </c>
      <c r="E488" s="6">
        <f>COUNTIF($D$3:$E$71,"=*TEA*")</f>
        <v>0</v>
      </c>
    </row>
    <row r="489" spans="2:12" x14ac:dyDescent="0.35">
      <c r="B489" s="5" t="s">
        <v>1000</v>
      </c>
      <c r="C489" t="s">
        <v>2798</v>
      </c>
      <c r="D489">
        <f>COUNTIF($D$3:$E$423,"=*HSF*")</f>
        <v>1</v>
      </c>
      <c r="E489" s="6">
        <f>COUNTIF($D$3:$E$71,"=*HSF*")</f>
        <v>0</v>
      </c>
    </row>
    <row r="490" spans="2:12" x14ac:dyDescent="0.35">
      <c r="B490" s="5" t="s">
        <v>3917</v>
      </c>
      <c r="C490" t="s">
        <v>2881</v>
      </c>
      <c r="D490">
        <f>COUNTIF($D$3:$E$423,"=*CSRNP_N*")</f>
        <v>1</v>
      </c>
      <c r="E490" s="6">
        <f>COUNTIF($D$3:$E$71,"=*CSRNP_N*")</f>
        <v>0</v>
      </c>
    </row>
    <row r="491" spans="2:12" x14ac:dyDescent="0.35">
      <c r="B491" s="5" t="s">
        <v>3918</v>
      </c>
      <c r="C491" t="s">
        <v>2973</v>
      </c>
      <c r="D491">
        <f>COUNTIF($D$3:$E$423,"=*NF-YA*")</f>
        <v>1</v>
      </c>
      <c r="E491" s="6">
        <f>COUNTIF($D$3:$E$71,"=*NF-YA*")</f>
        <v>0</v>
      </c>
    </row>
    <row r="492" spans="2:12" x14ac:dyDescent="0.35">
      <c r="B492" s="8" t="s">
        <v>3918</v>
      </c>
      <c r="C492" s="2" t="s">
        <v>3012</v>
      </c>
      <c r="D492" s="2">
        <f>COUNTIF($D$3:$E$423,"=*NF-YC*")</f>
        <v>1</v>
      </c>
      <c r="E492" s="9">
        <f>COUNTIF($D$3:$E$71,"=*NF-YC*")</f>
        <v>0</v>
      </c>
    </row>
  </sheetData>
  <sortState xmlns:xlrd2="http://schemas.microsoft.com/office/spreadsheetml/2017/richdata2" ref="B440:E492">
    <sortCondition descending="1" ref="E440:E492"/>
    <sortCondition descending="1" ref="D440:D492"/>
  </sortState>
  <mergeCells count="4">
    <mergeCell ref="G1:J1"/>
    <mergeCell ref="A1:B1"/>
    <mergeCell ref="G482:I486"/>
    <mergeCell ref="C1:F1"/>
  </mergeCells>
  <conditionalFormatting sqref="CR3:CR425">
    <cfRule type="cellIs" dxfId="9" priority="7" operator="between">
      <formula>5</formula>
      <formula>7</formula>
    </cfRule>
    <cfRule type="cellIs" dxfId="8" priority="8" operator="between">
      <formula>3</formula>
      <formula>4</formula>
    </cfRule>
    <cfRule type="cellIs" dxfId="7" priority="9" operator="equal">
      <formula>2</formula>
    </cfRule>
    <cfRule type="cellIs" dxfId="6" priority="10" operator="equal">
      <formula>1</formula>
    </cfRule>
  </conditionalFormatting>
  <conditionalFormatting sqref="DG3:DG425">
    <cfRule type="cellIs" dxfId="5" priority="1" operator="equal">
      <formula>4</formula>
    </cfRule>
    <cfRule type="cellIs" dxfId="4" priority="2" operator="equal">
      <formula>5</formula>
    </cfRule>
    <cfRule type="cellIs" dxfId="3" priority="3" operator="equal">
      <formula>4</formula>
    </cfRule>
    <cfRule type="cellIs" dxfId="2" priority="4" operator="equal">
      <formula>1</formula>
    </cfRule>
    <cfRule type="cellIs" dxfId="1" priority="5" operator="equal">
      <formula>3</formula>
    </cfRule>
    <cfRule type="cellIs" dxfId="0" priority="6" operator="equal">
      <formula>2</formula>
    </cfRule>
  </conditionalFormatting>
  <hyperlinks>
    <hyperlink ref="A332" r:id="rId1" xr:uid="{B88E76B3-FECB-4028-B49D-F1C6B352A247}"/>
    <hyperlink ref="A99" r:id="rId2" xr:uid="{B8F4DAC6-FB11-4BDD-AC7B-E6AB5B05C1B5}"/>
    <hyperlink ref="A3" r:id="rId3" xr:uid="{21A290C1-FB73-4A21-AB4B-05EB22249FD3}"/>
    <hyperlink ref="A4" r:id="rId4" xr:uid="{4719B478-923A-47FD-9D40-D523AEAE7E5C}"/>
    <hyperlink ref="A5" r:id="rId5" xr:uid="{BF337941-EF44-4FBB-8571-9FA6EEC63661}"/>
    <hyperlink ref="A6" r:id="rId6" xr:uid="{56CDDD11-D31C-490D-877F-52D4D7C9193C}"/>
    <hyperlink ref="A7" r:id="rId7" xr:uid="{48DB190A-575C-400B-B752-6CEA41DF5810}"/>
    <hyperlink ref="A8" r:id="rId8" xr:uid="{8CFD305E-935C-4AE9-B8B3-3132FFB3B5BF}"/>
    <hyperlink ref="A9" r:id="rId9" xr:uid="{1F5D674E-C5AA-4E1F-BA99-EDEC7C6DEEFB}"/>
    <hyperlink ref="A10" r:id="rId10" xr:uid="{B7AFBCA3-8E35-4746-8534-01C0FD96A768}"/>
    <hyperlink ref="A12" r:id="rId11" xr:uid="{F3E941FE-E6EC-4F1F-9A01-517A32542493}"/>
    <hyperlink ref="A14" r:id="rId12" xr:uid="{66834A86-54BA-4429-9F0A-5283F88F7F46}"/>
    <hyperlink ref="A15" r:id="rId13" xr:uid="{F0A59BF0-2E6D-4CB9-8855-7A2A0C2F764B}"/>
    <hyperlink ref="A16" r:id="rId14" xr:uid="{4963D9FD-6242-4E42-9469-8A0893B53C1D}"/>
    <hyperlink ref="A17" r:id="rId15" xr:uid="{77814BFA-C056-4AC9-8E62-A1CA76B95401}"/>
    <hyperlink ref="A18" r:id="rId16" xr:uid="{3B0CBC4D-157F-4287-A5ED-CBD82BA2376B}"/>
    <hyperlink ref="A11" r:id="rId17" xr:uid="{A65FA0EE-8B75-4A4D-B92B-27F6D90FEEFA}"/>
    <hyperlink ref="A13" r:id="rId18" xr:uid="{B302ABB8-3843-4810-8E08-96A7D9289907}"/>
    <hyperlink ref="A19" r:id="rId19" xr:uid="{0BC2DC7D-6F70-4A79-9059-006145B9BB86}"/>
    <hyperlink ref="A20" r:id="rId20" xr:uid="{23FE856B-3F86-42E0-B68C-3A59263F91DD}"/>
    <hyperlink ref="A21" r:id="rId21" xr:uid="{A2B8688B-7032-4BF1-93FF-5F9C3F3B51F8}"/>
    <hyperlink ref="A22" r:id="rId22" xr:uid="{AC4DF4EC-9413-4EF6-A006-2D9116E2BAB0}"/>
    <hyperlink ref="A23" r:id="rId23" xr:uid="{20645E59-8542-4CA9-9C9E-F1577E13D268}"/>
    <hyperlink ref="A24" r:id="rId24" xr:uid="{395E37FC-2DE2-4C36-98E3-6191E66A6D42}"/>
    <hyperlink ref="A25" r:id="rId25" xr:uid="{412A13C1-48FC-42E9-A350-7AAA1924DCFA}"/>
    <hyperlink ref="A26" r:id="rId26" xr:uid="{4222A1BA-F8C7-4F74-83AE-ED5DE4C25078}"/>
    <hyperlink ref="A27" r:id="rId27" xr:uid="{41232668-9270-4824-A806-D3F5A541864A}"/>
    <hyperlink ref="A28" r:id="rId28" xr:uid="{3A47133D-C255-4BAF-B589-0E00B6BA5231}"/>
    <hyperlink ref="A29" r:id="rId29" xr:uid="{E944A90B-0E52-494F-BEB3-58F968A03A61}"/>
    <hyperlink ref="A30" r:id="rId30" xr:uid="{C4194F96-64B7-439F-9D81-ECDED7A5E438}"/>
    <hyperlink ref="A31" r:id="rId31" xr:uid="{30D12952-159F-468A-8B8A-57FA6C11DAC8}"/>
    <hyperlink ref="A32" r:id="rId32" xr:uid="{FAE94B02-1229-44F3-8F58-35A0DEE31670}"/>
    <hyperlink ref="A33" r:id="rId33" xr:uid="{F19B805C-445A-45A4-A004-80C41677DAD9}"/>
    <hyperlink ref="A34" r:id="rId34" xr:uid="{6C4C4300-ED2E-444A-B5DC-E1ADAF193F1D}"/>
    <hyperlink ref="A35" r:id="rId35" xr:uid="{1F833862-A80C-463A-B3D0-85376E2CBB43}"/>
    <hyperlink ref="A36" r:id="rId36" xr:uid="{6E0172E1-6A9E-4890-8A42-CDCC0D0205B9}"/>
    <hyperlink ref="A37" r:id="rId37" xr:uid="{2FB9720E-BCA0-429A-A136-AF631D504D1D}"/>
    <hyperlink ref="A38" r:id="rId38" xr:uid="{B2770C33-A5E6-45BC-8791-C8D3126D1DF7}"/>
    <hyperlink ref="A39" r:id="rId39" xr:uid="{378FBED5-2AE2-4F28-B249-DA0031B25D3C}"/>
    <hyperlink ref="A40" r:id="rId40" xr:uid="{A36CAF2D-04DB-4ADD-9999-8E296F1F2924}"/>
    <hyperlink ref="A41" r:id="rId41" xr:uid="{AD03BCD9-2296-4DC9-88E3-C7C7881B05F2}"/>
    <hyperlink ref="A42" r:id="rId42" xr:uid="{3F316DED-FBD4-405B-A508-76D73FC8FF6C}"/>
    <hyperlink ref="A43" r:id="rId43" xr:uid="{EA5E3AA9-92CF-4C7E-92E4-D7BF96DA1906}"/>
    <hyperlink ref="A44" r:id="rId44" xr:uid="{BC53DC9D-9BFD-4D74-9100-AA561A6D807E}"/>
    <hyperlink ref="A45" r:id="rId45" xr:uid="{CB58DFC9-C416-4B15-BAE4-AF0A79D40521}"/>
    <hyperlink ref="A46" r:id="rId46" xr:uid="{F0F45DB9-7839-4310-9B9A-E330328E58E2}"/>
    <hyperlink ref="A47" r:id="rId47" xr:uid="{F44E0C23-0565-4A64-A1F2-A99B073CC6C5}"/>
    <hyperlink ref="A48" r:id="rId48" xr:uid="{14260D12-1B7B-4945-8B43-AABF47B0F8F1}"/>
    <hyperlink ref="A49" r:id="rId49" xr:uid="{C6D84DBA-8B3D-478E-934D-075CF47FB7A0}"/>
    <hyperlink ref="A50" r:id="rId50" xr:uid="{208A29A5-E5F6-4263-A45E-33CD802E7FE2}"/>
    <hyperlink ref="A51" r:id="rId51" xr:uid="{6C12C58D-9A39-45D3-BCC8-A24554E4823C}"/>
    <hyperlink ref="A52" r:id="rId52" xr:uid="{9E690156-4F20-44D5-8B23-F41CE4E28D7C}"/>
    <hyperlink ref="A53" r:id="rId53" xr:uid="{4D194F99-249F-4314-BCDC-70DE0A39DF41}"/>
    <hyperlink ref="A54" r:id="rId54" xr:uid="{6AC92F93-6B56-4589-AF67-588908B9711A}"/>
    <hyperlink ref="A55" r:id="rId55" xr:uid="{E80CCFD4-B867-406C-95BD-1C562CCF3A3B}"/>
    <hyperlink ref="A56" r:id="rId56" xr:uid="{D0AFC191-12C6-494D-832A-AE1194963982}"/>
    <hyperlink ref="A57" r:id="rId57" xr:uid="{52D3D274-62E9-44A2-8D00-E60A63007D5D}"/>
    <hyperlink ref="A58" r:id="rId58" xr:uid="{352968E2-5C80-40A5-B56E-724CF25420B2}"/>
    <hyperlink ref="A59" r:id="rId59" xr:uid="{A0AD5A7E-2ED5-41D9-8AAB-460323E538EE}"/>
    <hyperlink ref="A60" r:id="rId60" xr:uid="{823F79FB-3A33-4A1C-8B39-315761A43EFD}"/>
    <hyperlink ref="A61" r:id="rId61" xr:uid="{D8C70B7D-FD81-4F4E-BC77-201A89EA4C8D}"/>
    <hyperlink ref="A62" r:id="rId62" xr:uid="{E0FA86EC-B93E-4CCF-8FA6-979ADC7D2078}"/>
    <hyperlink ref="A63" r:id="rId63" xr:uid="{CEDBCA5C-3504-4394-B4E7-FCB6D500DDBF}"/>
    <hyperlink ref="A64" r:id="rId64" xr:uid="{BE1C1160-FD50-4AA4-99F1-1D70D8D23DC2}"/>
    <hyperlink ref="A65" r:id="rId65" xr:uid="{F8EA5892-E76D-4F75-B140-66768F00659B}"/>
    <hyperlink ref="A66" r:id="rId66" xr:uid="{4D470C63-6C4E-4806-ABB0-516E83E9F45C}"/>
    <hyperlink ref="A67" r:id="rId67" xr:uid="{CE732ECD-B742-49EA-9D1D-CD323CC77A43}"/>
    <hyperlink ref="A68" r:id="rId68" xr:uid="{C09FB44F-2CE6-4007-8DC9-39068E52A110}"/>
    <hyperlink ref="A69" r:id="rId69" xr:uid="{BAB6FD17-44BB-4601-B6DF-2791EC22B05A}"/>
    <hyperlink ref="A70" r:id="rId70" xr:uid="{63E79279-C3B9-4B3B-892A-0113EC23614D}"/>
    <hyperlink ref="A71" r:id="rId71" xr:uid="{10B923E3-D26E-4001-8111-5C10FDEE1923}"/>
    <hyperlink ref="A72" r:id="rId72" xr:uid="{D4936CE7-1DB8-4437-BD06-F36B369B3291}"/>
    <hyperlink ref="A73" r:id="rId73" xr:uid="{52F8304A-E83D-4C31-9CBA-A8BF17FAAF56}"/>
    <hyperlink ref="A74" r:id="rId74" xr:uid="{83A5183A-D8C5-44F3-80CF-ADB2E0CE6F48}"/>
    <hyperlink ref="A75" r:id="rId75" xr:uid="{5B81D77F-8A2A-4120-8F16-C349AE0E4805}"/>
    <hyperlink ref="A76" r:id="rId76" xr:uid="{5181997D-BAED-4B44-B947-BE7BEBEB3D29}"/>
    <hyperlink ref="A77" r:id="rId77" xr:uid="{57A61631-0ED9-454D-879A-163FA0F6EB65}"/>
    <hyperlink ref="A78" r:id="rId78" xr:uid="{212A185E-2365-4C6B-91BE-0FA6083AF4F6}"/>
    <hyperlink ref="A79" r:id="rId79" xr:uid="{AB2696FC-C219-437A-BFA9-C763EE0385CC}"/>
    <hyperlink ref="A80" r:id="rId80" xr:uid="{AA113124-6116-4622-BCE9-3ACBF5527871}"/>
    <hyperlink ref="A81" r:id="rId81" xr:uid="{162995D3-C5CB-45D0-B2E1-BF8C7CFA36AC}"/>
    <hyperlink ref="A82" r:id="rId82" xr:uid="{2E8893CD-59E9-435F-81CA-998451CB06D6}"/>
    <hyperlink ref="A83" r:id="rId83" xr:uid="{2B8137FA-E170-48A2-A414-40DF7DFF5919}"/>
    <hyperlink ref="A84" r:id="rId84" xr:uid="{AADDF250-F596-480E-94AD-F72C220AC843}"/>
    <hyperlink ref="A85" r:id="rId85" xr:uid="{D88FE87E-186C-4DF7-985F-8576DBD76050}"/>
    <hyperlink ref="A86" r:id="rId86" xr:uid="{439CD59C-41B9-49C5-9372-40A17CA87E58}"/>
    <hyperlink ref="A87" r:id="rId87" xr:uid="{9BB34040-625A-489C-8F0D-48A9D36EF098}"/>
    <hyperlink ref="A88" r:id="rId88" xr:uid="{1726ECF5-31E7-4703-8C74-992CC8BF18B1}"/>
    <hyperlink ref="A89" r:id="rId89" xr:uid="{FDE3CFCD-6428-4432-9FDB-D2C5F6883CE3}"/>
    <hyperlink ref="A90" r:id="rId90" xr:uid="{867EA952-CA72-4ECD-92DB-2E5D6D9009CE}"/>
    <hyperlink ref="A91" r:id="rId91" xr:uid="{52E7CCE0-97B0-49D1-95CD-F534DEDEEF6E}"/>
    <hyperlink ref="A92" r:id="rId92" xr:uid="{E3CC27F6-EF84-4E87-BB53-0E433AD9B4DD}"/>
    <hyperlink ref="A93" r:id="rId93" xr:uid="{793E78C6-B7A2-448A-92CE-AD56EADB6243}"/>
    <hyperlink ref="A94" r:id="rId94" xr:uid="{6E194BBE-CE4D-46C1-8426-BDA8A5AFA390}"/>
    <hyperlink ref="A95" r:id="rId95" xr:uid="{EA439160-E55C-4867-8E4E-6CFC5C6D3330}"/>
    <hyperlink ref="A96" r:id="rId96" xr:uid="{C23FA8D2-EBFF-45FB-8D56-623B0913B3A0}"/>
    <hyperlink ref="A97" r:id="rId97" xr:uid="{A066CFD7-628D-463B-9E23-4C7D5F27325E}"/>
    <hyperlink ref="A98" r:id="rId98" xr:uid="{4AB9505B-60FC-4753-BE63-E239B6B2DEA0}"/>
    <hyperlink ref="A100" r:id="rId99" xr:uid="{EB89D992-427C-426E-9CC4-D7B17948DA36}"/>
    <hyperlink ref="A101" r:id="rId100" xr:uid="{609C3CA5-1DA4-4B0B-8DF4-2D6F6770DFD3}"/>
    <hyperlink ref="A102" r:id="rId101" xr:uid="{AF0E1789-8762-4FB4-BE95-B4F55537A0DE}"/>
    <hyperlink ref="A103" r:id="rId102" xr:uid="{724BAEFE-10A5-4C9B-8321-BA84D68CDFE6}"/>
    <hyperlink ref="A104" r:id="rId103" xr:uid="{CC48D60E-690C-4B2E-B55A-BD1A6B43098F}"/>
    <hyperlink ref="A105" r:id="rId104" xr:uid="{C7831767-BC04-418A-BA96-6A94729ABED7}"/>
    <hyperlink ref="A106" r:id="rId105" xr:uid="{30921D4F-B61B-4A83-BB2D-E88DAE3B78A5}"/>
    <hyperlink ref="A107" r:id="rId106" xr:uid="{44B55232-4A18-404C-B6A2-C70A6079BA70}"/>
    <hyperlink ref="A108" r:id="rId107" xr:uid="{26ECFE5E-3FEB-4264-A1BF-5EC7892D9B79}"/>
    <hyperlink ref="A109" r:id="rId108" xr:uid="{927A83AD-7999-429E-9AE2-A25CAE1CF33A}"/>
    <hyperlink ref="A110" r:id="rId109" xr:uid="{BE0F6DEA-FAAA-4F17-B8AB-008A577CE9FB}"/>
    <hyperlink ref="A111" r:id="rId110" xr:uid="{D24B4D19-11B0-4A2A-8298-6355C9AE85AF}"/>
    <hyperlink ref="A112" r:id="rId111" xr:uid="{44664428-CC31-49AF-A856-3D7B9F404C02}"/>
    <hyperlink ref="A113" r:id="rId112" xr:uid="{DAC5B887-7782-4A72-9651-ADF97AC5F200}"/>
    <hyperlink ref="A114" r:id="rId113" xr:uid="{1FD82917-B170-4754-9A5E-BFFE27A3F48C}"/>
    <hyperlink ref="A115" r:id="rId114" xr:uid="{72CE2FB0-EB2C-4A6C-A477-72AD81C392A4}"/>
    <hyperlink ref="A116" r:id="rId115" xr:uid="{61EC2DAE-EF54-436F-B774-AE26A73E1826}"/>
    <hyperlink ref="A117" r:id="rId116" xr:uid="{DAB06EA4-A0BB-4FB4-B4D2-255A7323A7F0}"/>
    <hyperlink ref="A118" r:id="rId117" xr:uid="{18F2115B-9589-4B8F-85A7-7FFF50E84959}"/>
    <hyperlink ref="A119" r:id="rId118" xr:uid="{F8CD4C35-B9DF-46C8-A659-3B8D3D59EF9A}"/>
    <hyperlink ref="A120" r:id="rId119" xr:uid="{763219E4-7199-42D9-B989-ACDB1097DDEB}"/>
    <hyperlink ref="A121" r:id="rId120" xr:uid="{1D971DC2-8B7F-4B63-91A9-A3B48694D9E0}"/>
    <hyperlink ref="A122" r:id="rId121" xr:uid="{9D83B9E0-D21C-4FA4-ABCE-56D18B8CF5E2}"/>
    <hyperlink ref="A123" r:id="rId122" xr:uid="{2F25F435-8B71-4F3A-A750-CBCAE434CB75}"/>
    <hyperlink ref="A124" r:id="rId123" xr:uid="{95376609-1774-44B5-844F-DAFB0A63D610}"/>
    <hyperlink ref="A125" r:id="rId124" xr:uid="{98524F1E-04A9-433A-A45A-0B6D1937E9A9}"/>
    <hyperlink ref="A126" r:id="rId125" xr:uid="{8B7AEF48-9FC7-4589-9E1F-5F8D5856D9C7}"/>
    <hyperlink ref="A127" r:id="rId126" xr:uid="{AC598E72-8F4E-4682-9A61-FADA61739574}"/>
    <hyperlink ref="A128" r:id="rId127" xr:uid="{3D50C2C4-CC86-44A0-874B-92FCC79C943A}"/>
    <hyperlink ref="A129" r:id="rId128" xr:uid="{014A57AB-A975-47DF-98C3-F87A8547C8F7}"/>
    <hyperlink ref="A130" r:id="rId129" xr:uid="{442468CA-0A26-4206-861E-5F7432D5380E}"/>
    <hyperlink ref="A131" r:id="rId130" xr:uid="{700C3852-FE8E-4DBA-96E4-AEC2D54BD439}"/>
    <hyperlink ref="A132" r:id="rId131" xr:uid="{1AA6A24E-E2A0-4A1D-ACE8-45653F57E6BC}"/>
    <hyperlink ref="A133" r:id="rId132" xr:uid="{FF95EEE1-A6A6-455E-98AB-07CFCCA6E677}"/>
    <hyperlink ref="A134" r:id="rId133" xr:uid="{7A2C3575-3B3A-4D37-8D81-50BAD6BE5898}"/>
    <hyperlink ref="A135" r:id="rId134" xr:uid="{BDDDB085-F2D6-4348-9737-F5EA1132896B}"/>
    <hyperlink ref="A136" r:id="rId135" xr:uid="{AF42B456-E912-4C29-8BD8-194D590D964D}"/>
    <hyperlink ref="A137" r:id="rId136" xr:uid="{74E4F870-CB48-4A27-8D29-947EEAE15540}"/>
    <hyperlink ref="A138" r:id="rId137" xr:uid="{9E2C07B7-2866-41E6-BCED-54DD6B39867D}"/>
    <hyperlink ref="A335" r:id="rId138" xr:uid="{A908306D-49A1-4220-8196-50C68FCFA2DB}"/>
    <hyperlink ref="A139" r:id="rId139" xr:uid="{D7A69681-BA35-4EE5-A2A3-73600898BF45}"/>
    <hyperlink ref="A140" r:id="rId140" xr:uid="{9CDB02CD-0620-4595-9A53-D008FC6611EF}"/>
    <hyperlink ref="A141" r:id="rId141" xr:uid="{B4F96203-31AF-4FC3-ABBF-6A9430B14147}"/>
    <hyperlink ref="A142" r:id="rId142" xr:uid="{61AC07EB-D70A-422B-BF8E-55ABF4A9F6EF}"/>
    <hyperlink ref="A143" r:id="rId143" xr:uid="{C5DC458A-46AC-4EC6-A335-FA49DA0501C6}"/>
    <hyperlink ref="A144" r:id="rId144" xr:uid="{0C5D556C-C9F2-4D13-9078-46CBC716B41C}"/>
    <hyperlink ref="A145" r:id="rId145" xr:uid="{4493C49E-4445-4E29-A2F2-5F9247C4530F}"/>
    <hyperlink ref="A146" r:id="rId146" xr:uid="{24FD83CC-8C5F-42AF-8EAB-FD6E73A7479F}"/>
    <hyperlink ref="A147" r:id="rId147" xr:uid="{3F2A1DBF-B628-4814-B97C-86220FAD2DAE}"/>
    <hyperlink ref="A148" r:id="rId148" xr:uid="{4A51B407-8AA9-49BE-AAC5-25C752A9FDF3}"/>
    <hyperlink ref="A149" r:id="rId149" xr:uid="{F49DDC55-34E6-45FA-BA89-D37BED1D2484}"/>
    <hyperlink ref="A150" r:id="rId150" xr:uid="{79B21240-8282-4578-81AB-23DDA483DE2A}"/>
    <hyperlink ref="A151" r:id="rId151" xr:uid="{145781E5-1FB8-4CA0-8A71-0E55F7FA7F2C}"/>
    <hyperlink ref="A152" r:id="rId152" xr:uid="{28D3B6F7-D2A3-448F-8CD2-C806307AF8E9}"/>
    <hyperlink ref="A153" r:id="rId153" xr:uid="{A9DC7506-FE5B-4CE6-9B11-7911DF42D02F}"/>
    <hyperlink ref="A154" r:id="rId154" xr:uid="{22B95CBB-9841-42AD-A5D3-F512A8B0B491}"/>
    <hyperlink ref="A155" r:id="rId155" xr:uid="{A5A29E0B-C938-4694-8339-24DA3F4770AE}"/>
    <hyperlink ref="A156" r:id="rId156" xr:uid="{555F9BC4-7DB1-44D1-8901-0A05EB63E30A}"/>
    <hyperlink ref="A157" r:id="rId157" xr:uid="{05DEA4A8-2A08-448D-8B03-1359A9153A8E}"/>
    <hyperlink ref="A158" r:id="rId158" xr:uid="{E037B601-2A9E-46AF-85E2-55BEB5736089}"/>
    <hyperlink ref="A159" r:id="rId159" xr:uid="{6E1BA9D9-360B-4315-8FDB-1A2CBC554775}"/>
    <hyperlink ref="A160" r:id="rId160" xr:uid="{A7A26A3A-9D89-4D67-8303-D820BAB22F96}"/>
    <hyperlink ref="A161" r:id="rId161" xr:uid="{1A36A8F1-D76F-4B91-AFCF-B0C98D3B4552}"/>
    <hyperlink ref="A162" r:id="rId162" xr:uid="{AB54B5E6-82F8-4B89-81A4-37DF2E26EA3F}"/>
    <hyperlink ref="A163" r:id="rId163" xr:uid="{01EC7162-DFAB-4531-ABAC-8E3B2B0728C9}"/>
    <hyperlink ref="A164" r:id="rId164" xr:uid="{74119573-1167-4BBF-AFE3-AE34318B3372}"/>
    <hyperlink ref="A165" r:id="rId165" xr:uid="{6D69AE2B-3EAC-4258-B1F6-2E1A0A7C362F}"/>
    <hyperlink ref="A166" r:id="rId166" xr:uid="{45BD47DA-D526-4262-828D-BDDBAA54A86B}"/>
    <hyperlink ref="A167" r:id="rId167" xr:uid="{181BD3F3-E174-4BE2-B5D6-8FDA99972028}"/>
    <hyperlink ref="A168" r:id="rId168" xr:uid="{E402879A-3352-4EE3-B519-B0C51F15FD4E}"/>
    <hyperlink ref="A169" r:id="rId169" xr:uid="{FADDD31E-4729-4718-B8C7-207306F2269E}"/>
    <hyperlink ref="A170" r:id="rId170" xr:uid="{45BF6707-1A82-44EE-887A-259BDD3E33C8}"/>
    <hyperlink ref="A171" r:id="rId171" xr:uid="{6D65A176-7878-4CCC-A591-90CB0E36821C}"/>
    <hyperlink ref="A172" r:id="rId172" xr:uid="{9962F2B9-DF13-4F92-B77C-E24EFA421AC3}"/>
    <hyperlink ref="A173" r:id="rId173" xr:uid="{00329BBE-FCDD-40E5-B121-2A3A9CD563F0}"/>
    <hyperlink ref="A174" r:id="rId174" xr:uid="{B5FC656B-2821-435B-90B7-3C037FCCBB37}"/>
    <hyperlink ref="A175" r:id="rId175" xr:uid="{1FE31F20-590E-4375-9E77-FF57D362517D}"/>
    <hyperlink ref="A176" r:id="rId176" xr:uid="{0A95507D-3644-4B37-A9AA-2D7A382C5531}"/>
    <hyperlink ref="A177" r:id="rId177" xr:uid="{C244FB99-51E8-434E-92B9-99D6206BFD02}"/>
    <hyperlink ref="A178" r:id="rId178" xr:uid="{D8DE9A5F-A396-4C5E-BC19-E3787B89F6AF}"/>
    <hyperlink ref="A179" r:id="rId179" xr:uid="{9A1C5630-70FC-44CF-BAF9-DB0CE2E35011}"/>
    <hyperlink ref="A180" r:id="rId180" xr:uid="{58207B04-EA54-4D05-A772-6C05D0D57650}"/>
    <hyperlink ref="A181" r:id="rId181" xr:uid="{FF2996BD-BEBB-420F-A2B8-5ADCC7D7539C}"/>
    <hyperlink ref="A182" r:id="rId182" xr:uid="{DACA27A5-94C6-4866-80E2-BE5F1B3173B2}"/>
    <hyperlink ref="A183" r:id="rId183" xr:uid="{6029C6E2-B5A8-4D3E-9684-40F250AB91FA}"/>
    <hyperlink ref="A184" r:id="rId184" xr:uid="{AB1C5264-18D2-45A1-ADA9-69D060FF4491}"/>
    <hyperlink ref="A185" r:id="rId185" xr:uid="{56EB5A7D-CA85-4174-8088-04BEE6A0A0D1}"/>
    <hyperlink ref="A186" r:id="rId186" xr:uid="{5BEA2404-EEA4-4E3F-B3EE-DE2A858544B4}"/>
    <hyperlink ref="A187" r:id="rId187" xr:uid="{23FB5BC6-2BF9-4715-A0A8-6CE6FF968A7C}"/>
    <hyperlink ref="A188" r:id="rId188" xr:uid="{2DC56934-D2FE-41D0-B76C-3AC5372F5F3A}"/>
    <hyperlink ref="A189" r:id="rId189" xr:uid="{18A72802-12AD-4F67-8CA6-5B2B5F310B43}"/>
    <hyperlink ref="A190" r:id="rId190" xr:uid="{E352707D-363D-45C4-A8CE-D0372644ECDA}"/>
    <hyperlink ref="A191" r:id="rId191" xr:uid="{ECB6E027-FCF1-402C-BBCF-36C489AB87B6}"/>
    <hyperlink ref="A192" r:id="rId192" xr:uid="{78F6F4B3-D0CE-47A5-8761-C423B41DA5E4}"/>
    <hyperlink ref="A193" r:id="rId193" xr:uid="{78B50B7E-051E-4183-9A15-B1DDA5E617D5}"/>
    <hyperlink ref="A194" r:id="rId194" xr:uid="{9DB7CFDC-61AE-4259-9DD5-849412FFF928}"/>
    <hyperlink ref="A195" r:id="rId195" xr:uid="{C466573B-E56D-46A8-B6EF-9E3506407D2D}"/>
    <hyperlink ref="A196" r:id="rId196" xr:uid="{EEA5D6F8-5909-403D-BAF1-BA393FC0219C}"/>
    <hyperlink ref="A197" r:id="rId197" xr:uid="{22E70253-0E33-4028-B9FE-F6512E1C0781}"/>
    <hyperlink ref="A198" r:id="rId198" xr:uid="{566F1576-FBB4-44C9-8E85-E932D94FE8E7}"/>
    <hyperlink ref="A199" r:id="rId199" xr:uid="{44F1CEFE-29A7-4AA2-838F-5CB8311936F0}"/>
    <hyperlink ref="A200" r:id="rId200" xr:uid="{5B5F521C-1144-45AC-8985-9510BE506DB4}"/>
    <hyperlink ref="A201" r:id="rId201" xr:uid="{5DFEF514-F123-43C5-B06E-869109E8FCBD}"/>
    <hyperlink ref="A202" r:id="rId202" xr:uid="{7D0D9294-037F-4D9B-8F60-7D5289BA0AB2}"/>
    <hyperlink ref="A203" r:id="rId203" xr:uid="{7A29E4F0-9D4F-4A62-90EC-B348B19B2E75}"/>
    <hyperlink ref="A204" r:id="rId204" xr:uid="{E16A2528-F0CD-405F-9673-B85914B98D37}"/>
    <hyperlink ref="A205" r:id="rId205" xr:uid="{9DA0A5ED-5E72-40E2-B9BE-69E4B6550360}"/>
    <hyperlink ref="A206" r:id="rId206" xr:uid="{CDECE6FA-9595-4CAF-AE16-A64D8921B212}"/>
    <hyperlink ref="A207" r:id="rId207" xr:uid="{1317BCC6-ABC9-44E2-A70C-61C92B60B981}"/>
    <hyperlink ref="A208" r:id="rId208" xr:uid="{DE65D9C2-0905-4E26-A232-6C7E73698EA4}"/>
    <hyperlink ref="A209" r:id="rId209" xr:uid="{D90A0BBF-7ED3-42BB-AAB5-4D4D341C8298}"/>
    <hyperlink ref="A210" r:id="rId210" xr:uid="{26C14A98-69EA-46A6-B437-F62BBA4003D8}"/>
    <hyperlink ref="A211" r:id="rId211" xr:uid="{00DE37D7-5477-4F30-B07D-ED49FCBE12BA}"/>
    <hyperlink ref="A212" r:id="rId212" xr:uid="{FC85E93B-1424-40D0-A6C4-10037D30BC8F}"/>
    <hyperlink ref="A213" r:id="rId213" xr:uid="{B22D57F9-D395-4F6E-8E0F-DB5D6A1F222E}"/>
    <hyperlink ref="A214" r:id="rId214" xr:uid="{F707D875-DAB8-4955-A862-F7D7F60FE5CF}"/>
    <hyperlink ref="A215" r:id="rId215" xr:uid="{20D7E0C0-0BD7-4655-871D-EA7C56D55C49}"/>
    <hyperlink ref="A216" r:id="rId216" xr:uid="{F4B4C485-A539-4CA0-9ED6-3140423F38CA}"/>
    <hyperlink ref="A217" r:id="rId217" xr:uid="{0A1A064B-5ED3-4B04-AA3A-C8C2F394E997}"/>
    <hyperlink ref="A218" r:id="rId218" xr:uid="{E2FE674D-C274-441E-A15A-6727539A9EF2}"/>
    <hyperlink ref="A219" r:id="rId219" xr:uid="{CA3DEBFB-47A2-4B29-BD49-D5D6C53392B2}"/>
    <hyperlink ref="A220" r:id="rId220" xr:uid="{76BCCA30-D448-49B1-8608-1976CB777E81}"/>
    <hyperlink ref="A221" r:id="rId221" xr:uid="{742E11F3-D76C-4F92-9CA1-D82A133AF219}"/>
    <hyperlink ref="A222" r:id="rId222" xr:uid="{ED523A85-FD7E-404F-B35E-08FF71169451}"/>
    <hyperlink ref="A223" r:id="rId223" xr:uid="{DF06B15A-5A6D-47FB-9C38-74546DEAD459}"/>
    <hyperlink ref="A224" r:id="rId224" xr:uid="{BAA58BA6-1103-40EA-8ACD-AA1FC7B67C85}"/>
    <hyperlink ref="A225" r:id="rId225" xr:uid="{21420465-AA95-4EA7-A396-A14CDD3A6EAB}"/>
    <hyperlink ref="A226" r:id="rId226" xr:uid="{4CBD5DC7-19D8-4B0F-97C5-9E55CA4DE6D2}"/>
    <hyperlink ref="A227" r:id="rId227" xr:uid="{8F33F31D-79B7-4AB4-A26F-80C5B4EA8FFE}"/>
    <hyperlink ref="A228" r:id="rId228" xr:uid="{91B0F705-6C67-4D34-A995-7EE670D31E1C}"/>
    <hyperlink ref="A229" r:id="rId229" xr:uid="{96963B67-5A41-4009-A225-3493F2837C4A}"/>
    <hyperlink ref="A230" r:id="rId230" xr:uid="{E93D9E3A-2190-482F-B3A6-18338DF4988D}"/>
    <hyperlink ref="A231" r:id="rId231" xr:uid="{89008305-0859-4B33-A01C-ED684B419E7E}"/>
    <hyperlink ref="A232" r:id="rId232" xr:uid="{B24CCBB8-87B2-4AAF-ABA5-9E3F505876A4}"/>
    <hyperlink ref="A233" r:id="rId233" xr:uid="{5C0ED720-0E53-48E1-BDE9-308EAFC16239}"/>
    <hyperlink ref="A234" r:id="rId234" xr:uid="{AAC3E68E-D67C-4CD7-B29B-4686FC393396}"/>
    <hyperlink ref="A235" r:id="rId235" xr:uid="{F8F15B44-437A-4B53-9C7C-B74AFCA47DD6}"/>
    <hyperlink ref="A236" r:id="rId236" xr:uid="{2C5C7B08-6FBA-4AB9-AA21-4197A8C560EA}"/>
    <hyperlink ref="A237" r:id="rId237" xr:uid="{92ECDC7D-D199-48B6-9DBD-70FCE40BBE1F}"/>
    <hyperlink ref="A238" r:id="rId238" xr:uid="{046FBFAA-B880-4969-8879-0400771FCD57}"/>
    <hyperlink ref="A239" r:id="rId239" xr:uid="{891CD27B-9F63-43BD-B5A7-D89E55BD5AC2}"/>
    <hyperlink ref="A240" r:id="rId240" xr:uid="{6D7A2156-A820-4E35-904A-A716F619391D}"/>
    <hyperlink ref="A241" r:id="rId241" xr:uid="{CA881446-C529-45DE-8112-8D5A3A0B20C1}"/>
    <hyperlink ref="A242" r:id="rId242" xr:uid="{7E9AA053-2BF4-4117-BFCD-5556B9BDDF80}"/>
    <hyperlink ref="A243" r:id="rId243" xr:uid="{6F0E63CC-2AA8-4B20-B7A5-3E7FA468535C}"/>
    <hyperlink ref="A244" r:id="rId244" xr:uid="{C405EDCC-DA36-4529-93CA-CD922DCF4C68}"/>
    <hyperlink ref="A245" r:id="rId245" xr:uid="{AF8BF430-263A-4AE5-A478-86A2962E131D}"/>
    <hyperlink ref="A246" r:id="rId246" xr:uid="{B3832AC5-FE43-40FF-AD3B-6B6FB30E6F0B}"/>
    <hyperlink ref="A247" r:id="rId247" xr:uid="{C3E69FB9-2E3B-4679-A03A-C5D3AE43B6B7}"/>
    <hyperlink ref="A248" r:id="rId248" xr:uid="{D829F05F-DD13-4ABD-8F2B-BAAEF4E0857B}"/>
    <hyperlink ref="A249" r:id="rId249" xr:uid="{F53B23AA-554C-4B7D-A998-B135EB789DD6}"/>
    <hyperlink ref="A250" r:id="rId250" xr:uid="{C22B2E63-A257-4DDF-B8CD-123CF4BC8E2D}"/>
    <hyperlink ref="A251" r:id="rId251" xr:uid="{0190B1D4-FAE9-4F75-8569-E8BC7ED685DB}"/>
    <hyperlink ref="A252" r:id="rId252" xr:uid="{C4C29A92-55AF-4F44-947E-9AD3BC6144A5}"/>
    <hyperlink ref="A253" r:id="rId253" xr:uid="{30C7846F-B294-4F94-99AE-816C96113F6A}"/>
    <hyperlink ref="A254" r:id="rId254" xr:uid="{5DC972F4-1F68-4F6E-A0D2-85BF0AB66A9D}"/>
    <hyperlink ref="A255" r:id="rId255" xr:uid="{244BC49D-1E64-4B09-B10F-BF4EC6DB52AE}"/>
    <hyperlink ref="A256" r:id="rId256" xr:uid="{4468E622-9CDC-44A3-9E76-C8B705A5B024}"/>
    <hyperlink ref="A257" r:id="rId257" xr:uid="{BADCB0BB-C18A-4226-8292-EE641E688F68}"/>
    <hyperlink ref="A258" r:id="rId258" xr:uid="{6884920F-A5C1-49D2-88FD-C7E7BF6E89B4}"/>
    <hyperlink ref="A259" r:id="rId259" xr:uid="{2036AD06-CFB6-47E5-ACC1-BDA808CC3B68}"/>
    <hyperlink ref="A260" r:id="rId260" xr:uid="{619468FE-4757-4DB4-8352-CF054F1CB798}"/>
    <hyperlink ref="A261" r:id="rId261" xr:uid="{A53FA29F-6B52-47ED-ABC4-3B07B61A0F4E}"/>
    <hyperlink ref="A262" r:id="rId262" xr:uid="{E8E76709-89CA-4F43-B2E4-5A2E300F064C}"/>
    <hyperlink ref="A263" r:id="rId263" xr:uid="{106EFBA0-6CF9-4AB3-AA83-F39C10411251}"/>
    <hyperlink ref="A264" r:id="rId264" xr:uid="{C3C9A9E3-8882-44E8-9E0A-E37AE70603DD}"/>
    <hyperlink ref="A265" r:id="rId265" xr:uid="{FDD588DE-1AF6-4B78-9D60-206FE7893223}"/>
    <hyperlink ref="A266" r:id="rId266" xr:uid="{67D5469A-CCF0-4A74-A0B3-092FEAAB88E1}"/>
    <hyperlink ref="A267" r:id="rId267" xr:uid="{86A072BA-CC34-44AD-9955-1A12BF84A4FA}"/>
    <hyperlink ref="A268" r:id="rId268" xr:uid="{4097C384-040D-418A-B447-AB566F275CF4}"/>
    <hyperlink ref="A269" r:id="rId269" xr:uid="{FE1A4F4F-FA87-49C9-BEA2-EABABD549AC1}"/>
    <hyperlink ref="A270" r:id="rId270" xr:uid="{4DB9402E-A388-417B-8F20-114A2C0AD905}"/>
    <hyperlink ref="A271" r:id="rId271" xr:uid="{364D2FB8-7E79-461E-A443-F39ACFB718E3}"/>
    <hyperlink ref="A272" r:id="rId272" xr:uid="{4907C2CB-0C8B-4C1F-AE5D-7E1FF17566E8}"/>
    <hyperlink ref="A273" r:id="rId273" xr:uid="{EA19DA84-CAE0-4168-9A3D-F3A317E02952}"/>
    <hyperlink ref="A274" r:id="rId274" xr:uid="{75CC24F3-392F-4403-9623-BFD1ACBD00BB}"/>
    <hyperlink ref="A276" r:id="rId275" xr:uid="{95A101A6-B42C-47A6-949B-74321BDB0249}"/>
    <hyperlink ref="A277" r:id="rId276" xr:uid="{BDC7D8C8-A9A6-4158-BAD4-FDEF328E104E}"/>
    <hyperlink ref="A278" r:id="rId277" xr:uid="{E3F4279D-A453-4E87-AE79-A22581B29F68}"/>
    <hyperlink ref="A279" r:id="rId278" xr:uid="{00C7785F-34AF-49FC-8EE6-4C4F6F69ABBC}"/>
    <hyperlink ref="A280" r:id="rId279" xr:uid="{E58A6F76-F725-404B-9789-C94D95BD663D}"/>
    <hyperlink ref="A281" r:id="rId280" xr:uid="{696EFB4A-0159-449B-8E04-F19EBE6C3393}"/>
    <hyperlink ref="A282" r:id="rId281" xr:uid="{554E2548-46ED-4A75-BD06-3E8B9AA1B3AE}"/>
    <hyperlink ref="A283" r:id="rId282" xr:uid="{9475E5DF-FAB6-43E0-891B-51C6DF540958}"/>
    <hyperlink ref="A284" r:id="rId283" xr:uid="{5542C9EB-5261-4004-9A92-67FB8C504504}"/>
    <hyperlink ref="A285" r:id="rId284" xr:uid="{7DD3E1F4-1103-43B2-BEAE-71E3CF73E6A9}"/>
    <hyperlink ref="A286" r:id="rId285" xr:uid="{FC9FEF15-5406-4B97-AE00-D61EF919E702}"/>
    <hyperlink ref="A287" r:id="rId286" xr:uid="{0838591E-B15A-4114-9403-2E8E7DEEEE94}"/>
    <hyperlink ref="A288" r:id="rId287" xr:uid="{25C7EEAA-081D-4E02-90C5-3CF610C899D4}"/>
    <hyperlink ref="A289" r:id="rId288" xr:uid="{A80A42B7-DF37-4979-AEA5-5694C7AA0222}"/>
    <hyperlink ref="A290" r:id="rId289" xr:uid="{0262E707-6454-4086-9FF6-2F105FAC0974}"/>
    <hyperlink ref="A291" r:id="rId290" xr:uid="{89435218-F8E1-4384-8670-7CADEAC03302}"/>
    <hyperlink ref="A292" r:id="rId291" xr:uid="{01B1BA9E-918C-4129-9DAF-0D7B1C884252}"/>
    <hyperlink ref="A293" r:id="rId292" xr:uid="{AB3C83A6-C44F-42EB-A66D-281F04073FF7}"/>
    <hyperlink ref="A294" r:id="rId293" xr:uid="{7B776D72-2735-422E-8496-064D0C22CEA7}"/>
    <hyperlink ref="A295" r:id="rId294" xr:uid="{39E73773-5D9D-4838-9655-2D5B905FA89F}"/>
    <hyperlink ref="A296" r:id="rId295" xr:uid="{6AED7D28-D7D7-4D6C-9DAF-D2E5B171F827}"/>
    <hyperlink ref="A297" r:id="rId296" xr:uid="{B8359BE8-8FA1-4435-BBED-1886AC70FAEB}"/>
    <hyperlink ref="A298" r:id="rId297" xr:uid="{72A8FA51-CAC3-41EA-8013-0E3FF8E20930}"/>
    <hyperlink ref="A299" r:id="rId298" xr:uid="{6A4059E3-D595-4E6F-BAD4-0810E5AC022D}"/>
    <hyperlink ref="A300" r:id="rId299" xr:uid="{C01BD2E7-49F6-4592-80DE-DAF30DC77038}"/>
    <hyperlink ref="A301" r:id="rId300" xr:uid="{75F3D393-3A66-488E-8722-D55381E477EF}"/>
    <hyperlink ref="A302" r:id="rId301" xr:uid="{74E898F1-FDDA-4092-9804-9E5422019502}"/>
    <hyperlink ref="A303" r:id="rId302" xr:uid="{BC426ABE-9C71-4B9F-A5B0-F0E27E4E792C}"/>
    <hyperlink ref="A304" r:id="rId303" xr:uid="{0B14F833-E587-46E2-984F-F0F4B9845420}"/>
    <hyperlink ref="A305" r:id="rId304" xr:uid="{249DCA58-4727-438C-8111-305F9414830D}"/>
    <hyperlink ref="A306" r:id="rId305" xr:uid="{F330695A-FD9E-4FCC-A5D0-BC13A10FB13C}"/>
    <hyperlink ref="A307" r:id="rId306" xr:uid="{06DD78A7-0AEA-4DFC-A6F6-989DFBD69E2F}"/>
    <hyperlink ref="A308" r:id="rId307" xr:uid="{51C56DF1-C82F-4B31-A2D5-4E4F7881A7C5}"/>
    <hyperlink ref="A309" r:id="rId308" xr:uid="{AF525602-1C5E-409B-B637-275A81A0FA80}"/>
    <hyperlink ref="A310" r:id="rId309" xr:uid="{7ACB7A66-B8EE-4D04-94B3-3CDB7494AFC0}"/>
    <hyperlink ref="A311" r:id="rId310" xr:uid="{C281BE6A-6F13-4F5A-B127-2A4C8D146819}"/>
    <hyperlink ref="A312" r:id="rId311" xr:uid="{DEB94B71-6E91-44EC-B6E0-E532AED451A8}"/>
    <hyperlink ref="A313" r:id="rId312" xr:uid="{29B4A8E2-9305-4B0D-8395-01BFB5BCF588}"/>
    <hyperlink ref="A314" r:id="rId313" xr:uid="{2925B6CE-762F-456D-B652-56AB79F885E2}"/>
    <hyperlink ref="A315" r:id="rId314" xr:uid="{AF65D437-105C-42E9-B63A-B59F6C43037C}"/>
    <hyperlink ref="A316" r:id="rId315" xr:uid="{769B1222-01C6-4EC8-A422-EFCBDA5B545E}"/>
    <hyperlink ref="A317" r:id="rId316" xr:uid="{21FF7FC5-C856-43EE-802A-866C28E2A057}"/>
    <hyperlink ref="A318" r:id="rId317" xr:uid="{F1AB7826-A16D-44D5-B908-5C021909E518}"/>
    <hyperlink ref="A319" r:id="rId318" xr:uid="{AF25AB0E-7887-44D7-B503-14C41714E5CF}"/>
    <hyperlink ref="A320" r:id="rId319" xr:uid="{B3F1F405-5B08-4705-BBDB-E15F631343B5}"/>
    <hyperlink ref="A321" r:id="rId320" xr:uid="{3F9B1585-C296-40C1-859E-1887DE40A614}"/>
    <hyperlink ref="A322" r:id="rId321" xr:uid="{7B2E6334-1400-4D1A-B62F-0E2803B0BC1D}"/>
    <hyperlink ref="A323" r:id="rId322" xr:uid="{77FC302A-9C49-459A-9C2E-1929C6918223}"/>
    <hyperlink ref="A324" r:id="rId323" xr:uid="{310AB1F7-8C7E-44EC-B7D1-DE5F5FF18AC9}"/>
    <hyperlink ref="A325" r:id="rId324" xr:uid="{2102084D-9AA5-4557-BE65-189706DF00F3}"/>
    <hyperlink ref="A326" r:id="rId325" xr:uid="{ED653F52-8DF3-4BD7-90BA-83D49E0578AB}"/>
    <hyperlink ref="A327" r:id="rId326" xr:uid="{003EF137-09D7-4583-ABDB-314746E5CEA2}"/>
    <hyperlink ref="A328" r:id="rId327" xr:uid="{A1DDF0E7-8DFE-45E0-97E8-EBE4A5A0C20C}"/>
    <hyperlink ref="A329" r:id="rId328" xr:uid="{2DE9FE33-79F0-46C4-8EF1-07A7C10C6572}"/>
    <hyperlink ref="A330" r:id="rId329" xr:uid="{5F2F8CBE-E751-4295-B3BC-4733A61408DE}"/>
    <hyperlink ref="A331" r:id="rId330" xr:uid="{F9E7C954-677A-4DEE-B56B-58392562C8EC}"/>
    <hyperlink ref="A333" r:id="rId331" xr:uid="{5FACB9B0-84E5-4C95-9223-4D3CF55BDDB8}"/>
    <hyperlink ref="A334" r:id="rId332" xr:uid="{55929A4C-7E94-4E6C-A569-3EC779A4CE0C}"/>
    <hyperlink ref="A336" r:id="rId333" xr:uid="{C0D40E1F-D238-4695-970B-B73ADEFA5F76}"/>
    <hyperlink ref="A337" r:id="rId334" xr:uid="{168F392D-079E-4A93-8889-EEE88495690A}"/>
    <hyperlink ref="A338" r:id="rId335" xr:uid="{8052CD6E-652E-4B3E-88BE-2E48EE375BE5}"/>
    <hyperlink ref="A339" r:id="rId336" xr:uid="{29D081B5-0D5A-48C0-B835-D2D6460B45FD}"/>
    <hyperlink ref="A340" r:id="rId337" xr:uid="{673A0E6C-02B9-4AE0-BCBE-4D7BE2FF6F6E}"/>
    <hyperlink ref="A341" r:id="rId338" xr:uid="{0182DD9E-EF62-4856-A495-353E6ED2CF21}"/>
    <hyperlink ref="A342" r:id="rId339" xr:uid="{22736956-006C-4292-9611-C09211262AA1}"/>
    <hyperlink ref="A343" r:id="rId340" xr:uid="{0E394522-6FBD-4863-9E11-7EA94361271E}"/>
    <hyperlink ref="A344" r:id="rId341" xr:uid="{840777AC-94EC-49DC-8213-BAA194293188}"/>
    <hyperlink ref="A345" r:id="rId342" xr:uid="{D6A4A5E3-D54F-4C4B-AA39-71068DF3A31D}"/>
    <hyperlink ref="A346" r:id="rId343" xr:uid="{A8258E42-1196-44DF-954C-7C918DDD8DBD}"/>
    <hyperlink ref="A347" r:id="rId344" xr:uid="{DB48A4AF-E022-47AA-947C-C3024B50E62C}"/>
    <hyperlink ref="A348" r:id="rId345" xr:uid="{1D61DAD5-2DAA-4BF3-86A2-3FA7BA17BB0E}"/>
    <hyperlink ref="A349" r:id="rId346" xr:uid="{A8ABB2FB-9B99-4DC8-BB1E-6803E2C62012}"/>
    <hyperlink ref="A350" r:id="rId347" xr:uid="{8C2FAF22-3834-4C50-BD60-6982610E6090}"/>
    <hyperlink ref="A351" r:id="rId348" xr:uid="{93E755C8-32D6-4CBE-90D0-26CCB8FEC8B2}"/>
    <hyperlink ref="A352" r:id="rId349" xr:uid="{366F48B4-5884-4E84-81B9-6DB71783ADF7}"/>
    <hyperlink ref="A353" r:id="rId350" xr:uid="{4ADD8C0C-DD26-4EA0-A18D-9A91D97AF07B}"/>
    <hyperlink ref="A354" r:id="rId351" xr:uid="{691D1CFC-AD20-4ADD-A475-192B4BFDE51C}"/>
    <hyperlink ref="A355" r:id="rId352" xr:uid="{F143F5D1-F645-4EBF-A55A-EEC11166A26B}"/>
    <hyperlink ref="A356" r:id="rId353" xr:uid="{A001AAE6-59C5-4EBA-B53D-E17493745C5A}"/>
    <hyperlink ref="A357" r:id="rId354" xr:uid="{FB746C73-87B1-44B7-AC2C-7B079827324B}"/>
    <hyperlink ref="A358" r:id="rId355" xr:uid="{6CE50489-B053-4BE4-ABA5-84BCE5C6D53F}"/>
    <hyperlink ref="A359" r:id="rId356" xr:uid="{F2226140-8633-4897-A17F-C14425E78503}"/>
    <hyperlink ref="A360" r:id="rId357" xr:uid="{E8449140-2555-4771-8E80-8FDB0B113FB5}"/>
    <hyperlink ref="A361" r:id="rId358" xr:uid="{EA7DB067-D066-4900-9699-FADB40152599}"/>
    <hyperlink ref="A362" r:id="rId359" xr:uid="{EBA331C9-820E-4489-A6DD-87096B024E42}"/>
    <hyperlink ref="A363" r:id="rId360" xr:uid="{B0E1AEAD-A8E3-48B2-8083-BE6FBDFF7B88}"/>
    <hyperlink ref="A364" r:id="rId361" xr:uid="{9BD39A4D-BB78-47A8-B959-8BDEC43EF814}"/>
    <hyperlink ref="A365" r:id="rId362" xr:uid="{FE9889FE-B2FC-4CB5-A8DE-5717F44FE2D8}"/>
    <hyperlink ref="A366" r:id="rId363" xr:uid="{74506C04-A4A5-40E9-A158-8C61F69AFE46}"/>
    <hyperlink ref="A367" r:id="rId364" xr:uid="{AFD65198-F921-41A5-B6B3-476C5B55181E}"/>
    <hyperlink ref="A368" r:id="rId365" xr:uid="{4D7082BD-1359-4FDD-8470-F40CE23F4138}"/>
    <hyperlink ref="A369" r:id="rId366" xr:uid="{75FA2E98-2CA9-42DF-BD93-4971F931F9C3}"/>
    <hyperlink ref="A370" r:id="rId367" xr:uid="{AB882205-314D-46E8-81C9-4CC0F6E9F0FE}"/>
    <hyperlink ref="A371" r:id="rId368" xr:uid="{3EE47B41-3D22-4EF5-94B0-75AC62064F5B}"/>
    <hyperlink ref="A372" r:id="rId369" xr:uid="{08A0BF85-A69C-4879-896D-EAE8A5074222}"/>
    <hyperlink ref="A373" r:id="rId370" xr:uid="{1B485641-2F8C-4E24-9DCB-48F91047E967}"/>
    <hyperlink ref="A374" r:id="rId371" xr:uid="{2BEA0E70-F5BB-4274-BD60-83D64E4D0F42}"/>
    <hyperlink ref="A375" r:id="rId372" xr:uid="{8C1A2E47-2669-4E71-BCFD-95597FA8F1A5}"/>
    <hyperlink ref="A376" r:id="rId373" xr:uid="{8D36C957-F6BB-4C5D-AD82-B16C422ABBA8}"/>
    <hyperlink ref="A377" r:id="rId374" xr:uid="{9C6F0477-1E49-4F76-AD5C-B830333E8D13}"/>
    <hyperlink ref="A378" r:id="rId375" xr:uid="{D8876222-80CB-48DA-B0BF-A7694E1FD381}"/>
    <hyperlink ref="A379" r:id="rId376" xr:uid="{143E523B-0C9E-4CCA-B48B-A19752ADCFB8}"/>
    <hyperlink ref="A380" r:id="rId377" xr:uid="{5B761C8D-807A-4716-8306-F9103ED7C707}"/>
    <hyperlink ref="A381" r:id="rId378" xr:uid="{49789BD1-A887-4620-AD2C-5C0898FC3427}"/>
    <hyperlink ref="A382" r:id="rId379" xr:uid="{6929C455-9AB5-4D96-A062-A45498B5B7C2}"/>
    <hyperlink ref="A383" r:id="rId380" xr:uid="{8CE4C9F9-5CA2-4F99-A3E1-C3A81076BAED}"/>
    <hyperlink ref="A384" r:id="rId381" xr:uid="{99D82CAB-BD50-42C3-9155-516FBE5D50FC}"/>
    <hyperlink ref="A385" r:id="rId382" xr:uid="{E7DE7C8A-4380-46DD-A153-75A4A375D725}"/>
    <hyperlink ref="A386" r:id="rId383" xr:uid="{19BF9B35-A35A-48AB-8F77-D64AAA7C17C0}"/>
    <hyperlink ref="A387" r:id="rId384" xr:uid="{429ED23C-83B9-43AA-BD6E-2164296F7CCA}"/>
    <hyperlink ref="A388" r:id="rId385" xr:uid="{11D6C3DF-86E6-46D8-BDDD-24BAB3E25FC0}"/>
    <hyperlink ref="A389" r:id="rId386" xr:uid="{25D4596E-708A-4A50-B11B-6EDC7E36E134}"/>
    <hyperlink ref="A390" r:id="rId387" xr:uid="{84CF1476-C257-4C92-8B9D-2929B712883A}"/>
    <hyperlink ref="A391" r:id="rId388" xr:uid="{C65156C6-B811-4DBC-A435-0956F6084A8D}"/>
    <hyperlink ref="A392" r:id="rId389" xr:uid="{8CF2CF82-D9AC-4E50-A49C-DA7ADDED77FE}"/>
    <hyperlink ref="A393" r:id="rId390" xr:uid="{22D97C2B-4291-4911-8D7D-8728E14681A7}"/>
    <hyperlink ref="A394" r:id="rId391" xr:uid="{0A7BDE50-1076-487C-B79A-1B96D06995FD}"/>
    <hyperlink ref="A395" r:id="rId392" xr:uid="{934996C6-583E-45F1-B07F-F02D093C5351}"/>
    <hyperlink ref="A396" r:id="rId393" xr:uid="{FBBAE423-9394-4DEC-835F-7EDA5F002B56}"/>
    <hyperlink ref="A397" r:id="rId394" xr:uid="{EEF6A784-B877-4598-A6EE-CD898D14F285}"/>
    <hyperlink ref="A398" r:id="rId395" xr:uid="{44F850EA-276F-4DD7-9993-0CD39E393744}"/>
    <hyperlink ref="A399" r:id="rId396" xr:uid="{7A66C6C9-3BD7-4772-AB2A-B91CF66370FB}"/>
    <hyperlink ref="A400" r:id="rId397" xr:uid="{1D216EBA-0EFD-46F8-89FD-A97B7412F76D}"/>
    <hyperlink ref="A401" r:id="rId398" xr:uid="{70DDE27B-9C50-4C5D-AD95-8D1B7BC45DE8}"/>
    <hyperlink ref="A402" r:id="rId399" xr:uid="{FC462042-D7BC-4467-BC5A-712C871175A4}"/>
    <hyperlink ref="A403" r:id="rId400" xr:uid="{F51E1B8D-641C-4941-A42A-DB90BC4B94A8}"/>
    <hyperlink ref="A404" r:id="rId401" xr:uid="{0F82EABB-B16A-4AC2-B45B-9CFA299781A9}"/>
    <hyperlink ref="A405" r:id="rId402" xr:uid="{BBD578BB-3328-45D0-928D-EFFBB8EB178E}"/>
    <hyperlink ref="A406" r:id="rId403" xr:uid="{FBB1D7EB-CFD1-4504-BE7B-53270D388C5F}"/>
    <hyperlink ref="A407" r:id="rId404" xr:uid="{7714D1CA-5AB3-42AA-B7BE-F418867BA9AE}"/>
    <hyperlink ref="A408" r:id="rId405" xr:uid="{744B2524-4D98-42B5-82E3-98F42E8E0C39}"/>
    <hyperlink ref="A409" r:id="rId406" xr:uid="{96ECDBC8-A8DB-44A5-ADD2-D7F4E8370C40}"/>
    <hyperlink ref="A410" r:id="rId407" xr:uid="{B94857DF-9424-447D-A9EA-6DAF5E17BC15}"/>
    <hyperlink ref="A411" r:id="rId408" xr:uid="{237ED55C-865D-4C40-89EE-DDA78D1F05AF}"/>
    <hyperlink ref="A412" r:id="rId409" xr:uid="{C03930EA-03E3-43C4-85FF-00DF5603C6A7}"/>
    <hyperlink ref="A413" r:id="rId410" xr:uid="{2A626E9D-38FF-4E4C-8561-DBA8833CB421}"/>
    <hyperlink ref="A414" r:id="rId411" xr:uid="{058BEBE3-3448-4BB3-AA15-B52B310CA5C0}"/>
    <hyperlink ref="A415" r:id="rId412" xr:uid="{8A0C440B-D069-4538-BD26-A19768C4C6CF}"/>
    <hyperlink ref="A416" r:id="rId413" xr:uid="{9FBF46A7-B216-49B3-A121-7374A9FE1F40}"/>
    <hyperlink ref="A417" r:id="rId414" xr:uid="{7B9A93E2-181A-4395-B697-F1976F03A187}"/>
    <hyperlink ref="A418" r:id="rId415" xr:uid="{00AD9587-666B-4143-B1A2-AC9E39CD1191}"/>
    <hyperlink ref="A419" r:id="rId416" xr:uid="{EF3C19D5-F511-4E4E-B365-0F5DAECCFB77}"/>
    <hyperlink ref="A420" r:id="rId417" xr:uid="{D23EA650-79E5-48F9-9CAC-8243C2F7CC37}"/>
    <hyperlink ref="A421" r:id="rId418" xr:uid="{04944005-6997-4D8E-8112-6873E7E4FB0E}"/>
    <hyperlink ref="A422" r:id="rId419" xr:uid="{B4A22B6F-EB5A-4D16-AFEF-36691B9729C4}"/>
    <hyperlink ref="A423" r:id="rId420" xr:uid="{5E83C668-3692-4970-953F-E1896FF28C11}"/>
    <hyperlink ref="A275" r:id="rId421" xr:uid="{2129A842-C176-4E9B-B276-FB76455CAF84}"/>
  </hyperlinks>
  <pageMargins left="0.7" right="0.7" top="0.75" bottom="0.75" header="0.3" footer="0.3"/>
  <pageSetup paperSize="9" orientation="portrait" r:id="rId4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E940-D0AC-45DD-90F8-26F07042D9C3}">
  <dimension ref="A1:M92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533" sqref="A533"/>
    </sheetView>
  </sheetViews>
  <sheetFormatPr defaultRowHeight="14.5" x14ac:dyDescent="0.35"/>
  <cols>
    <col min="1" max="1" width="28.1796875" style="60" bestFit="1" customWidth="1"/>
    <col min="2" max="2" width="20.81640625" style="35" customWidth="1"/>
    <col min="3" max="3" width="24.7265625" style="35" bestFit="1" customWidth="1"/>
    <col min="4" max="4" width="22.81640625" style="35" bestFit="1" customWidth="1"/>
    <col min="5" max="5" width="16.1796875" style="35" bestFit="1" customWidth="1"/>
    <col min="6" max="6" width="14" style="35" bestFit="1" customWidth="1"/>
    <col min="7" max="7" width="24.81640625" style="35" bestFit="1" customWidth="1"/>
    <col min="8" max="8" width="25" style="35" bestFit="1" customWidth="1"/>
    <col min="9" max="9" width="18.26953125" style="35" bestFit="1" customWidth="1"/>
    <col min="10" max="10" width="28.54296875" style="35" bestFit="1" customWidth="1"/>
    <col min="11" max="11" width="20.81640625" style="70" bestFit="1" customWidth="1"/>
    <col min="12" max="12" width="29.90625" style="28" customWidth="1"/>
  </cols>
  <sheetData>
    <row r="1" spans="1:12" x14ac:dyDescent="0.35">
      <c r="A1" s="58"/>
      <c r="B1" s="99"/>
      <c r="C1" s="253" t="s">
        <v>1466</v>
      </c>
      <c r="D1" s="254"/>
      <c r="E1" s="254"/>
      <c r="F1" s="254"/>
      <c r="G1" s="254"/>
      <c r="H1" s="254"/>
      <c r="I1" s="254"/>
      <c r="J1" s="254"/>
      <c r="K1" s="208" t="s">
        <v>3851</v>
      </c>
      <c r="L1" s="206" t="s">
        <v>3858</v>
      </c>
    </row>
    <row r="2" spans="1:12" x14ac:dyDescent="0.35">
      <c r="A2" s="255" t="s">
        <v>1467</v>
      </c>
      <c r="B2" s="256"/>
      <c r="C2" s="257" t="s">
        <v>3081</v>
      </c>
      <c r="D2" s="258"/>
      <c r="E2" s="258"/>
      <c r="F2" s="259"/>
      <c r="G2" s="251" t="s">
        <v>3082</v>
      </c>
      <c r="H2" s="252"/>
      <c r="I2" s="252"/>
      <c r="J2" s="252"/>
      <c r="K2" s="208"/>
      <c r="L2" s="206"/>
    </row>
    <row r="3" spans="1:12" ht="15" thickBot="1" x14ac:dyDescent="0.4">
      <c r="A3" s="59" t="s">
        <v>0</v>
      </c>
      <c r="B3" s="53" t="s">
        <v>1</v>
      </c>
      <c r="C3" s="52" t="s">
        <v>1470</v>
      </c>
      <c r="D3" s="53" t="s">
        <v>1471</v>
      </c>
      <c r="E3" s="53" t="s">
        <v>1468</v>
      </c>
      <c r="F3" s="54" t="s">
        <v>1469</v>
      </c>
      <c r="G3" s="52" t="s">
        <v>1470</v>
      </c>
      <c r="H3" s="53" t="s">
        <v>1471</v>
      </c>
      <c r="I3" s="53" t="s">
        <v>1468</v>
      </c>
      <c r="J3" s="53" t="s">
        <v>1469</v>
      </c>
      <c r="K3" s="208"/>
      <c r="L3" s="206"/>
    </row>
    <row r="4" spans="1:12" x14ac:dyDescent="0.35">
      <c r="A4" s="250" t="s">
        <v>211</v>
      </c>
      <c r="B4" s="260" t="s">
        <v>212</v>
      </c>
      <c r="C4" s="117" t="s">
        <v>1472</v>
      </c>
      <c r="D4" s="115" t="s">
        <v>1473</v>
      </c>
      <c r="E4" s="115" t="s">
        <v>1474</v>
      </c>
      <c r="F4" s="84" t="s">
        <v>913</v>
      </c>
      <c r="G4" s="117" t="s">
        <v>3083</v>
      </c>
      <c r="H4" s="115" t="s">
        <v>3084</v>
      </c>
      <c r="I4" s="115" t="s">
        <v>3085</v>
      </c>
      <c r="J4" s="115" t="s">
        <v>3086</v>
      </c>
      <c r="K4" s="202" t="s">
        <v>3857</v>
      </c>
      <c r="L4" s="188" t="s">
        <v>3860</v>
      </c>
    </row>
    <row r="5" spans="1:12" x14ac:dyDescent="0.35">
      <c r="A5" s="234"/>
      <c r="B5" s="260"/>
      <c r="C5" s="117" t="s">
        <v>1475</v>
      </c>
      <c r="D5" s="115" t="s">
        <v>1476</v>
      </c>
      <c r="E5" s="115" t="s">
        <v>1477</v>
      </c>
      <c r="F5" s="84" t="s">
        <v>913</v>
      </c>
      <c r="G5" s="117" t="s">
        <v>3087</v>
      </c>
      <c r="H5" s="115" t="s">
        <v>3088</v>
      </c>
      <c r="I5" s="115" t="s">
        <v>3089</v>
      </c>
      <c r="J5" s="115" t="s">
        <v>3086</v>
      </c>
      <c r="K5" s="202"/>
      <c r="L5" s="188"/>
    </row>
    <row r="6" spans="1:12" x14ac:dyDescent="0.35">
      <c r="A6" s="234"/>
      <c r="B6" s="260"/>
      <c r="C6" s="117" t="s">
        <v>1478</v>
      </c>
      <c r="D6" s="115" t="s">
        <v>1479</v>
      </c>
      <c r="E6" s="115" t="s">
        <v>1480</v>
      </c>
      <c r="F6" s="84" t="s">
        <v>913</v>
      </c>
      <c r="G6" s="117" t="s">
        <v>3083</v>
      </c>
      <c r="H6" s="115" t="s">
        <v>3084</v>
      </c>
      <c r="I6" s="115" t="s">
        <v>3085</v>
      </c>
      <c r="J6" s="115" t="s">
        <v>3086</v>
      </c>
      <c r="K6" s="202"/>
      <c r="L6" s="188"/>
    </row>
    <row r="7" spans="1:12" x14ac:dyDescent="0.35">
      <c r="A7" s="234"/>
      <c r="B7" s="260"/>
      <c r="C7" s="117" t="s">
        <v>1481</v>
      </c>
      <c r="D7" s="115" t="s">
        <v>1482</v>
      </c>
      <c r="E7" s="115" t="s">
        <v>1477</v>
      </c>
      <c r="F7" s="84" t="s">
        <v>913</v>
      </c>
      <c r="G7" s="117"/>
      <c r="H7" s="115"/>
      <c r="I7" s="115"/>
      <c r="J7" s="115"/>
      <c r="K7" s="202"/>
      <c r="L7" s="188"/>
    </row>
    <row r="8" spans="1:12" x14ac:dyDescent="0.35">
      <c r="A8" s="234"/>
      <c r="B8" s="260"/>
      <c r="C8" s="117" t="s">
        <v>1483</v>
      </c>
      <c r="D8" s="115" t="s">
        <v>1484</v>
      </c>
      <c r="E8" s="115" t="s">
        <v>1480</v>
      </c>
      <c r="F8" s="84" t="s">
        <v>913</v>
      </c>
      <c r="G8" s="117"/>
      <c r="H8" s="115"/>
      <c r="I8" s="115"/>
      <c r="J8" s="115"/>
      <c r="K8" s="202"/>
      <c r="L8" s="188"/>
    </row>
    <row r="9" spans="1:12" s="2" customFormat="1" x14ac:dyDescent="0.35">
      <c r="A9" s="235"/>
      <c r="B9" s="261"/>
      <c r="C9" s="118" t="s">
        <v>1485</v>
      </c>
      <c r="D9" s="116" t="s">
        <v>1486</v>
      </c>
      <c r="E9" s="116" t="s">
        <v>1487</v>
      </c>
      <c r="F9" s="85" t="s">
        <v>913</v>
      </c>
      <c r="G9" s="118"/>
      <c r="H9" s="116"/>
      <c r="I9" s="116"/>
      <c r="J9" s="116"/>
      <c r="K9" s="202"/>
      <c r="L9" s="189"/>
    </row>
    <row r="10" spans="1:12" x14ac:dyDescent="0.35">
      <c r="A10" s="248" t="s">
        <v>288</v>
      </c>
      <c r="B10" s="262" t="s">
        <v>289</v>
      </c>
      <c r="C10" s="119" t="s">
        <v>1488</v>
      </c>
      <c r="D10" s="62" t="s">
        <v>1489</v>
      </c>
      <c r="E10" s="62" t="s">
        <v>1490</v>
      </c>
      <c r="F10" s="103" t="s">
        <v>916</v>
      </c>
      <c r="G10" s="119" t="s">
        <v>938</v>
      </c>
      <c r="H10" s="62" t="s">
        <v>938</v>
      </c>
      <c r="I10" s="62" t="s">
        <v>938</v>
      </c>
      <c r="J10" s="62" t="s">
        <v>938</v>
      </c>
      <c r="K10" s="204" t="s">
        <v>3850</v>
      </c>
      <c r="L10" s="194"/>
    </row>
    <row r="11" spans="1:12" x14ac:dyDescent="0.35">
      <c r="A11" s="240"/>
      <c r="B11" s="262"/>
      <c r="C11" s="119" t="s">
        <v>1491</v>
      </c>
      <c r="D11" s="62" t="s">
        <v>1492</v>
      </c>
      <c r="E11" s="62" t="s">
        <v>1493</v>
      </c>
      <c r="F11" s="103" t="s">
        <v>916</v>
      </c>
      <c r="G11" s="119"/>
      <c r="H11" s="62"/>
      <c r="I11" s="62"/>
      <c r="J11" s="62"/>
      <c r="K11" s="204"/>
      <c r="L11" s="196"/>
    </row>
    <row r="12" spans="1:12" x14ac:dyDescent="0.35">
      <c r="A12" s="240"/>
      <c r="B12" s="262"/>
      <c r="C12" s="119" t="s">
        <v>1494</v>
      </c>
      <c r="D12" s="62" t="s">
        <v>1495</v>
      </c>
      <c r="E12" s="62" t="s">
        <v>1496</v>
      </c>
      <c r="F12" s="103" t="s">
        <v>916</v>
      </c>
      <c r="G12" s="119"/>
      <c r="H12" s="62"/>
      <c r="I12" s="62"/>
      <c r="J12" s="62"/>
      <c r="K12" s="204"/>
      <c r="L12" s="196"/>
    </row>
    <row r="13" spans="1:12" x14ac:dyDescent="0.35">
      <c r="A13" s="240"/>
      <c r="B13" s="262"/>
      <c r="C13" s="119" t="s">
        <v>1497</v>
      </c>
      <c r="D13" s="62" t="s">
        <v>1498</v>
      </c>
      <c r="E13" s="62" t="s">
        <v>1499</v>
      </c>
      <c r="F13" s="103" t="s">
        <v>916</v>
      </c>
      <c r="G13" s="119"/>
      <c r="H13" s="62"/>
      <c r="I13" s="62"/>
      <c r="J13" s="62"/>
      <c r="K13" s="204"/>
      <c r="L13" s="196"/>
    </row>
    <row r="14" spans="1:12" s="2" customFormat="1" x14ac:dyDescent="0.35">
      <c r="A14" s="224"/>
      <c r="B14" s="263"/>
      <c r="C14" s="120" t="s">
        <v>1500</v>
      </c>
      <c r="D14" s="113" t="s">
        <v>1501</v>
      </c>
      <c r="E14" s="113" t="s">
        <v>1499</v>
      </c>
      <c r="F14" s="68" t="s">
        <v>916</v>
      </c>
      <c r="G14" s="120"/>
      <c r="H14" s="113"/>
      <c r="I14" s="113"/>
      <c r="J14" s="113"/>
      <c r="K14" s="204"/>
      <c r="L14" s="195"/>
    </row>
    <row r="15" spans="1:12" x14ac:dyDescent="0.35">
      <c r="A15" s="248" t="s">
        <v>509</v>
      </c>
      <c r="B15" s="262" t="s">
        <v>510</v>
      </c>
      <c r="C15" s="119" t="s">
        <v>1502</v>
      </c>
      <c r="D15" s="62" t="s">
        <v>1503</v>
      </c>
      <c r="E15" s="62" t="s">
        <v>510</v>
      </c>
      <c r="F15" s="103" t="s">
        <v>1504</v>
      </c>
      <c r="G15" s="119" t="s">
        <v>938</v>
      </c>
      <c r="H15" s="62" t="s">
        <v>938</v>
      </c>
      <c r="I15" s="62" t="s">
        <v>938</v>
      </c>
      <c r="J15" s="62" t="s">
        <v>938</v>
      </c>
      <c r="K15" s="204" t="s">
        <v>3850</v>
      </c>
      <c r="L15" s="194"/>
    </row>
    <row r="16" spans="1:12" x14ac:dyDescent="0.35">
      <c r="A16" s="240"/>
      <c r="B16" s="262"/>
      <c r="C16" s="119" t="s">
        <v>1505</v>
      </c>
      <c r="D16" s="62" t="s">
        <v>1506</v>
      </c>
      <c r="E16" s="62" t="s">
        <v>1507</v>
      </c>
      <c r="F16" s="103" t="s">
        <v>1504</v>
      </c>
      <c r="G16" s="119"/>
      <c r="H16" s="62"/>
      <c r="I16" s="62"/>
      <c r="J16" s="62"/>
      <c r="K16" s="204"/>
      <c r="L16" s="196"/>
    </row>
    <row r="17" spans="1:12" x14ac:dyDescent="0.35">
      <c r="A17" s="240"/>
      <c r="B17" s="262"/>
      <c r="C17" s="119" t="s">
        <v>1508</v>
      </c>
      <c r="D17" s="62" t="s">
        <v>1509</v>
      </c>
      <c r="E17" s="62" t="s">
        <v>1510</v>
      </c>
      <c r="F17" s="103" t="s">
        <v>1504</v>
      </c>
      <c r="G17" s="119"/>
      <c r="H17" s="62"/>
      <c r="I17" s="62"/>
      <c r="J17" s="62"/>
      <c r="K17" s="204"/>
      <c r="L17" s="196"/>
    </row>
    <row r="18" spans="1:12" x14ac:dyDescent="0.35">
      <c r="A18" s="240"/>
      <c r="B18" s="262"/>
      <c r="C18" s="119" t="s">
        <v>1511</v>
      </c>
      <c r="D18" s="62" t="s">
        <v>1512</v>
      </c>
      <c r="E18" s="62" t="s">
        <v>510</v>
      </c>
      <c r="F18" s="103" t="s">
        <v>1504</v>
      </c>
      <c r="G18" s="119"/>
      <c r="H18" s="62"/>
      <c r="I18" s="62"/>
      <c r="J18" s="62"/>
      <c r="K18" s="204"/>
      <c r="L18" s="196"/>
    </row>
    <row r="19" spans="1:12" x14ac:dyDescent="0.35">
      <c r="A19" s="240"/>
      <c r="B19" s="262"/>
      <c r="C19" s="119" t="s">
        <v>1513</v>
      </c>
      <c r="D19" s="62" t="s">
        <v>1514</v>
      </c>
      <c r="E19" s="62" t="s">
        <v>1507</v>
      </c>
      <c r="F19" s="103" t="s">
        <v>1504</v>
      </c>
      <c r="G19" s="119"/>
      <c r="H19" s="62"/>
      <c r="I19" s="62"/>
      <c r="J19" s="62"/>
      <c r="K19" s="204"/>
      <c r="L19" s="196"/>
    </row>
    <row r="20" spans="1:12" s="2" customFormat="1" x14ac:dyDescent="0.35">
      <c r="A20" s="224"/>
      <c r="B20" s="263"/>
      <c r="C20" s="120" t="s">
        <v>1515</v>
      </c>
      <c r="D20" s="113" t="s">
        <v>1516</v>
      </c>
      <c r="E20" s="113" t="s">
        <v>1517</v>
      </c>
      <c r="F20" s="68" t="s">
        <v>1504</v>
      </c>
      <c r="G20" s="120"/>
      <c r="H20" s="113"/>
      <c r="I20" s="113"/>
      <c r="J20" s="113"/>
      <c r="K20" s="204"/>
      <c r="L20" s="195"/>
    </row>
    <row r="21" spans="1:12" x14ac:dyDescent="0.35">
      <c r="A21" s="229" t="s">
        <v>424</v>
      </c>
      <c r="B21" s="227" t="s">
        <v>425</v>
      </c>
      <c r="C21" s="121" t="s">
        <v>1518</v>
      </c>
      <c r="D21" s="122" t="s">
        <v>1519</v>
      </c>
      <c r="E21" s="122" t="s">
        <v>1520</v>
      </c>
      <c r="F21" s="101" t="s">
        <v>1521</v>
      </c>
      <c r="G21" s="121" t="s">
        <v>3090</v>
      </c>
      <c r="H21" s="122" t="s">
        <v>3091</v>
      </c>
      <c r="I21" s="122" t="s">
        <v>3092</v>
      </c>
      <c r="J21" s="122" t="s">
        <v>1521</v>
      </c>
      <c r="K21" s="203" t="s">
        <v>3861</v>
      </c>
      <c r="L21" s="185" t="s">
        <v>3859</v>
      </c>
    </row>
    <row r="22" spans="1:12" x14ac:dyDescent="0.35">
      <c r="A22" s="241"/>
      <c r="B22" s="236"/>
      <c r="C22" s="121" t="s">
        <v>1522</v>
      </c>
      <c r="D22" s="122" t="s">
        <v>1523</v>
      </c>
      <c r="E22" s="122" t="s">
        <v>1520</v>
      </c>
      <c r="F22" s="101" t="s">
        <v>1521</v>
      </c>
      <c r="G22" s="121" t="s">
        <v>3093</v>
      </c>
      <c r="H22" s="122" t="s">
        <v>3094</v>
      </c>
      <c r="I22" s="122"/>
      <c r="J22" s="122" t="s">
        <v>1521</v>
      </c>
      <c r="K22" s="203"/>
      <c r="L22" s="193"/>
    </row>
    <row r="23" spans="1:12" x14ac:dyDescent="0.35">
      <c r="A23" s="241"/>
      <c r="B23" s="236"/>
      <c r="C23" s="121" t="s">
        <v>1524</v>
      </c>
      <c r="D23" s="122" t="s">
        <v>1525</v>
      </c>
      <c r="E23" s="122" t="s">
        <v>1526</v>
      </c>
      <c r="F23" s="101" t="s">
        <v>1521</v>
      </c>
      <c r="G23" s="121" t="s">
        <v>3095</v>
      </c>
      <c r="H23" s="122" t="s">
        <v>3096</v>
      </c>
      <c r="I23" s="122" t="s">
        <v>3092</v>
      </c>
      <c r="J23" s="122" t="s">
        <v>1521</v>
      </c>
      <c r="K23" s="203"/>
      <c r="L23" s="193"/>
    </row>
    <row r="24" spans="1:12" x14ac:dyDescent="0.35">
      <c r="A24" s="241"/>
      <c r="B24" s="236"/>
      <c r="C24" s="121" t="s">
        <v>1522</v>
      </c>
      <c r="D24" s="122" t="s">
        <v>1523</v>
      </c>
      <c r="E24" s="122" t="s">
        <v>1520</v>
      </c>
      <c r="F24" s="101" t="s">
        <v>1521</v>
      </c>
      <c r="G24" s="121" t="s">
        <v>3097</v>
      </c>
      <c r="H24" s="122" t="s">
        <v>3098</v>
      </c>
      <c r="I24" s="122" t="s">
        <v>425</v>
      </c>
      <c r="J24" s="122" t="s">
        <v>1521</v>
      </c>
      <c r="K24" s="203"/>
      <c r="L24" s="193"/>
    </row>
    <row r="25" spans="1:12" x14ac:dyDescent="0.35">
      <c r="A25" s="241"/>
      <c r="B25" s="236"/>
      <c r="C25" s="121" t="s">
        <v>1527</v>
      </c>
      <c r="D25" s="122" t="s">
        <v>1528</v>
      </c>
      <c r="E25" s="122" t="s">
        <v>1529</v>
      </c>
      <c r="F25" s="101" t="s">
        <v>1521</v>
      </c>
      <c r="G25" s="122" t="s">
        <v>3099</v>
      </c>
      <c r="H25" s="122" t="s">
        <v>3100</v>
      </c>
      <c r="I25" s="122" t="s">
        <v>3092</v>
      </c>
      <c r="J25" s="122" t="s">
        <v>1521</v>
      </c>
      <c r="K25" s="203"/>
      <c r="L25" s="193"/>
    </row>
    <row r="26" spans="1:12" s="2" customFormat="1" x14ac:dyDescent="0.35">
      <c r="A26" s="230"/>
      <c r="B26" s="228"/>
      <c r="C26" s="123"/>
      <c r="D26" s="124"/>
      <c r="E26" s="124"/>
      <c r="F26" s="102"/>
      <c r="G26" s="123" t="s">
        <v>3101</v>
      </c>
      <c r="H26" s="124" t="s">
        <v>3102</v>
      </c>
      <c r="I26" s="124" t="s">
        <v>425</v>
      </c>
      <c r="J26" s="124" t="s">
        <v>1521</v>
      </c>
      <c r="K26" s="203"/>
      <c r="L26" s="186"/>
    </row>
    <row r="27" spans="1:12" x14ac:dyDescent="0.35">
      <c r="A27" s="223" t="s">
        <v>401</v>
      </c>
      <c r="B27" s="221" t="s">
        <v>402</v>
      </c>
      <c r="C27" s="119" t="s">
        <v>1530</v>
      </c>
      <c r="D27" s="62" t="s">
        <v>1531</v>
      </c>
      <c r="E27" s="62" t="s">
        <v>1532</v>
      </c>
      <c r="F27" s="103" t="s">
        <v>1521</v>
      </c>
      <c r="G27" s="119" t="s">
        <v>938</v>
      </c>
      <c r="H27" s="62" t="s">
        <v>938</v>
      </c>
      <c r="I27" s="62" t="s">
        <v>938</v>
      </c>
      <c r="J27" s="112" t="s">
        <v>938</v>
      </c>
      <c r="K27" s="204" t="s">
        <v>3850</v>
      </c>
      <c r="L27" s="194"/>
    </row>
    <row r="28" spans="1:12" s="2" customFormat="1" x14ac:dyDescent="0.35">
      <c r="A28" s="224"/>
      <c r="B28" s="222"/>
      <c r="C28" s="120" t="s">
        <v>1533</v>
      </c>
      <c r="D28" s="113" t="s">
        <v>1534</v>
      </c>
      <c r="E28" s="113" t="s">
        <v>1535</v>
      </c>
      <c r="F28" s="68" t="s">
        <v>1521</v>
      </c>
      <c r="G28" s="120"/>
      <c r="H28" s="113"/>
      <c r="I28" s="113"/>
      <c r="J28" s="113"/>
      <c r="K28" s="204"/>
      <c r="L28" s="195"/>
    </row>
    <row r="29" spans="1:12" s="2" customFormat="1" x14ac:dyDescent="0.35">
      <c r="A29" s="90" t="s">
        <v>93</v>
      </c>
      <c r="B29" s="63" t="s">
        <v>94</v>
      </c>
      <c r="C29" s="125" t="s">
        <v>938</v>
      </c>
      <c r="D29" s="63" t="s">
        <v>938</v>
      </c>
      <c r="E29" s="63" t="s">
        <v>938</v>
      </c>
      <c r="F29" s="126" t="s">
        <v>938</v>
      </c>
      <c r="G29" s="125" t="s">
        <v>938</v>
      </c>
      <c r="H29" s="63" t="s">
        <v>938</v>
      </c>
      <c r="I29" s="63" t="s">
        <v>938</v>
      </c>
      <c r="J29" s="63" t="s">
        <v>938</v>
      </c>
      <c r="K29" s="65" t="s">
        <v>3852</v>
      </c>
      <c r="L29" s="77"/>
    </row>
    <row r="30" spans="1:12" x14ac:dyDescent="0.35">
      <c r="A30" s="223" t="s">
        <v>151</v>
      </c>
      <c r="B30" s="221" t="s">
        <v>152</v>
      </c>
      <c r="C30" s="119" t="s">
        <v>1536</v>
      </c>
      <c r="D30" s="62" t="s">
        <v>1537</v>
      </c>
      <c r="E30" s="62" t="s">
        <v>152</v>
      </c>
      <c r="F30" s="103" t="s">
        <v>669</v>
      </c>
      <c r="G30" s="119" t="s">
        <v>938</v>
      </c>
      <c r="H30" s="62" t="s">
        <v>938</v>
      </c>
      <c r="I30" s="62" t="s">
        <v>938</v>
      </c>
      <c r="J30" s="62" t="s">
        <v>938</v>
      </c>
      <c r="K30" s="204" t="s">
        <v>3850</v>
      </c>
      <c r="L30" s="194"/>
    </row>
    <row r="31" spans="1:12" x14ac:dyDescent="0.35">
      <c r="A31" s="240"/>
      <c r="B31" s="239"/>
      <c r="C31" s="119" t="s">
        <v>1538</v>
      </c>
      <c r="D31" s="62" t="s">
        <v>1539</v>
      </c>
      <c r="E31" s="62"/>
      <c r="F31" s="103" t="s">
        <v>669</v>
      </c>
      <c r="G31" s="119"/>
      <c r="H31" s="62"/>
      <c r="I31" s="62"/>
      <c r="J31" s="62"/>
      <c r="K31" s="204"/>
      <c r="L31" s="196"/>
    </row>
    <row r="32" spans="1:12" x14ac:dyDescent="0.35">
      <c r="A32" s="240"/>
      <c r="B32" s="239"/>
      <c r="C32" s="119" t="s">
        <v>1540</v>
      </c>
      <c r="D32" s="62" t="s">
        <v>1541</v>
      </c>
      <c r="E32" s="62" t="s">
        <v>1542</v>
      </c>
      <c r="F32" s="103" t="s">
        <v>669</v>
      </c>
      <c r="G32" s="119"/>
      <c r="H32" s="62"/>
      <c r="I32" s="62"/>
      <c r="J32" s="62"/>
      <c r="K32" s="204"/>
      <c r="L32" s="196"/>
    </row>
    <row r="33" spans="1:12" x14ac:dyDescent="0.35">
      <c r="A33" s="240"/>
      <c r="B33" s="239"/>
      <c r="C33" s="119" t="s">
        <v>1543</v>
      </c>
      <c r="D33" s="62" t="s">
        <v>1544</v>
      </c>
      <c r="E33" s="62" t="s">
        <v>1545</v>
      </c>
      <c r="F33" s="103" t="s">
        <v>669</v>
      </c>
      <c r="G33" s="119"/>
      <c r="H33" s="62"/>
      <c r="I33" s="62"/>
      <c r="J33" s="62"/>
      <c r="K33" s="204"/>
      <c r="L33" s="196"/>
    </row>
    <row r="34" spans="1:12" s="2" customFormat="1" x14ac:dyDescent="0.35">
      <c r="A34" s="224"/>
      <c r="B34" s="222"/>
      <c r="C34" s="120" t="s">
        <v>1538</v>
      </c>
      <c r="D34" s="113" t="s">
        <v>1539</v>
      </c>
      <c r="E34" s="113"/>
      <c r="F34" s="68" t="s">
        <v>669</v>
      </c>
      <c r="G34" s="120"/>
      <c r="H34" s="113"/>
      <c r="I34" s="113"/>
      <c r="J34" s="113"/>
      <c r="K34" s="204"/>
      <c r="L34" s="195"/>
    </row>
    <row r="35" spans="1:12" x14ac:dyDescent="0.35">
      <c r="A35" s="223" t="s">
        <v>77</v>
      </c>
      <c r="B35" s="221" t="s">
        <v>78</v>
      </c>
      <c r="C35" s="119" t="s">
        <v>1546</v>
      </c>
      <c r="D35" s="62" t="s">
        <v>1547</v>
      </c>
      <c r="E35" s="62" t="s">
        <v>78</v>
      </c>
      <c r="F35" s="103" t="s">
        <v>1660</v>
      </c>
      <c r="G35" s="119" t="s">
        <v>938</v>
      </c>
      <c r="H35" s="62" t="s">
        <v>938</v>
      </c>
      <c r="I35" s="62" t="s">
        <v>938</v>
      </c>
      <c r="J35" s="62" t="s">
        <v>938</v>
      </c>
      <c r="K35" s="204" t="s">
        <v>3850</v>
      </c>
      <c r="L35" s="194"/>
    </row>
    <row r="36" spans="1:12" x14ac:dyDescent="0.35">
      <c r="A36" s="240"/>
      <c r="B36" s="239"/>
      <c r="C36" s="119" t="s">
        <v>1548</v>
      </c>
      <c r="D36" s="62" t="s">
        <v>1549</v>
      </c>
      <c r="E36" s="62" t="s">
        <v>1550</v>
      </c>
      <c r="F36" s="103" t="s">
        <v>1660</v>
      </c>
      <c r="G36" s="119"/>
      <c r="H36" s="62"/>
      <c r="I36" s="62"/>
      <c r="J36" s="62"/>
      <c r="K36" s="204"/>
      <c r="L36" s="196"/>
    </row>
    <row r="37" spans="1:12" x14ac:dyDescent="0.35">
      <c r="A37" s="240"/>
      <c r="B37" s="239"/>
      <c r="C37" s="119" t="s">
        <v>1551</v>
      </c>
      <c r="D37" s="62" t="s">
        <v>1552</v>
      </c>
      <c r="E37" s="62" t="s">
        <v>1553</v>
      </c>
      <c r="F37" s="103" t="s">
        <v>1660</v>
      </c>
      <c r="G37" s="119"/>
      <c r="H37" s="62"/>
      <c r="I37" s="62"/>
      <c r="J37" s="62"/>
      <c r="K37" s="204"/>
      <c r="L37" s="196"/>
    </row>
    <row r="38" spans="1:12" x14ac:dyDescent="0.35">
      <c r="A38" s="240"/>
      <c r="B38" s="239"/>
      <c r="C38" s="119" t="s">
        <v>1554</v>
      </c>
      <c r="D38" s="62" t="s">
        <v>1555</v>
      </c>
      <c r="E38" s="62" t="s">
        <v>1550</v>
      </c>
      <c r="F38" s="103" t="s">
        <v>1660</v>
      </c>
      <c r="G38" s="119"/>
      <c r="H38" s="62"/>
      <c r="I38" s="62"/>
      <c r="J38" s="62"/>
      <c r="K38" s="204"/>
      <c r="L38" s="196"/>
    </row>
    <row r="39" spans="1:12" s="2" customFormat="1" x14ac:dyDescent="0.35">
      <c r="A39" s="224"/>
      <c r="B39" s="222"/>
      <c r="C39" s="120" t="s">
        <v>1556</v>
      </c>
      <c r="D39" s="113" t="s">
        <v>1557</v>
      </c>
      <c r="E39" s="113" t="s">
        <v>1550</v>
      </c>
      <c r="F39" s="68" t="s">
        <v>1660</v>
      </c>
      <c r="G39" s="120"/>
      <c r="H39" s="113"/>
      <c r="I39" s="113"/>
      <c r="J39" s="113"/>
      <c r="K39" s="204"/>
      <c r="L39" s="195"/>
    </row>
    <row r="40" spans="1:12" s="2" customFormat="1" x14ac:dyDescent="0.35">
      <c r="A40" s="90" t="s">
        <v>316</v>
      </c>
      <c r="B40" s="63" t="s">
        <v>317</v>
      </c>
      <c r="C40" s="125" t="s">
        <v>938</v>
      </c>
      <c r="D40" s="63" t="s">
        <v>938</v>
      </c>
      <c r="E40" s="63" t="s">
        <v>938</v>
      </c>
      <c r="F40" s="126" t="s">
        <v>938</v>
      </c>
      <c r="G40" s="125" t="s">
        <v>938</v>
      </c>
      <c r="H40" s="63" t="s">
        <v>938</v>
      </c>
      <c r="I40" s="63" t="s">
        <v>938</v>
      </c>
      <c r="J40" s="63" t="s">
        <v>938</v>
      </c>
      <c r="K40" s="65" t="s">
        <v>3852</v>
      </c>
      <c r="L40" s="77"/>
    </row>
    <row r="41" spans="1:12" x14ac:dyDescent="0.35">
      <c r="A41" s="223" t="s">
        <v>119</v>
      </c>
      <c r="B41" s="221" t="s">
        <v>120</v>
      </c>
      <c r="C41" s="119" t="s">
        <v>1558</v>
      </c>
      <c r="D41" s="62" t="s">
        <v>1559</v>
      </c>
      <c r="E41" s="62" t="s">
        <v>120</v>
      </c>
      <c r="F41" s="103" t="s">
        <v>913</v>
      </c>
      <c r="G41" s="119" t="s">
        <v>938</v>
      </c>
      <c r="H41" s="62" t="s">
        <v>938</v>
      </c>
      <c r="I41" s="62" t="s">
        <v>938</v>
      </c>
      <c r="J41" s="62" t="s">
        <v>938</v>
      </c>
      <c r="K41" s="204" t="s">
        <v>3850</v>
      </c>
      <c r="L41" s="194"/>
    </row>
    <row r="42" spans="1:12" x14ac:dyDescent="0.35">
      <c r="A42" s="240"/>
      <c r="B42" s="239"/>
      <c r="C42" s="119" t="s">
        <v>1560</v>
      </c>
      <c r="D42" s="62" t="s">
        <v>1561</v>
      </c>
      <c r="E42" s="62" t="s">
        <v>1562</v>
      </c>
      <c r="F42" s="103" t="s">
        <v>913</v>
      </c>
      <c r="G42" s="119"/>
      <c r="H42" s="62"/>
      <c r="I42" s="62"/>
      <c r="J42" s="62"/>
      <c r="K42" s="204"/>
      <c r="L42" s="196"/>
    </row>
    <row r="43" spans="1:12" x14ac:dyDescent="0.35">
      <c r="A43" s="240"/>
      <c r="B43" s="239"/>
      <c r="C43" s="119" t="s">
        <v>1563</v>
      </c>
      <c r="D43" s="62" t="s">
        <v>1564</v>
      </c>
      <c r="E43" s="62" t="s">
        <v>1565</v>
      </c>
      <c r="F43" s="103" t="s">
        <v>913</v>
      </c>
      <c r="G43" s="119"/>
      <c r="H43" s="62"/>
      <c r="I43" s="62"/>
      <c r="J43" s="62"/>
      <c r="K43" s="204"/>
      <c r="L43" s="196"/>
    </row>
    <row r="44" spans="1:12" x14ac:dyDescent="0.35">
      <c r="A44" s="240"/>
      <c r="B44" s="239"/>
      <c r="C44" s="119" t="s">
        <v>1566</v>
      </c>
      <c r="D44" s="62" t="s">
        <v>1567</v>
      </c>
      <c r="E44" s="62" t="s">
        <v>1565</v>
      </c>
      <c r="F44" s="103" t="s">
        <v>913</v>
      </c>
      <c r="G44" s="119"/>
      <c r="H44" s="62"/>
      <c r="I44" s="62"/>
      <c r="J44" s="62"/>
      <c r="K44" s="204"/>
      <c r="L44" s="196"/>
    </row>
    <row r="45" spans="1:12" s="2" customFormat="1" x14ac:dyDescent="0.35">
      <c r="A45" s="224"/>
      <c r="B45" s="222"/>
      <c r="C45" s="120" t="s">
        <v>1568</v>
      </c>
      <c r="D45" s="113" t="s">
        <v>1569</v>
      </c>
      <c r="E45" s="113" t="s">
        <v>1570</v>
      </c>
      <c r="F45" s="68" t="s">
        <v>913</v>
      </c>
      <c r="G45" s="120"/>
      <c r="H45" s="113"/>
      <c r="I45" s="113"/>
      <c r="J45" s="113"/>
      <c r="K45" s="204"/>
      <c r="L45" s="195"/>
    </row>
    <row r="46" spans="1:12" x14ac:dyDescent="0.35">
      <c r="A46" s="223" t="s">
        <v>292</v>
      </c>
      <c r="B46" s="221" t="s">
        <v>293</v>
      </c>
      <c r="C46" s="119" t="s">
        <v>1571</v>
      </c>
      <c r="D46" s="62" t="s">
        <v>1572</v>
      </c>
      <c r="E46" s="62" t="s">
        <v>1573</v>
      </c>
      <c r="F46" s="103" t="s">
        <v>1574</v>
      </c>
      <c r="G46" s="119" t="s">
        <v>938</v>
      </c>
      <c r="H46" s="62" t="s">
        <v>938</v>
      </c>
      <c r="I46" s="62" t="s">
        <v>938</v>
      </c>
      <c r="J46" s="62" t="s">
        <v>938</v>
      </c>
      <c r="K46" s="204" t="s">
        <v>3850</v>
      </c>
      <c r="L46" s="194"/>
    </row>
    <row r="47" spans="1:12" x14ac:dyDescent="0.35">
      <c r="A47" s="240"/>
      <c r="B47" s="239"/>
      <c r="C47" s="119" t="s">
        <v>1575</v>
      </c>
      <c r="D47" s="62" t="s">
        <v>1576</v>
      </c>
      <c r="E47" s="62" t="s">
        <v>1577</v>
      </c>
      <c r="F47" s="103" t="s">
        <v>1574</v>
      </c>
      <c r="G47" s="119"/>
      <c r="H47" s="62"/>
      <c r="I47" s="62"/>
      <c r="J47" s="62"/>
      <c r="K47" s="204"/>
      <c r="L47" s="196"/>
    </row>
    <row r="48" spans="1:12" x14ac:dyDescent="0.35">
      <c r="A48" s="240"/>
      <c r="B48" s="239"/>
      <c r="C48" s="119" t="s">
        <v>1578</v>
      </c>
      <c r="D48" s="62" t="s">
        <v>1579</v>
      </c>
      <c r="E48" s="62" t="s">
        <v>1577</v>
      </c>
      <c r="F48" s="103" t="s">
        <v>1574</v>
      </c>
      <c r="G48" s="119"/>
      <c r="H48" s="62"/>
      <c r="I48" s="62"/>
      <c r="J48" s="62"/>
      <c r="K48" s="204"/>
      <c r="L48" s="196"/>
    </row>
    <row r="49" spans="1:12" x14ac:dyDescent="0.35">
      <c r="A49" s="240"/>
      <c r="B49" s="239"/>
      <c r="C49" s="119" t="s">
        <v>1580</v>
      </c>
      <c r="D49" s="62" t="s">
        <v>1581</v>
      </c>
      <c r="E49" s="62" t="s">
        <v>1582</v>
      </c>
      <c r="F49" s="103" t="s">
        <v>1574</v>
      </c>
      <c r="G49" s="119"/>
      <c r="H49" s="62"/>
      <c r="I49" s="62"/>
      <c r="J49" s="62"/>
      <c r="K49" s="204"/>
      <c r="L49" s="196"/>
    </row>
    <row r="50" spans="1:12" s="2" customFormat="1" x14ac:dyDescent="0.35">
      <c r="A50" s="224"/>
      <c r="B50" s="222"/>
      <c r="C50" s="120" t="s">
        <v>1583</v>
      </c>
      <c r="D50" s="113" t="s">
        <v>1584</v>
      </c>
      <c r="E50" s="113"/>
      <c r="F50" s="68" t="s">
        <v>1574</v>
      </c>
      <c r="G50" s="120"/>
      <c r="H50" s="113"/>
      <c r="I50" s="113"/>
      <c r="J50" s="113"/>
      <c r="K50" s="204"/>
      <c r="L50" s="195"/>
    </row>
    <row r="51" spans="1:12" x14ac:dyDescent="0.35">
      <c r="A51" s="223" t="s">
        <v>310</v>
      </c>
      <c r="B51" s="221" t="s">
        <v>311</v>
      </c>
      <c r="C51" s="119" t="s">
        <v>1585</v>
      </c>
      <c r="D51" s="62" t="s">
        <v>1586</v>
      </c>
      <c r="E51" s="62" t="s">
        <v>1587</v>
      </c>
      <c r="F51" s="103" t="s">
        <v>1588</v>
      </c>
      <c r="G51" s="119" t="s">
        <v>938</v>
      </c>
      <c r="H51" s="62" t="s">
        <v>938</v>
      </c>
      <c r="I51" s="62" t="s">
        <v>938</v>
      </c>
      <c r="J51" s="62" t="s">
        <v>938</v>
      </c>
      <c r="K51" s="204" t="s">
        <v>3850</v>
      </c>
      <c r="L51" s="194"/>
    </row>
    <row r="52" spans="1:12" x14ac:dyDescent="0.35">
      <c r="A52" s="240"/>
      <c r="B52" s="239"/>
      <c r="C52" s="119" t="s">
        <v>1589</v>
      </c>
      <c r="D52" s="62" t="s">
        <v>1590</v>
      </c>
      <c r="E52" s="62" t="s">
        <v>1591</v>
      </c>
      <c r="F52" s="103" t="s">
        <v>1588</v>
      </c>
      <c r="G52" s="119"/>
      <c r="H52" s="62"/>
      <c r="I52" s="62"/>
      <c r="J52" s="62"/>
      <c r="K52" s="204"/>
      <c r="L52" s="196"/>
    </row>
    <row r="53" spans="1:12" x14ac:dyDescent="0.35">
      <c r="A53" s="240"/>
      <c r="B53" s="239"/>
      <c r="C53" s="119" t="s">
        <v>1592</v>
      </c>
      <c r="D53" s="62" t="s">
        <v>1593</v>
      </c>
      <c r="E53" s="62" t="s">
        <v>1591</v>
      </c>
      <c r="F53" s="103" t="s">
        <v>1588</v>
      </c>
      <c r="G53" s="119"/>
      <c r="H53" s="62"/>
      <c r="I53" s="62"/>
      <c r="J53" s="62"/>
      <c r="K53" s="204"/>
      <c r="L53" s="196"/>
    </row>
    <row r="54" spans="1:12" x14ac:dyDescent="0.35">
      <c r="A54" s="240"/>
      <c r="B54" s="239"/>
      <c r="C54" s="119" t="s">
        <v>1594</v>
      </c>
      <c r="D54" s="62" t="s">
        <v>1595</v>
      </c>
      <c r="E54" s="62"/>
      <c r="F54" s="103" t="s">
        <v>1588</v>
      </c>
      <c r="G54" s="119"/>
      <c r="H54" s="62"/>
      <c r="I54" s="62"/>
      <c r="J54" s="62"/>
      <c r="K54" s="204"/>
      <c r="L54" s="196"/>
    </row>
    <row r="55" spans="1:12" x14ac:dyDescent="0.35">
      <c r="A55" s="240"/>
      <c r="B55" s="239"/>
      <c r="C55" s="119" t="s">
        <v>1596</v>
      </c>
      <c r="D55" s="62" t="s">
        <v>1597</v>
      </c>
      <c r="E55" s="62" t="s">
        <v>1598</v>
      </c>
      <c r="F55" s="103" t="s">
        <v>1588</v>
      </c>
      <c r="G55" s="119"/>
      <c r="H55" s="62"/>
      <c r="I55" s="62"/>
      <c r="J55" s="62"/>
      <c r="K55" s="204"/>
      <c r="L55" s="196"/>
    </row>
    <row r="56" spans="1:12" s="2" customFormat="1" x14ac:dyDescent="0.35">
      <c r="A56" s="224"/>
      <c r="B56" s="222"/>
      <c r="C56" s="120" t="s">
        <v>1599</v>
      </c>
      <c r="D56" s="113" t="s">
        <v>1600</v>
      </c>
      <c r="E56" s="113"/>
      <c r="F56" s="68" t="s">
        <v>1588</v>
      </c>
      <c r="G56" s="120"/>
      <c r="H56" s="113"/>
      <c r="I56" s="113"/>
      <c r="J56" s="113"/>
      <c r="K56" s="204"/>
      <c r="L56" s="195"/>
    </row>
    <row r="57" spans="1:12" x14ac:dyDescent="0.35">
      <c r="A57" s="218" t="s">
        <v>242</v>
      </c>
      <c r="B57" s="215" t="s">
        <v>243</v>
      </c>
      <c r="C57" s="117" t="s">
        <v>1601</v>
      </c>
      <c r="D57" s="115" t="s">
        <v>1602</v>
      </c>
      <c r="E57" s="115" t="s">
        <v>243</v>
      </c>
      <c r="F57" s="84" t="s">
        <v>924</v>
      </c>
      <c r="G57" s="117" t="s">
        <v>3103</v>
      </c>
      <c r="H57" s="115" t="s">
        <v>3104</v>
      </c>
      <c r="I57" s="115"/>
      <c r="J57" s="115" t="s">
        <v>1521</v>
      </c>
      <c r="K57" s="202" t="s">
        <v>3857</v>
      </c>
      <c r="L57" s="187" t="s">
        <v>3860</v>
      </c>
    </row>
    <row r="58" spans="1:12" x14ac:dyDescent="0.35">
      <c r="A58" s="234"/>
      <c r="B58" s="216"/>
      <c r="C58" s="117" t="s">
        <v>1603</v>
      </c>
      <c r="D58" s="115" t="s">
        <v>1604</v>
      </c>
      <c r="E58" s="115"/>
      <c r="F58" s="84" t="s">
        <v>924</v>
      </c>
      <c r="G58" s="117"/>
      <c r="H58" s="115"/>
      <c r="I58" s="115"/>
      <c r="J58" s="115"/>
      <c r="K58" s="202"/>
      <c r="L58" s="188"/>
    </row>
    <row r="59" spans="1:12" x14ac:dyDescent="0.35">
      <c r="A59" s="234"/>
      <c r="B59" s="216"/>
      <c r="C59" s="117" t="s">
        <v>1605</v>
      </c>
      <c r="D59" s="115" t="s">
        <v>1606</v>
      </c>
      <c r="E59" s="115"/>
      <c r="F59" s="84" t="s">
        <v>924</v>
      </c>
      <c r="G59" s="117"/>
      <c r="H59" s="115"/>
      <c r="I59" s="115"/>
      <c r="J59" s="115"/>
      <c r="K59" s="202"/>
      <c r="L59" s="188"/>
    </row>
    <row r="60" spans="1:12" x14ac:dyDescent="0.35">
      <c r="A60" s="234"/>
      <c r="B60" s="216"/>
      <c r="C60" s="117" t="s">
        <v>1607</v>
      </c>
      <c r="D60" s="115" t="s">
        <v>1608</v>
      </c>
      <c r="E60" s="115"/>
      <c r="F60" s="84" t="s">
        <v>924</v>
      </c>
      <c r="G60" s="117"/>
      <c r="H60" s="115"/>
      <c r="I60" s="115"/>
      <c r="J60" s="115"/>
      <c r="K60" s="202"/>
      <c r="L60" s="188"/>
    </row>
    <row r="61" spans="1:12" x14ac:dyDescent="0.35">
      <c r="A61" s="234"/>
      <c r="B61" s="216"/>
      <c r="C61" s="117" t="s">
        <v>1609</v>
      </c>
      <c r="D61" s="115" t="s">
        <v>1610</v>
      </c>
      <c r="E61" s="115"/>
      <c r="F61" s="84" t="s">
        <v>924</v>
      </c>
      <c r="G61" s="117"/>
      <c r="H61" s="115"/>
      <c r="I61" s="115"/>
      <c r="J61" s="115"/>
      <c r="K61" s="202"/>
      <c r="L61" s="188"/>
    </row>
    <row r="62" spans="1:12" x14ac:dyDescent="0.35">
      <c r="A62" s="234"/>
      <c r="B62" s="216"/>
      <c r="C62" s="117" t="s">
        <v>1611</v>
      </c>
      <c r="D62" s="115" t="s">
        <v>1612</v>
      </c>
      <c r="E62" s="115"/>
      <c r="F62" s="84" t="s">
        <v>924</v>
      </c>
      <c r="G62" s="117"/>
      <c r="H62" s="115"/>
      <c r="I62" s="115"/>
      <c r="J62" s="115"/>
      <c r="K62" s="202"/>
      <c r="L62" s="188"/>
    </row>
    <row r="63" spans="1:12" x14ac:dyDescent="0.35">
      <c r="A63" s="234"/>
      <c r="B63" s="216"/>
      <c r="C63" s="117" t="s">
        <v>1613</v>
      </c>
      <c r="D63" s="115" t="s">
        <v>1614</v>
      </c>
      <c r="E63" s="115"/>
      <c r="F63" s="84" t="s">
        <v>924</v>
      </c>
      <c r="G63" s="117"/>
      <c r="H63" s="115"/>
      <c r="I63" s="115"/>
      <c r="J63" s="115"/>
      <c r="K63" s="202"/>
      <c r="L63" s="188"/>
    </row>
    <row r="64" spans="1:12" x14ac:dyDescent="0.35">
      <c r="A64" s="234"/>
      <c r="B64" s="216"/>
      <c r="C64" s="117" t="s">
        <v>1615</v>
      </c>
      <c r="D64" s="115" t="s">
        <v>1616</v>
      </c>
      <c r="E64" s="115" t="s">
        <v>1617</v>
      </c>
      <c r="F64" s="84" t="s">
        <v>924</v>
      </c>
      <c r="G64" s="117"/>
      <c r="H64" s="115"/>
      <c r="I64" s="115"/>
      <c r="J64" s="115"/>
      <c r="K64" s="202"/>
      <c r="L64" s="188"/>
    </row>
    <row r="65" spans="1:12" x14ac:dyDescent="0.35">
      <c r="A65" s="234"/>
      <c r="B65" s="216"/>
      <c r="C65" s="117" t="s">
        <v>1618</v>
      </c>
      <c r="D65" s="115" t="s">
        <v>1619</v>
      </c>
      <c r="E65" s="115"/>
      <c r="F65" s="84" t="s">
        <v>924</v>
      </c>
      <c r="G65" s="117"/>
      <c r="H65" s="115"/>
      <c r="I65" s="115"/>
      <c r="J65" s="115"/>
      <c r="K65" s="202"/>
      <c r="L65" s="188"/>
    </row>
    <row r="66" spans="1:12" x14ac:dyDescent="0.35">
      <c r="A66" s="234"/>
      <c r="B66" s="216"/>
      <c r="C66" s="117" t="s">
        <v>1620</v>
      </c>
      <c r="D66" s="115" t="s">
        <v>1621</v>
      </c>
      <c r="E66" s="115"/>
      <c r="F66" s="84" t="s">
        <v>924</v>
      </c>
      <c r="G66" s="117"/>
      <c r="H66" s="115"/>
      <c r="I66" s="115"/>
      <c r="J66" s="115"/>
      <c r="K66" s="202"/>
      <c r="L66" s="188"/>
    </row>
    <row r="67" spans="1:12" x14ac:dyDescent="0.35">
      <c r="A67" s="234"/>
      <c r="B67" s="216"/>
      <c r="C67" s="117" t="s">
        <v>1622</v>
      </c>
      <c r="D67" s="115" t="s">
        <v>1623</v>
      </c>
      <c r="E67" s="115"/>
      <c r="F67" s="84" t="s">
        <v>924</v>
      </c>
      <c r="G67" s="117"/>
      <c r="H67" s="115"/>
      <c r="I67" s="115"/>
      <c r="J67" s="115"/>
      <c r="K67" s="202"/>
      <c r="L67" s="188"/>
    </row>
    <row r="68" spans="1:12" s="2" customFormat="1" x14ac:dyDescent="0.35">
      <c r="A68" s="235"/>
      <c r="B68" s="217"/>
      <c r="C68" s="118" t="s">
        <v>1603</v>
      </c>
      <c r="D68" s="116" t="s">
        <v>1604</v>
      </c>
      <c r="E68" s="116"/>
      <c r="F68" s="85" t="s">
        <v>924</v>
      </c>
      <c r="G68" s="118"/>
      <c r="H68" s="116"/>
      <c r="I68" s="116"/>
      <c r="J68" s="116"/>
      <c r="K68" s="202"/>
      <c r="L68" s="189"/>
    </row>
    <row r="69" spans="1:12" x14ac:dyDescent="0.35">
      <c r="A69" s="229" t="s">
        <v>258</v>
      </c>
      <c r="B69" s="227" t="s">
        <v>259</v>
      </c>
      <c r="C69" s="121" t="s">
        <v>1624</v>
      </c>
      <c r="D69" s="122" t="s">
        <v>1625</v>
      </c>
      <c r="E69" s="122"/>
      <c r="F69" s="101" t="s">
        <v>1626</v>
      </c>
      <c r="G69" s="121" t="s">
        <v>3105</v>
      </c>
      <c r="H69" s="122" t="s">
        <v>3106</v>
      </c>
      <c r="I69" s="122" t="s">
        <v>3107</v>
      </c>
      <c r="J69" s="122" t="s">
        <v>3108</v>
      </c>
      <c r="K69" s="203" t="s">
        <v>3861</v>
      </c>
      <c r="L69" s="185" t="s">
        <v>3859</v>
      </c>
    </row>
    <row r="70" spans="1:12" x14ac:dyDescent="0.35">
      <c r="A70" s="243"/>
      <c r="B70" s="236"/>
      <c r="C70" s="121" t="s">
        <v>1627</v>
      </c>
      <c r="D70" s="122" t="s">
        <v>1628</v>
      </c>
      <c r="E70" s="122" t="s">
        <v>1629</v>
      </c>
      <c r="F70" s="101" t="s">
        <v>1626</v>
      </c>
      <c r="G70" s="121" t="s">
        <v>3109</v>
      </c>
      <c r="H70" s="122" t="s">
        <v>3110</v>
      </c>
      <c r="I70" s="122" t="s">
        <v>3111</v>
      </c>
      <c r="J70" s="122" t="s">
        <v>3108</v>
      </c>
      <c r="K70" s="203"/>
      <c r="L70" s="193"/>
    </row>
    <row r="71" spans="1:12" x14ac:dyDescent="0.35">
      <c r="A71" s="243"/>
      <c r="B71" s="236"/>
      <c r="C71" s="121" t="s">
        <v>1630</v>
      </c>
      <c r="D71" s="122" t="s">
        <v>1631</v>
      </c>
      <c r="E71" s="122" t="s">
        <v>1632</v>
      </c>
      <c r="F71" s="101" t="s">
        <v>1025</v>
      </c>
      <c r="G71" s="121" t="s">
        <v>3112</v>
      </c>
      <c r="H71" s="122" t="s">
        <v>3113</v>
      </c>
      <c r="I71" s="122" t="s">
        <v>3114</v>
      </c>
      <c r="J71" s="122" t="s">
        <v>3108</v>
      </c>
      <c r="K71" s="203"/>
      <c r="L71" s="193"/>
    </row>
    <row r="72" spans="1:12" x14ac:dyDescent="0.35">
      <c r="A72" s="243"/>
      <c r="B72" s="236"/>
      <c r="C72" s="121" t="s">
        <v>1633</v>
      </c>
      <c r="D72" s="122" t="s">
        <v>1634</v>
      </c>
      <c r="E72" s="122" t="s">
        <v>1635</v>
      </c>
      <c r="F72" s="101" t="s">
        <v>1626</v>
      </c>
      <c r="G72" s="121" t="s">
        <v>3115</v>
      </c>
      <c r="H72" s="122" t="s">
        <v>3116</v>
      </c>
      <c r="I72" s="122" t="s">
        <v>3117</v>
      </c>
      <c r="J72" s="122" t="s">
        <v>3108</v>
      </c>
      <c r="K72" s="203"/>
      <c r="L72" s="193"/>
    </row>
    <row r="73" spans="1:12" x14ac:dyDescent="0.35">
      <c r="A73" s="243"/>
      <c r="B73" s="236"/>
      <c r="C73" s="121" t="s">
        <v>1627</v>
      </c>
      <c r="D73" s="122" t="s">
        <v>1628</v>
      </c>
      <c r="E73" s="122" t="s">
        <v>1629</v>
      </c>
      <c r="F73" s="101" t="s">
        <v>1626</v>
      </c>
      <c r="G73" s="121" t="s">
        <v>3118</v>
      </c>
      <c r="H73" s="122" t="s">
        <v>3119</v>
      </c>
      <c r="I73" s="122" t="s">
        <v>3117</v>
      </c>
      <c r="J73" s="122" t="s">
        <v>3108</v>
      </c>
      <c r="K73" s="203"/>
      <c r="L73" s="193"/>
    </row>
    <row r="74" spans="1:12" x14ac:dyDescent="0.35">
      <c r="A74" s="243"/>
      <c r="B74" s="236"/>
      <c r="C74" s="121"/>
      <c r="D74" s="122"/>
      <c r="E74" s="122"/>
      <c r="F74" s="101"/>
      <c r="G74" s="121" t="s">
        <v>3120</v>
      </c>
      <c r="H74" s="122" t="s">
        <v>3121</v>
      </c>
      <c r="I74" s="122" t="s">
        <v>3117</v>
      </c>
      <c r="J74" s="122" t="s">
        <v>3108</v>
      </c>
      <c r="K74" s="203"/>
      <c r="L74" s="193"/>
    </row>
    <row r="75" spans="1:12" s="2" customFormat="1" x14ac:dyDescent="0.35">
      <c r="A75" s="230"/>
      <c r="B75" s="228"/>
      <c r="C75" s="123"/>
      <c r="D75" s="124"/>
      <c r="E75" s="124"/>
      <c r="F75" s="102"/>
      <c r="G75" s="123" t="s">
        <v>3118</v>
      </c>
      <c r="H75" s="124" t="s">
        <v>3119</v>
      </c>
      <c r="I75" s="124" t="s">
        <v>3117</v>
      </c>
      <c r="J75" s="124" t="s">
        <v>3108</v>
      </c>
      <c r="K75" s="203"/>
      <c r="L75" s="186"/>
    </row>
    <row r="76" spans="1:12" x14ac:dyDescent="0.35">
      <c r="A76" s="223" t="s">
        <v>169</v>
      </c>
      <c r="B76" s="221" t="s">
        <v>170</v>
      </c>
      <c r="C76" s="119" t="s">
        <v>1636</v>
      </c>
      <c r="D76" s="62" t="s">
        <v>1637</v>
      </c>
      <c r="E76" s="62" t="s">
        <v>1638</v>
      </c>
      <c r="F76" s="103" t="s">
        <v>1504</v>
      </c>
      <c r="G76" s="119" t="s">
        <v>938</v>
      </c>
      <c r="H76" s="62" t="s">
        <v>938</v>
      </c>
      <c r="I76" s="62" t="s">
        <v>938</v>
      </c>
      <c r="J76" s="62" t="s">
        <v>938</v>
      </c>
      <c r="K76" s="204" t="s">
        <v>3850</v>
      </c>
      <c r="L76" s="194"/>
    </row>
    <row r="77" spans="1:12" x14ac:dyDescent="0.35">
      <c r="A77" s="240"/>
      <c r="B77" s="239"/>
      <c r="C77" s="119" t="s">
        <v>1639</v>
      </c>
      <c r="D77" s="62" t="s">
        <v>1640</v>
      </c>
      <c r="E77" s="62"/>
      <c r="F77" s="103" t="s">
        <v>1504</v>
      </c>
      <c r="G77" s="119"/>
      <c r="H77" s="62"/>
      <c r="I77" s="62"/>
      <c r="J77" s="62"/>
      <c r="K77" s="204"/>
      <c r="L77" s="196"/>
    </row>
    <row r="78" spans="1:12" x14ac:dyDescent="0.35">
      <c r="A78" s="240"/>
      <c r="B78" s="239"/>
      <c r="C78" s="119" t="s">
        <v>1641</v>
      </c>
      <c r="D78" s="62" t="s">
        <v>1642</v>
      </c>
      <c r="E78" s="62" t="s">
        <v>1643</v>
      </c>
      <c r="F78" s="103" t="s">
        <v>1504</v>
      </c>
      <c r="G78" s="119"/>
      <c r="H78" s="62"/>
      <c r="I78" s="62"/>
      <c r="J78" s="62"/>
      <c r="K78" s="204"/>
      <c r="L78" s="196"/>
    </row>
    <row r="79" spans="1:12" x14ac:dyDescent="0.35">
      <c r="A79" s="240"/>
      <c r="B79" s="239"/>
      <c r="C79" s="119" t="s">
        <v>1644</v>
      </c>
      <c r="D79" s="62" t="s">
        <v>1645</v>
      </c>
      <c r="E79" s="62" t="s">
        <v>1646</v>
      </c>
      <c r="F79" s="103" t="s">
        <v>1504</v>
      </c>
      <c r="G79" s="119"/>
      <c r="H79" s="62"/>
      <c r="I79" s="62"/>
      <c r="J79" s="62"/>
      <c r="K79" s="204"/>
      <c r="L79" s="196"/>
    </row>
    <row r="80" spans="1:12" s="2" customFormat="1" x14ac:dyDescent="0.35">
      <c r="A80" s="224"/>
      <c r="B80" s="222"/>
      <c r="C80" s="120" t="s">
        <v>1647</v>
      </c>
      <c r="D80" s="113" t="s">
        <v>1648</v>
      </c>
      <c r="E80" s="113" t="s">
        <v>1646</v>
      </c>
      <c r="F80" s="68" t="s">
        <v>1504</v>
      </c>
      <c r="G80" s="120"/>
      <c r="H80" s="113"/>
      <c r="I80" s="113"/>
      <c r="J80" s="113"/>
      <c r="K80" s="204"/>
      <c r="L80" s="195"/>
    </row>
    <row r="81" spans="1:12" x14ac:dyDescent="0.35">
      <c r="A81" s="212" t="s">
        <v>149</v>
      </c>
      <c r="B81" s="209" t="s">
        <v>150</v>
      </c>
      <c r="C81" s="127" t="s">
        <v>938</v>
      </c>
      <c r="D81" s="56" t="s">
        <v>938</v>
      </c>
      <c r="E81" s="56" t="s">
        <v>938</v>
      </c>
      <c r="F81" s="104" t="s">
        <v>938</v>
      </c>
      <c r="G81" s="127" t="s">
        <v>3122</v>
      </c>
      <c r="H81" s="56" t="s">
        <v>3123</v>
      </c>
      <c r="I81" s="56" t="s">
        <v>150</v>
      </c>
      <c r="J81" s="56" t="s">
        <v>3124</v>
      </c>
      <c r="K81" s="205" t="s">
        <v>3853</v>
      </c>
      <c r="L81" s="190"/>
    </row>
    <row r="82" spans="1:12" x14ac:dyDescent="0.35">
      <c r="A82" s="249"/>
      <c r="B82" s="210"/>
      <c r="C82" s="127"/>
      <c r="D82" s="56"/>
      <c r="E82" s="56"/>
      <c r="F82" s="104"/>
      <c r="G82" s="127" t="s">
        <v>3125</v>
      </c>
      <c r="H82" s="56" t="s">
        <v>3126</v>
      </c>
      <c r="I82" s="56" t="s">
        <v>3127</v>
      </c>
      <c r="J82" s="56" t="s">
        <v>3124</v>
      </c>
      <c r="K82" s="205"/>
      <c r="L82" s="191"/>
    </row>
    <row r="83" spans="1:12" s="2" customFormat="1" x14ac:dyDescent="0.35">
      <c r="A83" s="214"/>
      <c r="B83" s="211"/>
      <c r="C83" s="128"/>
      <c r="D83" s="57"/>
      <c r="E83" s="57"/>
      <c r="F83" s="105"/>
      <c r="G83" s="128" t="s">
        <v>3128</v>
      </c>
      <c r="H83" s="57" t="s">
        <v>3129</v>
      </c>
      <c r="I83" s="57" t="s">
        <v>3127</v>
      </c>
      <c r="J83" s="57" t="s">
        <v>3124</v>
      </c>
      <c r="K83" s="205"/>
      <c r="L83" s="192"/>
    </row>
    <row r="84" spans="1:12" x14ac:dyDescent="0.35">
      <c r="A84" s="212" t="s">
        <v>334</v>
      </c>
      <c r="B84" s="209" t="s">
        <v>335</v>
      </c>
      <c r="C84" s="127" t="s">
        <v>938</v>
      </c>
      <c r="D84" s="56" t="s">
        <v>938</v>
      </c>
      <c r="E84" s="56" t="s">
        <v>938</v>
      </c>
      <c r="F84" s="104" t="s">
        <v>938</v>
      </c>
      <c r="G84" s="127" t="s">
        <v>3130</v>
      </c>
      <c r="H84" s="56" t="s">
        <v>3131</v>
      </c>
      <c r="I84" s="56" t="s">
        <v>3132</v>
      </c>
      <c r="J84" s="56" t="s">
        <v>1521</v>
      </c>
      <c r="K84" s="205" t="s">
        <v>3853</v>
      </c>
      <c r="L84" s="190"/>
    </row>
    <row r="85" spans="1:12" s="2" customFormat="1" x14ac:dyDescent="0.35">
      <c r="A85" s="214"/>
      <c r="B85" s="211"/>
      <c r="C85" s="128"/>
      <c r="D85" s="57"/>
      <c r="E85" s="57"/>
      <c r="F85" s="105"/>
      <c r="G85" s="128" t="s">
        <v>3133</v>
      </c>
      <c r="H85" s="57" t="s">
        <v>3134</v>
      </c>
      <c r="I85" s="57" t="s">
        <v>3135</v>
      </c>
      <c r="J85" s="57" t="s">
        <v>1521</v>
      </c>
      <c r="K85" s="205"/>
      <c r="L85" s="192"/>
    </row>
    <row r="86" spans="1:12" x14ac:dyDescent="0.35">
      <c r="A86" s="223" t="s">
        <v>264</v>
      </c>
      <c r="B86" s="221" t="s">
        <v>265</v>
      </c>
      <c r="C86" s="119" t="s">
        <v>1649</v>
      </c>
      <c r="D86" s="62" t="s">
        <v>1650</v>
      </c>
      <c r="E86" s="62" t="s">
        <v>1651</v>
      </c>
      <c r="F86" s="103" t="s">
        <v>1660</v>
      </c>
      <c r="G86" s="119" t="s">
        <v>938</v>
      </c>
      <c r="H86" s="62" t="s">
        <v>938</v>
      </c>
      <c r="I86" s="62" t="s">
        <v>938</v>
      </c>
      <c r="J86" s="62" t="s">
        <v>938</v>
      </c>
      <c r="K86" s="204" t="s">
        <v>3850</v>
      </c>
      <c r="L86" s="194"/>
    </row>
    <row r="87" spans="1:12" x14ac:dyDescent="0.35">
      <c r="A87" s="240"/>
      <c r="B87" s="239"/>
      <c r="C87" s="119" t="s">
        <v>1652</v>
      </c>
      <c r="D87" s="62" t="s">
        <v>1653</v>
      </c>
      <c r="E87" s="62" t="s">
        <v>265</v>
      </c>
      <c r="F87" s="103" t="s">
        <v>1660</v>
      </c>
      <c r="G87" s="119"/>
      <c r="H87" s="62"/>
      <c r="I87" s="62"/>
      <c r="J87" s="62"/>
      <c r="K87" s="204"/>
      <c r="L87" s="196"/>
    </row>
    <row r="88" spans="1:12" x14ac:dyDescent="0.35">
      <c r="A88" s="240"/>
      <c r="B88" s="239"/>
      <c r="C88" s="119" t="s">
        <v>1654</v>
      </c>
      <c r="D88" s="62" t="s">
        <v>1655</v>
      </c>
      <c r="E88" s="62" t="s">
        <v>1656</v>
      </c>
      <c r="F88" s="103" t="s">
        <v>1660</v>
      </c>
      <c r="G88" s="119"/>
      <c r="H88" s="62"/>
      <c r="I88" s="62"/>
      <c r="J88" s="62"/>
      <c r="K88" s="204"/>
      <c r="L88" s="196"/>
    </row>
    <row r="89" spans="1:12" s="2" customFormat="1" x14ac:dyDescent="0.35">
      <c r="A89" s="224"/>
      <c r="B89" s="222"/>
      <c r="C89" s="120" t="s">
        <v>1657</v>
      </c>
      <c r="D89" s="113" t="s">
        <v>1658</v>
      </c>
      <c r="E89" s="113" t="s">
        <v>1659</v>
      </c>
      <c r="F89" s="68" t="s">
        <v>1660</v>
      </c>
      <c r="G89" s="120"/>
      <c r="H89" s="113"/>
      <c r="I89" s="113"/>
      <c r="J89" s="113"/>
      <c r="K89" s="204"/>
      <c r="L89" s="195"/>
    </row>
    <row r="90" spans="1:12" x14ac:dyDescent="0.35">
      <c r="A90" s="223" t="s">
        <v>137</v>
      </c>
      <c r="B90" s="221" t="s">
        <v>138</v>
      </c>
      <c r="C90" s="119" t="s">
        <v>1661</v>
      </c>
      <c r="D90" s="62" t="s">
        <v>1662</v>
      </c>
      <c r="E90" s="62" t="s">
        <v>1663</v>
      </c>
      <c r="F90" s="103" t="s">
        <v>913</v>
      </c>
      <c r="G90" s="119" t="s">
        <v>938</v>
      </c>
      <c r="H90" s="62" t="s">
        <v>938</v>
      </c>
      <c r="I90" s="62" t="s">
        <v>938</v>
      </c>
      <c r="J90" s="62" t="s">
        <v>938</v>
      </c>
      <c r="K90" s="204" t="s">
        <v>3850</v>
      </c>
      <c r="L90" s="194"/>
    </row>
    <row r="91" spans="1:12" x14ac:dyDescent="0.35">
      <c r="A91" s="240"/>
      <c r="B91" s="239"/>
      <c r="C91" s="119" t="s">
        <v>1664</v>
      </c>
      <c r="D91" s="62" t="s">
        <v>1665</v>
      </c>
      <c r="E91" s="62" t="s">
        <v>1666</v>
      </c>
      <c r="F91" s="103" t="s">
        <v>913</v>
      </c>
      <c r="G91" s="119"/>
      <c r="H91" s="62"/>
      <c r="I91" s="62"/>
      <c r="J91" s="62"/>
      <c r="K91" s="204"/>
      <c r="L91" s="196"/>
    </row>
    <row r="92" spans="1:12" x14ac:dyDescent="0.35">
      <c r="A92" s="240"/>
      <c r="B92" s="239"/>
      <c r="C92" s="119" t="s">
        <v>1667</v>
      </c>
      <c r="D92" s="62" t="s">
        <v>1668</v>
      </c>
      <c r="E92" s="62" t="s">
        <v>1669</v>
      </c>
      <c r="F92" s="103" t="s">
        <v>913</v>
      </c>
      <c r="G92" s="119"/>
      <c r="H92" s="62"/>
      <c r="I92" s="62"/>
      <c r="J92" s="62"/>
      <c r="K92" s="204"/>
      <c r="L92" s="196"/>
    </row>
    <row r="93" spans="1:12" x14ac:dyDescent="0.35">
      <c r="A93" s="240"/>
      <c r="B93" s="239"/>
      <c r="C93" s="119" t="s">
        <v>1670</v>
      </c>
      <c r="D93" s="62" t="s">
        <v>1671</v>
      </c>
      <c r="E93" s="62" t="s">
        <v>1672</v>
      </c>
      <c r="F93" s="103" t="s">
        <v>913</v>
      </c>
      <c r="G93" s="119"/>
      <c r="H93" s="62"/>
      <c r="I93" s="62"/>
      <c r="J93" s="62"/>
      <c r="K93" s="204"/>
      <c r="L93" s="196"/>
    </row>
    <row r="94" spans="1:12" x14ac:dyDescent="0.35">
      <c r="A94" s="240"/>
      <c r="B94" s="239"/>
      <c r="C94" s="119" t="s">
        <v>1673</v>
      </c>
      <c r="D94" s="62" t="s">
        <v>1674</v>
      </c>
      <c r="E94" s="62" t="s">
        <v>1675</v>
      </c>
      <c r="F94" s="103" t="s">
        <v>913</v>
      </c>
      <c r="G94" s="119"/>
      <c r="H94" s="62"/>
      <c r="I94" s="62"/>
      <c r="J94" s="62"/>
      <c r="K94" s="204"/>
      <c r="L94" s="196"/>
    </row>
    <row r="95" spans="1:12" s="2" customFormat="1" x14ac:dyDescent="0.35">
      <c r="A95" s="224"/>
      <c r="B95" s="222"/>
      <c r="C95" s="120" t="s">
        <v>1676</v>
      </c>
      <c r="D95" s="113" t="s">
        <v>1677</v>
      </c>
      <c r="E95" s="113" t="s">
        <v>1672</v>
      </c>
      <c r="F95" s="68" t="s">
        <v>913</v>
      </c>
      <c r="G95" s="120"/>
      <c r="H95" s="113"/>
      <c r="I95" s="113"/>
      <c r="J95" s="113"/>
      <c r="K95" s="204"/>
      <c r="L95" s="195"/>
    </row>
    <row r="96" spans="1:12" x14ac:dyDescent="0.35">
      <c r="A96" s="223" t="s">
        <v>487</v>
      </c>
      <c r="B96" s="221" t="s">
        <v>488</v>
      </c>
      <c r="C96" s="119" t="s">
        <v>1678</v>
      </c>
      <c r="D96" s="62" t="s">
        <v>1679</v>
      </c>
      <c r="E96" s="62" t="s">
        <v>1680</v>
      </c>
      <c r="F96" s="103" t="s">
        <v>1681</v>
      </c>
      <c r="G96" s="119" t="s">
        <v>938</v>
      </c>
      <c r="H96" s="62" t="s">
        <v>938</v>
      </c>
      <c r="I96" s="62" t="s">
        <v>938</v>
      </c>
      <c r="J96" s="62" t="s">
        <v>938</v>
      </c>
      <c r="K96" s="204" t="s">
        <v>3850</v>
      </c>
      <c r="L96" s="194"/>
    </row>
    <row r="97" spans="1:12" x14ac:dyDescent="0.35">
      <c r="A97" s="240"/>
      <c r="B97" s="239"/>
      <c r="C97" s="119" t="s">
        <v>1682</v>
      </c>
      <c r="D97" s="62" t="s">
        <v>1683</v>
      </c>
      <c r="E97" s="62" t="s">
        <v>1680</v>
      </c>
      <c r="F97" s="103" t="s">
        <v>1681</v>
      </c>
      <c r="G97" s="119"/>
      <c r="H97" s="62"/>
      <c r="I97" s="62"/>
      <c r="J97" s="62"/>
      <c r="K97" s="204"/>
      <c r="L97" s="196"/>
    </row>
    <row r="98" spans="1:12" x14ac:dyDescent="0.35">
      <c r="A98" s="240"/>
      <c r="B98" s="239"/>
      <c r="C98" s="119" t="s">
        <v>1684</v>
      </c>
      <c r="D98" s="62" t="s">
        <v>1685</v>
      </c>
      <c r="E98" s="62" t="s">
        <v>1680</v>
      </c>
      <c r="F98" s="103" t="s">
        <v>1681</v>
      </c>
      <c r="G98" s="119"/>
      <c r="H98" s="62"/>
      <c r="I98" s="62"/>
      <c r="J98" s="62"/>
      <c r="K98" s="204"/>
      <c r="L98" s="196"/>
    </row>
    <row r="99" spans="1:12" x14ac:dyDescent="0.35">
      <c r="A99" s="240"/>
      <c r="B99" s="239"/>
      <c r="C99" s="119" t="s">
        <v>1686</v>
      </c>
      <c r="D99" s="62" t="s">
        <v>1687</v>
      </c>
      <c r="E99" s="62" t="s">
        <v>1688</v>
      </c>
      <c r="F99" s="103" t="s">
        <v>1681</v>
      </c>
      <c r="G99" s="119"/>
      <c r="H99" s="62"/>
      <c r="I99" s="62"/>
      <c r="J99" s="62"/>
      <c r="K99" s="204"/>
      <c r="L99" s="196"/>
    </row>
    <row r="100" spans="1:12" x14ac:dyDescent="0.35">
      <c r="A100" s="240"/>
      <c r="B100" s="239"/>
      <c r="C100" s="119" t="s">
        <v>1689</v>
      </c>
      <c r="D100" s="62" t="s">
        <v>1690</v>
      </c>
      <c r="E100" s="62" t="s">
        <v>1680</v>
      </c>
      <c r="F100" s="103" t="s">
        <v>1681</v>
      </c>
      <c r="G100" s="119"/>
      <c r="H100" s="62"/>
      <c r="I100" s="62"/>
      <c r="J100" s="62"/>
      <c r="K100" s="204"/>
      <c r="L100" s="196"/>
    </row>
    <row r="101" spans="1:12" s="2" customFormat="1" x14ac:dyDescent="0.35">
      <c r="A101" s="224"/>
      <c r="B101" s="222"/>
      <c r="C101" s="120" t="s">
        <v>1691</v>
      </c>
      <c r="D101" s="113" t="s">
        <v>1692</v>
      </c>
      <c r="E101" s="113"/>
      <c r="F101" s="68" t="s">
        <v>1681</v>
      </c>
      <c r="G101" s="120"/>
      <c r="H101" s="113"/>
      <c r="I101" s="113"/>
      <c r="J101" s="113"/>
      <c r="K101" s="204"/>
      <c r="L101" s="195"/>
    </row>
    <row r="102" spans="1:12" x14ac:dyDescent="0.35">
      <c r="A102" s="248" t="s">
        <v>143</v>
      </c>
      <c r="B102" s="239" t="s">
        <v>144</v>
      </c>
      <c r="C102" s="119" t="s">
        <v>1693</v>
      </c>
      <c r="D102" s="62" t="s">
        <v>1694</v>
      </c>
      <c r="E102" s="62" t="s">
        <v>1695</v>
      </c>
      <c r="F102" s="103" t="s">
        <v>913</v>
      </c>
      <c r="G102" s="119" t="s">
        <v>938</v>
      </c>
      <c r="H102" s="62" t="s">
        <v>938</v>
      </c>
      <c r="I102" s="62" t="s">
        <v>938</v>
      </c>
      <c r="J102" s="62" t="s">
        <v>938</v>
      </c>
      <c r="K102" s="204" t="s">
        <v>3850</v>
      </c>
      <c r="L102" s="194"/>
    </row>
    <row r="103" spans="1:12" x14ac:dyDescent="0.35">
      <c r="A103" s="240"/>
      <c r="B103" s="239"/>
      <c r="C103" s="119" t="s">
        <v>1696</v>
      </c>
      <c r="D103" s="62" t="s">
        <v>1697</v>
      </c>
      <c r="E103" s="62" t="s">
        <v>1698</v>
      </c>
      <c r="F103" s="103" t="s">
        <v>913</v>
      </c>
      <c r="G103" s="119"/>
      <c r="H103" s="62"/>
      <c r="I103" s="62"/>
      <c r="J103" s="62"/>
      <c r="K103" s="204"/>
      <c r="L103" s="196"/>
    </row>
    <row r="104" spans="1:12" x14ac:dyDescent="0.35">
      <c r="A104" s="240"/>
      <c r="B104" s="239"/>
      <c r="C104" s="119" t="s">
        <v>1699</v>
      </c>
      <c r="D104" s="62" t="s">
        <v>1700</v>
      </c>
      <c r="E104" s="62" t="s">
        <v>1698</v>
      </c>
      <c r="F104" s="103" t="s">
        <v>913</v>
      </c>
      <c r="G104" s="119"/>
      <c r="H104" s="62"/>
      <c r="I104" s="62"/>
      <c r="J104" s="62"/>
      <c r="K104" s="204"/>
      <c r="L104" s="196"/>
    </row>
    <row r="105" spans="1:12" x14ac:dyDescent="0.35">
      <c r="A105" s="240"/>
      <c r="B105" s="239"/>
      <c r="C105" s="119" t="s">
        <v>1701</v>
      </c>
      <c r="D105" s="62" t="s">
        <v>1702</v>
      </c>
      <c r="E105" s="62" t="s">
        <v>1703</v>
      </c>
      <c r="F105" s="103" t="s">
        <v>913</v>
      </c>
      <c r="G105" s="119"/>
      <c r="H105" s="62"/>
      <c r="I105" s="62"/>
      <c r="J105" s="62"/>
      <c r="K105" s="204"/>
      <c r="L105" s="196"/>
    </row>
    <row r="106" spans="1:12" s="2" customFormat="1" x14ac:dyDescent="0.35">
      <c r="A106" s="224"/>
      <c r="B106" s="222"/>
      <c r="C106" s="120" t="s">
        <v>1704</v>
      </c>
      <c r="D106" s="113" t="s">
        <v>1705</v>
      </c>
      <c r="E106" s="113" t="s">
        <v>1698</v>
      </c>
      <c r="F106" s="68" t="s">
        <v>913</v>
      </c>
      <c r="G106" s="120"/>
      <c r="H106" s="113"/>
      <c r="I106" s="113"/>
      <c r="J106" s="113"/>
      <c r="K106" s="204"/>
      <c r="L106" s="195"/>
    </row>
    <row r="107" spans="1:12" x14ac:dyDescent="0.35">
      <c r="A107" s="212" t="s">
        <v>326</v>
      </c>
      <c r="B107" s="209" t="s">
        <v>327</v>
      </c>
      <c r="C107" s="127" t="s">
        <v>938</v>
      </c>
      <c r="D107" s="56" t="s">
        <v>938</v>
      </c>
      <c r="E107" s="56" t="s">
        <v>938</v>
      </c>
      <c r="F107" s="104" t="s">
        <v>938</v>
      </c>
      <c r="G107" s="127" t="s">
        <v>3136</v>
      </c>
      <c r="H107" s="56" t="s">
        <v>3137</v>
      </c>
      <c r="I107" s="56" t="s">
        <v>3138</v>
      </c>
      <c r="J107" s="56" t="s">
        <v>1521</v>
      </c>
      <c r="K107" s="205" t="s">
        <v>3853</v>
      </c>
      <c r="L107" s="190"/>
    </row>
    <row r="108" spans="1:12" x14ac:dyDescent="0.35">
      <c r="A108" s="249"/>
      <c r="B108" s="210"/>
      <c r="C108" s="127"/>
      <c r="D108" s="56"/>
      <c r="E108" s="56"/>
      <c r="F108" s="104"/>
      <c r="G108" s="127" t="s">
        <v>3139</v>
      </c>
      <c r="H108" s="56" t="s">
        <v>3140</v>
      </c>
      <c r="I108" s="56" t="s">
        <v>3141</v>
      </c>
      <c r="J108" s="56" t="s">
        <v>1521</v>
      </c>
      <c r="K108" s="205"/>
      <c r="L108" s="191"/>
    </row>
    <row r="109" spans="1:12" x14ac:dyDescent="0.35">
      <c r="A109" s="249"/>
      <c r="B109" s="210"/>
      <c r="C109" s="127"/>
      <c r="D109" s="56"/>
      <c r="E109" s="56"/>
      <c r="F109" s="104"/>
      <c r="G109" s="127" t="s">
        <v>3142</v>
      </c>
      <c r="H109" s="56" t="s">
        <v>3143</v>
      </c>
      <c r="I109" s="56" t="s">
        <v>3141</v>
      </c>
      <c r="J109" s="56" t="s">
        <v>1521</v>
      </c>
      <c r="K109" s="205"/>
      <c r="L109" s="191"/>
    </row>
    <row r="110" spans="1:12" s="2" customFormat="1" x14ac:dyDescent="0.35">
      <c r="A110" s="214"/>
      <c r="B110" s="211"/>
      <c r="C110" s="128"/>
      <c r="D110" s="57"/>
      <c r="E110" s="57"/>
      <c r="F110" s="105"/>
      <c r="G110" s="128" t="s">
        <v>3144</v>
      </c>
      <c r="H110" s="57" t="s">
        <v>3145</v>
      </c>
      <c r="I110" s="57" t="s">
        <v>3141</v>
      </c>
      <c r="J110" s="57" t="s">
        <v>1521</v>
      </c>
      <c r="K110" s="205"/>
      <c r="L110" s="192"/>
    </row>
    <row r="111" spans="1:12" x14ac:dyDescent="0.35">
      <c r="A111" s="218" t="s">
        <v>426</v>
      </c>
      <c r="B111" s="215" t="s">
        <v>427</v>
      </c>
      <c r="C111" s="117" t="s">
        <v>1706</v>
      </c>
      <c r="D111" s="115" t="s">
        <v>1707</v>
      </c>
      <c r="E111" s="115" t="s">
        <v>1708</v>
      </c>
      <c r="F111" s="84" t="s">
        <v>1521</v>
      </c>
      <c r="G111" s="117" t="s">
        <v>3146</v>
      </c>
      <c r="H111" s="115" t="s">
        <v>3147</v>
      </c>
      <c r="I111" s="115" t="s">
        <v>3148</v>
      </c>
      <c r="J111" s="115" t="s">
        <v>3149</v>
      </c>
      <c r="K111" s="202" t="s">
        <v>3857</v>
      </c>
      <c r="L111" s="187" t="s">
        <v>3860</v>
      </c>
    </row>
    <row r="112" spans="1:12" x14ac:dyDescent="0.35">
      <c r="A112" s="234"/>
      <c r="B112" s="216"/>
      <c r="C112" s="117" t="s">
        <v>1709</v>
      </c>
      <c r="D112" s="115" t="s">
        <v>1710</v>
      </c>
      <c r="E112" s="115" t="s">
        <v>1711</v>
      </c>
      <c r="F112" s="84" t="s">
        <v>1521</v>
      </c>
      <c r="G112" s="117" t="s">
        <v>3150</v>
      </c>
      <c r="H112" s="115" t="s">
        <v>3151</v>
      </c>
      <c r="I112" s="115" t="s">
        <v>3148</v>
      </c>
      <c r="J112" s="115" t="s">
        <v>3149</v>
      </c>
      <c r="K112" s="202"/>
      <c r="L112" s="188"/>
    </row>
    <row r="113" spans="1:12" x14ac:dyDescent="0.35">
      <c r="A113" s="234"/>
      <c r="B113" s="216"/>
      <c r="C113" s="117" t="s">
        <v>1712</v>
      </c>
      <c r="D113" s="115" t="s">
        <v>1713</v>
      </c>
      <c r="E113" s="115" t="s">
        <v>1711</v>
      </c>
      <c r="F113" s="84" t="s">
        <v>1521</v>
      </c>
      <c r="G113" s="117"/>
      <c r="H113" s="115"/>
      <c r="I113" s="115"/>
      <c r="J113" s="115"/>
      <c r="K113" s="202"/>
      <c r="L113" s="188"/>
    </row>
    <row r="114" spans="1:12" x14ac:dyDescent="0.35">
      <c r="A114" s="234"/>
      <c r="B114" s="216"/>
      <c r="C114" s="117" t="s">
        <v>1714</v>
      </c>
      <c r="D114" s="115" t="s">
        <v>1715</v>
      </c>
      <c r="E114" s="115" t="s">
        <v>1708</v>
      </c>
      <c r="F114" s="84" t="s">
        <v>1681</v>
      </c>
      <c r="G114" s="117"/>
      <c r="H114" s="115"/>
      <c r="I114" s="115"/>
      <c r="J114" s="115"/>
      <c r="K114" s="202"/>
      <c r="L114" s="188"/>
    </row>
    <row r="115" spans="1:12" s="2" customFormat="1" x14ac:dyDescent="0.35">
      <c r="A115" s="235"/>
      <c r="B115" s="217"/>
      <c r="C115" s="118" t="s">
        <v>1716</v>
      </c>
      <c r="D115" s="116" t="s">
        <v>1717</v>
      </c>
      <c r="E115" s="116" t="s">
        <v>1718</v>
      </c>
      <c r="F115" s="85" t="s">
        <v>1681</v>
      </c>
      <c r="G115" s="118"/>
      <c r="H115" s="116"/>
      <c r="I115" s="116"/>
      <c r="J115" s="116"/>
      <c r="K115" s="202"/>
      <c r="L115" s="189"/>
    </row>
    <row r="116" spans="1:12" x14ac:dyDescent="0.35">
      <c r="A116" s="223" t="s">
        <v>113</v>
      </c>
      <c r="B116" s="221" t="s">
        <v>114</v>
      </c>
      <c r="C116" s="119" t="s">
        <v>1719</v>
      </c>
      <c r="D116" s="62" t="s">
        <v>1720</v>
      </c>
      <c r="E116" s="62"/>
      <c r="F116" s="103" t="s">
        <v>1030</v>
      </c>
      <c r="G116" s="119" t="s">
        <v>938</v>
      </c>
      <c r="H116" s="62" t="s">
        <v>938</v>
      </c>
      <c r="I116" s="62" t="s">
        <v>938</v>
      </c>
      <c r="J116" s="62" t="s">
        <v>938</v>
      </c>
      <c r="K116" s="204" t="s">
        <v>3850</v>
      </c>
      <c r="L116" s="194"/>
    </row>
    <row r="117" spans="1:12" x14ac:dyDescent="0.35">
      <c r="A117" s="240"/>
      <c r="B117" s="239"/>
      <c r="C117" s="119" t="s">
        <v>1721</v>
      </c>
      <c r="D117" s="62" t="s">
        <v>1722</v>
      </c>
      <c r="E117" s="62" t="s">
        <v>1723</v>
      </c>
      <c r="F117" s="103" t="s">
        <v>1030</v>
      </c>
      <c r="G117" s="119"/>
      <c r="H117" s="62"/>
      <c r="I117" s="62"/>
      <c r="J117" s="62"/>
      <c r="K117" s="204"/>
      <c r="L117" s="196"/>
    </row>
    <row r="118" spans="1:12" x14ac:dyDescent="0.35">
      <c r="A118" s="240"/>
      <c r="B118" s="239"/>
      <c r="C118" s="119" t="s">
        <v>1724</v>
      </c>
      <c r="D118" s="62" t="s">
        <v>1725</v>
      </c>
      <c r="E118" s="62" t="s">
        <v>1723</v>
      </c>
      <c r="F118" s="103" t="s">
        <v>1030</v>
      </c>
      <c r="G118" s="119"/>
      <c r="H118" s="62"/>
      <c r="I118" s="62"/>
      <c r="J118" s="62"/>
      <c r="K118" s="204"/>
      <c r="L118" s="196"/>
    </row>
    <row r="119" spans="1:12" x14ac:dyDescent="0.35">
      <c r="A119" s="240"/>
      <c r="B119" s="239"/>
      <c r="C119" s="119" t="s">
        <v>1721</v>
      </c>
      <c r="D119" s="62" t="s">
        <v>1722</v>
      </c>
      <c r="E119" s="62" t="s">
        <v>1723</v>
      </c>
      <c r="F119" s="103" t="s">
        <v>1030</v>
      </c>
      <c r="G119" s="119"/>
      <c r="H119" s="62"/>
      <c r="I119" s="62"/>
      <c r="J119" s="62"/>
      <c r="K119" s="204"/>
      <c r="L119" s="196"/>
    </row>
    <row r="120" spans="1:12" x14ac:dyDescent="0.35">
      <c r="A120" s="240"/>
      <c r="B120" s="239"/>
      <c r="C120" s="119" t="s">
        <v>1726</v>
      </c>
      <c r="D120" s="62" t="s">
        <v>1727</v>
      </c>
      <c r="E120" s="62"/>
      <c r="F120" s="103" t="s">
        <v>1030</v>
      </c>
      <c r="G120" s="119"/>
      <c r="H120" s="62"/>
      <c r="I120" s="62"/>
      <c r="J120" s="62"/>
      <c r="K120" s="204"/>
      <c r="L120" s="196"/>
    </row>
    <row r="121" spans="1:12" x14ac:dyDescent="0.35">
      <c r="A121" s="240"/>
      <c r="B121" s="239"/>
      <c r="C121" s="119" t="s">
        <v>1724</v>
      </c>
      <c r="D121" s="62" t="s">
        <v>1725</v>
      </c>
      <c r="E121" s="62" t="s">
        <v>1723</v>
      </c>
      <c r="F121" s="103" t="s">
        <v>1030</v>
      </c>
      <c r="G121" s="119"/>
      <c r="H121" s="62"/>
      <c r="I121" s="62"/>
      <c r="J121" s="62"/>
      <c r="K121" s="204"/>
      <c r="L121" s="196"/>
    </row>
    <row r="122" spans="1:12" x14ac:dyDescent="0.35">
      <c r="A122" s="240"/>
      <c r="B122" s="239"/>
      <c r="C122" s="119" t="s">
        <v>1726</v>
      </c>
      <c r="D122" s="62" t="s">
        <v>1727</v>
      </c>
      <c r="E122" s="62"/>
      <c r="F122" s="103" t="s">
        <v>1030</v>
      </c>
      <c r="G122" s="119"/>
      <c r="H122" s="62"/>
      <c r="I122" s="62"/>
      <c r="J122" s="62"/>
      <c r="K122" s="204"/>
      <c r="L122" s="196"/>
    </row>
    <row r="123" spans="1:12" x14ac:dyDescent="0.35">
      <c r="A123" s="240"/>
      <c r="B123" s="239"/>
      <c r="C123" s="119" t="s">
        <v>1721</v>
      </c>
      <c r="D123" s="62" t="s">
        <v>1722</v>
      </c>
      <c r="E123" s="62" t="s">
        <v>1723</v>
      </c>
      <c r="F123" s="103" t="s">
        <v>1030</v>
      </c>
      <c r="G123" s="119"/>
      <c r="H123" s="62"/>
      <c r="I123" s="62"/>
      <c r="J123" s="62"/>
      <c r="K123" s="204"/>
      <c r="L123" s="196"/>
    </row>
    <row r="124" spans="1:12" x14ac:dyDescent="0.35">
      <c r="A124" s="240"/>
      <c r="B124" s="239"/>
      <c r="C124" s="119" t="s">
        <v>1728</v>
      </c>
      <c r="D124" s="62" t="s">
        <v>1729</v>
      </c>
      <c r="E124" s="62" t="s">
        <v>1730</v>
      </c>
      <c r="F124" s="103" t="s">
        <v>1030</v>
      </c>
      <c r="G124" s="119"/>
      <c r="H124" s="62"/>
      <c r="I124" s="62"/>
      <c r="J124" s="62"/>
      <c r="K124" s="204"/>
      <c r="L124" s="196"/>
    </row>
    <row r="125" spans="1:12" s="2" customFormat="1" x14ac:dyDescent="0.35">
      <c r="A125" s="224"/>
      <c r="B125" s="222"/>
      <c r="C125" s="120" t="s">
        <v>1731</v>
      </c>
      <c r="D125" s="113" t="s">
        <v>1732</v>
      </c>
      <c r="E125" s="113" t="s">
        <v>1733</v>
      </c>
      <c r="F125" s="68" t="s">
        <v>1030</v>
      </c>
      <c r="G125" s="120"/>
      <c r="H125" s="113"/>
      <c r="I125" s="113"/>
      <c r="J125" s="113"/>
      <c r="K125" s="204"/>
      <c r="L125" s="195"/>
    </row>
    <row r="126" spans="1:12" x14ac:dyDescent="0.35">
      <c r="A126" s="218" t="s">
        <v>87</v>
      </c>
      <c r="B126" s="215" t="s">
        <v>88</v>
      </c>
      <c r="C126" s="117" t="s">
        <v>1734</v>
      </c>
      <c r="D126" s="115" t="s">
        <v>1735</v>
      </c>
      <c r="E126" s="115"/>
      <c r="F126" s="84" t="s">
        <v>1736</v>
      </c>
      <c r="G126" s="117" t="s">
        <v>3152</v>
      </c>
      <c r="H126" s="115" t="s">
        <v>3153</v>
      </c>
      <c r="I126" s="115" t="s">
        <v>3154</v>
      </c>
      <c r="J126" s="115" t="s">
        <v>3155</v>
      </c>
      <c r="K126" s="202" t="s">
        <v>3857</v>
      </c>
      <c r="L126" s="187" t="s">
        <v>3864</v>
      </c>
    </row>
    <row r="127" spans="1:12" x14ac:dyDescent="0.35">
      <c r="A127" s="250"/>
      <c r="B127" s="216"/>
      <c r="C127" s="117" t="s">
        <v>1737</v>
      </c>
      <c r="D127" s="115" t="s">
        <v>1738</v>
      </c>
      <c r="E127" s="115" t="s">
        <v>1739</v>
      </c>
      <c r="F127" s="84" t="s">
        <v>1736</v>
      </c>
      <c r="G127" s="117" t="s">
        <v>3156</v>
      </c>
      <c r="H127" s="115" t="s">
        <v>3157</v>
      </c>
      <c r="I127" s="115" t="s">
        <v>3158</v>
      </c>
      <c r="J127" s="115" t="s">
        <v>3155</v>
      </c>
      <c r="K127" s="202"/>
      <c r="L127" s="188"/>
    </row>
    <row r="128" spans="1:12" x14ac:dyDescent="0.35">
      <c r="A128" s="250"/>
      <c r="B128" s="216"/>
      <c r="C128" s="117"/>
      <c r="D128" s="115"/>
      <c r="E128" s="115"/>
      <c r="F128" s="84"/>
      <c r="G128" s="117" t="s">
        <v>3159</v>
      </c>
      <c r="H128" s="115" t="s">
        <v>3160</v>
      </c>
      <c r="I128" s="115" t="s">
        <v>3161</v>
      </c>
      <c r="J128" s="115" t="s">
        <v>3155</v>
      </c>
      <c r="K128" s="202"/>
      <c r="L128" s="188"/>
    </row>
    <row r="129" spans="1:12" s="2" customFormat="1" x14ac:dyDescent="0.35">
      <c r="A129" s="220"/>
      <c r="B129" s="217"/>
      <c r="C129" s="118"/>
      <c r="D129" s="116"/>
      <c r="E129" s="116"/>
      <c r="F129" s="85"/>
      <c r="G129" s="118" t="s">
        <v>3162</v>
      </c>
      <c r="H129" s="116" t="s">
        <v>3163</v>
      </c>
      <c r="I129" s="116" t="s">
        <v>3158</v>
      </c>
      <c r="J129" s="116" t="s">
        <v>3155</v>
      </c>
      <c r="K129" s="202"/>
      <c r="L129" s="189"/>
    </row>
    <row r="130" spans="1:12" x14ac:dyDescent="0.35">
      <c r="A130" s="229" t="s">
        <v>107</v>
      </c>
      <c r="B130" s="227" t="s">
        <v>108</v>
      </c>
      <c r="C130" s="121" t="s">
        <v>1740</v>
      </c>
      <c r="D130" s="122" t="s">
        <v>1741</v>
      </c>
      <c r="E130" s="122" t="s">
        <v>1742</v>
      </c>
      <c r="F130" s="101" t="s">
        <v>924</v>
      </c>
      <c r="G130" s="121" t="s">
        <v>3164</v>
      </c>
      <c r="H130" s="122" t="s">
        <v>3165</v>
      </c>
      <c r="I130" s="122" t="s">
        <v>108</v>
      </c>
      <c r="J130" s="122" t="s">
        <v>1521</v>
      </c>
      <c r="K130" s="203" t="s">
        <v>3861</v>
      </c>
      <c r="L130" s="185" t="s">
        <v>3859</v>
      </c>
    </row>
    <row r="131" spans="1:12" x14ac:dyDescent="0.35">
      <c r="A131" s="243"/>
      <c r="B131" s="236"/>
      <c r="C131" s="121"/>
      <c r="D131" s="122"/>
      <c r="E131" s="122"/>
      <c r="F131" s="101"/>
      <c r="G131" s="121" t="s">
        <v>3173</v>
      </c>
      <c r="H131" s="122" t="s">
        <v>3174</v>
      </c>
      <c r="I131" s="122" t="s">
        <v>3166</v>
      </c>
      <c r="J131" s="122" t="s">
        <v>1521</v>
      </c>
      <c r="K131" s="203"/>
      <c r="L131" s="193"/>
    </row>
    <row r="132" spans="1:12" x14ac:dyDescent="0.35">
      <c r="A132" s="243"/>
      <c r="B132" s="236"/>
      <c r="C132" s="121"/>
      <c r="D132" s="122"/>
      <c r="E132" s="122"/>
      <c r="F132" s="101"/>
      <c r="G132" s="121" t="s">
        <v>3167</v>
      </c>
      <c r="H132" s="122" t="s">
        <v>3168</v>
      </c>
      <c r="I132" s="122" t="s">
        <v>3169</v>
      </c>
      <c r="J132" s="122" t="s">
        <v>1521</v>
      </c>
      <c r="K132" s="203"/>
      <c r="L132" s="193"/>
    </row>
    <row r="133" spans="1:12" s="2" customFormat="1" x14ac:dyDescent="0.35">
      <c r="A133" s="230"/>
      <c r="B133" s="228"/>
      <c r="C133" s="123"/>
      <c r="D133" s="124"/>
      <c r="E133" s="124"/>
      <c r="F133" s="102"/>
      <c r="G133" s="123" t="s">
        <v>3170</v>
      </c>
      <c r="H133" s="124" t="s">
        <v>3171</v>
      </c>
      <c r="I133" s="124" t="s">
        <v>3172</v>
      </c>
      <c r="J133" s="124" t="s">
        <v>1521</v>
      </c>
      <c r="K133" s="203"/>
      <c r="L133" s="186"/>
    </row>
    <row r="134" spans="1:12" x14ac:dyDescent="0.35">
      <c r="A134" s="248" t="s">
        <v>346</v>
      </c>
      <c r="B134" s="239" t="s">
        <v>347</v>
      </c>
      <c r="C134" s="119" t="s">
        <v>1743</v>
      </c>
      <c r="D134" s="62" t="s">
        <v>1744</v>
      </c>
      <c r="E134" s="62"/>
      <c r="F134" s="103" t="s">
        <v>1660</v>
      </c>
      <c r="G134" s="119" t="s">
        <v>938</v>
      </c>
      <c r="H134" s="62" t="s">
        <v>938</v>
      </c>
      <c r="I134" s="62" t="s">
        <v>938</v>
      </c>
      <c r="J134" s="62" t="s">
        <v>938</v>
      </c>
      <c r="K134" s="204" t="s">
        <v>3850</v>
      </c>
      <c r="L134" s="194"/>
    </row>
    <row r="135" spans="1:12" x14ac:dyDescent="0.35">
      <c r="A135" s="240"/>
      <c r="B135" s="239"/>
      <c r="C135" s="119" t="s">
        <v>1745</v>
      </c>
      <c r="D135" s="62" t="s">
        <v>1746</v>
      </c>
      <c r="E135" s="62" t="s">
        <v>1747</v>
      </c>
      <c r="F135" s="103" t="s">
        <v>1660</v>
      </c>
      <c r="G135" s="119"/>
      <c r="H135" s="62"/>
      <c r="I135" s="62"/>
      <c r="J135" s="62"/>
      <c r="K135" s="204"/>
      <c r="L135" s="196"/>
    </row>
    <row r="136" spans="1:12" x14ac:dyDescent="0.35">
      <c r="A136" s="240"/>
      <c r="B136" s="239"/>
      <c r="C136" s="119" t="s">
        <v>1748</v>
      </c>
      <c r="D136" s="62" t="s">
        <v>1749</v>
      </c>
      <c r="E136" s="62"/>
      <c r="F136" s="103" t="s">
        <v>1660</v>
      </c>
      <c r="G136" s="119"/>
      <c r="H136" s="62"/>
      <c r="I136" s="62"/>
      <c r="J136" s="62"/>
      <c r="K136" s="204"/>
      <c r="L136" s="196"/>
    </row>
    <row r="137" spans="1:12" s="2" customFormat="1" x14ac:dyDescent="0.35">
      <c r="A137" s="224"/>
      <c r="B137" s="222"/>
      <c r="C137" s="120" t="s">
        <v>1750</v>
      </c>
      <c r="D137" s="113" t="s">
        <v>1751</v>
      </c>
      <c r="E137" s="113" t="s">
        <v>1752</v>
      </c>
      <c r="F137" s="68" t="s">
        <v>1660</v>
      </c>
      <c r="G137" s="120"/>
      <c r="H137" s="113"/>
      <c r="I137" s="113"/>
      <c r="J137" s="113"/>
      <c r="K137" s="204"/>
      <c r="L137" s="195"/>
    </row>
    <row r="138" spans="1:12" x14ac:dyDescent="0.35">
      <c r="A138" s="223" t="s">
        <v>362</v>
      </c>
      <c r="B138" s="221" t="s">
        <v>362</v>
      </c>
      <c r="C138" s="119" t="s">
        <v>1753</v>
      </c>
      <c r="D138" s="62" t="s">
        <v>1754</v>
      </c>
      <c r="E138" s="62"/>
      <c r="F138" s="103" t="s">
        <v>1504</v>
      </c>
      <c r="G138" s="119" t="s">
        <v>938</v>
      </c>
      <c r="H138" s="62" t="s">
        <v>938</v>
      </c>
      <c r="I138" s="62" t="s">
        <v>938</v>
      </c>
      <c r="J138" s="62" t="s">
        <v>938</v>
      </c>
      <c r="K138" s="204" t="s">
        <v>3850</v>
      </c>
      <c r="L138" s="194"/>
    </row>
    <row r="139" spans="1:12" x14ac:dyDescent="0.35">
      <c r="A139" s="240"/>
      <c r="B139" s="239"/>
      <c r="C139" s="119" t="s">
        <v>1755</v>
      </c>
      <c r="D139" s="62" t="s">
        <v>1756</v>
      </c>
      <c r="E139" s="62" t="s">
        <v>1757</v>
      </c>
      <c r="F139" s="103" t="s">
        <v>1504</v>
      </c>
      <c r="G139" s="119"/>
      <c r="H139" s="62"/>
      <c r="I139" s="62"/>
      <c r="J139" s="62"/>
      <c r="K139" s="204"/>
      <c r="L139" s="196"/>
    </row>
    <row r="140" spans="1:12" x14ac:dyDescent="0.35">
      <c r="A140" s="240"/>
      <c r="B140" s="239"/>
      <c r="C140" s="119" t="s">
        <v>1758</v>
      </c>
      <c r="D140" s="62" t="s">
        <v>1759</v>
      </c>
      <c r="E140" s="62"/>
      <c r="F140" s="103" t="s">
        <v>1504</v>
      </c>
      <c r="G140" s="119"/>
      <c r="H140" s="62"/>
      <c r="I140" s="62"/>
      <c r="J140" s="62"/>
      <c r="K140" s="204"/>
      <c r="L140" s="196"/>
    </row>
    <row r="141" spans="1:12" s="2" customFormat="1" x14ac:dyDescent="0.35">
      <c r="A141" s="224"/>
      <c r="B141" s="222"/>
      <c r="C141" s="120" t="s">
        <v>1760</v>
      </c>
      <c r="D141" s="113" t="s">
        <v>1761</v>
      </c>
      <c r="E141" s="113" t="s">
        <v>1762</v>
      </c>
      <c r="F141" s="68" t="s">
        <v>1504</v>
      </c>
      <c r="G141" s="120"/>
      <c r="H141" s="113"/>
      <c r="I141" s="113"/>
      <c r="J141" s="113"/>
      <c r="K141" s="204"/>
      <c r="L141" s="195"/>
    </row>
    <row r="142" spans="1:12" s="55" customFormat="1" x14ac:dyDescent="0.35">
      <c r="A142" s="92" t="s">
        <v>432</v>
      </c>
      <c r="B142" s="106" t="s">
        <v>433</v>
      </c>
      <c r="C142" s="129" t="s">
        <v>938</v>
      </c>
      <c r="D142" s="106" t="s">
        <v>938</v>
      </c>
      <c r="E142" s="106" t="s">
        <v>938</v>
      </c>
      <c r="F142" s="130" t="s">
        <v>938</v>
      </c>
      <c r="G142" s="129" t="s">
        <v>938</v>
      </c>
      <c r="H142" s="106" t="s">
        <v>938</v>
      </c>
      <c r="I142" s="106" t="s">
        <v>938</v>
      </c>
      <c r="J142" s="106" t="s">
        <v>938</v>
      </c>
      <c r="K142" s="65" t="s">
        <v>3852</v>
      </c>
      <c r="L142" s="82"/>
    </row>
    <row r="143" spans="1:12" x14ac:dyDescent="0.35">
      <c r="A143" s="229" t="s">
        <v>363</v>
      </c>
      <c r="B143" s="227" t="s">
        <v>364</v>
      </c>
      <c r="C143" s="121" t="s">
        <v>1763</v>
      </c>
      <c r="D143" s="122" t="s">
        <v>1764</v>
      </c>
      <c r="E143" s="122" t="s">
        <v>1765</v>
      </c>
      <c r="F143" s="101" t="s">
        <v>1766</v>
      </c>
      <c r="G143" s="121" t="s">
        <v>3175</v>
      </c>
      <c r="H143" s="122" t="s">
        <v>3176</v>
      </c>
      <c r="I143" s="122" t="s">
        <v>3177</v>
      </c>
      <c r="J143" s="122" t="s">
        <v>3178</v>
      </c>
      <c r="K143" s="203" t="s">
        <v>3861</v>
      </c>
      <c r="L143" s="185" t="s">
        <v>3859</v>
      </c>
    </row>
    <row r="144" spans="1:12" x14ac:dyDescent="0.35">
      <c r="A144" s="241"/>
      <c r="B144" s="236"/>
      <c r="C144" s="121" t="s">
        <v>1767</v>
      </c>
      <c r="D144" s="122" t="s">
        <v>1768</v>
      </c>
      <c r="E144" s="122" t="s">
        <v>1769</v>
      </c>
      <c r="F144" s="101" t="s">
        <v>1766</v>
      </c>
      <c r="G144" s="121" t="s">
        <v>3179</v>
      </c>
      <c r="H144" s="122" t="s">
        <v>3180</v>
      </c>
      <c r="I144" s="122" t="s">
        <v>3181</v>
      </c>
      <c r="J144" s="122" t="s">
        <v>3178</v>
      </c>
      <c r="K144" s="203"/>
      <c r="L144" s="193"/>
    </row>
    <row r="145" spans="1:12" x14ac:dyDescent="0.35">
      <c r="A145" s="241"/>
      <c r="B145" s="236"/>
      <c r="C145" s="121" t="s">
        <v>1770</v>
      </c>
      <c r="D145" s="122" t="s">
        <v>1771</v>
      </c>
      <c r="E145" s="122"/>
      <c r="F145" s="101" t="s">
        <v>924</v>
      </c>
      <c r="G145" s="121" t="s">
        <v>3175</v>
      </c>
      <c r="H145" s="122" t="s">
        <v>3176</v>
      </c>
      <c r="I145" s="122" t="s">
        <v>3177</v>
      </c>
      <c r="J145" s="122" t="s">
        <v>3178</v>
      </c>
      <c r="K145" s="203"/>
      <c r="L145" s="193"/>
    </row>
    <row r="146" spans="1:12" x14ac:dyDescent="0.35">
      <c r="A146" s="241"/>
      <c r="B146" s="236"/>
      <c r="C146" s="121" t="s">
        <v>1772</v>
      </c>
      <c r="D146" s="122" t="s">
        <v>1773</v>
      </c>
      <c r="E146" s="122" t="s">
        <v>1765</v>
      </c>
      <c r="F146" s="101" t="s">
        <v>1766</v>
      </c>
      <c r="G146" s="121" t="s">
        <v>3179</v>
      </c>
      <c r="H146" s="122" t="s">
        <v>3180</v>
      </c>
      <c r="I146" s="122" t="s">
        <v>3181</v>
      </c>
      <c r="J146" s="122" t="s">
        <v>3178</v>
      </c>
      <c r="K146" s="203"/>
      <c r="L146" s="193"/>
    </row>
    <row r="147" spans="1:12" x14ac:dyDescent="0.35">
      <c r="A147" s="241"/>
      <c r="B147" s="236"/>
      <c r="C147" s="121"/>
      <c r="D147" s="122"/>
      <c r="E147" s="122"/>
      <c r="F147" s="101"/>
      <c r="G147" s="121" t="s">
        <v>3182</v>
      </c>
      <c r="H147" s="122" t="s">
        <v>3183</v>
      </c>
      <c r="I147" s="122" t="s">
        <v>3177</v>
      </c>
      <c r="J147" s="122" t="s">
        <v>3178</v>
      </c>
      <c r="K147" s="203"/>
      <c r="L147" s="193"/>
    </row>
    <row r="148" spans="1:12" s="2" customFormat="1" x14ac:dyDescent="0.35">
      <c r="A148" s="230"/>
      <c r="B148" s="228"/>
      <c r="C148" s="123"/>
      <c r="D148" s="124"/>
      <c r="E148" s="124"/>
      <c r="F148" s="102"/>
      <c r="G148" s="123" t="s">
        <v>3184</v>
      </c>
      <c r="H148" s="124" t="s">
        <v>3185</v>
      </c>
      <c r="I148" s="124" t="s">
        <v>3177</v>
      </c>
      <c r="J148" s="124" t="s">
        <v>3178</v>
      </c>
      <c r="K148" s="203"/>
      <c r="L148" s="186"/>
    </row>
    <row r="149" spans="1:12" x14ac:dyDescent="0.35">
      <c r="A149" s="212" t="s">
        <v>379</v>
      </c>
      <c r="B149" s="209" t="s">
        <v>380</v>
      </c>
      <c r="C149" s="127" t="s">
        <v>938</v>
      </c>
      <c r="D149" s="56" t="s">
        <v>938</v>
      </c>
      <c r="E149" s="56" t="s">
        <v>938</v>
      </c>
      <c r="F149" s="104" t="s">
        <v>938</v>
      </c>
      <c r="G149" s="127" t="s">
        <v>3186</v>
      </c>
      <c r="H149" s="56" t="s">
        <v>3187</v>
      </c>
      <c r="I149" s="56" t="s">
        <v>3188</v>
      </c>
      <c r="J149" s="56" t="s">
        <v>3191</v>
      </c>
      <c r="K149" s="205" t="s">
        <v>3853</v>
      </c>
      <c r="L149" s="190"/>
    </row>
    <row r="150" spans="1:12" s="2" customFormat="1" x14ac:dyDescent="0.35">
      <c r="A150" s="214"/>
      <c r="B150" s="211"/>
      <c r="C150" s="128"/>
      <c r="D150" s="57"/>
      <c r="E150" s="57"/>
      <c r="F150" s="105"/>
      <c r="G150" s="128" t="s">
        <v>3189</v>
      </c>
      <c r="H150" s="57" t="s">
        <v>3190</v>
      </c>
      <c r="I150" s="57" t="s">
        <v>380</v>
      </c>
      <c r="J150" s="57" t="s">
        <v>3191</v>
      </c>
      <c r="K150" s="205"/>
      <c r="L150" s="192"/>
    </row>
    <row r="151" spans="1:12" x14ac:dyDescent="0.35">
      <c r="A151" s="223" t="s">
        <v>435</v>
      </c>
      <c r="B151" s="221" t="s">
        <v>436</v>
      </c>
      <c r="C151" s="119" t="s">
        <v>1774</v>
      </c>
      <c r="D151" s="62" t="s">
        <v>1775</v>
      </c>
      <c r="E151" s="62" t="s">
        <v>1776</v>
      </c>
      <c r="F151" s="103" t="s">
        <v>1521</v>
      </c>
      <c r="G151" s="119" t="s">
        <v>938</v>
      </c>
      <c r="H151" s="62" t="s">
        <v>938</v>
      </c>
      <c r="I151" s="62" t="s">
        <v>938</v>
      </c>
      <c r="J151" s="62" t="s">
        <v>938</v>
      </c>
      <c r="K151" s="204" t="s">
        <v>3850</v>
      </c>
      <c r="L151" s="194"/>
    </row>
    <row r="152" spans="1:12" x14ac:dyDescent="0.35">
      <c r="A152" s="240"/>
      <c r="B152" s="239"/>
      <c r="C152" s="119" t="s">
        <v>1777</v>
      </c>
      <c r="D152" s="62" t="s">
        <v>1778</v>
      </c>
      <c r="E152" s="62" t="s">
        <v>1776</v>
      </c>
      <c r="F152" s="103" t="s">
        <v>1521</v>
      </c>
      <c r="G152" s="119"/>
      <c r="H152" s="62"/>
      <c r="I152" s="62"/>
      <c r="J152" s="62"/>
      <c r="K152" s="204"/>
      <c r="L152" s="196"/>
    </row>
    <row r="153" spans="1:12" x14ac:dyDescent="0.35">
      <c r="A153" s="240"/>
      <c r="B153" s="239"/>
      <c r="C153" s="119" t="s">
        <v>1779</v>
      </c>
      <c r="D153" s="62" t="s">
        <v>1780</v>
      </c>
      <c r="E153" s="62" t="s">
        <v>436</v>
      </c>
      <c r="F153" s="103" t="s">
        <v>1521</v>
      </c>
      <c r="G153" s="119"/>
      <c r="H153" s="62"/>
      <c r="I153" s="62"/>
      <c r="J153" s="62"/>
      <c r="K153" s="204"/>
      <c r="L153" s="196"/>
    </row>
    <row r="154" spans="1:12" s="2" customFormat="1" x14ac:dyDescent="0.35">
      <c r="A154" s="224"/>
      <c r="B154" s="222"/>
      <c r="C154" s="120" t="s">
        <v>1781</v>
      </c>
      <c r="D154" s="113" t="s">
        <v>1782</v>
      </c>
      <c r="E154" s="113" t="s">
        <v>1776</v>
      </c>
      <c r="F154" s="68" t="s">
        <v>1521</v>
      </c>
      <c r="G154" s="120"/>
      <c r="H154" s="113"/>
      <c r="I154" s="113"/>
      <c r="J154" s="113"/>
      <c r="K154" s="204"/>
      <c r="L154" s="195"/>
    </row>
    <row r="155" spans="1:12" s="55" customFormat="1" x14ac:dyDescent="0.35">
      <c r="A155" s="92" t="s">
        <v>437</v>
      </c>
      <c r="B155" s="106" t="s">
        <v>438</v>
      </c>
      <c r="C155" s="129" t="s">
        <v>938</v>
      </c>
      <c r="D155" s="106" t="s">
        <v>938</v>
      </c>
      <c r="E155" s="106" t="s">
        <v>938</v>
      </c>
      <c r="F155" s="130" t="s">
        <v>938</v>
      </c>
      <c r="G155" s="129" t="s">
        <v>938</v>
      </c>
      <c r="H155" s="106" t="s">
        <v>938</v>
      </c>
      <c r="I155" s="106" t="s">
        <v>938</v>
      </c>
      <c r="J155" s="106" t="s">
        <v>938</v>
      </c>
      <c r="K155" s="65" t="s">
        <v>3852</v>
      </c>
      <c r="L155" s="82"/>
    </row>
    <row r="156" spans="1:12" x14ac:dyDescent="0.35">
      <c r="A156" s="223" t="s">
        <v>473</v>
      </c>
      <c r="B156" s="221" t="s">
        <v>474</v>
      </c>
      <c r="C156" s="119" t="s">
        <v>1783</v>
      </c>
      <c r="D156" s="62" t="s">
        <v>1784</v>
      </c>
      <c r="E156" s="62" t="s">
        <v>1785</v>
      </c>
      <c r="F156" s="103" t="s">
        <v>1002</v>
      </c>
      <c r="G156" s="119" t="s">
        <v>938</v>
      </c>
      <c r="H156" s="62" t="s">
        <v>938</v>
      </c>
      <c r="I156" s="62" t="s">
        <v>938</v>
      </c>
      <c r="J156" s="62" t="s">
        <v>938</v>
      </c>
      <c r="K156" s="204" t="s">
        <v>3850</v>
      </c>
      <c r="L156" s="194"/>
    </row>
    <row r="157" spans="1:12" x14ac:dyDescent="0.35">
      <c r="A157" s="240"/>
      <c r="B157" s="239"/>
      <c r="C157" s="119" t="s">
        <v>1786</v>
      </c>
      <c r="D157" s="62" t="s">
        <v>1787</v>
      </c>
      <c r="E157" s="62"/>
      <c r="F157" s="103" t="s">
        <v>1002</v>
      </c>
      <c r="G157" s="119"/>
      <c r="H157" s="62"/>
      <c r="I157" s="62"/>
      <c r="J157" s="62"/>
      <c r="K157" s="204"/>
      <c r="L157" s="196"/>
    </row>
    <row r="158" spans="1:12" x14ac:dyDescent="0.35">
      <c r="A158" s="240"/>
      <c r="B158" s="239"/>
      <c r="C158" s="119" t="s">
        <v>1788</v>
      </c>
      <c r="D158" s="62" t="s">
        <v>1789</v>
      </c>
      <c r="E158" s="62" t="s">
        <v>1785</v>
      </c>
      <c r="F158" s="103" t="s">
        <v>1002</v>
      </c>
      <c r="G158" s="119"/>
      <c r="H158" s="62"/>
      <c r="I158" s="62"/>
      <c r="J158" s="62"/>
      <c r="K158" s="204"/>
      <c r="L158" s="196"/>
    </row>
    <row r="159" spans="1:12" s="2" customFormat="1" x14ac:dyDescent="0.35">
      <c r="A159" s="224"/>
      <c r="B159" s="222"/>
      <c r="C159" s="120" t="s">
        <v>1790</v>
      </c>
      <c r="D159" s="113" t="s">
        <v>1791</v>
      </c>
      <c r="E159" s="113" t="s">
        <v>1785</v>
      </c>
      <c r="F159" s="68" t="s">
        <v>1002</v>
      </c>
      <c r="G159" s="120"/>
      <c r="H159" s="113"/>
      <c r="I159" s="113"/>
      <c r="J159" s="113"/>
      <c r="K159" s="204"/>
      <c r="L159" s="195"/>
    </row>
    <row r="160" spans="1:12" s="55" customFormat="1" x14ac:dyDescent="0.35">
      <c r="A160" s="93" t="s">
        <v>577</v>
      </c>
      <c r="B160" s="107" t="s">
        <v>578</v>
      </c>
      <c r="C160" s="131" t="s">
        <v>1792</v>
      </c>
      <c r="D160" s="107" t="s">
        <v>1793</v>
      </c>
      <c r="E160" s="107" t="s">
        <v>1794</v>
      </c>
      <c r="F160" s="132" t="s">
        <v>1795</v>
      </c>
      <c r="G160" s="131" t="s">
        <v>938</v>
      </c>
      <c r="H160" s="107" t="s">
        <v>938</v>
      </c>
      <c r="I160" s="107" t="s">
        <v>938</v>
      </c>
      <c r="J160" s="107" t="s">
        <v>938</v>
      </c>
      <c r="K160" s="64" t="s">
        <v>3850</v>
      </c>
      <c r="L160" s="81"/>
    </row>
    <row r="161" spans="1:12" x14ac:dyDescent="0.35">
      <c r="A161" s="223" t="s">
        <v>705</v>
      </c>
      <c r="B161" s="221" t="s">
        <v>706</v>
      </c>
      <c r="C161" s="119" t="s">
        <v>1796</v>
      </c>
      <c r="D161" s="62" t="s">
        <v>1797</v>
      </c>
      <c r="E161" s="62" t="s">
        <v>1798</v>
      </c>
      <c r="F161" s="103" t="s">
        <v>1799</v>
      </c>
      <c r="G161" s="119" t="s">
        <v>938</v>
      </c>
      <c r="H161" s="62" t="s">
        <v>938</v>
      </c>
      <c r="I161" s="62" t="s">
        <v>938</v>
      </c>
      <c r="J161" s="62" t="s">
        <v>938</v>
      </c>
      <c r="K161" s="204" t="s">
        <v>3850</v>
      </c>
      <c r="L161" s="194"/>
    </row>
    <row r="162" spans="1:12" x14ac:dyDescent="0.35">
      <c r="A162" s="240"/>
      <c r="B162" s="239"/>
      <c r="C162" s="119" t="s">
        <v>1800</v>
      </c>
      <c r="D162" s="62" t="s">
        <v>1801</v>
      </c>
      <c r="E162" s="62"/>
      <c r="F162" s="103" t="s">
        <v>1799</v>
      </c>
      <c r="G162" s="119"/>
      <c r="H162" s="62"/>
      <c r="I162" s="62"/>
      <c r="J162" s="62"/>
      <c r="K162" s="204"/>
      <c r="L162" s="196"/>
    </row>
    <row r="163" spans="1:12" x14ac:dyDescent="0.35">
      <c r="A163" s="240"/>
      <c r="B163" s="239"/>
      <c r="C163" s="119" t="s">
        <v>1796</v>
      </c>
      <c r="D163" s="62" t="s">
        <v>1797</v>
      </c>
      <c r="E163" s="62" t="s">
        <v>1798</v>
      </c>
      <c r="F163" s="103" t="s">
        <v>1799</v>
      </c>
      <c r="G163" s="119"/>
      <c r="H163" s="62"/>
      <c r="I163" s="62"/>
      <c r="J163" s="62"/>
      <c r="K163" s="204"/>
      <c r="L163" s="196"/>
    </row>
    <row r="164" spans="1:12" x14ac:dyDescent="0.35">
      <c r="A164" s="240"/>
      <c r="B164" s="239"/>
      <c r="C164" s="119" t="s">
        <v>1800</v>
      </c>
      <c r="D164" s="62" t="s">
        <v>1801</v>
      </c>
      <c r="E164" s="62"/>
      <c r="F164" s="103" t="s">
        <v>1799</v>
      </c>
      <c r="G164" s="119"/>
      <c r="H164" s="62"/>
      <c r="I164" s="62"/>
      <c r="J164" s="62"/>
      <c r="K164" s="204"/>
      <c r="L164" s="196"/>
    </row>
    <row r="165" spans="1:12" x14ac:dyDescent="0.35">
      <c r="A165" s="240"/>
      <c r="B165" s="239"/>
      <c r="C165" s="119" t="s">
        <v>1802</v>
      </c>
      <c r="D165" s="62" t="s">
        <v>1803</v>
      </c>
      <c r="E165" s="62" t="s">
        <v>1804</v>
      </c>
      <c r="F165" s="103" t="s">
        <v>1799</v>
      </c>
      <c r="G165" s="119"/>
      <c r="H165" s="62"/>
      <c r="I165" s="62"/>
      <c r="J165" s="62"/>
      <c r="K165" s="204"/>
      <c r="L165" s="196"/>
    </row>
    <row r="166" spans="1:12" x14ac:dyDescent="0.35">
      <c r="A166" s="240"/>
      <c r="B166" s="239"/>
      <c r="C166" s="119" t="s">
        <v>1805</v>
      </c>
      <c r="D166" s="62" t="s">
        <v>1806</v>
      </c>
      <c r="E166" s="62" t="s">
        <v>1807</v>
      </c>
      <c r="F166" s="103" t="s">
        <v>1799</v>
      </c>
      <c r="G166" s="119"/>
      <c r="H166" s="62"/>
      <c r="I166" s="62"/>
      <c r="J166" s="62"/>
      <c r="K166" s="204"/>
      <c r="L166" s="196"/>
    </row>
    <row r="167" spans="1:12" x14ac:dyDescent="0.35">
      <c r="A167" s="240"/>
      <c r="B167" s="239"/>
      <c r="C167" s="119" t="s">
        <v>1808</v>
      </c>
      <c r="D167" s="62" t="s">
        <v>1809</v>
      </c>
      <c r="E167" s="62" t="s">
        <v>1804</v>
      </c>
      <c r="F167" s="103" t="s">
        <v>1799</v>
      </c>
      <c r="G167" s="119"/>
      <c r="H167" s="62"/>
      <c r="I167" s="62"/>
      <c r="J167" s="62"/>
      <c r="K167" s="204"/>
      <c r="L167" s="196"/>
    </row>
    <row r="168" spans="1:12" x14ac:dyDescent="0.35">
      <c r="A168" s="240"/>
      <c r="B168" s="239"/>
      <c r="C168" s="119" t="s">
        <v>1805</v>
      </c>
      <c r="D168" s="62" t="s">
        <v>1806</v>
      </c>
      <c r="E168" s="62" t="s">
        <v>1807</v>
      </c>
      <c r="F168" s="103" t="s">
        <v>1799</v>
      </c>
      <c r="G168" s="119"/>
      <c r="H168" s="62"/>
      <c r="I168" s="62"/>
      <c r="J168" s="62"/>
      <c r="K168" s="204"/>
      <c r="L168" s="196"/>
    </row>
    <row r="169" spans="1:12" s="2" customFormat="1" x14ac:dyDescent="0.35">
      <c r="A169" s="224"/>
      <c r="B169" s="222"/>
      <c r="C169" s="120" t="s">
        <v>1810</v>
      </c>
      <c r="D169" s="113" t="s">
        <v>1811</v>
      </c>
      <c r="E169" s="113" t="s">
        <v>1812</v>
      </c>
      <c r="F169" s="68" t="s">
        <v>1799</v>
      </c>
      <c r="G169" s="120"/>
      <c r="H169" s="113"/>
      <c r="I169" s="113"/>
      <c r="J169" s="113"/>
      <c r="K169" s="204"/>
      <c r="L169" s="195"/>
    </row>
    <row r="170" spans="1:12" x14ac:dyDescent="0.35">
      <c r="A170" s="212" t="s">
        <v>238</v>
      </c>
      <c r="B170" s="209" t="s">
        <v>239</v>
      </c>
      <c r="C170" s="127" t="s">
        <v>938</v>
      </c>
      <c r="D170" s="56" t="s">
        <v>938</v>
      </c>
      <c r="E170" s="56" t="s">
        <v>938</v>
      </c>
      <c r="F170" s="104" t="s">
        <v>938</v>
      </c>
      <c r="G170" s="127" t="s">
        <v>3192</v>
      </c>
      <c r="H170" s="56" t="s">
        <v>3193</v>
      </c>
      <c r="I170" s="56"/>
      <c r="J170" s="110" t="s">
        <v>1521</v>
      </c>
      <c r="K170" s="205" t="s">
        <v>3853</v>
      </c>
      <c r="L170" s="190"/>
    </row>
    <row r="171" spans="1:12" x14ac:dyDescent="0.35">
      <c r="A171" s="213"/>
      <c r="B171" s="210"/>
      <c r="C171" s="127"/>
      <c r="D171" s="56"/>
      <c r="E171" s="56"/>
      <c r="F171" s="104"/>
      <c r="G171" s="127" t="s">
        <v>3194</v>
      </c>
      <c r="H171" s="56" t="s">
        <v>3195</v>
      </c>
      <c r="I171" s="56" t="s">
        <v>3196</v>
      </c>
      <c r="J171" s="56" t="s">
        <v>1521</v>
      </c>
      <c r="K171" s="205"/>
      <c r="L171" s="191"/>
    </row>
    <row r="172" spans="1:12" s="2" customFormat="1" x14ac:dyDescent="0.35">
      <c r="A172" s="214"/>
      <c r="B172" s="211"/>
      <c r="C172" s="128"/>
      <c r="D172" s="57"/>
      <c r="E172" s="57"/>
      <c r="F172" s="105"/>
      <c r="G172" s="128" t="s">
        <v>3197</v>
      </c>
      <c r="H172" s="57" t="s">
        <v>3198</v>
      </c>
      <c r="I172" s="57" t="s">
        <v>3199</v>
      </c>
      <c r="J172" s="57" t="s">
        <v>1521</v>
      </c>
      <c r="K172" s="205"/>
      <c r="L172" s="192"/>
    </row>
    <row r="173" spans="1:12" x14ac:dyDescent="0.35">
      <c r="A173" s="223" t="s">
        <v>314</v>
      </c>
      <c r="B173" s="221" t="s">
        <v>315</v>
      </c>
      <c r="C173" s="119" t="s">
        <v>1813</v>
      </c>
      <c r="D173" s="62" t="s">
        <v>1814</v>
      </c>
      <c r="E173" s="62" t="s">
        <v>1815</v>
      </c>
      <c r="F173" s="103" t="s">
        <v>1660</v>
      </c>
      <c r="G173" s="119" t="s">
        <v>938</v>
      </c>
      <c r="H173" s="62" t="s">
        <v>938</v>
      </c>
      <c r="I173" s="62" t="s">
        <v>938</v>
      </c>
      <c r="J173" s="62" t="s">
        <v>938</v>
      </c>
      <c r="K173" s="204" t="s">
        <v>3850</v>
      </c>
      <c r="L173" s="194"/>
    </row>
    <row r="174" spans="1:12" x14ac:dyDescent="0.35">
      <c r="A174" s="240"/>
      <c r="B174" s="239"/>
      <c r="C174" s="119" t="s">
        <v>1816</v>
      </c>
      <c r="D174" s="62" t="s">
        <v>1817</v>
      </c>
      <c r="E174" s="62" t="s">
        <v>315</v>
      </c>
      <c r="F174" s="103" t="s">
        <v>1660</v>
      </c>
      <c r="G174" s="119"/>
      <c r="H174" s="62"/>
      <c r="I174" s="62"/>
      <c r="J174" s="62"/>
      <c r="K174" s="204"/>
      <c r="L174" s="196"/>
    </row>
    <row r="175" spans="1:12" x14ac:dyDescent="0.35">
      <c r="A175" s="240"/>
      <c r="B175" s="239"/>
      <c r="C175" s="119" t="s">
        <v>1818</v>
      </c>
      <c r="D175" s="62" t="s">
        <v>1819</v>
      </c>
      <c r="E175" s="62" t="s">
        <v>1820</v>
      </c>
      <c r="F175" s="103" t="s">
        <v>1660</v>
      </c>
      <c r="G175" s="119"/>
      <c r="H175" s="62"/>
      <c r="I175" s="62"/>
      <c r="J175" s="62"/>
      <c r="K175" s="204"/>
      <c r="L175" s="196"/>
    </row>
    <row r="176" spans="1:12" s="2" customFormat="1" x14ac:dyDescent="0.35">
      <c r="A176" s="224"/>
      <c r="B176" s="222"/>
      <c r="C176" s="120" t="s">
        <v>1821</v>
      </c>
      <c r="D176" s="113" t="s">
        <v>1822</v>
      </c>
      <c r="E176" s="113" t="s">
        <v>1823</v>
      </c>
      <c r="F176" s="68" t="s">
        <v>1660</v>
      </c>
      <c r="G176" s="120"/>
      <c r="H176" s="113"/>
      <c r="I176" s="113"/>
      <c r="J176" s="113"/>
      <c r="K176" s="204"/>
      <c r="L176" s="195"/>
    </row>
    <row r="177" spans="1:12" x14ac:dyDescent="0.35">
      <c r="A177" s="229" t="s">
        <v>811</v>
      </c>
      <c r="B177" s="227" t="s">
        <v>811</v>
      </c>
      <c r="C177" s="121" t="s">
        <v>1824</v>
      </c>
      <c r="D177" s="122" t="s">
        <v>1825</v>
      </c>
      <c r="E177" s="122" t="s">
        <v>1826</v>
      </c>
      <c r="F177" s="101" t="s">
        <v>913</v>
      </c>
      <c r="G177" s="121" t="s">
        <v>3200</v>
      </c>
      <c r="H177" s="122" t="s">
        <v>3201</v>
      </c>
      <c r="I177" s="122" t="s">
        <v>3202</v>
      </c>
      <c r="J177" s="122" t="s">
        <v>1521</v>
      </c>
      <c r="K177" s="203" t="s">
        <v>3861</v>
      </c>
      <c r="L177" s="185" t="s">
        <v>3859</v>
      </c>
    </row>
    <row r="178" spans="1:12" x14ac:dyDescent="0.35">
      <c r="A178" s="241"/>
      <c r="B178" s="236"/>
      <c r="C178" s="121"/>
      <c r="D178" s="122"/>
      <c r="E178" s="122"/>
      <c r="F178" s="101"/>
      <c r="G178" s="121" t="s">
        <v>3203</v>
      </c>
      <c r="H178" s="122" t="s">
        <v>3204</v>
      </c>
      <c r="I178" s="122" t="s">
        <v>3205</v>
      </c>
      <c r="J178" s="122" t="s">
        <v>1521</v>
      </c>
      <c r="K178" s="203"/>
      <c r="L178" s="193"/>
    </row>
    <row r="179" spans="1:12" x14ac:dyDescent="0.35">
      <c r="A179" s="241"/>
      <c r="B179" s="236"/>
      <c r="C179" s="121"/>
      <c r="D179" s="122"/>
      <c r="E179" s="122"/>
      <c r="F179" s="101"/>
      <c r="G179" s="121" t="s">
        <v>3206</v>
      </c>
      <c r="H179" s="122" t="s">
        <v>3207</v>
      </c>
      <c r="I179" s="122" t="s">
        <v>3208</v>
      </c>
      <c r="J179" s="122" t="s">
        <v>1521</v>
      </c>
      <c r="K179" s="203"/>
      <c r="L179" s="193"/>
    </row>
    <row r="180" spans="1:12" s="2" customFormat="1" x14ac:dyDescent="0.35">
      <c r="A180" s="230"/>
      <c r="B180" s="228"/>
      <c r="C180" s="123"/>
      <c r="D180" s="124"/>
      <c r="E180" s="124"/>
      <c r="F180" s="102"/>
      <c r="G180" s="123" t="s">
        <v>3209</v>
      </c>
      <c r="H180" s="124" t="s">
        <v>3210</v>
      </c>
      <c r="I180" s="124" t="s">
        <v>3211</v>
      </c>
      <c r="J180" s="124" t="s">
        <v>3212</v>
      </c>
      <c r="K180" s="203"/>
      <c r="L180" s="186"/>
    </row>
    <row r="181" spans="1:12" x14ac:dyDescent="0.35">
      <c r="A181" s="223" t="s">
        <v>99</v>
      </c>
      <c r="B181" s="221" t="s">
        <v>100</v>
      </c>
      <c r="C181" s="119" t="s">
        <v>1827</v>
      </c>
      <c r="D181" s="62" t="s">
        <v>1828</v>
      </c>
      <c r="E181" s="62" t="s">
        <v>100</v>
      </c>
      <c r="F181" s="103" t="s">
        <v>1660</v>
      </c>
      <c r="G181" s="119" t="s">
        <v>938</v>
      </c>
      <c r="H181" s="62" t="s">
        <v>938</v>
      </c>
      <c r="I181" s="62" t="s">
        <v>938</v>
      </c>
      <c r="J181" s="62" t="s">
        <v>938</v>
      </c>
      <c r="K181" s="204" t="s">
        <v>3850</v>
      </c>
      <c r="L181" s="194"/>
    </row>
    <row r="182" spans="1:12" x14ac:dyDescent="0.35">
      <c r="A182" s="240"/>
      <c r="B182" s="239"/>
      <c r="C182" s="119" t="s">
        <v>1829</v>
      </c>
      <c r="D182" s="62" t="s">
        <v>1830</v>
      </c>
      <c r="E182" s="62" t="s">
        <v>1831</v>
      </c>
      <c r="F182" s="103" t="s">
        <v>1660</v>
      </c>
      <c r="G182" s="119"/>
      <c r="H182" s="62"/>
      <c r="I182" s="62"/>
      <c r="J182" s="62"/>
      <c r="K182" s="204"/>
      <c r="L182" s="196"/>
    </row>
    <row r="183" spans="1:12" s="2" customFormat="1" x14ac:dyDescent="0.35">
      <c r="A183" s="224"/>
      <c r="B183" s="222"/>
      <c r="C183" s="120" t="s">
        <v>1832</v>
      </c>
      <c r="D183" s="113" t="s">
        <v>1833</v>
      </c>
      <c r="E183" s="113" t="s">
        <v>1834</v>
      </c>
      <c r="F183" s="68" t="s">
        <v>1660</v>
      </c>
      <c r="G183" s="120"/>
      <c r="H183" s="113"/>
      <c r="I183" s="113"/>
      <c r="J183" s="113"/>
      <c r="K183" s="204"/>
      <c r="L183" s="195"/>
    </row>
    <row r="184" spans="1:12" s="55" customFormat="1" x14ac:dyDescent="0.35">
      <c r="A184" s="92" t="s">
        <v>115</v>
      </c>
      <c r="B184" s="106" t="s">
        <v>116</v>
      </c>
      <c r="C184" s="129" t="s">
        <v>938</v>
      </c>
      <c r="D184" s="106" t="s">
        <v>938</v>
      </c>
      <c r="E184" s="106" t="s">
        <v>938</v>
      </c>
      <c r="F184" s="130" t="s">
        <v>938</v>
      </c>
      <c r="G184" s="129" t="s">
        <v>938</v>
      </c>
      <c r="H184" s="106" t="s">
        <v>938</v>
      </c>
      <c r="I184" s="106" t="s">
        <v>938</v>
      </c>
      <c r="J184" s="106" t="s">
        <v>938</v>
      </c>
      <c r="K184" s="65" t="s">
        <v>3852</v>
      </c>
      <c r="L184" s="82"/>
    </row>
    <row r="185" spans="1:12" x14ac:dyDescent="0.35">
      <c r="A185" s="212" t="s">
        <v>338</v>
      </c>
      <c r="B185" s="209" t="s">
        <v>339</v>
      </c>
      <c r="C185" s="127" t="s">
        <v>938</v>
      </c>
      <c r="D185" s="56" t="s">
        <v>938</v>
      </c>
      <c r="E185" s="56" t="s">
        <v>938</v>
      </c>
      <c r="F185" s="104" t="s">
        <v>938</v>
      </c>
      <c r="G185" s="127" t="s">
        <v>3213</v>
      </c>
      <c r="H185" s="56" t="s">
        <v>3214</v>
      </c>
      <c r="I185" s="56" t="s">
        <v>339</v>
      </c>
      <c r="J185" s="56" t="s">
        <v>1521</v>
      </c>
      <c r="K185" s="205" t="s">
        <v>3853</v>
      </c>
      <c r="L185" s="190"/>
    </row>
    <row r="186" spans="1:12" s="2" customFormat="1" x14ac:dyDescent="0.35">
      <c r="A186" s="214"/>
      <c r="B186" s="211"/>
      <c r="C186" s="128"/>
      <c r="D186" s="57"/>
      <c r="E186" s="57"/>
      <c r="F186" s="105"/>
      <c r="G186" s="128" t="s">
        <v>3215</v>
      </c>
      <c r="H186" s="57" t="s">
        <v>3216</v>
      </c>
      <c r="I186" s="57" t="s">
        <v>3217</v>
      </c>
      <c r="J186" s="57" t="s">
        <v>1521</v>
      </c>
      <c r="K186" s="205"/>
      <c r="L186" s="192"/>
    </row>
    <row r="187" spans="1:12" x14ac:dyDescent="0.35">
      <c r="A187" s="218" t="s">
        <v>358</v>
      </c>
      <c r="B187" s="215" t="s">
        <v>359</v>
      </c>
      <c r="C187" s="117" t="s">
        <v>1835</v>
      </c>
      <c r="D187" s="115" t="s">
        <v>1836</v>
      </c>
      <c r="E187" s="115" t="s">
        <v>1837</v>
      </c>
      <c r="F187" s="84" t="s">
        <v>913</v>
      </c>
      <c r="G187" s="117" t="s">
        <v>3218</v>
      </c>
      <c r="H187" s="115" t="s">
        <v>3219</v>
      </c>
      <c r="I187" s="115" t="s">
        <v>3085</v>
      </c>
      <c r="J187" s="115" t="s">
        <v>3086</v>
      </c>
      <c r="K187" s="202" t="s">
        <v>3857</v>
      </c>
      <c r="L187" s="187" t="s">
        <v>3860</v>
      </c>
    </row>
    <row r="188" spans="1:12" x14ac:dyDescent="0.35">
      <c r="A188" s="234"/>
      <c r="B188" s="216"/>
      <c r="C188" s="117" t="s">
        <v>1838</v>
      </c>
      <c r="D188" s="115" t="s">
        <v>1839</v>
      </c>
      <c r="E188" s="115" t="s">
        <v>1837</v>
      </c>
      <c r="F188" s="84" t="s">
        <v>913</v>
      </c>
      <c r="G188" s="117" t="s">
        <v>3220</v>
      </c>
      <c r="H188" s="115" t="s">
        <v>3221</v>
      </c>
      <c r="I188" s="115" t="s">
        <v>146</v>
      </c>
      <c r="J188" s="115" t="s">
        <v>3086</v>
      </c>
      <c r="K188" s="202"/>
      <c r="L188" s="188"/>
    </row>
    <row r="189" spans="1:12" s="2" customFormat="1" x14ac:dyDescent="0.35">
      <c r="A189" s="235"/>
      <c r="B189" s="217"/>
      <c r="C189" s="118" t="s">
        <v>1840</v>
      </c>
      <c r="D189" s="116" t="s">
        <v>1841</v>
      </c>
      <c r="E189" s="116" t="s">
        <v>359</v>
      </c>
      <c r="F189" s="85" t="s">
        <v>913</v>
      </c>
      <c r="G189" s="118"/>
      <c r="H189" s="116"/>
      <c r="I189" s="116"/>
      <c r="J189" s="116"/>
      <c r="K189" s="202"/>
      <c r="L189" s="189"/>
    </row>
    <row r="190" spans="1:12" x14ac:dyDescent="0.35">
      <c r="A190" s="223" t="s">
        <v>455</v>
      </c>
      <c r="B190" s="221" t="s">
        <v>456</v>
      </c>
      <c r="C190" s="119" t="s">
        <v>1842</v>
      </c>
      <c r="D190" s="62" t="s">
        <v>1843</v>
      </c>
      <c r="E190" s="62" t="s">
        <v>1844</v>
      </c>
      <c r="F190" s="103" t="s">
        <v>1736</v>
      </c>
      <c r="G190" s="119" t="s">
        <v>938</v>
      </c>
      <c r="H190" s="62" t="s">
        <v>938</v>
      </c>
      <c r="I190" s="62" t="s">
        <v>938</v>
      </c>
      <c r="J190" s="62" t="s">
        <v>938</v>
      </c>
      <c r="K190" s="204" t="s">
        <v>3850</v>
      </c>
      <c r="L190" s="194"/>
    </row>
    <row r="191" spans="1:12" x14ac:dyDescent="0.35">
      <c r="A191" s="240"/>
      <c r="B191" s="239"/>
      <c r="C191" s="119" t="s">
        <v>1845</v>
      </c>
      <c r="D191" s="62" t="s">
        <v>1846</v>
      </c>
      <c r="E191" s="62"/>
      <c r="F191" s="103" t="s">
        <v>1736</v>
      </c>
      <c r="G191" s="119"/>
      <c r="H191" s="62"/>
      <c r="I191" s="62"/>
      <c r="J191" s="62"/>
      <c r="K191" s="204"/>
      <c r="L191" s="196"/>
    </row>
    <row r="192" spans="1:12" s="2" customFormat="1" x14ac:dyDescent="0.35">
      <c r="A192" s="224"/>
      <c r="B192" s="222"/>
      <c r="C192" s="120" t="s">
        <v>1847</v>
      </c>
      <c r="D192" s="113" t="s">
        <v>1848</v>
      </c>
      <c r="E192" s="113" t="s">
        <v>1844</v>
      </c>
      <c r="F192" s="68" t="s">
        <v>1736</v>
      </c>
      <c r="G192" s="120"/>
      <c r="H192" s="113"/>
      <c r="I192" s="113"/>
      <c r="J192" s="113"/>
      <c r="K192" s="204"/>
      <c r="L192" s="195"/>
    </row>
    <row r="193" spans="1:12" x14ac:dyDescent="0.35">
      <c r="A193" s="94" t="s">
        <v>457</v>
      </c>
      <c r="B193" s="56" t="s">
        <v>458</v>
      </c>
      <c r="C193" s="127" t="s">
        <v>938</v>
      </c>
      <c r="D193" s="56" t="s">
        <v>938</v>
      </c>
      <c r="E193" s="56" t="s">
        <v>938</v>
      </c>
      <c r="F193" s="104" t="s">
        <v>938</v>
      </c>
      <c r="G193" s="127" t="s">
        <v>3222</v>
      </c>
      <c r="H193" s="56" t="s">
        <v>3223</v>
      </c>
      <c r="I193" s="56" t="s">
        <v>3224</v>
      </c>
      <c r="J193" s="56" t="s">
        <v>1521</v>
      </c>
      <c r="K193" s="205" t="s">
        <v>3853</v>
      </c>
      <c r="L193" s="190"/>
    </row>
    <row r="194" spans="1:12" s="2" customFormat="1" x14ac:dyDescent="0.35">
      <c r="A194" s="91"/>
      <c r="B194" s="57"/>
      <c r="C194" s="128"/>
      <c r="D194" s="57"/>
      <c r="E194" s="57"/>
      <c r="F194" s="105"/>
      <c r="G194" s="128" t="s">
        <v>3225</v>
      </c>
      <c r="H194" s="57" t="s">
        <v>3226</v>
      </c>
      <c r="I194" s="57" t="s">
        <v>3208</v>
      </c>
      <c r="J194" s="57" t="s">
        <v>1521</v>
      </c>
      <c r="K194" s="205"/>
      <c r="L194" s="192"/>
    </row>
    <row r="195" spans="1:12" x14ac:dyDescent="0.35">
      <c r="A195" s="218" t="s">
        <v>543</v>
      </c>
      <c r="B195" s="215" t="s">
        <v>543</v>
      </c>
      <c r="C195" s="117" t="s">
        <v>1849</v>
      </c>
      <c r="D195" s="115" t="s">
        <v>1850</v>
      </c>
      <c r="E195" s="115" t="s">
        <v>1851</v>
      </c>
      <c r="F195" s="84" t="s">
        <v>924</v>
      </c>
      <c r="G195" s="117" t="s">
        <v>3103</v>
      </c>
      <c r="H195" s="115" t="s">
        <v>3104</v>
      </c>
      <c r="I195" s="115"/>
      <c r="J195" s="115" t="s">
        <v>1521</v>
      </c>
      <c r="K195" s="202" t="s">
        <v>3857</v>
      </c>
      <c r="L195" s="187" t="s">
        <v>3860</v>
      </c>
    </row>
    <row r="196" spans="1:12" x14ac:dyDescent="0.35">
      <c r="A196" s="234"/>
      <c r="B196" s="216"/>
      <c r="C196" s="117" t="s">
        <v>1852</v>
      </c>
      <c r="D196" s="115" t="s">
        <v>1853</v>
      </c>
      <c r="E196" s="115"/>
      <c r="F196" s="84" t="s">
        <v>924</v>
      </c>
      <c r="G196" s="117"/>
      <c r="H196" s="115"/>
      <c r="I196" s="115"/>
      <c r="J196" s="115"/>
      <c r="K196" s="202"/>
      <c r="L196" s="188"/>
    </row>
    <row r="197" spans="1:12" s="2" customFormat="1" x14ac:dyDescent="0.35">
      <c r="A197" s="235"/>
      <c r="B197" s="217"/>
      <c r="C197" s="118" t="s">
        <v>1854</v>
      </c>
      <c r="D197" s="116" t="s">
        <v>1855</v>
      </c>
      <c r="E197" s="116" t="s">
        <v>1856</v>
      </c>
      <c r="F197" s="85" t="s">
        <v>924</v>
      </c>
      <c r="G197" s="118"/>
      <c r="H197" s="116"/>
      <c r="I197" s="116"/>
      <c r="J197" s="116"/>
      <c r="K197" s="202"/>
      <c r="L197" s="189"/>
    </row>
    <row r="198" spans="1:12" x14ac:dyDescent="0.35">
      <c r="A198" s="212" t="s">
        <v>95</v>
      </c>
      <c r="B198" s="209" t="s">
        <v>96</v>
      </c>
      <c r="C198" s="127" t="s">
        <v>938</v>
      </c>
      <c r="D198" s="56" t="s">
        <v>938</v>
      </c>
      <c r="E198" s="56" t="s">
        <v>938</v>
      </c>
      <c r="F198" s="104" t="s">
        <v>938</v>
      </c>
      <c r="G198" s="127" t="s">
        <v>3227</v>
      </c>
      <c r="H198" s="56" t="s">
        <v>3228</v>
      </c>
      <c r="I198" s="56" t="s">
        <v>3229</v>
      </c>
      <c r="J198" s="56" t="s">
        <v>3230</v>
      </c>
      <c r="K198" s="205" t="s">
        <v>3853</v>
      </c>
      <c r="L198" s="190"/>
    </row>
    <row r="199" spans="1:12" x14ac:dyDescent="0.35">
      <c r="A199" s="213"/>
      <c r="B199" s="210"/>
      <c r="C199" s="127"/>
      <c r="D199" s="56"/>
      <c r="E199" s="56"/>
      <c r="F199" s="104"/>
      <c r="G199" s="127" t="s">
        <v>3231</v>
      </c>
      <c r="H199" s="56" t="s">
        <v>3232</v>
      </c>
      <c r="I199" s="56" t="s">
        <v>3233</v>
      </c>
      <c r="J199" s="56" t="s">
        <v>3906</v>
      </c>
      <c r="K199" s="205"/>
      <c r="L199" s="191"/>
    </row>
    <row r="200" spans="1:12" x14ac:dyDescent="0.35">
      <c r="A200" s="213"/>
      <c r="B200" s="210"/>
      <c r="C200" s="127"/>
      <c r="D200" s="56"/>
      <c r="E200" s="56"/>
      <c r="F200" s="104"/>
      <c r="G200" s="127" t="s">
        <v>3227</v>
      </c>
      <c r="H200" s="56" t="s">
        <v>3228</v>
      </c>
      <c r="I200" s="56"/>
      <c r="J200" s="56" t="s">
        <v>3906</v>
      </c>
      <c r="K200" s="205"/>
      <c r="L200" s="191"/>
    </row>
    <row r="201" spans="1:12" x14ac:dyDescent="0.35">
      <c r="A201" s="213"/>
      <c r="B201" s="210"/>
      <c r="C201" s="127"/>
      <c r="D201" s="56"/>
      <c r="E201" s="56"/>
      <c r="F201" s="104"/>
      <c r="G201" s="127" t="s">
        <v>3234</v>
      </c>
      <c r="H201" s="56" t="s">
        <v>3235</v>
      </c>
      <c r="I201" s="56" t="s">
        <v>3236</v>
      </c>
      <c r="J201" s="56" t="s">
        <v>3906</v>
      </c>
      <c r="K201" s="205"/>
      <c r="L201" s="191"/>
    </row>
    <row r="202" spans="1:12" s="2" customFormat="1" x14ac:dyDescent="0.35">
      <c r="A202" s="214"/>
      <c r="B202" s="211"/>
      <c r="C202" s="128"/>
      <c r="D202" s="57"/>
      <c r="E202" s="57"/>
      <c r="F202" s="105"/>
      <c r="G202" s="128" t="s">
        <v>3237</v>
      </c>
      <c r="H202" s="57" t="s">
        <v>3238</v>
      </c>
      <c r="I202" s="57" t="s">
        <v>3239</v>
      </c>
      <c r="J202" s="57" t="s">
        <v>3906</v>
      </c>
      <c r="K202" s="205"/>
      <c r="L202" s="192"/>
    </row>
    <row r="203" spans="1:12" x14ac:dyDescent="0.35">
      <c r="A203" s="223" t="s">
        <v>217</v>
      </c>
      <c r="B203" s="221" t="s">
        <v>218</v>
      </c>
      <c r="C203" s="119" t="s">
        <v>1857</v>
      </c>
      <c r="D203" s="62" t="s">
        <v>1858</v>
      </c>
      <c r="E203" s="62" t="s">
        <v>1859</v>
      </c>
      <c r="F203" s="103" t="s">
        <v>1860</v>
      </c>
      <c r="G203" s="119" t="s">
        <v>938</v>
      </c>
      <c r="H203" s="62" t="s">
        <v>938</v>
      </c>
      <c r="I203" s="62" t="s">
        <v>938</v>
      </c>
      <c r="J203" s="62" t="s">
        <v>938</v>
      </c>
      <c r="K203" s="204" t="s">
        <v>3850</v>
      </c>
      <c r="L203" s="194"/>
    </row>
    <row r="204" spans="1:12" x14ac:dyDescent="0.35">
      <c r="A204" s="240"/>
      <c r="B204" s="239"/>
      <c r="C204" s="119" t="s">
        <v>1861</v>
      </c>
      <c r="D204" s="62" t="s">
        <v>1862</v>
      </c>
      <c r="E204" s="62" t="s">
        <v>1863</v>
      </c>
      <c r="F204" s="103" t="s">
        <v>1860</v>
      </c>
      <c r="G204" s="119"/>
      <c r="H204" s="62"/>
      <c r="I204" s="62"/>
      <c r="J204" s="62"/>
      <c r="K204" s="204"/>
      <c r="L204" s="196"/>
    </row>
    <row r="205" spans="1:12" x14ac:dyDescent="0.35">
      <c r="A205" s="240"/>
      <c r="B205" s="239"/>
      <c r="C205" s="119" t="s">
        <v>1864</v>
      </c>
      <c r="D205" s="62" t="s">
        <v>1865</v>
      </c>
      <c r="E205" s="62" t="s">
        <v>1866</v>
      </c>
      <c r="F205" s="103" t="s">
        <v>1860</v>
      </c>
      <c r="G205" s="119"/>
      <c r="H205" s="62"/>
      <c r="I205" s="62"/>
      <c r="J205" s="62"/>
      <c r="K205" s="204"/>
      <c r="L205" s="196"/>
    </row>
    <row r="206" spans="1:12" x14ac:dyDescent="0.35">
      <c r="A206" s="240"/>
      <c r="B206" s="239"/>
      <c r="C206" s="119" t="s">
        <v>1861</v>
      </c>
      <c r="D206" s="62" t="s">
        <v>1862</v>
      </c>
      <c r="E206" s="62" t="s">
        <v>1863</v>
      </c>
      <c r="F206" s="103" t="s">
        <v>1860</v>
      </c>
      <c r="G206" s="119"/>
      <c r="H206" s="62"/>
      <c r="I206" s="62"/>
      <c r="J206" s="62"/>
      <c r="K206" s="204"/>
      <c r="L206" s="196"/>
    </row>
    <row r="207" spans="1:12" s="2" customFormat="1" x14ac:dyDescent="0.35">
      <c r="A207" s="224"/>
      <c r="B207" s="222"/>
      <c r="C207" s="120" t="s">
        <v>1867</v>
      </c>
      <c r="D207" s="113" t="s">
        <v>1868</v>
      </c>
      <c r="E207" s="113" t="s">
        <v>1869</v>
      </c>
      <c r="F207" s="68" t="s">
        <v>1860</v>
      </c>
      <c r="G207" s="120"/>
      <c r="H207" s="113"/>
      <c r="I207" s="113"/>
      <c r="J207" s="113"/>
      <c r="K207" s="204"/>
      <c r="L207" s="195"/>
    </row>
    <row r="208" spans="1:12" x14ac:dyDescent="0.35">
      <c r="A208" s="218" t="s">
        <v>232</v>
      </c>
      <c r="B208" s="215" t="s">
        <v>233</v>
      </c>
      <c r="C208" s="117" t="s">
        <v>1870</v>
      </c>
      <c r="D208" s="115" t="s">
        <v>1871</v>
      </c>
      <c r="E208" s="115" t="s">
        <v>1872</v>
      </c>
      <c r="F208" s="84" t="s">
        <v>924</v>
      </c>
      <c r="G208" s="117" t="s">
        <v>3103</v>
      </c>
      <c r="H208" s="115" t="s">
        <v>3104</v>
      </c>
      <c r="I208" s="115"/>
      <c r="J208" s="115" t="s">
        <v>1521</v>
      </c>
      <c r="K208" s="202" t="s">
        <v>3857</v>
      </c>
      <c r="L208" s="187" t="s">
        <v>3860</v>
      </c>
    </row>
    <row r="209" spans="1:12" x14ac:dyDescent="0.35">
      <c r="A209" s="234"/>
      <c r="B209" s="216"/>
      <c r="C209" s="117" t="s">
        <v>1873</v>
      </c>
      <c r="D209" s="115" t="s">
        <v>1874</v>
      </c>
      <c r="E209" s="115" t="s">
        <v>1875</v>
      </c>
      <c r="F209" s="84" t="s">
        <v>924</v>
      </c>
      <c r="G209" s="117"/>
      <c r="H209" s="115"/>
      <c r="I209" s="115"/>
      <c r="J209" s="115"/>
      <c r="K209" s="202"/>
      <c r="L209" s="188"/>
    </row>
    <row r="210" spans="1:12" s="2" customFormat="1" x14ac:dyDescent="0.35">
      <c r="A210" s="235"/>
      <c r="B210" s="217"/>
      <c r="C210" s="118" t="s">
        <v>1876</v>
      </c>
      <c r="D210" s="116" t="s">
        <v>1877</v>
      </c>
      <c r="E210" s="116"/>
      <c r="F210" s="85" t="s">
        <v>924</v>
      </c>
      <c r="G210" s="118"/>
      <c r="H210" s="116"/>
      <c r="I210" s="116"/>
      <c r="J210" s="116"/>
      <c r="K210" s="202"/>
      <c r="L210" s="189"/>
    </row>
    <row r="211" spans="1:12" x14ac:dyDescent="0.35">
      <c r="A211" s="218" t="s">
        <v>302</v>
      </c>
      <c r="B211" s="215" t="s">
        <v>303</v>
      </c>
      <c r="C211" s="117" t="s">
        <v>1878</v>
      </c>
      <c r="D211" s="115" t="s">
        <v>1879</v>
      </c>
      <c r="E211" s="115" t="s">
        <v>1880</v>
      </c>
      <c r="F211" s="84" t="s">
        <v>1881</v>
      </c>
      <c r="G211" s="117" t="s">
        <v>3240</v>
      </c>
      <c r="H211" s="115" t="s">
        <v>3241</v>
      </c>
      <c r="I211" s="115" t="s">
        <v>3242</v>
      </c>
      <c r="J211" s="115" t="s">
        <v>3243</v>
      </c>
      <c r="K211" s="202" t="s">
        <v>3857</v>
      </c>
      <c r="L211" s="187" t="s">
        <v>3860</v>
      </c>
    </row>
    <row r="212" spans="1:12" x14ac:dyDescent="0.35">
      <c r="A212" s="234"/>
      <c r="B212" s="216"/>
      <c r="C212" s="117" t="s">
        <v>1882</v>
      </c>
      <c r="D212" s="115" t="s">
        <v>1883</v>
      </c>
      <c r="E212" s="115" t="s">
        <v>1884</v>
      </c>
      <c r="F212" s="84" t="s">
        <v>1881</v>
      </c>
      <c r="G212" s="117"/>
      <c r="H212" s="115"/>
      <c r="I212" s="115"/>
      <c r="J212" s="115"/>
      <c r="K212" s="202"/>
      <c r="L212" s="188"/>
    </row>
    <row r="213" spans="1:12" x14ac:dyDescent="0.35">
      <c r="A213" s="234"/>
      <c r="B213" s="216"/>
      <c r="C213" s="117" t="s">
        <v>1885</v>
      </c>
      <c r="D213" s="115" t="s">
        <v>1886</v>
      </c>
      <c r="E213" s="115" t="s">
        <v>1887</v>
      </c>
      <c r="F213" s="84" t="s">
        <v>1626</v>
      </c>
      <c r="G213" s="117"/>
      <c r="H213" s="115"/>
      <c r="I213" s="115"/>
      <c r="J213" s="115"/>
      <c r="K213" s="202"/>
      <c r="L213" s="188"/>
    </row>
    <row r="214" spans="1:12" s="2" customFormat="1" x14ac:dyDescent="0.35">
      <c r="A214" s="235"/>
      <c r="B214" s="217"/>
      <c r="C214" s="118" t="s">
        <v>1888</v>
      </c>
      <c r="D214" s="116" t="s">
        <v>1889</v>
      </c>
      <c r="E214" s="116" t="s">
        <v>1890</v>
      </c>
      <c r="F214" s="85" t="s">
        <v>1881</v>
      </c>
      <c r="G214" s="118"/>
      <c r="H214" s="116"/>
      <c r="I214" s="116"/>
      <c r="J214" s="116"/>
      <c r="K214" s="202"/>
      <c r="L214" s="189"/>
    </row>
    <row r="215" spans="1:12" s="55" customFormat="1" x14ac:dyDescent="0.35">
      <c r="A215" s="95" t="s">
        <v>546</v>
      </c>
      <c r="B215" s="108" t="s">
        <v>547</v>
      </c>
      <c r="C215" s="133" t="s">
        <v>1891</v>
      </c>
      <c r="D215" s="108" t="s">
        <v>1892</v>
      </c>
      <c r="E215" s="108" t="s">
        <v>1893</v>
      </c>
      <c r="F215" s="134" t="s">
        <v>924</v>
      </c>
      <c r="G215" s="133" t="s">
        <v>3103</v>
      </c>
      <c r="H215" s="108" t="s">
        <v>3104</v>
      </c>
      <c r="I215" s="108"/>
      <c r="J215" s="108" t="s">
        <v>1521</v>
      </c>
      <c r="K215" s="73" t="s">
        <v>3857</v>
      </c>
      <c r="L215" s="86" t="s">
        <v>3860</v>
      </c>
    </row>
    <row r="216" spans="1:12" x14ac:dyDescent="0.35">
      <c r="A216" s="223" t="s">
        <v>650</v>
      </c>
      <c r="B216" s="221" t="s">
        <v>651</v>
      </c>
      <c r="C216" s="119" t="s">
        <v>1894</v>
      </c>
      <c r="D216" s="62" t="s">
        <v>1895</v>
      </c>
      <c r="E216" s="62" t="s">
        <v>1896</v>
      </c>
      <c r="F216" s="103" t="s">
        <v>1660</v>
      </c>
      <c r="G216" s="119" t="s">
        <v>938</v>
      </c>
      <c r="H216" s="62" t="s">
        <v>938</v>
      </c>
      <c r="I216" s="62" t="s">
        <v>938</v>
      </c>
      <c r="J216" s="62" t="s">
        <v>938</v>
      </c>
      <c r="K216" s="204" t="s">
        <v>3850</v>
      </c>
      <c r="L216" s="194"/>
    </row>
    <row r="217" spans="1:12" x14ac:dyDescent="0.35">
      <c r="A217" s="240"/>
      <c r="B217" s="239"/>
      <c r="C217" s="119" t="s">
        <v>1897</v>
      </c>
      <c r="D217" s="62" t="s">
        <v>1898</v>
      </c>
      <c r="E217" s="62" t="s">
        <v>1896</v>
      </c>
      <c r="F217" s="103" t="s">
        <v>1660</v>
      </c>
      <c r="G217" s="119"/>
      <c r="H217" s="62"/>
      <c r="I217" s="62"/>
      <c r="J217" s="62"/>
      <c r="K217" s="204"/>
      <c r="L217" s="196"/>
    </row>
    <row r="218" spans="1:12" x14ac:dyDescent="0.35">
      <c r="A218" s="240"/>
      <c r="B218" s="239"/>
      <c r="C218" s="119" t="s">
        <v>1899</v>
      </c>
      <c r="D218" s="62" t="s">
        <v>1900</v>
      </c>
      <c r="E218" s="62" t="s">
        <v>1901</v>
      </c>
      <c r="F218" s="103" t="s">
        <v>1660</v>
      </c>
      <c r="G218" s="119"/>
      <c r="H218" s="62"/>
      <c r="I218" s="62"/>
      <c r="J218" s="62"/>
      <c r="K218" s="204"/>
      <c r="L218" s="196"/>
    </row>
    <row r="219" spans="1:12" x14ac:dyDescent="0.35">
      <c r="A219" s="240"/>
      <c r="B219" s="239"/>
      <c r="C219" s="119" t="s">
        <v>1902</v>
      </c>
      <c r="D219" s="62" t="s">
        <v>1903</v>
      </c>
      <c r="E219" s="62" t="s">
        <v>1896</v>
      </c>
      <c r="F219" s="103" t="s">
        <v>1660</v>
      </c>
      <c r="G219" s="119"/>
      <c r="H219" s="62"/>
      <c r="I219" s="62"/>
      <c r="J219" s="62"/>
      <c r="K219" s="204"/>
      <c r="L219" s="196"/>
    </row>
    <row r="220" spans="1:12" s="2" customFormat="1" x14ac:dyDescent="0.35">
      <c r="A220" s="224"/>
      <c r="B220" s="222"/>
      <c r="C220" s="120" t="s">
        <v>1899</v>
      </c>
      <c r="D220" s="113" t="s">
        <v>1900</v>
      </c>
      <c r="E220" s="113" t="s">
        <v>1901</v>
      </c>
      <c r="F220" s="68" t="s">
        <v>1660</v>
      </c>
      <c r="G220" s="120"/>
      <c r="H220" s="113"/>
      <c r="I220" s="113"/>
      <c r="J220" s="113"/>
      <c r="K220" s="204"/>
      <c r="L220" s="195"/>
    </row>
    <row r="221" spans="1:12" s="55" customFormat="1" x14ac:dyDescent="0.35">
      <c r="A221" s="92" t="s">
        <v>187</v>
      </c>
      <c r="B221" s="106" t="s">
        <v>188</v>
      </c>
      <c r="C221" s="129" t="s">
        <v>938</v>
      </c>
      <c r="D221" s="106" t="s">
        <v>938</v>
      </c>
      <c r="E221" s="106" t="s">
        <v>938</v>
      </c>
      <c r="F221" s="130" t="s">
        <v>938</v>
      </c>
      <c r="G221" s="129" t="s">
        <v>938</v>
      </c>
      <c r="H221" s="106" t="s">
        <v>938</v>
      </c>
      <c r="I221" s="106" t="s">
        <v>938</v>
      </c>
      <c r="J221" s="106" t="s">
        <v>938</v>
      </c>
      <c r="K221" s="65" t="s">
        <v>3852</v>
      </c>
      <c r="L221" s="82"/>
    </row>
    <row r="222" spans="1:12" x14ac:dyDescent="0.35">
      <c r="A222" s="223" t="s">
        <v>240</v>
      </c>
      <c r="B222" s="221" t="s">
        <v>241</v>
      </c>
      <c r="C222" s="119" t="s">
        <v>1904</v>
      </c>
      <c r="D222" s="62" t="s">
        <v>1905</v>
      </c>
      <c r="E222" s="62" t="s">
        <v>241</v>
      </c>
      <c r="F222" s="103" t="s">
        <v>1681</v>
      </c>
      <c r="G222" s="119" t="s">
        <v>938</v>
      </c>
      <c r="H222" s="62" t="s">
        <v>938</v>
      </c>
      <c r="I222" s="62" t="s">
        <v>938</v>
      </c>
      <c r="J222" s="62" t="s">
        <v>938</v>
      </c>
      <c r="K222" s="204" t="s">
        <v>3850</v>
      </c>
      <c r="L222" s="194"/>
    </row>
    <row r="223" spans="1:12" x14ac:dyDescent="0.35">
      <c r="A223" s="240"/>
      <c r="B223" s="239"/>
      <c r="C223" s="119" t="s">
        <v>1906</v>
      </c>
      <c r="D223" s="62" t="s">
        <v>1907</v>
      </c>
      <c r="E223" s="62" t="s">
        <v>241</v>
      </c>
      <c r="F223" s="103" t="s">
        <v>1681</v>
      </c>
      <c r="G223" s="119"/>
      <c r="H223" s="62"/>
      <c r="I223" s="62"/>
      <c r="J223" s="62"/>
      <c r="K223" s="204"/>
      <c r="L223" s="196"/>
    </row>
    <row r="224" spans="1:12" s="2" customFormat="1" x14ac:dyDescent="0.35">
      <c r="A224" s="224"/>
      <c r="B224" s="222"/>
      <c r="C224" s="120" t="s">
        <v>1908</v>
      </c>
      <c r="D224" s="113" t="s">
        <v>1909</v>
      </c>
      <c r="E224" s="113" t="s">
        <v>1910</v>
      </c>
      <c r="F224" s="68" t="s">
        <v>1681</v>
      </c>
      <c r="G224" s="120"/>
      <c r="H224" s="113"/>
      <c r="I224" s="113"/>
      <c r="J224" s="113"/>
      <c r="K224" s="204"/>
      <c r="L224" s="195"/>
    </row>
    <row r="225" spans="1:12" s="55" customFormat="1" x14ac:dyDescent="0.35">
      <c r="A225" s="92" t="s">
        <v>262</v>
      </c>
      <c r="B225" s="106" t="s">
        <v>263</v>
      </c>
      <c r="C225" s="129" t="s">
        <v>938</v>
      </c>
      <c r="D225" s="106" t="s">
        <v>938</v>
      </c>
      <c r="E225" s="106" t="s">
        <v>938</v>
      </c>
      <c r="F225" s="130" t="s">
        <v>938</v>
      </c>
      <c r="G225" s="129" t="s">
        <v>938</v>
      </c>
      <c r="H225" s="106" t="s">
        <v>938</v>
      </c>
      <c r="I225" s="106" t="s">
        <v>938</v>
      </c>
      <c r="J225" s="106" t="s">
        <v>938</v>
      </c>
      <c r="K225" s="65" t="s">
        <v>3852</v>
      </c>
      <c r="L225" s="82"/>
    </row>
    <row r="226" spans="1:12" x14ac:dyDescent="0.35">
      <c r="A226" s="247" t="s">
        <v>308</v>
      </c>
      <c r="B226" s="242" t="s">
        <v>309</v>
      </c>
      <c r="C226" s="119" t="s">
        <v>1911</v>
      </c>
      <c r="D226" s="62" t="s">
        <v>1912</v>
      </c>
      <c r="E226" s="62" t="s">
        <v>1913</v>
      </c>
      <c r="F226" s="103" t="s">
        <v>1914</v>
      </c>
      <c r="G226" s="119" t="s">
        <v>938</v>
      </c>
      <c r="H226" s="62" t="s">
        <v>938</v>
      </c>
      <c r="I226" s="62" t="s">
        <v>938</v>
      </c>
      <c r="J226" s="62" t="s">
        <v>938</v>
      </c>
      <c r="K226" s="204" t="s">
        <v>3850</v>
      </c>
      <c r="L226" s="194"/>
    </row>
    <row r="227" spans="1:12" x14ac:dyDescent="0.35">
      <c r="A227" s="240"/>
      <c r="B227" s="242"/>
      <c r="C227" s="119" t="s">
        <v>1915</v>
      </c>
      <c r="D227" s="62" t="s">
        <v>1916</v>
      </c>
      <c r="E227" s="62"/>
      <c r="F227" s="103" t="s">
        <v>1914</v>
      </c>
      <c r="G227" s="119"/>
      <c r="H227" s="62"/>
      <c r="I227" s="62"/>
      <c r="J227" s="62"/>
      <c r="K227" s="204"/>
      <c r="L227" s="196"/>
    </row>
    <row r="228" spans="1:12" s="2" customFormat="1" x14ac:dyDescent="0.35">
      <c r="A228" s="240"/>
      <c r="B228" s="242"/>
      <c r="C228" s="120" t="s">
        <v>1917</v>
      </c>
      <c r="D228" s="113" t="s">
        <v>1918</v>
      </c>
      <c r="E228" s="113" t="s">
        <v>1919</v>
      </c>
      <c r="F228" s="68" t="s">
        <v>1914</v>
      </c>
      <c r="G228" s="120"/>
      <c r="H228" s="113"/>
      <c r="I228" s="113"/>
      <c r="J228" s="113"/>
      <c r="K228" s="204"/>
      <c r="L228" s="195"/>
    </row>
    <row r="229" spans="1:12" s="2" customFormat="1" x14ac:dyDescent="0.35">
      <c r="A229" s="90" t="s">
        <v>365</v>
      </c>
      <c r="B229" s="63" t="s">
        <v>366</v>
      </c>
      <c r="C229" s="125" t="s">
        <v>938</v>
      </c>
      <c r="D229" s="63" t="s">
        <v>938</v>
      </c>
      <c r="E229" s="63" t="s">
        <v>938</v>
      </c>
      <c r="F229" s="126" t="s">
        <v>938</v>
      </c>
      <c r="G229" s="125" t="s">
        <v>938</v>
      </c>
      <c r="H229" s="63" t="s">
        <v>938</v>
      </c>
      <c r="I229" s="63" t="s">
        <v>938</v>
      </c>
      <c r="J229" s="63" t="s">
        <v>938</v>
      </c>
      <c r="K229" s="65" t="s">
        <v>3852</v>
      </c>
      <c r="L229" s="77"/>
    </row>
    <row r="230" spans="1:12" s="55" customFormat="1" x14ac:dyDescent="0.35">
      <c r="A230" s="92" t="s">
        <v>381</v>
      </c>
      <c r="B230" s="106" t="s">
        <v>382</v>
      </c>
      <c r="C230" s="129" t="s">
        <v>938</v>
      </c>
      <c r="D230" s="106" t="s">
        <v>938</v>
      </c>
      <c r="E230" s="106" t="s">
        <v>938</v>
      </c>
      <c r="F230" s="130" t="s">
        <v>938</v>
      </c>
      <c r="G230" s="129" t="s">
        <v>938</v>
      </c>
      <c r="H230" s="106" t="s">
        <v>938</v>
      </c>
      <c r="I230" s="106" t="s">
        <v>938</v>
      </c>
      <c r="J230" s="106" t="s">
        <v>938</v>
      </c>
      <c r="K230" s="65" t="s">
        <v>3852</v>
      </c>
      <c r="L230" s="82"/>
    </row>
    <row r="231" spans="1:12" x14ac:dyDescent="0.35">
      <c r="A231" s="223" t="s">
        <v>499</v>
      </c>
      <c r="B231" s="221" t="s">
        <v>500</v>
      </c>
      <c r="C231" s="119" t="s">
        <v>1920</v>
      </c>
      <c r="D231" s="62" t="s">
        <v>1921</v>
      </c>
      <c r="E231" s="62" t="s">
        <v>500</v>
      </c>
      <c r="F231" s="103" t="s">
        <v>1736</v>
      </c>
      <c r="G231" s="119" t="s">
        <v>938</v>
      </c>
      <c r="H231" s="62" t="s">
        <v>938</v>
      </c>
      <c r="I231" s="62" t="s">
        <v>938</v>
      </c>
      <c r="J231" s="62" t="s">
        <v>938</v>
      </c>
      <c r="K231" s="204" t="s">
        <v>3850</v>
      </c>
      <c r="L231" s="194"/>
    </row>
    <row r="232" spans="1:12" x14ac:dyDescent="0.35">
      <c r="A232" s="240"/>
      <c r="B232" s="239"/>
      <c r="C232" s="119" t="s">
        <v>1922</v>
      </c>
      <c r="D232" s="62" t="s">
        <v>1923</v>
      </c>
      <c r="E232" s="62" t="s">
        <v>1924</v>
      </c>
      <c r="F232" s="103" t="s">
        <v>1736</v>
      </c>
      <c r="G232" s="119"/>
      <c r="H232" s="62"/>
      <c r="I232" s="62"/>
      <c r="J232" s="62"/>
      <c r="K232" s="204"/>
      <c r="L232" s="196"/>
    </row>
    <row r="233" spans="1:12" s="2" customFormat="1" x14ac:dyDescent="0.35">
      <c r="A233" s="224"/>
      <c r="B233" s="222"/>
      <c r="C233" s="120" t="s">
        <v>1925</v>
      </c>
      <c r="D233" s="113" t="s">
        <v>1926</v>
      </c>
      <c r="E233" s="113" t="s">
        <v>1927</v>
      </c>
      <c r="F233" s="68" t="s">
        <v>1736</v>
      </c>
      <c r="G233" s="120"/>
      <c r="H233" s="113"/>
      <c r="I233" s="113"/>
      <c r="J233" s="113"/>
      <c r="K233" s="204"/>
      <c r="L233" s="195"/>
    </row>
    <row r="234" spans="1:12" s="55" customFormat="1" x14ac:dyDescent="0.35">
      <c r="A234" s="92" t="s">
        <v>519</v>
      </c>
      <c r="B234" s="106" t="s">
        <v>520</v>
      </c>
      <c r="C234" s="129" t="s">
        <v>938</v>
      </c>
      <c r="D234" s="106" t="s">
        <v>938</v>
      </c>
      <c r="E234" s="106" t="s">
        <v>938</v>
      </c>
      <c r="F234" s="130" t="s">
        <v>938</v>
      </c>
      <c r="G234" s="129" t="s">
        <v>938</v>
      </c>
      <c r="H234" s="106" t="s">
        <v>938</v>
      </c>
      <c r="I234" s="106" t="s">
        <v>938</v>
      </c>
      <c r="J234" s="106" t="s">
        <v>938</v>
      </c>
      <c r="K234" s="65" t="s">
        <v>3852</v>
      </c>
      <c r="L234" s="82"/>
    </row>
    <row r="235" spans="1:12" x14ac:dyDescent="0.35">
      <c r="A235" s="223" t="s">
        <v>344</v>
      </c>
      <c r="B235" s="221" t="s">
        <v>345</v>
      </c>
      <c r="C235" s="119" t="s">
        <v>1928</v>
      </c>
      <c r="D235" s="62" t="s">
        <v>1929</v>
      </c>
      <c r="E235" s="62" t="s">
        <v>1930</v>
      </c>
      <c r="F235" s="103" t="s">
        <v>1931</v>
      </c>
      <c r="G235" s="119" t="s">
        <v>938</v>
      </c>
      <c r="H235" s="62" t="s">
        <v>938</v>
      </c>
      <c r="I235" s="62" t="s">
        <v>938</v>
      </c>
      <c r="J235" s="62" t="s">
        <v>938</v>
      </c>
      <c r="K235" s="204" t="s">
        <v>3850</v>
      </c>
      <c r="L235" s="194"/>
    </row>
    <row r="236" spans="1:12" s="2" customFormat="1" x14ac:dyDescent="0.35">
      <c r="A236" s="224"/>
      <c r="B236" s="222"/>
      <c r="C236" s="120" t="s">
        <v>1932</v>
      </c>
      <c r="D236" s="113" t="s">
        <v>1933</v>
      </c>
      <c r="E236" s="113"/>
      <c r="F236" s="68" t="s">
        <v>1931</v>
      </c>
      <c r="G236" s="120"/>
      <c r="H236" s="113"/>
      <c r="I236" s="113"/>
      <c r="J236" s="113"/>
      <c r="K236" s="204"/>
      <c r="L236" s="195"/>
    </row>
    <row r="237" spans="1:12" x14ac:dyDescent="0.35">
      <c r="A237" s="212" t="s">
        <v>352</v>
      </c>
      <c r="B237" s="209" t="s">
        <v>353</v>
      </c>
      <c r="C237" s="127" t="s">
        <v>938</v>
      </c>
      <c r="D237" s="56" t="s">
        <v>938</v>
      </c>
      <c r="E237" s="56" t="s">
        <v>938</v>
      </c>
      <c r="F237" s="104" t="s">
        <v>938</v>
      </c>
      <c r="G237" s="127" t="s">
        <v>3244</v>
      </c>
      <c r="H237" s="56" t="s">
        <v>3245</v>
      </c>
      <c r="I237" s="56" t="s">
        <v>3246</v>
      </c>
      <c r="J237" s="56" t="s">
        <v>1521</v>
      </c>
      <c r="K237" s="205" t="s">
        <v>3853</v>
      </c>
      <c r="L237" s="190"/>
    </row>
    <row r="238" spans="1:12" x14ac:dyDescent="0.35">
      <c r="A238" s="213"/>
      <c r="B238" s="210"/>
      <c r="C238" s="127"/>
      <c r="D238" s="56"/>
      <c r="E238" s="56"/>
      <c r="F238" s="104"/>
      <c r="G238" s="127" t="s">
        <v>3247</v>
      </c>
      <c r="H238" s="56" t="s">
        <v>3248</v>
      </c>
      <c r="I238" s="56" t="s">
        <v>3249</v>
      </c>
      <c r="J238" s="56" t="s">
        <v>1521</v>
      </c>
      <c r="K238" s="205"/>
      <c r="L238" s="191"/>
    </row>
    <row r="239" spans="1:12" s="2" customFormat="1" x14ac:dyDescent="0.35">
      <c r="A239" s="214"/>
      <c r="B239" s="211"/>
      <c r="C239" s="128"/>
      <c r="D239" s="57"/>
      <c r="E239" s="57"/>
      <c r="F239" s="105"/>
      <c r="G239" s="128" t="s">
        <v>3250</v>
      </c>
      <c r="H239" s="57" t="s">
        <v>3251</v>
      </c>
      <c r="I239" s="57" t="s">
        <v>353</v>
      </c>
      <c r="J239" s="57" t="s">
        <v>1521</v>
      </c>
      <c r="K239" s="205"/>
      <c r="L239" s="192"/>
    </row>
    <row r="240" spans="1:12" x14ac:dyDescent="0.35">
      <c r="A240" s="223" t="s">
        <v>383</v>
      </c>
      <c r="B240" s="221" t="s">
        <v>384</v>
      </c>
      <c r="C240" s="119" t="s">
        <v>1934</v>
      </c>
      <c r="D240" s="62" t="s">
        <v>1935</v>
      </c>
      <c r="E240" s="62" t="s">
        <v>384</v>
      </c>
      <c r="F240" s="103" t="s">
        <v>1504</v>
      </c>
      <c r="G240" s="119" t="s">
        <v>938</v>
      </c>
      <c r="H240" s="62" t="s">
        <v>938</v>
      </c>
      <c r="I240" s="62" t="s">
        <v>938</v>
      </c>
      <c r="J240" s="62" t="s">
        <v>938</v>
      </c>
      <c r="K240" s="204" t="s">
        <v>3850</v>
      </c>
      <c r="L240" s="194"/>
    </row>
    <row r="241" spans="1:12" x14ac:dyDescent="0.35">
      <c r="A241" s="240"/>
      <c r="B241" s="239"/>
      <c r="C241" s="119" t="s">
        <v>1936</v>
      </c>
      <c r="D241" s="62" t="s">
        <v>1937</v>
      </c>
      <c r="E241" s="62" t="s">
        <v>1938</v>
      </c>
      <c r="F241" s="103" t="s">
        <v>1504</v>
      </c>
      <c r="G241" s="119"/>
      <c r="H241" s="62"/>
      <c r="I241" s="62"/>
      <c r="J241" s="62"/>
      <c r="K241" s="204"/>
      <c r="L241" s="196"/>
    </row>
    <row r="242" spans="1:12" s="2" customFormat="1" x14ac:dyDescent="0.35">
      <c r="A242" s="224"/>
      <c r="B242" s="222"/>
      <c r="C242" s="120" t="s">
        <v>1934</v>
      </c>
      <c r="D242" s="113" t="s">
        <v>1935</v>
      </c>
      <c r="E242" s="113" t="s">
        <v>384</v>
      </c>
      <c r="F242" s="68" t="s">
        <v>1504</v>
      </c>
      <c r="G242" s="120"/>
      <c r="H242" s="113"/>
      <c r="I242" s="113"/>
      <c r="J242" s="113"/>
      <c r="K242" s="204"/>
      <c r="L242" s="195"/>
    </row>
    <row r="243" spans="1:12" s="55" customFormat="1" x14ac:dyDescent="0.35">
      <c r="A243" s="92" t="s">
        <v>385</v>
      </c>
      <c r="B243" s="106" t="s">
        <v>386</v>
      </c>
      <c r="C243" s="129" t="s">
        <v>938</v>
      </c>
      <c r="D243" s="106" t="s">
        <v>938</v>
      </c>
      <c r="E243" s="106" t="s">
        <v>938</v>
      </c>
      <c r="F243" s="130" t="s">
        <v>938</v>
      </c>
      <c r="G243" s="129" t="s">
        <v>938</v>
      </c>
      <c r="H243" s="106" t="s">
        <v>938</v>
      </c>
      <c r="I243" s="106" t="s">
        <v>938</v>
      </c>
      <c r="J243" s="106" t="s">
        <v>938</v>
      </c>
      <c r="K243" s="65" t="s">
        <v>3852</v>
      </c>
      <c r="L243" s="82"/>
    </row>
    <row r="244" spans="1:12" x14ac:dyDescent="0.35">
      <c r="A244" s="218" t="s">
        <v>443</v>
      </c>
      <c r="B244" s="215" t="s">
        <v>444</v>
      </c>
      <c r="C244" s="117" t="s">
        <v>1939</v>
      </c>
      <c r="D244" s="115" t="s">
        <v>1940</v>
      </c>
      <c r="E244" s="115" t="s">
        <v>1941</v>
      </c>
      <c r="F244" s="84" t="s">
        <v>924</v>
      </c>
      <c r="G244" s="117" t="s">
        <v>3103</v>
      </c>
      <c r="H244" s="115" t="s">
        <v>3104</v>
      </c>
      <c r="I244" s="115"/>
      <c r="J244" s="115" t="s">
        <v>1521</v>
      </c>
      <c r="K244" s="202" t="s">
        <v>3857</v>
      </c>
      <c r="L244" s="187" t="s">
        <v>3860</v>
      </c>
    </row>
    <row r="245" spans="1:12" x14ac:dyDescent="0.35">
      <c r="A245" s="234"/>
      <c r="B245" s="216"/>
      <c r="C245" s="117" t="s">
        <v>1942</v>
      </c>
      <c r="D245" s="115" t="s">
        <v>1943</v>
      </c>
      <c r="E245" s="115"/>
      <c r="F245" s="84" t="s">
        <v>924</v>
      </c>
      <c r="G245" s="117" t="s">
        <v>3252</v>
      </c>
      <c r="H245" s="115" t="s">
        <v>3253</v>
      </c>
      <c r="I245" s="115" t="s">
        <v>3254</v>
      </c>
      <c r="J245" s="115" t="s">
        <v>1521</v>
      </c>
      <c r="K245" s="202"/>
      <c r="L245" s="188"/>
    </row>
    <row r="246" spans="1:12" x14ac:dyDescent="0.35">
      <c r="A246" s="234"/>
      <c r="B246" s="216"/>
      <c r="C246" s="117" t="s">
        <v>1944</v>
      </c>
      <c r="D246" s="115" t="s">
        <v>1945</v>
      </c>
      <c r="E246" s="115"/>
      <c r="F246" s="84" t="s">
        <v>924</v>
      </c>
      <c r="G246" s="117"/>
      <c r="H246" s="115"/>
      <c r="I246" s="115"/>
      <c r="J246" s="115"/>
      <c r="K246" s="202"/>
      <c r="L246" s="188"/>
    </row>
    <row r="247" spans="1:12" x14ac:dyDescent="0.35">
      <c r="A247" s="234"/>
      <c r="B247" s="216"/>
      <c r="C247" s="117" t="s">
        <v>1946</v>
      </c>
      <c r="D247" s="115" t="s">
        <v>1947</v>
      </c>
      <c r="E247" s="115"/>
      <c r="F247" s="84" t="s">
        <v>924</v>
      </c>
      <c r="G247" s="117"/>
      <c r="H247" s="115"/>
      <c r="I247" s="115"/>
      <c r="J247" s="115"/>
      <c r="K247" s="202"/>
      <c r="L247" s="188"/>
    </row>
    <row r="248" spans="1:12" s="2" customFormat="1" x14ac:dyDescent="0.35">
      <c r="A248" s="235"/>
      <c r="B248" s="217"/>
      <c r="C248" s="118" t="s">
        <v>1948</v>
      </c>
      <c r="D248" s="116" t="s">
        <v>1949</v>
      </c>
      <c r="E248" s="116" t="s">
        <v>1950</v>
      </c>
      <c r="F248" s="85" t="s">
        <v>924</v>
      </c>
      <c r="G248" s="118"/>
      <c r="H248" s="116"/>
      <c r="I248" s="116"/>
      <c r="J248" s="116"/>
      <c r="K248" s="202"/>
      <c r="L248" s="189"/>
    </row>
    <row r="249" spans="1:12" x14ac:dyDescent="0.35">
      <c r="A249" s="223" t="s">
        <v>467</v>
      </c>
      <c r="B249" s="221" t="s">
        <v>468</v>
      </c>
      <c r="C249" s="119" t="s">
        <v>1951</v>
      </c>
      <c r="D249" s="62" t="s">
        <v>1952</v>
      </c>
      <c r="E249" s="62" t="s">
        <v>468</v>
      </c>
      <c r="F249" s="103" t="s">
        <v>1660</v>
      </c>
      <c r="G249" s="119" t="s">
        <v>938</v>
      </c>
      <c r="H249" s="62" t="s">
        <v>938</v>
      </c>
      <c r="I249" s="62" t="s">
        <v>938</v>
      </c>
      <c r="J249" s="62" t="s">
        <v>938</v>
      </c>
      <c r="K249" s="204" t="s">
        <v>3850</v>
      </c>
      <c r="L249" s="194"/>
    </row>
    <row r="250" spans="1:12" x14ac:dyDescent="0.35">
      <c r="A250" s="240"/>
      <c r="B250" s="239"/>
      <c r="C250" s="119" t="s">
        <v>1902</v>
      </c>
      <c r="D250" s="62" t="s">
        <v>1903</v>
      </c>
      <c r="E250" s="62" t="s">
        <v>1896</v>
      </c>
      <c r="F250" s="103" t="s">
        <v>1660</v>
      </c>
      <c r="G250" s="119"/>
      <c r="H250" s="62"/>
      <c r="I250" s="62"/>
      <c r="J250" s="62"/>
      <c r="K250" s="204"/>
      <c r="L250" s="196"/>
    </row>
    <row r="251" spans="1:12" s="2" customFormat="1" x14ac:dyDescent="0.35">
      <c r="A251" s="224"/>
      <c r="B251" s="222"/>
      <c r="C251" s="120" t="s">
        <v>1953</v>
      </c>
      <c r="D251" s="113" t="s">
        <v>1954</v>
      </c>
      <c r="E251" s="113" t="s">
        <v>1896</v>
      </c>
      <c r="F251" s="68" t="s">
        <v>1660</v>
      </c>
      <c r="G251" s="120"/>
      <c r="H251" s="113"/>
      <c r="I251" s="113"/>
      <c r="J251" s="113"/>
      <c r="K251" s="204"/>
      <c r="L251" s="195"/>
    </row>
    <row r="252" spans="1:12" s="55" customFormat="1" x14ac:dyDescent="0.35">
      <c r="A252" s="92" t="s">
        <v>532</v>
      </c>
      <c r="B252" s="106" t="s">
        <v>533</v>
      </c>
      <c r="C252" s="129" t="s">
        <v>938</v>
      </c>
      <c r="D252" s="106" t="s">
        <v>938</v>
      </c>
      <c r="E252" s="106" t="s">
        <v>938</v>
      </c>
      <c r="F252" s="130" t="s">
        <v>938</v>
      </c>
      <c r="G252" s="129" t="s">
        <v>938</v>
      </c>
      <c r="H252" s="106" t="s">
        <v>938</v>
      </c>
      <c r="I252" s="106" t="s">
        <v>938</v>
      </c>
      <c r="J252" s="106" t="s">
        <v>938</v>
      </c>
      <c r="K252" s="65" t="s">
        <v>3852</v>
      </c>
      <c r="L252" s="82"/>
    </row>
    <row r="253" spans="1:12" x14ac:dyDescent="0.35">
      <c r="A253" s="212" t="s">
        <v>753</v>
      </c>
      <c r="B253" s="209" t="s">
        <v>754</v>
      </c>
      <c r="C253" s="127" t="s">
        <v>938</v>
      </c>
      <c r="D253" s="56" t="s">
        <v>938</v>
      </c>
      <c r="E253" s="56" t="s">
        <v>938</v>
      </c>
      <c r="F253" s="104" t="s">
        <v>938</v>
      </c>
      <c r="G253" s="127" t="s">
        <v>3255</v>
      </c>
      <c r="H253" s="56" t="s">
        <v>3256</v>
      </c>
      <c r="I253" s="56" t="s">
        <v>3257</v>
      </c>
      <c r="J253" s="56" t="s">
        <v>3258</v>
      </c>
      <c r="K253" s="205" t="s">
        <v>3853</v>
      </c>
      <c r="L253" s="190"/>
    </row>
    <row r="254" spans="1:12" x14ac:dyDescent="0.35">
      <c r="A254" s="213"/>
      <c r="B254" s="210"/>
      <c r="C254" s="127"/>
      <c r="D254" s="56"/>
      <c r="E254" s="56"/>
      <c r="F254" s="104"/>
      <c r="G254" s="127" t="s">
        <v>3259</v>
      </c>
      <c r="H254" s="56" t="s">
        <v>3260</v>
      </c>
      <c r="I254" s="56" t="s">
        <v>754</v>
      </c>
      <c r="J254" s="56" t="s">
        <v>3258</v>
      </c>
      <c r="K254" s="205"/>
      <c r="L254" s="191"/>
    </row>
    <row r="255" spans="1:12" s="2" customFormat="1" x14ac:dyDescent="0.35">
      <c r="A255" s="214"/>
      <c r="B255" s="211"/>
      <c r="C255" s="128"/>
      <c r="D255" s="57"/>
      <c r="E255" s="57"/>
      <c r="F255" s="105"/>
      <c r="G255" s="128" t="s">
        <v>3261</v>
      </c>
      <c r="H255" s="57" t="s">
        <v>3262</v>
      </c>
      <c r="I255" s="57" t="s">
        <v>754</v>
      </c>
      <c r="J255" s="57" t="s">
        <v>3258</v>
      </c>
      <c r="K255" s="205"/>
      <c r="L255" s="192"/>
    </row>
    <row r="256" spans="1:12" x14ac:dyDescent="0.35">
      <c r="A256" s="94" t="s">
        <v>802</v>
      </c>
      <c r="B256" s="56" t="s">
        <v>802</v>
      </c>
      <c r="C256" s="127" t="s">
        <v>938</v>
      </c>
      <c r="D256" s="56" t="s">
        <v>938</v>
      </c>
      <c r="E256" s="56" t="s">
        <v>938</v>
      </c>
      <c r="F256" s="104" t="s">
        <v>938</v>
      </c>
      <c r="G256" s="127" t="s">
        <v>3263</v>
      </c>
      <c r="H256" s="56" t="s">
        <v>3264</v>
      </c>
      <c r="I256" s="56" t="s">
        <v>3265</v>
      </c>
      <c r="J256" s="56" t="s">
        <v>3266</v>
      </c>
      <c r="K256" s="205" t="s">
        <v>3853</v>
      </c>
      <c r="L256" s="190"/>
    </row>
    <row r="257" spans="1:12" x14ac:dyDescent="0.35">
      <c r="A257" s="94"/>
      <c r="B257" s="56"/>
      <c r="C257" s="127"/>
      <c r="D257" s="56"/>
      <c r="E257" s="56"/>
      <c r="F257" s="104"/>
      <c r="G257" s="127" t="s">
        <v>3267</v>
      </c>
      <c r="H257" s="56" t="s">
        <v>3268</v>
      </c>
      <c r="I257" s="56" t="s">
        <v>3265</v>
      </c>
      <c r="J257" s="56" t="s">
        <v>3266</v>
      </c>
      <c r="K257" s="205"/>
      <c r="L257" s="191"/>
    </row>
    <row r="258" spans="1:12" s="2" customFormat="1" x14ac:dyDescent="0.35">
      <c r="A258" s="91"/>
      <c r="B258" s="57"/>
      <c r="C258" s="128"/>
      <c r="D258" s="57"/>
      <c r="E258" s="57"/>
      <c r="F258" s="105"/>
      <c r="G258" s="128" t="s">
        <v>3269</v>
      </c>
      <c r="H258" s="57" t="s">
        <v>3270</v>
      </c>
      <c r="I258" s="57" t="s">
        <v>3271</v>
      </c>
      <c r="J258" s="57" t="s">
        <v>3266</v>
      </c>
      <c r="K258" s="205"/>
      <c r="L258" s="192"/>
    </row>
    <row r="259" spans="1:12" x14ac:dyDescent="0.35">
      <c r="A259" s="229" t="s">
        <v>268</v>
      </c>
      <c r="B259" s="227" t="s">
        <v>269</v>
      </c>
      <c r="C259" s="121" t="s">
        <v>1955</v>
      </c>
      <c r="D259" s="122" t="s">
        <v>1956</v>
      </c>
      <c r="E259" s="122" t="s">
        <v>647</v>
      </c>
      <c r="F259" s="101" t="s">
        <v>1025</v>
      </c>
      <c r="G259" s="121" t="s">
        <v>3280</v>
      </c>
      <c r="H259" s="122" t="s">
        <v>3281</v>
      </c>
      <c r="I259" s="122" t="s">
        <v>3272</v>
      </c>
      <c r="J259" s="135" t="s">
        <v>1521</v>
      </c>
      <c r="K259" s="203" t="s">
        <v>3861</v>
      </c>
      <c r="L259" s="185" t="s">
        <v>3859</v>
      </c>
    </row>
    <row r="260" spans="1:12" x14ac:dyDescent="0.35">
      <c r="A260" s="243"/>
      <c r="B260" s="236"/>
      <c r="C260" s="121" t="s">
        <v>1957</v>
      </c>
      <c r="D260" s="122" t="s">
        <v>1958</v>
      </c>
      <c r="E260" s="122" t="s">
        <v>1959</v>
      </c>
      <c r="F260" s="101" t="s">
        <v>1025</v>
      </c>
      <c r="G260" s="121" t="s">
        <v>3133</v>
      </c>
      <c r="H260" s="122" t="s">
        <v>3134</v>
      </c>
      <c r="I260" s="122" t="s">
        <v>3135</v>
      </c>
      <c r="J260" s="122" t="s">
        <v>1521</v>
      </c>
      <c r="K260" s="203"/>
      <c r="L260" s="193"/>
    </row>
    <row r="261" spans="1:12" x14ac:dyDescent="0.35">
      <c r="A261" s="243"/>
      <c r="B261" s="236"/>
      <c r="C261" s="121" t="s">
        <v>1960</v>
      </c>
      <c r="D261" s="122" t="s">
        <v>1961</v>
      </c>
      <c r="E261" s="122" t="s">
        <v>647</v>
      </c>
      <c r="F261" s="101" t="s">
        <v>1025</v>
      </c>
      <c r="G261" s="121" t="s">
        <v>3273</v>
      </c>
      <c r="H261" s="122" t="s">
        <v>3274</v>
      </c>
      <c r="I261" s="122" t="s">
        <v>3135</v>
      </c>
      <c r="J261" s="122" t="s">
        <v>1521</v>
      </c>
      <c r="K261" s="203"/>
      <c r="L261" s="193"/>
    </row>
    <row r="262" spans="1:12" x14ac:dyDescent="0.35">
      <c r="A262" s="243"/>
      <c r="B262" s="236"/>
      <c r="C262" s="121"/>
      <c r="D262" s="122"/>
      <c r="E262" s="122"/>
      <c r="F262" s="101"/>
      <c r="G262" s="121" t="s">
        <v>3275</v>
      </c>
      <c r="H262" s="122" t="s">
        <v>3276</v>
      </c>
      <c r="I262" s="122" t="s">
        <v>3135</v>
      </c>
      <c r="J262" s="122" t="s">
        <v>1521</v>
      </c>
      <c r="K262" s="203"/>
      <c r="L262" s="193"/>
    </row>
    <row r="263" spans="1:12" s="2" customFormat="1" x14ac:dyDescent="0.35">
      <c r="A263" s="230"/>
      <c r="B263" s="228"/>
      <c r="C263" s="123"/>
      <c r="D263" s="124"/>
      <c r="E263" s="124"/>
      <c r="F263" s="102"/>
      <c r="G263" s="123" t="s">
        <v>3277</v>
      </c>
      <c r="H263" s="124" t="s">
        <v>3278</v>
      </c>
      <c r="I263" s="124" t="s">
        <v>3279</v>
      </c>
      <c r="J263" s="124" t="s">
        <v>1521</v>
      </c>
      <c r="K263" s="203"/>
      <c r="L263" s="186"/>
    </row>
    <row r="264" spans="1:12" x14ac:dyDescent="0.35">
      <c r="A264" s="223" t="s">
        <v>579</v>
      </c>
      <c r="B264" s="221" t="s">
        <v>580</v>
      </c>
      <c r="C264" s="119" t="s">
        <v>1962</v>
      </c>
      <c r="D264" s="62" t="s">
        <v>1963</v>
      </c>
      <c r="E264" s="62" t="s">
        <v>1964</v>
      </c>
      <c r="F264" s="103" t="s">
        <v>1965</v>
      </c>
      <c r="G264" s="119" t="s">
        <v>938</v>
      </c>
      <c r="H264" s="62" t="s">
        <v>938</v>
      </c>
      <c r="I264" s="62" t="s">
        <v>938</v>
      </c>
      <c r="J264" s="62" t="s">
        <v>938</v>
      </c>
      <c r="K264" s="204" t="s">
        <v>3850</v>
      </c>
      <c r="L264" s="194"/>
    </row>
    <row r="265" spans="1:12" x14ac:dyDescent="0.35">
      <c r="A265" s="240"/>
      <c r="B265" s="239"/>
      <c r="C265" s="119" t="s">
        <v>1966</v>
      </c>
      <c r="D265" s="62" t="s">
        <v>1967</v>
      </c>
      <c r="E265" s="62" t="s">
        <v>1968</v>
      </c>
      <c r="F265" s="103" t="s">
        <v>1965</v>
      </c>
      <c r="G265" s="119"/>
      <c r="H265" s="62"/>
      <c r="I265" s="62"/>
      <c r="J265" s="62"/>
      <c r="K265" s="204"/>
      <c r="L265" s="196"/>
    </row>
    <row r="266" spans="1:12" x14ac:dyDescent="0.35">
      <c r="A266" s="240"/>
      <c r="B266" s="239"/>
      <c r="C266" s="119" t="s">
        <v>1969</v>
      </c>
      <c r="D266" s="62" t="s">
        <v>1970</v>
      </c>
      <c r="E266" s="62"/>
      <c r="F266" s="103" t="s">
        <v>1965</v>
      </c>
      <c r="G266" s="119"/>
      <c r="H266" s="62"/>
      <c r="I266" s="62"/>
      <c r="J266" s="62"/>
      <c r="K266" s="204"/>
      <c r="L266" s="196"/>
    </row>
    <row r="267" spans="1:12" x14ac:dyDescent="0.35">
      <c r="A267" s="240"/>
      <c r="B267" s="239"/>
      <c r="C267" s="119" t="s">
        <v>1966</v>
      </c>
      <c r="D267" s="62" t="s">
        <v>1967</v>
      </c>
      <c r="E267" s="62" t="s">
        <v>1968</v>
      </c>
      <c r="F267" s="103" t="s">
        <v>1965</v>
      </c>
      <c r="G267" s="119"/>
      <c r="H267" s="62"/>
      <c r="I267" s="62"/>
      <c r="J267" s="62"/>
      <c r="K267" s="204"/>
      <c r="L267" s="196"/>
    </row>
    <row r="268" spans="1:12" s="2" customFormat="1" x14ac:dyDescent="0.35">
      <c r="A268" s="224"/>
      <c r="B268" s="222"/>
      <c r="C268" s="120" t="s">
        <v>1962</v>
      </c>
      <c r="D268" s="113" t="s">
        <v>1963</v>
      </c>
      <c r="E268" s="113" t="s">
        <v>1964</v>
      </c>
      <c r="F268" s="68" t="s">
        <v>1965</v>
      </c>
      <c r="G268" s="120"/>
      <c r="H268" s="113"/>
      <c r="I268" s="113"/>
      <c r="J268" s="113"/>
      <c r="K268" s="204"/>
      <c r="L268" s="195"/>
    </row>
    <row r="269" spans="1:12" s="55" customFormat="1" x14ac:dyDescent="0.35">
      <c r="A269" s="92" t="s">
        <v>81</v>
      </c>
      <c r="B269" s="106" t="s">
        <v>82</v>
      </c>
      <c r="C269" s="129" t="s">
        <v>938</v>
      </c>
      <c r="D269" s="106" t="s">
        <v>938</v>
      </c>
      <c r="E269" s="106" t="s">
        <v>938</v>
      </c>
      <c r="F269" s="130" t="s">
        <v>938</v>
      </c>
      <c r="G269" s="129" t="s">
        <v>938</v>
      </c>
      <c r="H269" s="106" t="s">
        <v>938</v>
      </c>
      <c r="I269" s="106" t="s">
        <v>938</v>
      </c>
      <c r="J269" s="106" t="s">
        <v>938</v>
      </c>
      <c r="K269" s="65" t="s">
        <v>3852</v>
      </c>
      <c r="L269" s="82"/>
    </row>
    <row r="270" spans="1:12" x14ac:dyDescent="0.35">
      <c r="A270" s="218" t="s">
        <v>320</v>
      </c>
      <c r="B270" s="215" t="s">
        <v>321</v>
      </c>
      <c r="C270" s="117" t="s">
        <v>1971</v>
      </c>
      <c r="D270" s="115" t="s">
        <v>1972</v>
      </c>
      <c r="E270" s="115" t="s">
        <v>1973</v>
      </c>
      <c r="F270" s="84" t="s">
        <v>924</v>
      </c>
      <c r="G270" s="117" t="s">
        <v>3103</v>
      </c>
      <c r="H270" s="115" t="s">
        <v>3104</v>
      </c>
      <c r="I270" s="115"/>
      <c r="J270" s="115" t="s">
        <v>1521</v>
      </c>
      <c r="K270" s="202" t="s">
        <v>3857</v>
      </c>
      <c r="L270" s="187" t="s">
        <v>3860</v>
      </c>
    </row>
    <row r="271" spans="1:12" x14ac:dyDescent="0.35">
      <c r="A271" s="234"/>
      <c r="B271" s="216"/>
      <c r="C271" s="117" t="s">
        <v>1974</v>
      </c>
      <c r="D271" s="115" t="s">
        <v>1975</v>
      </c>
      <c r="E271" s="115" t="s">
        <v>1976</v>
      </c>
      <c r="F271" s="84" t="s">
        <v>924</v>
      </c>
      <c r="G271" s="117"/>
      <c r="H271" s="115"/>
      <c r="I271" s="115"/>
      <c r="J271" s="115"/>
      <c r="K271" s="202"/>
      <c r="L271" s="188"/>
    </row>
    <row r="272" spans="1:12" x14ac:dyDescent="0.35">
      <c r="A272" s="234"/>
      <c r="B272" s="216"/>
      <c r="C272" s="117" t="s">
        <v>1977</v>
      </c>
      <c r="D272" s="115" t="s">
        <v>1978</v>
      </c>
      <c r="E272" s="115" t="s">
        <v>1976</v>
      </c>
      <c r="F272" s="84" t="s">
        <v>924</v>
      </c>
      <c r="G272" s="117"/>
      <c r="H272" s="115"/>
      <c r="I272" s="115"/>
      <c r="J272" s="115"/>
      <c r="K272" s="202"/>
      <c r="L272" s="188"/>
    </row>
    <row r="273" spans="1:12" s="2" customFormat="1" x14ac:dyDescent="0.35">
      <c r="A273" s="235"/>
      <c r="B273" s="217"/>
      <c r="C273" s="118" t="s">
        <v>1979</v>
      </c>
      <c r="D273" s="116" t="s">
        <v>1980</v>
      </c>
      <c r="E273" s="116" t="s">
        <v>1981</v>
      </c>
      <c r="F273" s="85" t="s">
        <v>924</v>
      </c>
      <c r="G273" s="118"/>
      <c r="H273" s="116"/>
      <c r="I273" s="116"/>
      <c r="J273" s="116"/>
      <c r="K273" s="202"/>
      <c r="L273" s="189"/>
    </row>
    <row r="274" spans="1:12" x14ac:dyDescent="0.35">
      <c r="A274" s="223" t="s">
        <v>471</v>
      </c>
      <c r="B274" s="221" t="s">
        <v>472</v>
      </c>
      <c r="C274" s="119" t="s">
        <v>1982</v>
      </c>
      <c r="D274" s="62" t="s">
        <v>1983</v>
      </c>
      <c r="E274" s="62" t="s">
        <v>472</v>
      </c>
      <c r="F274" s="103" t="s">
        <v>1504</v>
      </c>
      <c r="G274" s="119" t="s">
        <v>938</v>
      </c>
      <c r="H274" s="62" t="s">
        <v>938</v>
      </c>
      <c r="I274" s="62" t="s">
        <v>938</v>
      </c>
      <c r="J274" s="62" t="s">
        <v>938</v>
      </c>
      <c r="K274" s="204" t="s">
        <v>3850</v>
      </c>
      <c r="L274" s="194"/>
    </row>
    <row r="275" spans="1:12" x14ac:dyDescent="0.35">
      <c r="A275" s="240"/>
      <c r="B275" s="239"/>
      <c r="C275" s="119" t="s">
        <v>1984</v>
      </c>
      <c r="D275" s="62" t="s">
        <v>1985</v>
      </c>
      <c r="E275" s="62"/>
      <c r="F275" s="103" t="s">
        <v>1504</v>
      </c>
      <c r="G275" s="119"/>
      <c r="H275" s="62"/>
      <c r="I275" s="62"/>
      <c r="J275" s="62"/>
      <c r="K275" s="204"/>
      <c r="L275" s="196"/>
    </row>
    <row r="276" spans="1:12" x14ac:dyDescent="0.35">
      <c r="A276" s="240"/>
      <c r="B276" s="239"/>
      <c r="C276" s="119" t="s">
        <v>1986</v>
      </c>
      <c r="D276" s="62" t="s">
        <v>1987</v>
      </c>
      <c r="E276" s="62" t="s">
        <v>472</v>
      </c>
      <c r="F276" s="103" t="s">
        <v>1504</v>
      </c>
      <c r="G276" s="119"/>
      <c r="H276" s="62"/>
      <c r="I276" s="62"/>
      <c r="J276" s="62"/>
      <c r="K276" s="204"/>
      <c r="L276" s="196"/>
    </row>
    <row r="277" spans="1:12" s="2" customFormat="1" x14ac:dyDescent="0.35">
      <c r="A277" s="224"/>
      <c r="B277" s="222"/>
      <c r="C277" s="120" t="s">
        <v>1988</v>
      </c>
      <c r="D277" s="113" t="s">
        <v>1989</v>
      </c>
      <c r="E277" s="113" t="s">
        <v>1990</v>
      </c>
      <c r="F277" s="68" t="s">
        <v>1504</v>
      </c>
      <c r="G277" s="120"/>
      <c r="H277" s="113"/>
      <c r="I277" s="113"/>
      <c r="J277" s="113"/>
      <c r="K277" s="204"/>
      <c r="L277" s="195"/>
    </row>
    <row r="278" spans="1:12" x14ac:dyDescent="0.35">
      <c r="A278" s="212" t="s">
        <v>371</v>
      </c>
      <c r="B278" s="209" t="s">
        <v>372</v>
      </c>
      <c r="C278" s="127" t="s">
        <v>938</v>
      </c>
      <c r="D278" s="56" t="s">
        <v>938</v>
      </c>
      <c r="E278" s="56" t="s">
        <v>938</v>
      </c>
      <c r="F278" s="104" t="s">
        <v>938</v>
      </c>
      <c r="G278" s="127" t="s">
        <v>3282</v>
      </c>
      <c r="H278" s="56" t="s">
        <v>3283</v>
      </c>
      <c r="I278" s="56" t="s">
        <v>372</v>
      </c>
      <c r="J278" s="56" t="s">
        <v>1521</v>
      </c>
      <c r="K278" s="205" t="s">
        <v>3853</v>
      </c>
      <c r="L278" s="190"/>
    </row>
    <row r="279" spans="1:12" x14ac:dyDescent="0.35">
      <c r="A279" s="213"/>
      <c r="B279" s="210"/>
      <c r="C279" s="127"/>
      <c r="D279" s="56"/>
      <c r="E279" s="56"/>
      <c r="F279" s="104"/>
      <c r="G279" s="127" t="s">
        <v>3284</v>
      </c>
      <c r="H279" s="56" t="s">
        <v>3285</v>
      </c>
      <c r="I279" s="56" t="s">
        <v>372</v>
      </c>
      <c r="J279" s="56" t="s">
        <v>1521</v>
      </c>
      <c r="K279" s="205"/>
      <c r="L279" s="191"/>
    </row>
    <row r="280" spans="1:12" x14ac:dyDescent="0.35">
      <c r="A280" s="213"/>
      <c r="B280" s="210"/>
      <c r="C280" s="127"/>
      <c r="D280" s="56"/>
      <c r="E280" s="56"/>
      <c r="F280" s="104"/>
      <c r="G280" s="127" t="s">
        <v>3286</v>
      </c>
      <c r="H280" s="56" t="s">
        <v>3287</v>
      </c>
      <c r="I280" s="56" t="s">
        <v>3288</v>
      </c>
      <c r="J280" s="56" t="s">
        <v>1521</v>
      </c>
      <c r="K280" s="205"/>
      <c r="L280" s="191"/>
    </row>
    <row r="281" spans="1:12" s="2" customFormat="1" x14ac:dyDescent="0.35">
      <c r="A281" s="214"/>
      <c r="B281" s="211"/>
      <c r="C281" s="128"/>
      <c r="D281" s="57"/>
      <c r="E281" s="57"/>
      <c r="F281" s="105"/>
      <c r="G281" s="128" t="s">
        <v>3289</v>
      </c>
      <c r="H281" s="57" t="s">
        <v>3290</v>
      </c>
      <c r="I281" s="57" t="s">
        <v>3288</v>
      </c>
      <c r="J281" s="57" t="s">
        <v>1521</v>
      </c>
      <c r="K281" s="205"/>
      <c r="L281" s="192"/>
    </row>
    <row r="282" spans="1:12" x14ac:dyDescent="0.35">
      <c r="A282" s="223" t="s">
        <v>570</v>
      </c>
      <c r="B282" s="221" t="s">
        <v>570</v>
      </c>
      <c r="C282" s="119" t="s">
        <v>1991</v>
      </c>
      <c r="D282" s="62" t="s">
        <v>1992</v>
      </c>
      <c r="E282" s="62" t="s">
        <v>1993</v>
      </c>
      <c r="F282" s="103" t="s">
        <v>1002</v>
      </c>
      <c r="G282" s="119" t="s">
        <v>938</v>
      </c>
      <c r="H282" s="62" t="s">
        <v>938</v>
      </c>
      <c r="I282" s="62" t="s">
        <v>938</v>
      </c>
      <c r="J282" s="62" t="s">
        <v>938</v>
      </c>
      <c r="K282" s="204" t="s">
        <v>3850</v>
      </c>
      <c r="L282" s="194"/>
    </row>
    <row r="283" spans="1:12" s="2" customFormat="1" x14ac:dyDescent="0.35">
      <c r="A283" s="224"/>
      <c r="B283" s="222"/>
      <c r="C283" s="120" t="s">
        <v>1994</v>
      </c>
      <c r="D283" s="113" t="s">
        <v>1995</v>
      </c>
      <c r="E283" s="113"/>
      <c r="F283" s="68" t="s">
        <v>1002</v>
      </c>
      <c r="G283" s="120"/>
      <c r="H283" s="113"/>
      <c r="I283" s="113"/>
      <c r="J283" s="113"/>
      <c r="K283" s="204"/>
      <c r="L283" s="195"/>
    </row>
    <row r="284" spans="1:12" s="2" customFormat="1" x14ac:dyDescent="0.35">
      <c r="A284" s="90" t="s">
        <v>513</v>
      </c>
      <c r="B284" s="63" t="s">
        <v>514</v>
      </c>
      <c r="C284" s="125" t="s">
        <v>938</v>
      </c>
      <c r="D284" s="63" t="s">
        <v>938</v>
      </c>
      <c r="E284" s="63" t="s">
        <v>938</v>
      </c>
      <c r="F284" s="126" t="s">
        <v>938</v>
      </c>
      <c r="G284" s="125" t="s">
        <v>938</v>
      </c>
      <c r="H284" s="63" t="s">
        <v>938</v>
      </c>
      <c r="I284" s="63" t="s">
        <v>938</v>
      </c>
      <c r="J284" s="63" t="s">
        <v>938</v>
      </c>
      <c r="K284" s="65" t="s">
        <v>3852</v>
      </c>
      <c r="L284" s="77"/>
    </row>
    <row r="285" spans="1:12" x14ac:dyDescent="0.35">
      <c r="A285" s="223" t="s">
        <v>123</v>
      </c>
      <c r="B285" s="221" t="s">
        <v>124</v>
      </c>
      <c r="C285" s="119" t="s">
        <v>1996</v>
      </c>
      <c r="D285" s="62" t="s">
        <v>1997</v>
      </c>
      <c r="E285" s="62" t="s">
        <v>1998</v>
      </c>
      <c r="F285" s="103" t="s">
        <v>1999</v>
      </c>
      <c r="G285" s="119" t="s">
        <v>938</v>
      </c>
      <c r="H285" s="62" t="s">
        <v>938</v>
      </c>
      <c r="I285" s="62" t="s">
        <v>938</v>
      </c>
      <c r="J285" s="62" t="s">
        <v>938</v>
      </c>
      <c r="K285" s="204" t="s">
        <v>3850</v>
      </c>
      <c r="L285" s="194"/>
    </row>
    <row r="286" spans="1:12" x14ac:dyDescent="0.35">
      <c r="A286" s="240"/>
      <c r="B286" s="239"/>
      <c r="C286" s="119" t="s">
        <v>2000</v>
      </c>
      <c r="D286" s="62" t="s">
        <v>2001</v>
      </c>
      <c r="E286" s="62" t="s">
        <v>2002</v>
      </c>
      <c r="F286" s="103" t="s">
        <v>1999</v>
      </c>
      <c r="G286" s="119"/>
      <c r="H286" s="62"/>
      <c r="I286" s="62"/>
      <c r="J286" s="62"/>
      <c r="K286" s="204"/>
      <c r="L286" s="196"/>
    </row>
    <row r="287" spans="1:12" x14ac:dyDescent="0.35">
      <c r="A287" s="240"/>
      <c r="B287" s="239"/>
      <c r="C287" s="119" t="s">
        <v>2003</v>
      </c>
      <c r="D287" s="62" t="s">
        <v>2004</v>
      </c>
      <c r="E287" s="62" t="s">
        <v>2002</v>
      </c>
      <c r="F287" s="103" t="s">
        <v>1999</v>
      </c>
      <c r="G287" s="119"/>
      <c r="H287" s="62"/>
      <c r="I287" s="62"/>
      <c r="J287" s="62"/>
      <c r="K287" s="204"/>
      <c r="L287" s="196"/>
    </row>
    <row r="288" spans="1:12" x14ac:dyDescent="0.35">
      <c r="A288" s="240"/>
      <c r="B288" s="239"/>
      <c r="C288" s="119" t="s">
        <v>2005</v>
      </c>
      <c r="D288" s="62" t="s">
        <v>2006</v>
      </c>
      <c r="E288" s="62" t="s">
        <v>2007</v>
      </c>
      <c r="F288" s="103" t="s">
        <v>1999</v>
      </c>
      <c r="G288" s="119"/>
      <c r="H288" s="62"/>
      <c r="I288" s="62"/>
      <c r="J288" s="62"/>
      <c r="K288" s="204"/>
      <c r="L288" s="196"/>
    </row>
    <row r="289" spans="1:12" s="2" customFormat="1" x14ac:dyDescent="0.35">
      <c r="A289" s="224"/>
      <c r="B289" s="222"/>
      <c r="C289" s="120" t="s">
        <v>2008</v>
      </c>
      <c r="D289" s="113" t="s">
        <v>2009</v>
      </c>
      <c r="E289" s="113" t="s">
        <v>2010</v>
      </c>
      <c r="F289" s="68" t="s">
        <v>1999</v>
      </c>
      <c r="G289" s="120"/>
      <c r="H289" s="113"/>
      <c r="I289" s="113"/>
      <c r="J289" s="113"/>
      <c r="K289" s="204"/>
      <c r="L289" s="195"/>
    </row>
    <row r="290" spans="1:12" s="55" customFormat="1" x14ac:dyDescent="0.35">
      <c r="A290" s="92" t="s">
        <v>417</v>
      </c>
      <c r="B290" s="106" t="s">
        <v>418</v>
      </c>
      <c r="C290" s="129" t="s">
        <v>938</v>
      </c>
      <c r="D290" s="106" t="s">
        <v>938</v>
      </c>
      <c r="E290" s="106" t="s">
        <v>938</v>
      </c>
      <c r="F290" s="130" t="s">
        <v>938</v>
      </c>
      <c r="G290" s="129" t="s">
        <v>938</v>
      </c>
      <c r="H290" s="106" t="s">
        <v>938</v>
      </c>
      <c r="I290" s="106" t="s">
        <v>938</v>
      </c>
      <c r="J290" s="106" t="s">
        <v>938</v>
      </c>
      <c r="K290" s="65" t="s">
        <v>3852</v>
      </c>
      <c r="L290" s="82"/>
    </row>
    <row r="291" spans="1:12" x14ac:dyDescent="0.35">
      <c r="A291" s="223" t="s">
        <v>71</v>
      </c>
      <c r="B291" s="221" t="s">
        <v>72</v>
      </c>
      <c r="C291" s="119" t="s">
        <v>2011</v>
      </c>
      <c r="D291" s="62" t="s">
        <v>2012</v>
      </c>
      <c r="E291" s="62" t="s">
        <v>2013</v>
      </c>
      <c r="F291" s="103" t="s">
        <v>1574</v>
      </c>
      <c r="G291" s="119" t="s">
        <v>938</v>
      </c>
      <c r="H291" s="62" t="s">
        <v>938</v>
      </c>
      <c r="I291" s="62" t="s">
        <v>938</v>
      </c>
      <c r="J291" s="62" t="s">
        <v>938</v>
      </c>
      <c r="K291" s="204" t="s">
        <v>3850</v>
      </c>
      <c r="L291" s="194"/>
    </row>
    <row r="292" spans="1:12" x14ac:dyDescent="0.35">
      <c r="A292" s="240"/>
      <c r="B292" s="239"/>
      <c r="C292" s="119" t="s">
        <v>2014</v>
      </c>
      <c r="D292" s="62" t="s">
        <v>2015</v>
      </c>
      <c r="E292" s="62" t="s">
        <v>2016</v>
      </c>
      <c r="F292" s="103" t="s">
        <v>1574</v>
      </c>
      <c r="G292" s="119"/>
      <c r="H292" s="62"/>
      <c r="I292" s="62"/>
      <c r="J292" s="62"/>
      <c r="K292" s="204"/>
      <c r="L292" s="196"/>
    </row>
    <row r="293" spans="1:12" x14ac:dyDescent="0.35">
      <c r="A293" s="240"/>
      <c r="B293" s="239"/>
      <c r="C293" s="119" t="s">
        <v>2017</v>
      </c>
      <c r="D293" s="62" t="s">
        <v>2018</v>
      </c>
      <c r="E293" s="62" t="s">
        <v>2016</v>
      </c>
      <c r="F293" s="103" t="s">
        <v>1574</v>
      </c>
      <c r="G293" s="119"/>
      <c r="H293" s="62"/>
      <c r="I293" s="62"/>
      <c r="J293" s="62"/>
      <c r="K293" s="204"/>
      <c r="L293" s="196"/>
    </row>
    <row r="294" spans="1:12" s="2" customFormat="1" x14ac:dyDescent="0.35">
      <c r="A294" s="224"/>
      <c r="B294" s="222"/>
      <c r="C294" s="120" t="s">
        <v>2019</v>
      </c>
      <c r="D294" s="113" t="s">
        <v>2020</v>
      </c>
      <c r="E294" s="113" t="s">
        <v>2021</v>
      </c>
      <c r="F294" s="68" t="s">
        <v>1574</v>
      </c>
      <c r="G294" s="120"/>
      <c r="H294" s="113"/>
      <c r="I294" s="113"/>
      <c r="J294" s="113"/>
      <c r="K294" s="204"/>
      <c r="L294" s="195"/>
    </row>
    <row r="295" spans="1:12" s="55" customFormat="1" x14ac:dyDescent="0.35">
      <c r="A295" s="96" t="s">
        <v>340</v>
      </c>
      <c r="B295" s="109" t="s">
        <v>341</v>
      </c>
      <c r="C295" s="136" t="s">
        <v>938</v>
      </c>
      <c r="D295" s="109" t="s">
        <v>938</v>
      </c>
      <c r="E295" s="109" t="s">
        <v>938</v>
      </c>
      <c r="F295" s="137" t="s">
        <v>938</v>
      </c>
      <c r="G295" s="136" t="s">
        <v>3291</v>
      </c>
      <c r="H295" s="109" t="s">
        <v>3292</v>
      </c>
      <c r="I295" s="109"/>
      <c r="J295" s="109" t="s">
        <v>3293</v>
      </c>
      <c r="K295" s="66" t="s">
        <v>3853</v>
      </c>
      <c r="L295" s="87"/>
    </row>
    <row r="296" spans="1:12" x14ac:dyDescent="0.35">
      <c r="A296" s="223" t="s">
        <v>644</v>
      </c>
      <c r="B296" s="221" t="s">
        <v>645</v>
      </c>
      <c r="C296" s="119" t="s">
        <v>2022</v>
      </c>
      <c r="D296" s="62" t="s">
        <v>2023</v>
      </c>
      <c r="E296" s="62" t="s">
        <v>2024</v>
      </c>
      <c r="F296" s="103" t="s">
        <v>1660</v>
      </c>
      <c r="G296" s="119" t="s">
        <v>938</v>
      </c>
      <c r="H296" s="62" t="s">
        <v>938</v>
      </c>
      <c r="I296" s="62" t="s">
        <v>938</v>
      </c>
      <c r="J296" s="62" t="s">
        <v>938</v>
      </c>
      <c r="K296" s="204" t="s">
        <v>3850</v>
      </c>
      <c r="L296" s="194"/>
    </row>
    <row r="297" spans="1:12" x14ac:dyDescent="0.35">
      <c r="A297" s="240"/>
      <c r="B297" s="239"/>
      <c r="C297" s="119" t="s">
        <v>2025</v>
      </c>
      <c r="D297" s="62" t="s">
        <v>2026</v>
      </c>
      <c r="E297" s="62" t="s">
        <v>102</v>
      </c>
      <c r="F297" s="103" t="s">
        <v>1660</v>
      </c>
      <c r="G297" s="119"/>
      <c r="H297" s="62"/>
      <c r="I297" s="62"/>
      <c r="J297" s="62"/>
      <c r="K297" s="204"/>
      <c r="L297" s="196"/>
    </row>
    <row r="298" spans="1:12" s="2" customFormat="1" x14ac:dyDescent="0.35">
      <c r="A298" s="224"/>
      <c r="B298" s="222"/>
      <c r="C298" s="120" t="s">
        <v>2027</v>
      </c>
      <c r="D298" s="113" t="s">
        <v>2028</v>
      </c>
      <c r="E298" s="113" t="s">
        <v>2029</v>
      </c>
      <c r="F298" s="68" t="s">
        <v>1660</v>
      </c>
      <c r="G298" s="120"/>
      <c r="H298" s="113"/>
      <c r="I298" s="113"/>
      <c r="J298" s="113"/>
      <c r="K298" s="204"/>
      <c r="L298" s="195"/>
    </row>
    <row r="299" spans="1:12" x14ac:dyDescent="0.35">
      <c r="A299" s="218" t="s">
        <v>191</v>
      </c>
      <c r="B299" s="215" t="s">
        <v>192</v>
      </c>
      <c r="C299" s="117" t="s">
        <v>2030</v>
      </c>
      <c r="D299" s="115" t="s">
        <v>2031</v>
      </c>
      <c r="E299" s="115" t="s">
        <v>192</v>
      </c>
      <c r="F299" s="84" t="s">
        <v>1795</v>
      </c>
      <c r="G299" s="117" t="s">
        <v>3294</v>
      </c>
      <c r="H299" s="115" t="s">
        <v>3295</v>
      </c>
      <c r="I299" s="115"/>
      <c r="J299" s="115" t="s">
        <v>1521</v>
      </c>
      <c r="K299" s="202" t="s">
        <v>3857</v>
      </c>
      <c r="L299" s="187" t="s">
        <v>3865</v>
      </c>
    </row>
    <row r="300" spans="1:12" x14ac:dyDescent="0.35">
      <c r="A300" s="234"/>
      <c r="B300" s="216"/>
      <c r="C300" s="117" t="s">
        <v>2032</v>
      </c>
      <c r="D300" s="115" t="s">
        <v>2033</v>
      </c>
      <c r="E300" s="115" t="s">
        <v>2034</v>
      </c>
      <c r="F300" s="84" t="s">
        <v>1795</v>
      </c>
      <c r="G300" s="117" t="s">
        <v>3296</v>
      </c>
      <c r="H300" s="115" t="s">
        <v>3297</v>
      </c>
      <c r="I300" s="115" t="s">
        <v>3298</v>
      </c>
      <c r="J300" s="115" t="s">
        <v>1521</v>
      </c>
      <c r="K300" s="202"/>
      <c r="L300" s="188"/>
    </row>
    <row r="301" spans="1:12" s="2" customFormat="1" x14ac:dyDescent="0.35">
      <c r="A301" s="235"/>
      <c r="B301" s="217"/>
      <c r="C301" s="118" t="s">
        <v>2035</v>
      </c>
      <c r="D301" s="116" t="s">
        <v>2036</v>
      </c>
      <c r="E301" s="116" t="s">
        <v>2034</v>
      </c>
      <c r="F301" s="85" t="s">
        <v>1795</v>
      </c>
      <c r="G301" s="118"/>
      <c r="H301" s="116"/>
      <c r="I301" s="116"/>
      <c r="J301" s="116"/>
      <c r="K301" s="202"/>
      <c r="L301" s="189"/>
    </row>
    <row r="302" spans="1:12" x14ac:dyDescent="0.35">
      <c r="A302" s="218" t="s">
        <v>550</v>
      </c>
      <c r="B302" s="215" t="s">
        <v>550</v>
      </c>
      <c r="C302" s="117" t="s">
        <v>2037</v>
      </c>
      <c r="D302" s="115" t="s">
        <v>2038</v>
      </c>
      <c r="E302" s="115" t="s">
        <v>2039</v>
      </c>
      <c r="F302" s="84" t="s">
        <v>924</v>
      </c>
      <c r="G302" s="117" t="s">
        <v>3299</v>
      </c>
      <c r="H302" s="115" t="s">
        <v>3300</v>
      </c>
      <c r="I302" s="115" t="s">
        <v>3301</v>
      </c>
      <c r="J302" s="115" t="s">
        <v>1521</v>
      </c>
      <c r="K302" s="202" t="s">
        <v>3857</v>
      </c>
      <c r="L302" s="187" t="s">
        <v>3860</v>
      </c>
    </row>
    <row r="303" spans="1:12" x14ac:dyDescent="0.35">
      <c r="A303" s="234"/>
      <c r="B303" s="216"/>
      <c r="C303" s="117" t="s">
        <v>2040</v>
      </c>
      <c r="D303" s="115" t="s">
        <v>2041</v>
      </c>
      <c r="E303" s="115" t="s">
        <v>2039</v>
      </c>
      <c r="F303" s="84" t="s">
        <v>924</v>
      </c>
      <c r="G303" s="117" t="s">
        <v>3103</v>
      </c>
      <c r="H303" s="115" t="s">
        <v>3104</v>
      </c>
      <c r="I303" s="115"/>
      <c r="J303" s="115" t="s">
        <v>1521</v>
      </c>
      <c r="K303" s="202"/>
      <c r="L303" s="188"/>
    </row>
    <row r="304" spans="1:12" s="2" customFormat="1" x14ac:dyDescent="0.35">
      <c r="A304" s="235"/>
      <c r="B304" s="217"/>
      <c r="C304" s="118" t="s">
        <v>2042</v>
      </c>
      <c r="D304" s="116" t="s">
        <v>2043</v>
      </c>
      <c r="E304" s="116" t="s">
        <v>2044</v>
      </c>
      <c r="F304" s="85" t="s">
        <v>924</v>
      </c>
      <c r="G304" s="118"/>
      <c r="H304" s="116"/>
      <c r="I304" s="116"/>
      <c r="J304" s="116"/>
      <c r="K304" s="202"/>
      <c r="L304" s="189"/>
    </row>
    <row r="305" spans="1:12" x14ac:dyDescent="0.35">
      <c r="A305" s="223" t="s">
        <v>373</v>
      </c>
      <c r="B305" s="221" t="s">
        <v>374</v>
      </c>
      <c r="C305" s="119" t="s">
        <v>2045</v>
      </c>
      <c r="D305" s="62" t="s">
        <v>2046</v>
      </c>
      <c r="E305" s="62" t="s">
        <v>2047</v>
      </c>
      <c r="F305" s="103" t="s">
        <v>1660</v>
      </c>
      <c r="G305" s="119" t="s">
        <v>938</v>
      </c>
      <c r="H305" s="62" t="s">
        <v>938</v>
      </c>
      <c r="I305" s="62" t="s">
        <v>938</v>
      </c>
      <c r="J305" s="62" t="s">
        <v>938</v>
      </c>
      <c r="K305" s="204" t="s">
        <v>3850</v>
      </c>
      <c r="L305" s="194"/>
    </row>
    <row r="306" spans="1:12" x14ac:dyDescent="0.35">
      <c r="A306" s="240"/>
      <c r="B306" s="239"/>
      <c r="C306" s="119" t="s">
        <v>2048</v>
      </c>
      <c r="D306" s="62" t="s">
        <v>2049</v>
      </c>
      <c r="E306" s="62" t="s">
        <v>2047</v>
      </c>
      <c r="F306" s="103" t="s">
        <v>1660</v>
      </c>
      <c r="G306" s="119"/>
      <c r="H306" s="62"/>
      <c r="I306" s="62"/>
      <c r="J306" s="62"/>
      <c r="K306" s="204"/>
      <c r="L306" s="196"/>
    </row>
    <row r="307" spans="1:12" s="2" customFormat="1" x14ac:dyDescent="0.35">
      <c r="A307" s="224"/>
      <c r="B307" s="222"/>
      <c r="C307" s="120" t="s">
        <v>2050</v>
      </c>
      <c r="D307" s="113" t="s">
        <v>2051</v>
      </c>
      <c r="E307" s="113" t="s">
        <v>2047</v>
      </c>
      <c r="F307" s="68" t="s">
        <v>1660</v>
      </c>
      <c r="G307" s="120"/>
      <c r="H307" s="113"/>
      <c r="I307" s="113"/>
      <c r="J307" s="113"/>
      <c r="K307" s="204"/>
      <c r="L307" s="195"/>
    </row>
    <row r="308" spans="1:12" x14ac:dyDescent="0.35">
      <c r="A308" s="223" t="s">
        <v>497</v>
      </c>
      <c r="B308" s="221" t="s">
        <v>498</v>
      </c>
      <c r="C308" s="119" t="s">
        <v>2052</v>
      </c>
      <c r="D308" s="62" t="s">
        <v>2053</v>
      </c>
      <c r="E308" s="62" t="s">
        <v>2054</v>
      </c>
      <c r="F308" s="103" t="s">
        <v>2055</v>
      </c>
      <c r="G308" s="119" t="s">
        <v>938</v>
      </c>
      <c r="H308" s="62" t="s">
        <v>938</v>
      </c>
      <c r="I308" s="62" t="s">
        <v>938</v>
      </c>
      <c r="J308" s="62" t="s">
        <v>938</v>
      </c>
      <c r="K308" s="204" t="s">
        <v>3850</v>
      </c>
      <c r="L308" s="194"/>
    </row>
    <row r="309" spans="1:12" x14ac:dyDescent="0.35">
      <c r="A309" s="240"/>
      <c r="B309" s="239"/>
      <c r="C309" s="119" t="s">
        <v>2056</v>
      </c>
      <c r="D309" s="62" t="s">
        <v>2057</v>
      </c>
      <c r="E309" s="62" t="s">
        <v>498</v>
      </c>
      <c r="F309" s="103" t="s">
        <v>2055</v>
      </c>
      <c r="G309" s="119"/>
      <c r="H309" s="62"/>
      <c r="I309" s="62"/>
      <c r="J309" s="62"/>
      <c r="K309" s="204"/>
      <c r="L309" s="196"/>
    </row>
    <row r="310" spans="1:12" s="2" customFormat="1" x14ac:dyDescent="0.35">
      <c r="A310" s="224"/>
      <c r="B310" s="222"/>
      <c r="C310" s="120" t="s">
        <v>2058</v>
      </c>
      <c r="D310" s="113" t="s">
        <v>2059</v>
      </c>
      <c r="E310" s="113" t="s">
        <v>2060</v>
      </c>
      <c r="F310" s="68" t="s">
        <v>2055</v>
      </c>
      <c r="G310" s="120"/>
      <c r="H310" s="113"/>
      <c r="I310" s="113"/>
      <c r="J310" s="113"/>
      <c r="K310" s="204"/>
      <c r="L310" s="195"/>
    </row>
    <row r="311" spans="1:12" x14ac:dyDescent="0.35">
      <c r="A311" s="229" t="s">
        <v>607</v>
      </c>
      <c r="B311" s="227" t="s">
        <v>607</v>
      </c>
      <c r="C311" s="121" t="s">
        <v>1824</v>
      </c>
      <c r="D311" s="122" t="s">
        <v>1825</v>
      </c>
      <c r="E311" s="122" t="s">
        <v>1826</v>
      </c>
      <c r="F311" s="101" t="s">
        <v>913</v>
      </c>
      <c r="G311" s="121" t="s">
        <v>3302</v>
      </c>
      <c r="H311" s="122" t="s">
        <v>3303</v>
      </c>
      <c r="I311" s="122" t="s">
        <v>3304</v>
      </c>
      <c r="J311" s="122" t="s">
        <v>1521</v>
      </c>
      <c r="K311" s="203" t="s">
        <v>3861</v>
      </c>
      <c r="L311" s="185" t="s">
        <v>3866</v>
      </c>
    </row>
    <row r="312" spans="1:12" x14ac:dyDescent="0.35">
      <c r="A312" s="241"/>
      <c r="B312" s="236"/>
      <c r="C312" s="121"/>
      <c r="D312" s="122"/>
      <c r="E312" s="122"/>
      <c r="F312" s="101"/>
      <c r="G312" s="121" t="s">
        <v>3305</v>
      </c>
      <c r="H312" s="122" t="s">
        <v>3306</v>
      </c>
      <c r="I312" s="122" t="s">
        <v>3307</v>
      </c>
      <c r="J312" s="122" t="s">
        <v>1521</v>
      </c>
      <c r="K312" s="203"/>
      <c r="L312" s="193"/>
    </row>
    <row r="313" spans="1:12" x14ac:dyDescent="0.35">
      <c r="A313" s="241"/>
      <c r="B313" s="236"/>
      <c r="C313" s="121"/>
      <c r="D313" s="122"/>
      <c r="E313" s="122"/>
      <c r="F313" s="101"/>
      <c r="G313" s="121" t="s">
        <v>3308</v>
      </c>
      <c r="H313" s="122" t="s">
        <v>3309</v>
      </c>
      <c r="I313" s="122" t="s">
        <v>3310</v>
      </c>
      <c r="J313" s="122" t="s">
        <v>1521</v>
      </c>
      <c r="K313" s="203"/>
      <c r="L313" s="193"/>
    </row>
    <row r="314" spans="1:12" s="2" customFormat="1" x14ac:dyDescent="0.35">
      <c r="A314" s="230"/>
      <c r="B314" s="228"/>
      <c r="C314" s="123"/>
      <c r="D314" s="124"/>
      <c r="E314" s="124"/>
      <c r="F314" s="102"/>
      <c r="G314" s="123" t="s">
        <v>3305</v>
      </c>
      <c r="H314" s="124" t="s">
        <v>3306</v>
      </c>
      <c r="I314" s="124" t="s">
        <v>3307</v>
      </c>
      <c r="J314" s="124" t="s">
        <v>1521</v>
      </c>
      <c r="K314" s="203"/>
      <c r="L314" s="186"/>
    </row>
    <row r="315" spans="1:12" s="55" customFormat="1" ht="29" x14ac:dyDescent="0.35">
      <c r="A315" s="93" t="s">
        <v>610</v>
      </c>
      <c r="B315" s="107" t="s">
        <v>610</v>
      </c>
      <c r="C315" s="131" t="s">
        <v>938</v>
      </c>
      <c r="D315" s="107" t="s">
        <v>938</v>
      </c>
      <c r="E315" s="107" t="s">
        <v>938</v>
      </c>
      <c r="F315" s="132" t="s">
        <v>938</v>
      </c>
      <c r="G315" s="131" t="s">
        <v>938</v>
      </c>
      <c r="H315" s="107" t="s">
        <v>938</v>
      </c>
      <c r="I315" s="107" t="s">
        <v>938</v>
      </c>
      <c r="J315" s="107" t="s">
        <v>938</v>
      </c>
      <c r="K315" s="64" t="s">
        <v>3850</v>
      </c>
      <c r="L315" s="81" t="s">
        <v>3909</v>
      </c>
    </row>
    <row r="316" spans="1:12" x14ac:dyDescent="0.35">
      <c r="A316" s="223" t="s">
        <v>773</v>
      </c>
      <c r="B316" s="221" t="s">
        <v>774</v>
      </c>
      <c r="C316" s="119" t="s">
        <v>2061</v>
      </c>
      <c r="D316" s="62" t="s">
        <v>2062</v>
      </c>
      <c r="E316" s="62" t="s">
        <v>2063</v>
      </c>
      <c r="F316" s="103" t="s">
        <v>1002</v>
      </c>
      <c r="G316" s="119" t="s">
        <v>938</v>
      </c>
      <c r="H316" s="62" t="s">
        <v>938</v>
      </c>
      <c r="I316" s="62" t="s">
        <v>938</v>
      </c>
      <c r="J316" s="62" t="s">
        <v>938</v>
      </c>
      <c r="K316" s="204" t="s">
        <v>3850</v>
      </c>
      <c r="L316" s="194"/>
    </row>
    <row r="317" spans="1:12" x14ac:dyDescent="0.35">
      <c r="A317" s="240"/>
      <c r="B317" s="239"/>
      <c r="C317" s="119" t="s">
        <v>2064</v>
      </c>
      <c r="D317" s="62" t="s">
        <v>2065</v>
      </c>
      <c r="E317" s="62" t="s">
        <v>774</v>
      </c>
      <c r="F317" s="103" t="s">
        <v>1002</v>
      </c>
      <c r="G317" s="119"/>
      <c r="H317" s="62"/>
      <c r="I317" s="62"/>
      <c r="J317" s="62"/>
      <c r="K317" s="204"/>
      <c r="L317" s="196"/>
    </row>
    <row r="318" spans="1:12" s="2" customFormat="1" x14ac:dyDescent="0.35">
      <c r="A318" s="224"/>
      <c r="B318" s="222"/>
      <c r="C318" s="120" t="s">
        <v>2066</v>
      </c>
      <c r="D318" s="113" t="s">
        <v>2067</v>
      </c>
      <c r="E318" s="113" t="s">
        <v>2068</v>
      </c>
      <c r="F318" s="68" t="s">
        <v>1002</v>
      </c>
      <c r="G318" s="120"/>
      <c r="H318" s="113"/>
      <c r="I318" s="113"/>
      <c r="J318" s="113"/>
      <c r="K318" s="204"/>
      <c r="L318" s="195"/>
    </row>
    <row r="319" spans="1:12" x14ac:dyDescent="0.35">
      <c r="A319" s="218" t="s">
        <v>560</v>
      </c>
      <c r="B319" s="215" t="s">
        <v>561</v>
      </c>
      <c r="C319" s="117" t="s">
        <v>2069</v>
      </c>
      <c r="D319" s="115" t="s">
        <v>2070</v>
      </c>
      <c r="E319" s="115" t="s">
        <v>561</v>
      </c>
      <c r="F319" s="84" t="s">
        <v>924</v>
      </c>
      <c r="G319" s="117" t="s">
        <v>3103</v>
      </c>
      <c r="H319" s="115" t="s">
        <v>3104</v>
      </c>
      <c r="I319" s="115"/>
      <c r="J319" s="115" t="s">
        <v>1521</v>
      </c>
      <c r="K319" s="202" t="s">
        <v>3857</v>
      </c>
      <c r="L319" s="187" t="s">
        <v>3867</v>
      </c>
    </row>
    <row r="320" spans="1:12" x14ac:dyDescent="0.35">
      <c r="A320" s="234"/>
      <c r="B320" s="216"/>
      <c r="C320" s="117" t="s">
        <v>2071</v>
      </c>
      <c r="D320" s="115" t="s">
        <v>2072</v>
      </c>
      <c r="E320" s="115" t="s">
        <v>2073</v>
      </c>
      <c r="F320" s="84" t="s">
        <v>924</v>
      </c>
      <c r="G320" s="117"/>
      <c r="H320" s="115"/>
      <c r="I320" s="115"/>
      <c r="J320" s="115"/>
      <c r="K320" s="202"/>
      <c r="L320" s="188"/>
    </row>
    <row r="321" spans="1:12" s="2" customFormat="1" x14ac:dyDescent="0.35">
      <c r="A321" s="235"/>
      <c r="B321" s="217"/>
      <c r="C321" s="118" t="s">
        <v>2074</v>
      </c>
      <c r="D321" s="116" t="s">
        <v>2075</v>
      </c>
      <c r="E321" s="116" t="s">
        <v>561</v>
      </c>
      <c r="F321" s="85" t="s">
        <v>924</v>
      </c>
      <c r="G321" s="118"/>
      <c r="H321" s="116"/>
      <c r="I321" s="116"/>
      <c r="J321" s="116"/>
      <c r="K321" s="202"/>
      <c r="L321" s="189"/>
    </row>
    <row r="322" spans="1:12" x14ac:dyDescent="0.35">
      <c r="A322" s="223" t="s">
        <v>668</v>
      </c>
      <c r="B322" s="221" t="s">
        <v>669</v>
      </c>
      <c r="C322" s="119" t="s">
        <v>2076</v>
      </c>
      <c r="D322" s="62" t="s">
        <v>2077</v>
      </c>
      <c r="E322" s="62"/>
      <c r="F322" s="103" t="s">
        <v>669</v>
      </c>
      <c r="G322" s="119" t="s">
        <v>938</v>
      </c>
      <c r="H322" s="62" t="s">
        <v>938</v>
      </c>
      <c r="I322" s="62" t="s">
        <v>938</v>
      </c>
      <c r="J322" s="62" t="s">
        <v>938</v>
      </c>
      <c r="K322" s="204" t="s">
        <v>3850</v>
      </c>
      <c r="L322" s="194"/>
    </row>
    <row r="323" spans="1:12" x14ac:dyDescent="0.35">
      <c r="A323" s="240"/>
      <c r="B323" s="239"/>
      <c r="C323" s="119" t="s">
        <v>2078</v>
      </c>
      <c r="D323" s="62" t="s">
        <v>2079</v>
      </c>
      <c r="E323" s="62" t="s">
        <v>2080</v>
      </c>
      <c r="F323" s="103" t="s">
        <v>669</v>
      </c>
      <c r="G323" s="119"/>
      <c r="H323" s="62"/>
      <c r="I323" s="62"/>
      <c r="J323" s="62"/>
      <c r="K323" s="204"/>
      <c r="L323" s="196"/>
    </row>
    <row r="324" spans="1:12" s="2" customFormat="1" x14ac:dyDescent="0.35">
      <c r="A324" s="224"/>
      <c r="B324" s="222"/>
      <c r="C324" s="120" t="s">
        <v>2081</v>
      </c>
      <c r="D324" s="113" t="s">
        <v>2082</v>
      </c>
      <c r="E324" s="113" t="s">
        <v>2080</v>
      </c>
      <c r="F324" s="68" t="s">
        <v>669</v>
      </c>
      <c r="G324" s="120"/>
      <c r="H324" s="113"/>
      <c r="I324" s="113"/>
      <c r="J324" s="113"/>
      <c r="K324" s="204"/>
      <c r="L324" s="195"/>
    </row>
    <row r="325" spans="1:12" x14ac:dyDescent="0.35">
      <c r="A325" s="223" t="s">
        <v>709</v>
      </c>
      <c r="B325" s="221" t="s">
        <v>710</v>
      </c>
      <c r="C325" s="119" t="s">
        <v>2083</v>
      </c>
      <c r="D325" s="62" t="s">
        <v>2084</v>
      </c>
      <c r="E325" s="62" t="s">
        <v>2085</v>
      </c>
      <c r="F325" s="103" t="s">
        <v>968</v>
      </c>
      <c r="G325" s="119" t="s">
        <v>938</v>
      </c>
      <c r="H325" s="62" t="s">
        <v>938</v>
      </c>
      <c r="I325" s="62" t="s">
        <v>938</v>
      </c>
      <c r="J325" s="62" t="s">
        <v>938</v>
      </c>
      <c r="K325" s="204" t="s">
        <v>3850</v>
      </c>
      <c r="L325" s="194"/>
    </row>
    <row r="326" spans="1:12" x14ac:dyDescent="0.35">
      <c r="A326" s="240"/>
      <c r="B326" s="239"/>
      <c r="C326" s="119" t="s">
        <v>2086</v>
      </c>
      <c r="D326" s="62" t="s">
        <v>2087</v>
      </c>
      <c r="E326" s="62" t="s">
        <v>2088</v>
      </c>
      <c r="F326" s="103" t="s">
        <v>968</v>
      </c>
      <c r="G326" s="119"/>
      <c r="H326" s="62"/>
      <c r="I326" s="62"/>
      <c r="J326" s="62"/>
      <c r="K326" s="204"/>
      <c r="L326" s="196"/>
    </row>
    <row r="327" spans="1:12" x14ac:dyDescent="0.35">
      <c r="A327" s="240"/>
      <c r="B327" s="239"/>
      <c r="C327" s="119" t="s">
        <v>2089</v>
      </c>
      <c r="D327" s="62" t="s">
        <v>2090</v>
      </c>
      <c r="E327" s="62" t="s">
        <v>2091</v>
      </c>
      <c r="F327" s="103" t="s">
        <v>968</v>
      </c>
      <c r="G327" s="119"/>
      <c r="H327" s="62"/>
      <c r="I327" s="62"/>
      <c r="J327" s="62"/>
      <c r="K327" s="204"/>
      <c r="L327" s="196"/>
    </row>
    <row r="328" spans="1:12" x14ac:dyDescent="0.35">
      <c r="A328" s="240"/>
      <c r="B328" s="239"/>
      <c r="C328" s="119" t="s">
        <v>2086</v>
      </c>
      <c r="D328" s="62" t="s">
        <v>2087</v>
      </c>
      <c r="E328" s="62" t="s">
        <v>2088</v>
      </c>
      <c r="F328" s="103" t="s">
        <v>968</v>
      </c>
      <c r="G328" s="119"/>
      <c r="H328" s="62"/>
      <c r="I328" s="62"/>
      <c r="J328" s="62"/>
      <c r="K328" s="204"/>
      <c r="L328" s="196"/>
    </row>
    <row r="329" spans="1:12" s="2" customFormat="1" x14ac:dyDescent="0.35">
      <c r="A329" s="224"/>
      <c r="B329" s="222"/>
      <c r="C329" s="120" t="s">
        <v>2092</v>
      </c>
      <c r="D329" s="113" t="s">
        <v>2093</v>
      </c>
      <c r="E329" s="113" t="s">
        <v>710</v>
      </c>
      <c r="F329" s="68" t="s">
        <v>968</v>
      </c>
      <c r="G329" s="120"/>
      <c r="H329" s="113"/>
      <c r="I329" s="113"/>
      <c r="J329" s="113"/>
      <c r="K329" s="204"/>
      <c r="L329" s="195"/>
    </row>
    <row r="330" spans="1:12" x14ac:dyDescent="0.35">
      <c r="A330" s="223" t="s">
        <v>183</v>
      </c>
      <c r="B330" s="221" t="s">
        <v>184</v>
      </c>
      <c r="C330" s="119" t="s">
        <v>2094</v>
      </c>
      <c r="D330" s="62" t="s">
        <v>2095</v>
      </c>
      <c r="E330" s="62" t="s">
        <v>184</v>
      </c>
      <c r="F330" s="103" t="s">
        <v>971</v>
      </c>
      <c r="G330" s="119" t="s">
        <v>938</v>
      </c>
      <c r="H330" s="62" t="s">
        <v>938</v>
      </c>
      <c r="I330" s="62" t="s">
        <v>938</v>
      </c>
      <c r="J330" s="62" t="s">
        <v>938</v>
      </c>
      <c r="K330" s="204" t="s">
        <v>3850</v>
      </c>
      <c r="L330" s="194"/>
    </row>
    <row r="331" spans="1:12" x14ac:dyDescent="0.35">
      <c r="A331" s="240"/>
      <c r="B331" s="239"/>
      <c r="C331" s="119" t="s">
        <v>2096</v>
      </c>
      <c r="D331" s="62" t="s">
        <v>2097</v>
      </c>
      <c r="E331" s="62" t="s">
        <v>2098</v>
      </c>
      <c r="F331" s="103" t="s">
        <v>971</v>
      </c>
      <c r="G331" s="119"/>
      <c r="H331" s="62"/>
      <c r="I331" s="62"/>
      <c r="J331" s="62"/>
      <c r="K331" s="204"/>
      <c r="L331" s="196"/>
    </row>
    <row r="332" spans="1:12" s="2" customFormat="1" x14ac:dyDescent="0.35">
      <c r="A332" s="224"/>
      <c r="B332" s="222"/>
      <c r="C332" s="120" t="s">
        <v>2099</v>
      </c>
      <c r="D332" s="113" t="s">
        <v>2100</v>
      </c>
      <c r="E332" s="113" t="s">
        <v>2101</v>
      </c>
      <c r="F332" s="68" t="s">
        <v>971</v>
      </c>
      <c r="G332" s="120"/>
      <c r="H332" s="113"/>
      <c r="I332" s="113"/>
      <c r="J332" s="113"/>
      <c r="K332" s="204"/>
      <c r="L332" s="195"/>
    </row>
    <row r="333" spans="1:12" x14ac:dyDescent="0.35">
      <c r="A333" s="223" t="s">
        <v>209</v>
      </c>
      <c r="B333" s="221" t="s">
        <v>210</v>
      </c>
      <c r="C333" s="119" t="s">
        <v>2102</v>
      </c>
      <c r="D333" s="62" t="s">
        <v>2103</v>
      </c>
      <c r="E333" s="62"/>
      <c r="F333" s="103" t="s">
        <v>2104</v>
      </c>
      <c r="G333" s="119" t="s">
        <v>938</v>
      </c>
      <c r="H333" s="62" t="s">
        <v>938</v>
      </c>
      <c r="I333" s="62" t="s">
        <v>938</v>
      </c>
      <c r="J333" s="62" t="s">
        <v>938</v>
      </c>
      <c r="K333" s="204" t="s">
        <v>3850</v>
      </c>
      <c r="L333" s="194"/>
    </row>
    <row r="334" spans="1:12" x14ac:dyDescent="0.35">
      <c r="A334" s="240"/>
      <c r="B334" s="239"/>
      <c r="C334" s="119" t="s">
        <v>2105</v>
      </c>
      <c r="D334" s="62" t="s">
        <v>2106</v>
      </c>
      <c r="E334" s="62" t="s">
        <v>2107</v>
      </c>
      <c r="F334" s="103" t="s">
        <v>2104</v>
      </c>
      <c r="G334" s="119"/>
      <c r="H334" s="62"/>
      <c r="I334" s="62"/>
      <c r="J334" s="62"/>
      <c r="K334" s="204"/>
      <c r="L334" s="196"/>
    </row>
    <row r="335" spans="1:12" s="2" customFormat="1" x14ac:dyDescent="0.35">
      <c r="A335" s="224"/>
      <c r="B335" s="222"/>
      <c r="C335" s="120" t="s">
        <v>2108</v>
      </c>
      <c r="D335" s="113" t="s">
        <v>2109</v>
      </c>
      <c r="E335" s="113"/>
      <c r="F335" s="68" t="s">
        <v>2104</v>
      </c>
      <c r="G335" s="120"/>
      <c r="H335" s="113"/>
      <c r="I335" s="113"/>
      <c r="J335" s="113"/>
      <c r="K335" s="204"/>
      <c r="L335" s="195"/>
    </row>
    <row r="336" spans="1:12" x14ac:dyDescent="0.35">
      <c r="A336" s="223" t="s">
        <v>300</v>
      </c>
      <c r="B336" s="221" t="s">
        <v>301</v>
      </c>
      <c r="C336" s="119" t="s">
        <v>2110</v>
      </c>
      <c r="D336" s="62" t="s">
        <v>2111</v>
      </c>
      <c r="E336" s="62" t="s">
        <v>2112</v>
      </c>
      <c r="F336" s="103" t="s">
        <v>1002</v>
      </c>
      <c r="G336" s="119" t="s">
        <v>938</v>
      </c>
      <c r="H336" s="62" t="s">
        <v>938</v>
      </c>
      <c r="I336" s="62" t="s">
        <v>938</v>
      </c>
      <c r="J336" s="62" t="s">
        <v>938</v>
      </c>
      <c r="K336" s="204" t="s">
        <v>3850</v>
      </c>
      <c r="L336" s="194"/>
    </row>
    <row r="337" spans="1:12" x14ac:dyDescent="0.35">
      <c r="A337" s="240"/>
      <c r="B337" s="239"/>
      <c r="C337" s="119" t="s">
        <v>2113</v>
      </c>
      <c r="D337" s="62" t="s">
        <v>2114</v>
      </c>
      <c r="E337" s="62" t="s">
        <v>2115</v>
      </c>
      <c r="F337" s="103" t="s">
        <v>1002</v>
      </c>
      <c r="G337" s="119"/>
      <c r="H337" s="62"/>
      <c r="I337" s="62"/>
      <c r="J337" s="62"/>
      <c r="K337" s="204"/>
      <c r="L337" s="196"/>
    </row>
    <row r="338" spans="1:12" s="2" customFormat="1" x14ac:dyDescent="0.35">
      <c r="A338" s="224"/>
      <c r="B338" s="222"/>
      <c r="C338" s="120" t="s">
        <v>2116</v>
      </c>
      <c r="D338" s="113" t="s">
        <v>2117</v>
      </c>
      <c r="E338" s="113" t="s">
        <v>2118</v>
      </c>
      <c r="F338" s="68" t="s">
        <v>1002</v>
      </c>
      <c r="G338" s="120"/>
      <c r="H338" s="113"/>
      <c r="I338" s="113"/>
      <c r="J338" s="113"/>
      <c r="K338" s="204"/>
      <c r="L338" s="195"/>
    </row>
    <row r="339" spans="1:12" x14ac:dyDescent="0.35">
      <c r="A339" s="212" t="s">
        <v>342</v>
      </c>
      <c r="B339" s="209" t="s">
        <v>343</v>
      </c>
      <c r="C339" s="127" t="s">
        <v>938</v>
      </c>
      <c r="D339" s="56" t="s">
        <v>938</v>
      </c>
      <c r="E339" s="56" t="s">
        <v>938</v>
      </c>
      <c r="F339" s="104" t="s">
        <v>938</v>
      </c>
      <c r="G339" s="127" t="s">
        <v>3311</v>
      </c>
      <c r="H339" s="56" t="s">
        <v>3312</v>
      </c>
      <c r="I339" s="56" t="s">
        <v>343</v>
      </c>
      <c r="J339" s="56" t="s">
        <v>3191</v>
      </c>
      <c r="K339" s="205" t="s">
        <v>3853</v>
      </c>
      <c r="L339" s="190"/>
    </row>
    <row r="340" spans="1:12" x14ac:dyDescent="0.35">
      <c r="A340" s="213"/>
      <c r="B340" s="210"/>
      <c r="C340" s="127"/>
      <c r="D340" s="56"/>
      <c r="E340" s="56"/>
      <c r="F340" s="104"/>
      <c r="G340" s="127" t="s">
        <v>3313</v>
      </c>
      <c r="H340" s="56" t="s">
        <v>3314</v>
      </c>
      <c r="I340" s="56" t="s">
        <v>343</v>
      </c>
      <c r="J340" s="56" t="s">
        <v>3191</v>
      </c>
      <c r="K340" s="205"/>
      <c r="L340" s="191"/>
    </row>
    <row r="341" spans="1:12" s="2" customFormat="1" x14ac:dyDescent="0.35">
      <c r="A341" s="214"/>
      <c r="B341" s="211"/>
      <c r="C341" s="128"/>
      <c r="D341" s="57"/>
      <c r="E341" s="57"/>
      <c r="F341" s="105"/>
      <c r="G341" s="128" t="s">
        <v>3315</v>
      </c>
      <c r="H341" s="57" t="s">
        <v>3316</v>
      </c>
      <c r="I341" s="57" t="s">
        <v>343</v>
      </c>
      <c r="J341" s="57" t="s">
        <v>3191</v>
      </c>
      <c r="K341" s="205"/>
      <c r="L341" s="192"/>
    </row>
    <row r="342" spans="1:12" x14ac:dyDescent="0.35">
      <c r="A342" s="223" t="s">
        <v>571</v>
      </c>
      <c r="B342" s="221" t="s">
        <v>572</v>
      </c>
      <c r="C342" s="119" t="s">
        <v>2119</v>
      </c>
      <c r="D342" s="62" t="s">
        <v>2120</v>
      </c>
      <c r="E342" s="62" t="s">
        <v>2121</v>
      </c>
      <c r="F342" s="103" t="s">
        <v>1660</v>
      </c>
      <c r="G342" s="119" t="s">
        <v>938</v>
      </c>
      <c r="H342" s="62" t="s">
        <v>938</v>
      </c>
      <c r="I342" s="62" t="s">
        <v>938</v>
      </c>
      <c r="J342" s="62" t="s">
        <v>938</v>
      </c>
      <c r="K342" s="204" t="s">
        <v>3850</v>
      </c>
      <c r="L342" s="194"/>
    </row>
    <row r="343" spans="1:12" x14ac:dyDescent="0.35">
      <c r="A343" s="240"/>
      <c r="B343" s="239"/>
      <c r="C343" s="119" t="s">
        <v>2122</v>
      </c>
      <c r="D343" s="62" t="s">
        <v>2123</v>
      </c>
      <c r="E343" s="62" t="s">
        <v>2124</v>
      </c>
      <c r="F343" s="103" t="s">
        <v>1660</v>
      </c>
      <c r="G343" s="119"/>
      <c r="H343" s="62"/>
      <c r="I343" s="62"/>
      <c r="J343" s="62"/>
      <c r="K343" s="204"/>
      <c r="L343" s="196"/>
    </row>
    <row r="344" spans="1:12" s="2" customFormat="1" x14ac:dyDescent="0.35">
      <c r="A344" s="224"/>
      <c r="B344" s="222"/>
      <c r="C344" s="120" t="s">
        <v>2125</v>
      </c>
      <c r="D344" s="113" t="s">
        <v>2126</v>
      </c>
      <c r="E344" s="113" t="s">
        <v>2127</v>
      </c>
      <c r="F344" s="68" t="s">
        <v>1660</v>
      </c>
      <c r="G344" s="120"/>
      <c r="H344" s="113"/>
      <c r="I344" s="113"/>
      <c r="J344" s="113"/>
      <c r="K344" s="204"/>
      <c r="L344" s="195"/>
    </row>
    <row r="345" spans="1:12" x14ac:dyDescent="0.35">
      <c r="A345" s="212" t="s">
        <v>680</v>
      </c>
      <c r="B345" s="209" t="s">
        <v>681</v>
      </c>
      <c r="C345" s="127" t="s">
        <v>938</v>
      </c>
      <c r="D345" s="56" t="s">
        <v>938</v>
      </c>
      <c r="E345" s="56" t="s">
        <v>938</v>
      </c>
      <c r="F345" s="104" t="s">
        <v>938</v>
      </c>
      <c r="G345" s="127" t="s">
        <v>3317</v>
      </c>
      <c r="H345" s="56" t="s">
        <v>3318</v>
      </c>
      <c r="I345" s="56" t="s">
        <v>681</v>
      </c>
      <c r="J345" s="56" t="s">
        <v>1521</v>
      </c>
      <c r="K345" s="205" t="s">
        <v>3853</v>
      </c>
      <c r="L345" s="190"/>
    </row>
    <row r="346" spans="1:12" s="2" customFormat="1" x14ac:dyDescent="0.35">
      <c r="A346" s="214"/>
      <c r="B346" s="211"/>
      <c r="C346" s="128"/>
      <c r="D346" s="57"/>
      <c r="E346" s="57"/>
      <c r="F346" s="105"/>
      <c r="G346" s="128" t="s">
        <v>3319</v>
      </c>
      <c r="H346" s="57" t="s">
        <v>3320</v>
      </c>
      <c r="I346" s="57" t="s">
        <v>3321</v>
      </c>
      <c r="J346" s="57" t="s">
        <v>1521</v>
      </c>
      <c r="K346" s="205"/>
      <c r="L346" s="192"/>
    </row>
    <row r="347" spans="1:12" x14ac:dyDescent="0.35">
      <c r="A347" s="223" t="s">
        <v>728</v>
      </c>
      <c r="B347" s="221" t="s">
        <v>729</v>
      </c>
      <c r="C347" s="119" t="s">
        <v>2128</v>
      </c>
      <c r="D347" s="62" t="s">
        <v>2129</v>
      </c>
      <c r="E347" s="62" t="s">
        <v>729</v>
      </c>
      <c r="F347" s="103" t="s">
        <v>1626</v>
      </c>
      <c r="G347" s="119" t="s">
        <v>938</v>
      </c>
      <c r="H347" s="62" t="s">
        <v>938</v>
      </c>
      <c r="I347" s="62" t="s">
        <v>938</v>
      </c>
      <c r="J347" s="62" t="s">
        <v>938</v>
      </c>
      <c r="K347" s="204" t="s">
        <v>3850</v>
      </c>
      <c r="L347" s="194"/>
    </row>
    <row r="348" spans="1:12" x14ac:dyDescent="0.35">
      <c r="A348" s="240"/>
      <c r="B348" s="239"/>
      <c r="C348" s="119" t="s">
        <v>2130</v>
      </c>
      <c r="D348" s="62" t="s">
        <v>2131</v>
      </c>
      <c r="E348" s="62" t="s">
        <v>2132</v>
      </c>
      <c r="F348" s="103" t="s">
        <v>1626</v>
      </c>
      <c r="G348" s="119"/>
      <c r="H348" s="62"/>
      <c r="I348" s="62"/>
      <c r="J348" s="62"/>
      <c r="K348" s="204"/>
      <c r="L348" s="196"/>
    </row>
    <row r="349" spans="1:12" s="2" customFormat="1" x14ac:dyDescent="0.35">
      <c r="A349" s="224"/>
      <c r="B349" s="222"/>
      <c r="C349" s="120" t="s">
        <v>2133</v>
      </c>
      <c r="D349" s="113" t="s">
        <v>2134</v>
      </c>
      <c r="E349" s="113" t="s">
        <v>729</v>
      </c>
      <c r="F349" s="68" t="s">
        <v>1626</v>
      </c>
      <c r="G349" s="120"/>
      <c r="H349" s="113"/>
      <c r="I349" s="113"/>
      <c r="J349" s="113"/>
      <c r="K349" s="204"/>
      <c r="L349" s="195"/>
    </row>
    <row r="350" spans="1:12" x14ac:dyDescent="0.35">
      <c r="A350" s="212" t="s">
        <v>730</v>
      </c>
      <c r="B350" s="209" t="s">
        <v>731</v>
      </c>
      <c r="C350" s="127" t="s">
        <v>938</v>
      </c>
      <c r="D350" s="56" t="s">
        <v>938</v>
      </c>
      <c r="E350" s="56" t="s">
        <v>938</v>
      </c>
      <c r="F350" s="104" t="s">
        <v>938</v>
      </c>
      <c r="G350" s="127" t="s">
        <v>3322</v>
      </c>
      <c r="H350" s="56" t="s">
        <v>3323</v>
      </c>
      <c r="I350" s="56" t="s">
        <v>3324</v>
      </c>
      <c r="J350" s="56" t="s">
        <v>1521</v>
      </c>
      <c r="K350" s="205" t="s">
        <v>3853</v>
      </c>
      <c r="L350" s="190"/>
    </row>
    <row r="351" spans="1:12" x14ac:dyDescent="0.35">
      <c r="A351" s="213"/>
      <c r="B351" s="210"/>
      <c r="C351" s="127"/>
      <c r="D351" s="56"/>
      <c r="E351" s="56"/>
      <c r="F351" s="104"/>
      <c r="G351" s="127" t="s">
        <v>3325</v>
      </c>
      <c r="H351" s="56" t="s">
        <v>3326</v>
      </c>
      <c r="I351" s="56" t="s">
        <v>731</v>
      </c>
      <c r="J351" s="56" t="s">
        <v>1521</v>
      </c>
      <c r="K351" s="205"/>
      <c r="L351" s="191"/>
    </row>
    <row r="352" spans="1:12" s="2" customFormat="1" x14ac:dyDescent="0.35">
      <c r="A352" s="214"/>
      <c r="B352" s="211"/>
      <c r="C352" s="128"/>
      <c r="D352" s="57"/>
      <c r="E352" s="57"/>
      <c r="F352" s="105"/>
      <c r="G352" s="128" t="s">
        <v>3327</v>
      </c>
      <c r="H352" s="57" t="s">
        <v>3328</v>
      </c>
      <c r="I352" s="57" t="s">
        <v>3324</v>
      </c>
      <c r="J352" s="57" t="s">
        <v>1521</v>
      </c>
      <c r="K352" s="205"/>
      <c r="L352" s="192"/>
    </row>
    <row r="353" spans="1:12" x14ac:dyDescent="0.35">
      <c r="A353" s="223" t="s">
        <v>350</v>
      </c>
      <c r="B353" s="221" t="s">
        <v>351</v>
      </c>
      <c r="C353" s="119" t="s">
        <v>2135</v>
      </c>
      <c r="D353" s="62" t="s">
        <v>2136</v>
      </c>
      <c r="E353" s="62" t="s">
        <v>351</v>
      </c>
      <c r="F353" s="103" t="s">
        <v>1681</v>
      </c>
      <c r="G353" s="119" t="s">
        <v>938</v>
      </c>
      <c r="H353" s="62" t="s">
        <v>938</v>
      </c>
      <c r="I353" s="62" t="s">
        <v>938</v>
      </c>
      <c r="J353" s="62" t="s">
        <v>938</v>
      </c>
      <c r="K353" s="204" t="s">
        <v>3850</v>
      </c>
      <c r="L353" s="194"/>
    </row>
    <row r="354" spans="1:12" s="2" customFormat="1" x14ac:dyDescent="0.35">
      <c r="A354" s="224"/>
      <c r="B354" s="222"/>
      <c r="C354" s="120" t="s">
        <v>2137</v>
      </c>
      <c r="D354" s="113" t="s">
        <v>2138</v>
      </c>
      <c r="E354" s="113" t="s">
        <v>351</v>
      </c>
      <c r="F354" s="68" t="s">
        <v>1681</v>
      </c>
      <c r="G354" s="120"/>
      <c r="H354" s="113"/>
      <c r="I354" s="113"/>
      <c r="J354" s="113"/>
      <c r="K354" s="204"/>
      <c r="L354" s="195"/>
    </row>
    <row r="355" spans="1:12" x14ac:dyDescent="0.35">
      <c r="A355" s="223" t="s">
        <v>389</v>
      </c>
      <c r="B355" s="221" t="s">
        <v>390</v>
      </c>
      <c r="C355" s="119" t="s">
        <v>2139</v>
      </c>
      <c r="D355" s="62" t="s">
        <v>2140</v>
      </c>
      <c r="E355" s="62" t="s">
        <v>390</v>
      </c>
      <c r="F355" s="103" t="s">
        <v>1626</v>
      </c>
      <c r="G355" s="119" t="s">
        <v>938</v>
      </c>
      <c r="H355" s="62" t="s">
        <v>938</v>
      </c>
      <c r="I355" s="62" t="s">
        <v>938</v>
      </c>
      <c r="J355" s="62" t="s">
        <v>938</v>
      </c>
      <c r="K355" s="204" t="s">
        <v>3850</v>
      </c>
      <c r="L355" s="194"/>
    </row>
    <row r="356" spans="1:12" x14ac:dyDescent="0.35">
      <c r="A356" s="240"/>
      <c r="B356" s="239"/>
      <c r="C356" s="119" t="s">
        <v>2141</v>
      </c>
      <c r="D356" s="62" t="s">
        <v>2142</v>
      </c>
      <c r="E356" s="62" t="s">
        <v>2143</v>
      </c>
      <c r="F356" s="103" t="s">
        <v>1626</v>
      </c>
      <c r="G356" s="119"/>
      <c r="H356" s="62"/>
      <c r="I356" s="62"/>
      <c r="J356" s="62"/>
      <c r="K356" s="204"/>
      <c r="L356" s="196"/>
    </row>
    <row r="357" spans="1:12" s="2" customFormat="1" x14ac:dyDescent="0.35">
      <c r="A357" s="224"/>
      <c r="B357" s="222"/>
      <c r="C357" s="120" t="s">
        <v>2144</v>
      </c>
      <c r="D357" s="113" t="s">
        <v>2145</v>
      </c>
      <c r="E357" s="113" t="s">
        <v>2143</v>
      </c>
      <c r="F357" s="68" t="s">
        <v>1626</v>
      </c>
      <c r="G357" s="120"/>
      <c r="H357" s="113"/>
      <c r="I357" s="113"/>
      <c r="J357" s="113"/>
      <c r="K357" s="204"/>
      <c r="L357" s="195"/>
    </row>
    <row r="358" spans="1:12" s="55" customFormat="1" x14ac:dyDescent="0.35">
      <c r="A358" s="92" t="s">
        <v>485</v>
      </c>
      <c r="B358" s="106" t="s">
        <v>486</v>
      </c>
      <c r="C358" s="129" t="s">
        <v>938</v>
      </c>
      <c r="D358" s="106" t="s">
        <v>938</v>
      </c>
      <c r="E358" s="106" t="s">
        <v>938</v>
      </c>
      <c r="F358" s="130" t="s">
        <v>938</v>
      </c>
      <c r="G358" s="129" t="s">
        <v>938</v>
      </c>
      <c r="H358" s="106" t="s">
        <v>938</v>
      </c>
      <c r="I358" s="106" t="s">
        <v>938</v>
      </c>
      <c r="J358" s="106" t="s">
        <v>938</v>
      </c>
      <c r="K358" s="65" t="s">
        <v>3852</v>
      </c>
      <c r="L358" s="82"/>
    </row>
    <row r="359" spans="1:12" x14ac:dyDescent="0.35">
      <c r="A359" s="229" t="s">
        <v>511</v>
      </c>
      <c r="B359" s="227" t="s">
        <v>512</v>
      </c>
      <c r="C359" s="121" t="s">
        <v>2146</v>
      </c>
      <c r="D359" s="122" t="s">
        <v>2147</v>
      </c>
      <c r="E359" s="122" t="s">
        <v>98</v>
      </c>
      <c r="F359" s="101" t="s">
        <v>1766</v>
      </c>
      <c r="G359" s="121" t="s">
        <v>3329</v>
      </c>
      <c r="H359" s="122" t="s">
        <v>3330</v>
      </c>
      <c r="I359" s="122" t="s">
        <v>3331</v>
      </c>
      <c r="J359" s="122" t="s">
        <v>3178</v>
      </c>
      <c r="K359" s="203" t="s">
        <v>3861</v>
      </c>
      <c r="L359" s="185" t="s">
        <v>3859</v>
      </c>
    </row>
    <row r="360" spans="1:12" x14ac:dyDescent="0.35">
      <c r="A360" s="241"/>
      <c r="B360" s="236"/>
      <c r="C360" s="121" t="s">
        <v>2148</v>
      </c>
      <c r="D360" s="122" t="s">
        <v>2149</v>
      </c>
      <c r="E360" s="122" t="s">
        <v>2150</v>
      </c>
      <c r="F360" s="101" t="s">
        <v>1766</v>
      </c>
      <c r="G360" s="121" t="s">
        <v>3332</v>
      </c>
      <c r="H360" s="122" t="s">
        <v>3333</v>
      </c>
      <c r="I360" s="122" t="s">
        <v>3334</v>
      </c>
      <c r="J360" s="122" t="s">
        <v>3178</v>
      </c>
      <c r="K360" s="203"/>
      <c r="L360" s="193"/>
    </row>
    <row r="361" spans="1:12" s="2" customFormat="1" x14ac:dyDescent="0.35">
      <c r="A361" s="230"/>
      <c r="B361" s="228"/>
      <c r="C361" s="123"/>
      <c r="D361" s="124"/>
      <c r="E361" s="124"/>
      <c r="F361" s="102"/>
      <c r="G361" s="123" t="s">
        <v>3335</v>
      </c>
      <c r="H361" s="124" t="s">
        <v>3336</v>
      </c>
      <c r="I361" s="124" t="s">
        <v>3334</v>
      </c>
      <c r="J361" s="124" t="s">
        <v>3178</v>
      </c>
      <c r="K361" s="203"/>
      <c r="L361" s="186"/>
    </row>
    <row r="362" spans="1:12" s="55" customFormat="1" x14ac:dyDescent="0.35">
      <c r="A362" s="96" t="s">
        <v>670</v>
      </c>
      <c r="B362" s="109" t="s">
        <v>670</v>
      </c>
      <c r="C362" s="136" t="s">
        <v>938</v>
      </c>
      <c r="D362" s="109" t="s">
        <v>938</v>
      </c>
      <c r="E362" s="109" t="s">
        <v>938</v>
      </c>
      <c r="F362" s="137" t="s">
        <v>938</v>
      </c>
      <c r="G362" s="136" t="s">
        <v>3337</v>
      </c>
      <c r="H362" s="109" t="s">
        <v>3338</v>
      </c>
      <c r="I362" s="109"/>
      <c r="J362" s="109" t="s">
        <v>1521</v>
      </c>
      <c r="K362" s="66" t="s">
        <v>3853</v>
      </c>
      <c r="L362" s="87"/>
    </row>
    <row r="363" spans="1:12" x14ac:dyDescent="0.35">
      <c r="A363" s="223" t="s">
        <v>747</v>
      </c>
      <c r="B363" s="221" t="s">
        <v>748</v>
      </c>
      <c r="C363" s="119" t="s">
        <v>2151</v>
      </c>
      <c r="D363" s="62" t="s">
        <v>2152</v>
      </c>
      <c r="E363" s="62" t="s">
        <v>2153</v>
      </c>
      <c r="F363" s="103" t="s">
        <v>2154</v>
      </c>
      <c r="G363" s="119" t="s">
        <v>938</v>
      </c>
      <c r="H363" s="62" t="s">
        <v>938</v>
      </c>
      <c r="I363" s="62" t="s">
        <v>938</v>
      </c>
      <c r="J363" s="62" t="s">
        <v>938</v>
      </c>
      <c r="K363" s="204" t="s">
        <v>3850</v>
      </c>
      <c r="L363" s="194"/>
    </row>
    <row r="364" spans="1:12" x14ac:dyDescent="0.35">
      <c r="A364" s="240"/>
      <c r="B364" s="239"/>
      <c r="C364" s="119" t="s">
        <v>2155</v>
      </c>
      <c r="D364" s="62" t="s">
        <v>2156</v>
      </c>
      <c r="E364" s="62" t="s">
        <v>2153</v>
      </c>
      <c r="F364" s="103" t="s">
        <v>2154</v>
      </c>
      <c r="G364" s="119"/>
      <c r="H364" s="62"/>
      <c r="I364" s="62"/>
      <c r="J364" s="62"/>
      <c r="K364" s="204"/>
      <c r="L364" s="196"/>
    </row>
    <row r="365" spans="1:12" s="2" customFormat="1" x14ac:dyDescent="0.35">
      <c r="A365" s="224"/>
      <c r="B365" s="222"/>
      <c r="C365" s="120" t="s">
        <v>2151</v>
      </c>
      <c r="D365" s="113" t="s">
        <v>2152</v>
      </c>
      <c r="E365" s="113" t="s">
        <v>2153</v>
      </c>
      <c r="F365" s="68" t="s">
        <v>2154</v>
      </c>
      <c r="G365" s="120"/>
      <c r="H365" s="113"/>
      <c r="I365" s="113"/>
      <c r="J365" s="113"/>
      <c r="K365" s="204"/>
      <c r="L365" s="195"/>
    </row>
    <row r="366" spans="1:12" x14ac:dyDescent="0.35">
      <c r="A366" s="212" t="s">
        <v>763</v>
      </c>
      <c r="B366" s="209" t="s">
        <v>764</v>
      </c>
      <c r="C366" s="127" t="s">
        <v>938</v>
      </c>
      <c r="D366" s="56" t="s">
        <v>938</v>
      </c>
      <c r="E366" s="56" t="s">
        <v>938</v>
      </c>
      <c r="F366" s="104" t="s">
        <v>938</v>
      </c>
      <c r="G366" s="127" t="s">
        <v>3339</v>
      </c>
      <c r="H366" s="56" t="s">
        <v>3340</v>
      </c>
      <c r="I366" s="56" t="s">
        <v>3341</v>
      </c>
      <c r="J366" s="56" t="s">
        <v>1521</v>
      </c>
      <c r="K366" s="205" t="s">
        <v>3853</v>
      </c>
      <c r="L366" s="190"/>
    </row>
    <row r="367" spans="1:12" x14ac:dyDescent="0.35">
      <c r="A367" s="213"/>
      <c r="B367" s="210"/>
      <c r="C367" s="127"/>
      <c r="D367" s="56"/>
      <c r="E367" s="56"/>
      <c r="F367" s="104"/>
      <c r="G367" s="127" t="s">
        <v>3342</v>
      </c>
      <c r="H367" s="56" t="s">
        <v>3343</v>
      </c>
      <c r="I367" s="56" t="s">
        <v>3341</v>
      </c>
      <c r="J367" s="56" t="s">
        <v>1521</v>
      </c>
      <c r="K367" s="205"/>
      <c r="L367" s="191"/>
    </row>
    <row r="368" spans="1:12" s="2" customFormat="1" x14ac:dyDescent="0.35">
      <c r="A368" s="214"/>
      <c r="B368" s="211"/>
      <c r="C368" s="128"/>
      <c r="D368" s="57"/>
      <c r="E368" s="57"/>
      <c r="F368" s="105"/>
      <c r="G368" s="128" t="s">
        <v>3344</v>
      </c>
      <c r="H368" s="57" t="s">
        <v>3345</v>
      </c>
      <c r="I368" s="57" t="s">
        <v>3341</v>
      </c>
      <c r="J368" s="57" t="s">
        <v>1521</v>
      </c>
      <c r="K368" s="205"/>
      <c r="L368" s="192"/>
    </row>
    <row r="369" spans="1:12" x14ac:dyDescent="0.35">
      <c r="A369" s="223" t="s">
        <v>403</v>
      </c>
      <c r="B369" s="221" t="s">
        <v>404</v>
      </c>
      <c r="C369" s="119" t="s">
        <v>2157</v>
      </c>
      <c r="D369" s="62" t="s">
        <v>2158</v>
      </c>
      <c r="E369" s="62" t="s">
        <v>2159</v>
      </c>
      <c r="F369" s="103" t="s">
        <v>1681</v>
      </c>
      <c r="G369" s="119" t="s">
        <v>938</v>
      </c>
      <c r="H369" s="62" t="s">
        <v>938</v>
      </c>
      <c r="I369" s="62" t="s">
        <v>938</v>
      </c>
      <c r="J369" s="62" t="s">
        <v>938</v>
      </c>
      <c r="K369" s="204" t="s">
        <v>3850</v>
      </c>
      <c r="L369" s="194"/>
    </row>
    <row r="370" spans="1:12" s="2" customFormat="1" x14ac:dyDescent="0.35">
      <c r="A370" s="224"/>
      <c r="B370" s="222"/>
      <c r="C370" s="120" t="s">
        <v>2160</v>
      </c>
      <c r="D370" s="113" t="s">
        <v>2161</v>
      </c>
      <c r="E370" s="113" t="s">
        <v>2162</v>
      </c>
      <c r="F370" s="68" t="s">
        <v>1681</v>
      </c>
      <c r="G370" s="120"/>
      <c r="H370" s="113"/>
      <c r="I370" s="113"/>
      <c r="J370" s="113"/>
      <c r="K370" s="204"/>
      <c r="L370" s="195"/>
    </row>
    <row r="371" spans="1:12" x14ac:dyDescent="0.35">
      <c r="A371" s="223" t="s">
        <v>157</v>
      </c>
      <c r="B371" s="221" t="s">
        <v>158</v>
      </c>
      <c r="C371" s="119" t="s">
        <v>2163</v>
      </c>
      <c r="D371" s="62" t="s">
        <v>2164</v>
      </c>
      <c r="E371" s="62" t="s">
        <v>158</v>
      </c>
      <c r="F371" s="103" t="s">
        <v>977</v>
      </c>
      <c r="G371" s="119" t="s">
        <v>938</v>
      </c>
      <c r="H371" s="62" t="s">
        <v>938</v>
      </c>
      <c r="I371" s="62" t="s">
        <v>938</v>
      </c>
      <c r="J371" s="62" t="s">
        <v>938</v>
      </c>
      <c r="K371" s="204" t="s">
        <v>3850</v>
      </c>
      <c r="L371" s="194"/>
    </row>
    <row r="372" spans="1:12" s="2" customFormat="1" x14ac:dyDescent="0.35">
      <c r="A372" s="224"/>
      <c r="B372" s="222"/>
      <c r="C372" s="120" t="s">
        <v>2165</v>
      </c>
      <c r="D372" s="113" t="s">
        <v>2166</v>
      </c>
      <c r="E372" s="113" t="s">
        <v>2167</v>
      </c>
      <c r="F372" s="68" t="s">
        <v>977</v>
      </c>
      <c r="G372" s="120"/>
      <c r="H372" s="113"/>
      <c r="I372" s="113"/>
      <c r="J372" s="113"/>
      <c r="K372" s="204"/>
      <c r="L372" s="195"/>
    </row>
    <row r="373" spans="1:12" x14ac:dyDescent="0.35">
      <c r="A373" s="223" t="s">
        <v>469</v>
      </c>
      <c r="B373" s="221" t="s">
        <v>470</v>
      </c>
      <c r="C373" s="119" t="s">
        <v>2168</v>
      </c>
      <c r="D373" s="62" t="s">
        <v>2169</v>
      </c>
      <c r="E373" s="62" t="s">
        <v>2170</v>
      </c>
      <c r="F373" s="103" t="s">
        <v>1660</v>
      </c>
      <c r="G373" s="119" t="s">
        <v>938</v>
      </c>
      <c r="H373" s="62" t="s">
        <v>938</v>
      </c>
      <c r="I373" s="62" t="s">
        <v>938</v>
      </c>
      <c r="J373" s="62" t="s">
        <v>938</v>
      </c>
      <c r="K373" s="204" t="s">
        <v>3850</v>
      </c>
      <c r="L373" s="194"/>
    </row>
    <row r="374" spans="1:12" x14ac:dyDescent="0.35">
      <c r="A374" s="240"/>
      <c r="B374" s="239"/>
      <c r="C374" s="119" t="s">
        <v>2171</v>
      </c>
      <c r="D374" s="62" t="s">
        <v>2172</v>
      </c>
      <c r="E374" s="62" t="s">
        <v>470</v>
      </c>
      <c r="F374" s="103" t="s">
        <v>1660</v>
      </c>
      <c r="G374" s="119"/>
      <c r="H374" s="62"/>
      <c r="I374" s="62"/>
      <c r="J374" s="62"/>
      <c r="K374" s="204"/>
      <c r="L374" s="196"/>
    </row>
    <row r="375" spans="1:12" s="2" customFormat="1" x14ac:dyDescent="0.35">
      <c r="A375" s="224"/>
      <c r="B375" s="222"/>
      <c r="C375" s="120" t="s">
        <v>2173</v>
      </c>
      <c r="D375" s="113" t="s">
        <v>2174</v>
      </c>
      <c r="E375" s="113" t="s">
        <v>2170</v>
      </c>
      <c r="F375" s="68" t="s">
        <v>1660</v>
      </c>
      <c r="G375" s="120"/>
      <c r="H375" s="113"/>
      <c r="I375" s="113"/>
      <c r="J375" s="113"/>
      <c r="K375" s="204"/>
      <c r="L375" s="195"/>
    </row>
    <row r="376" spans="1:12" x14ac:dyDescent="0.35">
      <c r="A376" s="223" t="s">
        <v>127</v>
      </c>
      <c r="B376" s="221" t="s">
        <v>128</v>
      </c>
      <c r="C376" s="119" t="s">
        <v>2175</v>
      </c>
      <c r="D376" s="62" t="s">
        <v>2176</v>
      </c>
      <c r="E376" s="62" t="s">
        <v>2177</v>
      </c>
      <c r="F376" s="103" t="s">
        <v>1574</v>
      </c>
      <c r="G376" s="119" t="s">
        <v>938</v>
      </c>
      <c r="H376" s="62" t="s">
        <v>938</v>
      </c>
      <c r="I376" s="62" t="s">
        <v>938</v>
      </c>
      <c r="J376" s="62" t="s">
        <v>938</v>
      </c>
      <c r="K376" s="204" t="s">
        <v>3850</v>
      </c>
      <c r="L376" s="194"/>
    </row>
    <row r="377" spans="1:12" s="2" customFormat="1" x14ac:dyDescent="0.35">
      <c r="A377" s="224"/>
      <c r="B377" s="222"/>
      <c r="C377" s="120" t="s">
        <v>2178</v>
      </c>
      <c r="D377" s="113" t="s">
        <v>2179</v>
      </c>
      <c r="E377" s="113" t="s">
        <v>2180</v>
      </c>
      <c r="F377" s="68" t="s">
        <v>1574</v>
      </c>
      <c r="G377" s="120"/>
      <c r="H377" s="113"/>
      <c r="I377" s="113"/>
      <c r="J377" s="113"/>
      <c r="K377" s="204"/>
      <c r="L377" s="195"/>
    </row>
    <row r="378" spans="1:12" s="55" customFormat="1" x14ac:dyDescent="0.35">
      <c r="A378" s="96" t="s">
        <v>153</v>
      </c>
      <c r="B378" s="109" t="s">
        <v>154</v>
      </c>
      <c r="C378" s="136" t="s">
        <v>938</v>
      </c>
      <c r="D378" s="109" t="s">
        <v>938</v>
      </c>
      <c r="E378" s="109" t="s">
        <v>938</v>
      </c>
      <c r="F378" s="137" t="s">
        <v>938</v>
      </c>
      <c r="G378" s="136" t="s">
        <v>3346</v>
      </c>
      <c r="H378" s="109" t="s">
        <v>3347</v>
      </c>
      <c r="I378" s="109"/>
      <c r="J378" s="109" t="s">
        <v>3348</v>
      </c>
      <c r="K378" s="66" t="s">
        <v>3853</v>
      </c>
      <c r="L378" s="87"/>
    </row>
    <row r="379" spans="1:12" x14ac:dyDescent="0.35">
      <c r="A379" s="223" t="s">
        <v>155</v>
      </c>
      <c r="B379" s="221" t="s">
        <v>156</v>
      </c>
      <c r="C379" s="119" t="s">
        <v>2181</v>
      </c>
      <c r="D379" s="62" t="s">
        <v>2182</v>
      </c>
      <c r="E379" s="62" t="s">
        <v>2183</v>
      </c>
      <c r="F379" s="103" t="s">
        <v>913</v>
      </c>
      <c r="G379" s="119" t="s">
        <v>938</v>
      </c>
      <c r="H379" s="62" t="s">
        <v>938</v>
      </c>
      <c r="I379" s="62" t="s">
        <v>938</v>
      </c>
      <c r="J379" s="62" t="s">
        <v>938</v>
      </c>
      <c r="K379" s="204" t="s">
        <v>3850</v>
      </c>
      <c r="L379" s="194"/>
    </row>
    <row r="380" spans="1:12" s="2" customFormat="1" x14ac:dyDescent="0.35">
      <c r="A380" s="224"/>
      <c r="B380" s="222"/>
      <c r="C380" s="120" t="s">
        <v>2184</v>
      </c>
      <c r="D380" s="113" t="s">
        <v>2185</v>
      </c>
      <c r="E380" s="113" t="s">
        <v>2186</v>
      </c>
      <c r="F380" s="68" t="s">
        <v>913</v>
      </c>
      <c r="G380" s="120"/>
      <c r="H380" s="113"/>
      <c r="I380" s="113"/>
      <c r="J380" s="113"/>
      <c r="K380" s="204"/>
      <c r="L380" s="195"/>
    </row>
    <row r="381" spans="1:12" x14ac:dyDescent="0.35">
      <c r="A381" s="212" t="s">
        <v>165</v>
      </c>
      <c r="B381" s="209" t="s">
        <v>166</v>
      </c>
      <c r="C381" s="127" t="s">
        <v>938</v>
      </c>
      <c r="D381" s="56" t="s">
        <v>938</v>
      </c>
      <c r="E381" s="56" t="s">
        <v>938</v>
      </c>
      <c r="F381" s="104" t="s">
        <v>938</v>
      </c>
      <c r="G381" s="127" t="s">
        <v>3349</v>
      </c>
      <c r="H381" s="56" t="s">
        <v>3350</v>
      </c>
      <c r="I381" s="56" t="s">
        <v>166</v>
      </c>
      <c r="J381" s="56" t="s">
        <v>1521</v>
      </c>
      <c r="K381" s="205" t="s">
        <v>3853</v>
      </c>
      <c r="L381" s="190"/>
    </row>
    <row r="382" spans="1:12" s="2" customFormat="1" x14ac:dyDescent="0.35">
      <c r="A382" s="214"/>
      <c r="B382" s="211"/>
      <c r="C382" s="128"/>
      <c r="D382" s="57"/>
      <c r="E382" s="57"/>
      <c r="F382" s="105"/>
      <c r="G382" s="128" t="s">
        <v>3351</v>
      </c>
      <c r="H382" s="57" t="s">
        <v>3352</v>
      </c>
      <c r="I382" s="57" t="s">
        <v>166</v>
      </c>
      <c r="J382" s="57" t="s">
        <v>1521</v>
      </c>
      <c r="K382" s="205"/>
      <c r="L382" s="192"/>
    </row>
    <row r="383" spans="1:12" x14ac:dyDescent="0.35">
      <c r="A383" s="223" t="s">
        <v>266</v>
      </c>
      <c r="B383" s="221" t="s">
        <v>267</v>
      </c>
      <c r="C383" s="119" t="s">
        <v>2187</v>
      </c>
      <c r="D383" s="62" t="s">
        <v>2188</v>
      </c>
      <c r="E383" s="62" t="s">
        <v>2189</v>
      </c>
      <c r="F383" s="103" t="s">
        <v>980</v>
      </c>
      <c r="G383" s="119" t="s">
        <v>938</v>
      </c>
      <c r="H383" s="62" t="s">
        <v>938</v>
      </c>
      <c r="I383" s="62" t="s">
        <v>938</v>
      </c>
      <c r="J383" s="62" t="s">
        <v>938</v>
      </c>
      <c r="K383" s="204" t="s">
        <v>3850</v>
      </c>
      <c r="L383" s="194"/>
    </row>
    <row r="384" spans="1:12" s="2" customFormat="1" x14ac:dyDescent="0.35">
      <c r="A384" s="224"/>
      <c r="B384" s="222"/>
      <c r="C384" s="120" t="s">
        <v>2190</v>
      </c>
      <c r="D384" s="113" t="s">
        <v>2191</v>
      </c>
      <c r="E384" s="113" t="s">
        <v>2192</v>
      </c>
      <c r="F384" s="68" t="s">
        <v>980</v>
      </c>
      <c r="G384" s="120"/>
      <c r="H384" s="113"/>
      <c r="I384" s="113"/>
      <c r="J384" s="113"/>
      <c r="K384" s="204"/>
      <c r="L384" s="195"/>
    </row>
    <row r="385" spans="1:12" x14ac:dyDescent="0.35">
      <c r="A385" s="212" t="s">
        <v>451</v>
      </c>
      <c r="B385" s="209" t="s">
        <v>452</v>
      </c>
      <c r="C385" s="127" t="s">
        <v>938</v>
      </c>
      <c r="D385" s="56" t="s">
        <v>938</v>
      </c>
      <c r="E385" s="56" t="s">
        <v>938</v>
      </c>
      <c r="F385" s="104" t="s">
        <v>938</v>
      </c>
      <c r="G385" s="127" t="s">
        <v>3353</v>
      </c>
      <c r="H385" s="56" t="s">
        <v>3354</v>
      </c>
      <c r="I385" s="56" t="s">
        <v>3355</v>
      </c>
      <c r="J385" s="56" t="s">
        <v>3359</v>
      </c>
      <c r="K385" s="205" t="s">
        <v>3853</v>
      </c>
      <c r="L385" s="190"/>
    </row>
    <row r="386" spans="1:12" s="2" customFormat="1" x14ac:dyDescent="0.35">
      <c r="A386" s="214"/>
      <c r="B386" s="211"/>
      <c r="C386" s="128"/>
      <c r="D386" s="57"/>
      <c r="E386" s="57"/>
      <c r="F386" s="105"/>
      <c r="G386" s="128" t="s">
        <v>3356</v>
      </c>
      <c r="H386" s="57" t="s">
        <v>3357</v>
      </c>
      <c r="I386" s="57" t="s">
        <v>3358</v>
      </c>
      <c r="J386" s="57" t="s">
        <v>3359</v>
      </c>
      <c r="K386" s="205"/>
      <c r="L386" s="192"/>
    </row>
    <row r="387" spans="1:12" x14ac:dyDescent="0.35">
      <c r="A387" s="218" t="s">
        <v>505</v>
      </c>
      <c r="B387" s="215" t="s">
        <v>506</v>
      </c>
      <c r="C387" s="117" t="s">
        <v>2193</v>
      </c>
      <c r="D387" s="115" t="s">
        <v>2194</v>
      </c>
      <c r="E387" s="115" t="s">
        <v>2195</v>
      </c>
      <c r="F387" s="84" t="s">
        <v>1504</v>
      </c>
      <c r="G387" s="117" t="s">
        <v>3360</v>
      </c>
      <c r="H387" s="115" t="s">
        <v>3361</v>
      </c>
      <c r="I387" s="115" t="s">
        <v>2484</v>
      </c>
      <c r="J387" s="115" t="s">
        <v>3155</v>
      </c>
      <c r="K387" s="202" t="s">
        <v>3857</v>
      </c>
      <c r="L387" s="187" t="s">
        <v>3864</v>
      </c>
    </row>
    <row r="388" spans="1:12" x14ac:dyDescent="0.35">
      <c r="A388" s="234"/>
      <c r="B388" s="216"/>
      <c r="C388" s="117" t="s">
        <v>2196</v>
      </c>
      <c r="D388" s="115" t="s">
        <v>2197</v>
      </c>
      <c r="E388" s="115"/>
      <c r="F388" s="84" t="s">
        <v>1504</v>
      </c>
      <c r="G388" s="117" t="s">
        <v>3362</v>
      </c>
      <c r="H388" s="115" t="s">
        <v>3363</v>
      </c>
      <c r="I388" s="115" t="s">
        <v>3364</v>
      </c>
      <c r="J388" s="115" t="s">
        <v>3155</v>
      </c>
      <c r="K388" s="202"/>
      <c r="L388" s="188"/>
    </row>
    <row r="389" spans="1:12" x14ac:dyDescent="0.35">
      <c r="A389" s="234"/>
      <c r="B389" s="216"/>
      <c r="C389" s="117" t="s">
        <v>2198</v>
      </c>
      <c r="D389" s="115" t="s">
        <v>2199</v>
      </c>
      <c r="E389" s="115" t="s">
        <v>2195</v>
      </c>
      <c r="F389" s="84" t="s">
        <v>1504</v>
      </c>
      <c r="G389" s="117" t="s">
        <v>3365</v>
      </c>
      <c r="H389" s="115" t="s">
        <v>3366</v>
      </c>
      <c r="I389" s="115" t="s">
        <v>2195</v>
      </c>
      <c r="J389" s="115" t="s">
        <v>3155</v>
      </c>
      <c r="K389" s="202"/>
      <c r="L389" s="188"/>
    </row>
    <row r="390" spans="1:12" s="2" customFormat="1" x14ac:dyDescent="0.35">
      <c r="A390" s="235"/>
      <c r="B390" s="217"/>
      <c r="C390" s="118" t="s">
        <v>2196</v>
      </c>
      <c r="D390" s="116" t="s">
        <v>2197</v>
      </c>
      <c r="E390" s="116"/>
      <c r="F390" s="85" t="s">
        <v>1504</v>
      </c>
      <c r="G390" s="118" t="s">
        <v>3362</v>
      </c>
      <c r="H390" s="116" t="s">
        <v>3363</v>
      </c>
      <c r="I390" s="116" t="s">
        <v>3364</v>
      </c>
      <c r="J390" s="116" t="s">
        <v>3155</v>
      </c>
      <c r="K390" s="202"/>
      <c r="L390" s="189"/>
    </row>
    <row r="391" spans="1:12" x14ac:dyDescent="0.35">
      <c r="A391" s="212" t="s">
        <v>529</v>
      </c>
      <c r="B391" s="209" t="s">
        <v>529</v>
      </c>
      <c r="C391" s="127" t="s">
        <v>938</v>
      </c>
      <c r="D391" s="56" t="s">
        <v>938</v>
      </c>
      <c r="E391" s="56" t="s">
        <v>938</v>
      </c>
      <c r="F391" s="104" t="s">
        <v>938</v>
      </c>
      <c r="G391" s="127" t="s">
        <v>3367</v>
      </c>
      <c r="H391" s="56" t="s">
        <v>3368</v>
      </c>
      <c r="I391" s="56" t="s">
        <v>3369</v>
      </c>
      <c r="J391" s="56" t="s">
        <v>1521</v>
      </c>
      <c r="K391" s="205" t="s">
        <v>3853</v>
      </c>
      <c r="L391" s="190"/>
    </row>
    <row r="392" spans="1:12" x14ac:dyDescent="0.35">
      <c r="A392" s="213"/>
      <c r="B392" s="210"/>
      <c r="C392" s="127"/>
      <c r="D392" s="56"/>
      <c r="E392" s="56"/>
      <c r="F392" s="104"/>
      <c r="G392" s="127" t="s">
        <v>3370</v>
      </c>
      <c r="H392" s="56" t="s">
        <v>3371</v>
      </c>
      <c r="I392" s="56" t="s">
        <v>3372</v>
      </c>
      <c r="J392" s="56" t="s">
        <v>1521</v>
      </c>
      <c r="K392" s="205"/>
      <c r="L392" s="191"/>
    </row>
    <row r="393" spans="1:12" x14ac:dyDescent="0.35">
      <c r="A393" s="213"/>
      <c r="B393" s="210"/>
      <c r="C393" s="127"/>
      <c r="D393" s="56"/>
      <c r="E393" s="56"/>
      <c r="F393" s="104"/>
      <c r="G393" s="127" t="s">
        <v>3373</v>
      </c>
      <c r="H393" s="56" t="s">
        <v>3374</v>
      </c>
      <c r="I393" s="56" t="s">
        <v>3375</v>
      </c>
      <c r="J393" s="56" t="s">
        <v>1521</v>
      </c>
      <c r="K393" s="205"/>
      <c r="L393" s="191"/>
    </row>
    <row r="394" spans="1:12" s="2" customFormat="1" x14ac:dyDescent="0.35">
      <c r="A394" s="214"/>
      <c r="B394" s="211"/>
      <c r="C394" s="128"/>
      <c r="D394" s="57"/>
      <c r="E394" s="57"/>
      <c r="F394" s="105"/>
      <c r="G394" s="128" t="s">
        <v>3376</v>
      </c>
      <c r="H394" s="57" t="s">
        <v>3377</v>
      </c>
      <c r="I394" s="57" t="s">
        <v>3378</v>
      </c>
      <c r="J394" s="57" t="s">
        <v>3379</v>
      </c>
      <c r="K394" s="205"/>
      <c r="L394" s="192"/>
    </row>
    <row r="395" spans="1:12" x14ac:dyDescent="0.35">
      <c r="A395" s="223" t="s">
        <v>573</v>
      </c>
      <c r="B395" s="221" t="s">
        <v>574</v>
      </c>
      <c r="C395" s="119" t="s">
        <v>2200</v>
      </c>
      <c r="D395" s="62" t="s">
        <v>2201</v>
      </c>
      <c r="E395" s="62" t="s">
        <v>2202</v>
      </c>
      <c r="F395" s="103" t="s">
        <v>983</v>
      </c>
      <c r="G395" s="119" t="s">
        <v>938</v>
      </c>
      <c r="H395" s="62" t="s">
        <v>938</v>
      </c>
      <c r="I395" s="62" t="s">
        <v>938</v>
      </c>
      <c r="J395" s="62" t="s">
        <v>938</v>
      </c>
      <c r="K395" s="204" t="s">
        <v>3850</v>
      </c>
      <c r="L395" s="194"/>
    </row>
    <row r="396" spans="1:12" x14ac:dyDescent="0.35">
      <c r="A396" s="240"/>
      <c r="B396" s="239"/>
      <c r="C396" s="119" t="s">
        <v>2203</v>
      </c>
      <c r="D396" s="62" t="s">
        <v>2204</v>
      </c>
      <c r="E396" s="62" t="s">
        <v>2202</v>
      </c>
      <c r="F396" s="103" t="s">
        <v>983</v>
      </c>
      <c r="G396" s="119"/>
      <c r="H396" s="62"/>
      <c r="I396" s="62"/>
      <c r="J396" s="62"/>
      <c r="K396" s="204"/>
      <c r="L396" s="196"/>
    </row>
    <row r="397" spans="1:12" s="2" customFormat="1" x14ac:dyDescent="0.35">
      <c r="A397" s="224"/>
      <c r="B397" s="222"/>
      <c r="C397" s="120" t="s">
        <v>2205</v>
      </c>
      <c r="D397" s="113" t="s">
        <v>2206</v>
      </c>
      <c r="E397" s="113" t="s">
        <v>2207</v>
      </c>
      <c r="F397" s="68" t="s">
        <v>983</v>
      </c>
      <c r="G397" s="120"/>
      <c r="H397" s="113"/>
      <c r="I397" s="113"/>
      <c r="J397" s="113"/>
      <c r="K397" s="204"/>
      <c r="L397" s="195"/>
    </row>
    <row r="398" spans="1:12" x14ac:dyDescent="0.35">
      <c r="A398" s="223" t="s">
        <v>595</v>
      </c>
      <c r="B398" s="221" t="s">
        <v>596</v>
      </c>
      <c r="C398" s="119" t="s">
        <v>2208</v>
      </c>
      <c r="D398" s="62" t="s">
        <v>2209</v>
      </c>
      <c r="E398" s="62" t="s">
        <v>315</v>
      </c>
      <c r="F398" s="103" t="s">
        <v>1660</v>
      </c>
      <c r="G398" s="119" t="s">
        <v>938</v>
      </c>
      <c r="H398" s="62" t="s">
        <v>938</v>
      </c>
      <c r="I398" s="62" t="s">
        <v>938</v>
      </c>
      <c r="J398" s="62" t="s">
        <v>938</v>
      </c>
      <c r="K398" s="204" t="s">
        <v>3850</v>
      </c>
      <c r="L398" s="194"/>
    </row>
    <row r="399" spans="1:12" s="2" customFormat="1" x14ac:dyDescent="0.35">
      <c r="A399" s="224"/>
      <c r="B399" s="222"/>
      <c r="C399" s="120" t="s">
        <v>2210</v>
      </c>
      <c r="D399" s="113" t="s">
        <v>2211</v>
      </c>
      <c r="E399" s="113" t="s">
        <v>315</v>
      </c>
      <c r="F399" s="68" t="s">
        <v>1660</v>
      </c>
      <c r="G399" s="120"/>
      <c r="H399" s="113"/>
      <c r="I399" s="113"/>
      <c r="J399" s="113"/>
      <c r="K399" s="204"/>
      <c r="L399" s="195"/>
    </row>
    <row r="400" spans="1:12" x14ac:dyDescent="0.35">
      <c r="A400" s="223" t="s">
        <v>617</v>
      </c>
      <c r="B400" s="221" t="s">
        <v>618</v>
      </c>
      <c r="C400" s="119" t="s">
        <v>2212</v>
      </c>
      <c r="D400" s="62" t="s">
        <v>2213</v>
      </c>
      <c r="E400" s="62" t="s">
        <v>2214</v>
      </c>
      <c r="F400" s="103" t="s">
        <v>986</v>
      </c>
      <c r="G400" s="119" t="s">
        <v>938</v>
      </c>
      <c r="H400" s="62" t="s">
        <v>938</v>
      </c>
      <c r="I400" s="62" t="s">
        <v>938</v>
      </c>
      <c r="J400" s="62" t="s">
        <v>938</v>
      </c>
      <c r="K400" s="204" t="s">
        <v>3850</v>
      </c>
      <c r="L400" s="194"/>
    </row>
    <row r="401" spans="1:12" x14ac:dyDescent="0.35">
      <c r="A401" s="240"/>
      <c r="B401" s="239"/>
      <c r="C401" s="119" t="s">
        <v>2215</v>
      </c>
      <c r="D401" s="62" t="s">
        <v>2216</v>
      </c>
      <c r="E401" s="62" t="s">
        <v>2217</v>
      </c>
      <c r="F401" s="103" t="s">
        <v>986</v>
      </c>
      <c r="G401" s="119"/>
      <c r="H401" s="62"/>
      <c r="I401" s="62"/>
      <c r="J401" s="62"/>
      <c r="K401" s="204"/>
      <c r="L401" s="196"/>
    </row>
    <row r="402" spans="1:12" s="2" customFormat="1" x14ac:dyDescent="0.35">
      <c r="A402" s="224"/>
      <c r="B402" s="222"/>
      <c r="C402" s="120" t="s">
        <v>2218</v>
      </c>
      <c r="D402" s="113" t="s">
        <v>2219</v>
      </c>
      <c r="E402" s="113" t="s">
        <v>2220</v>
      </c>
      <c r="F402" s="68" t="s">
        <v>986</v>
      </c>
      <c r="G402" s="120"/>
      <c r="H402" s="113"/>
      <c r="I402" s="113"/>
      <c r="J402" s="113"/>
      <c r="K402" s="204"/>
      <c r="L402" s="195"/>
    </row>
    <row r="403" spans="1:12" x14ac:dyDescent="0.35">
      <c r="A403" s="229" t="s">
        <v>762</v>
      </c>
      <c r="B403" s="227" t="s">
        <v>762</v>
      </c>
      <c r="C403" s="121" t="s">
        <v>2221</v>
      </c>
      <c r="D403" s="122" t="s">
        <v>2222</v>
      </c>
      <c r="E403" s="122" t="s">
        <v>2223</v>
      </c>
      <c r="F403" s="101" t="s">
        <v>913</v>
      </c>
      <c r="G403" s="121" t="s">
        <v>3380</v>
      </c>
      <c r="H403" s="122" t="s">
        <v>3381</v>
      </c>
      <c r="I403" s="122" t="s">
        <v>3307</v>
      </c>
      <c r="J403" s="122" t="s">
        <v>1521</v>
      </c>
      <c r="K403" s="203" t="s">
        <v>3861</v>
      </c>
      <c r="L403" s="185" t="s">
        <v>3859</v>
      </c>
    </row>
    <row r="404" spans="1:12" s="2" customFormat="1" x14ac:dyDescent="0.35">
      <c r="A404" s="230"/>
      <c r="B404" s="228"/>
      <c r="C404" s="123"/>
      <c r="D404" s="124"/>
      <c r="E404" s="124"/>
      <c r="F404" s="102"/>
      <c r="G404" s="123" t="s">
        <v>3382</v>
      </c>
      <c r="H404" s="124" t="s">
        <v>3383</v>
      </c>
      <c r="I404" s="124" t="s">
        <v>3384</v>
      </c>
      <c r="J404" s="124" t="s">
        <v>1521</v>
      </c>
      <c r="K404" s="203"/>
      <c r="L404" s="186"/>
    </row>
    <row r="405" spans="1:12" x14ac:dyDescent="0.35">
      <c r="A405" s="223" t="s">
        <v>798</v>
      </c>
      <c r="B405" s="221" t="s">
        <v>799</v>
      </c>
      <c r="C405" s="119" t="s">
        <v>2224</v>
      </c>
      <c r="D405" s="62" t="s">
        <v>2225</v>
      </c>
      <c r="E405" s="62" t="s">
        <v>2226</v>
      </c>
      <c r="F405" s="103" t="s">
        <v>1504</v>
      </c>
      <c r="G405" s="119" t="s">
        <v>938</v>
      </c>
      <c r="H405" s="62" t="s">
        <v>938</v>
      </c>
      <c r="I405" s="62" t="s">
        <v>938</v>
      </c>
      <c r="J405" s="62" t="s">
        <v>938</v>
      </c>
      <c r="K405" s="204" t="s">
        <v>3850</v>
      </c>
      <c r="L405" s="194"/>
    </row>
    <row r="406" spans="1:12" x14ac:dyDescent="0.35">
      <c r="A406" s="240"/>
      <c r="B406" s="239"/>
      <c r="C406" s="119" t="s">
        <v>2227</v>
      </c>
      <c r="D406" s="62" t="s">
        <v>2228</v>
      </c>
      <c r="E406" s="62" t="s">
        <v>2229</v>
      </c>
      <c r="F406" s="103" t="s">
        <v>1504</v>
      </c>
      <c r="G406" s="119"/>
      <c r="H406" s="62"/>
      <c r="I406" s="62"/>
      <c r="J406" s="62"/>
      <c r="K406" s="204"/>
      <c r="L406" s="196"/>
    </row>
    <row r="407" spans="1:12" s="2" customFormat="1" x14ac:dyDescent="0.35">
      <c r="A407" s="224"/>
      <c r="B407" s="222"/>
      <c r="C407" s="120" t="s">
        <v>2230</v>
      </c>
      <c r="D407" s="113" t="s">
        <v>2231</v>
      </c>
      <c r="E407" s="113" t="s">
        <v>2229</v>
      </c>
      <c r="F407" s="68" t="s">
        <v>1504</v>
      </c>
      <c r="G407" s="120"/>
      <c r="H407" s="113"/>
      <c r="I407" s="113"/>
      <c r="J407" s="113"/>
      <c r="K407" s="204"/>
      <c r="L407" s="195"/>
    </row>
    <row r="408" spans="1:12" s="55" customFormat="1" x14ac:dyDescent="0.35">
      <c r="A408" s="92" t="s">
        <v>250</v>
      </c>
      <c r="B408" s="106" t="s">
        <v>251</v>
      </c>
      <c r="C408" s="129" t="s">
        <v>938</v>
      </c>
      <c r="D408" s="106" t="s">
        <v>938</v>
      </c>
      <c r="E408" s="106" t="s">
        <v>938</v>
      </c>
      <c r="F408" s="130" t="s">
        <v>938</v>
      </c>
      <c r="G408" s="129" t="s">
        <v>938</v>
      </c>
      <c r="H408" s="106" t="s">
        <v>938</v>
      </c>
      <c r="I408" s="106" t="s">
        <v>938</v>
      </c>
      <c r="J408" s="106" t="s">
        <v>938</v>
      </c>
      <c r="K408" s="65" t="s">
        <v>3852</v>
      </c>
      <c r="L408" s="82"/>
    </row>
    <row r="409" spans="1:12" x14ac:dyDescent="0.35">
      <c r="A409" s="223" t="s">
        <v>252</v>
      </c>
      <c r="B409" s="221" t="s">
        <v>253</v>
      </c>
      <c r="C409" s="119" t="s">
        <v>2232</v>
      </c>
      <c r="D409" s="62" t="s">
        <v>2233</v>
      </c>
      <c r="E409" s="62" t="s">
        <v>2234</v>
      </c>
      <c r="F409" s="103" t="s">
        <v>989</v>
      </c>
      <c r="G409" s="119" t="s">
        <v>938</v>
      </c>
      <c r="H409" s="62" t="s">
        <v>938</v>
      </c>
      <c r="I409" s="62" t="s">
        <v>938</v>
      </c>
      <c r="J409" s="62" t="s">
        <v>938</v>
      </c>
      <c r="K409" s="204" t="s">
        <v>3850</v>
      </c>
      <c r="L409" s="194"/>
    </row>
    <row r="410" spans="1:12" s="2" customFormat="1" x14ac:dyDescent="0.35">
      <c r="A410" s="224"/>
      <c r="B410" s="222"/>
      <c r="C410" s="120" t="s">
        <v>2235</v>
      </c>
      <c r="D410" s="113" t="s">
        <v>2236</v>
      </c>
      <c r="E410" s="113" t="s">
        <v>253</v>
      </c>
      <c r="F410" s="68" t="s">
        <v>989</v>
      </c>
      <c r="G410" s="120"/>
      <c r="H410" s="113"/>
      <c r="I410" s="113"/>
      <c r="J410" s="113"/>
      <c r="K410" s="204"/>
      <c r="L410" s="195"/>
    </row>
    <row r="411" spans="1:12" s="55" customFormat="1" x14ac:dyDescent="0.35">
      <c r="A411" s="93" t="s">
        <v>290</v>
      </c>
      <c r="B411" s="107" t="s">
        <v>291</v>
      </c>
      <c r="C411" s="131" t="s">
        <v>2237</v>
      </c>
      <c r="D411" s="107" t="s">
        <v>2238</v>
      </c>
      <c r="E411" s="107" t="s">
        <v>2239</v>
      </c>
      <c r="F411" s="132" t="s">
        <v>1681</v>
      </c>
      <c r="G411" s="131" t="s">
        <v>938</v>
      </c>
      <c r="H411" s="107" t="s">
        <v>938</v>
      </c>
      <c r="I411" s="107" t="s">
        <v>938</v>
      </c>
      <c r="J411" s="107" t="s">
        <v>938</v>
      </c>
      <c r="K411" s="64" t="s">
        <v>3850</v>
      </c>
      <c r="L411" s="81"/>
    </row>
    <row r="412" spans="1:12" x14ac:dyDescent="0.35">
      <c r="A412" s="212" t="s">
        <v>322</v>
      </c>
      <c r="B412" s="209" t="s">
        <v>323</v>
      </c>
      <c r="C412" s="127" t="s">
        <v>938</v>
      </c>
      <c r="D412" s="56" t="s">
        <v>938</v>
      </c>
      <c r="E412" s="56" t="s">
        <v>938</v>
      </c>
      <c r="F412" s="104" t="s">
        <v>938</v>
      </c>
      <c r="G412" s="127" t="s">
        <v>3385</v>
      </c>
      <c r="H412" s="56" t="s">
        <v>3386</v>
      </c>
      <c r="I412" s="56" t="s">
        <v>3387</v>
      </c>
      <c r="J412" s="56" t="s">
        <v>3388</v>
      </c>
      <c r="K412" s="205" t="s">
        <v>3853</v>
      </c>
      <c r="L412" s="190"/>
    </row>
    <row r="413" spans="1:12" x14ac:dyDescent="0.35">
      <c r="A413" s="213"/>
      <c r="B413" s="210"/>
      <c r="C413" s="127"/>
      <c r="D413" s="56"/>
      <c r="E413" s="56"/>
      <c r="F413" s="104"/>
      <c r="G413" s="127" t="s">
        <v>3389</v>
      </c>
      <c r="H413" s="56" t="s">
        <v>3390</v>
      </c>
      <c r="I413" s="56" t="s">
        <v>3387</v>
      </c>
      <c r="J413" s="56" t="s">
        <v>3388</v>
      </c>
      <c r="K413" s="205"/>
      <c r="L413" s="191"/>
    </row>
    <row r="414" spans="1:12" x14ac:dyDescent="0.35">
      <c r="A414" s="213"/>
      <c r="B414" s="210"/>
      <c r="C414" s="127"/>
      <c r="D414" s="56"/>
      <c r="E414" s="56"/>
      <c r="F414" s="104"/>
      <c r="G414" s="127" t="s">
        <v>3391</v>
      </c>
      <c r="H414" s="56" t="s">
        <v>3392</v>
      </c>
      <c r="I414" s="56" t="s">
        <v>3393</v>
      </c>
      <c r="J414" s="56" t="s">
        <v>3388</v>
      </c>
      <c r="K414" s="205"/>
      <c r="L414" s="191"/>
    </row>
    <row r="415" spans="1:12" s="2" customFormat="1" x14ac:dyDescent="0.35">
      <c r="A415" s="214"/>
      <c r="B415" s="211"/>
      <c r="C415" s="128"/>
      <c r="D415" s="57"/>
      <c r="E415" s="57"/>
      <c r="F415" s="105"/>
      <c r="G415" s="128" t="s">
        <v>3394</v>
      </c>
      <c r="H415" s="57" t="s">
        <v>3395</v>
      </c>
      <c r="I415" s="57" t="s">
        <v>3396</v>
      </c>
      <c r="J415" s="57" t="s">
        <v>3388</v>
      </c>
      <c r="K415" s="205"/>
      <c r="L415" s="192"/>
    </row>
    <row r="416" spans="1:12" x14ac:dyDescent="0.35">
      <c r="A416" s="212" t="s">
        <v>360</v>
      </c>
      <c r="B416" s="244" t="s">
        <v>361</v>
      </c>
      <c r="C416" s="127" t="s">
        <v>938</v>
      </c>
      <c r="D416" s="56" t="s">
        <v>938</v>
      </c>
      <c r="E416" s="56" t="s">
        <v>938</v>
      </c>
      <c r="F416" s="104" t="s">
        <v>938</v>
      </c>
      <c r="G416" s="127" t="s">
        <v>3397</v>
      </c>
      <c r="H416" s="56" t="s">
        <v>3398</v>
      </c>
      <c r="I416" s="56" t="s">
        <v>3399</v>
      </c>
      <c r="J416" s="56" t="s">
        <v>3400</v>
      </c>
      <c r="K416" s="205" t="s">
        <v>3853</v>
      </c>
      <c r="L416" s="190"/>
    </row>
    <row r="417" spans="1:12" x14ac:dyDescent="0.35">
      <c r="A417" s="213"/>
      <c r="B417" s="245"/>
      <c r="C417" s="127"/>
      <c r="D417" s="56"/>
      <c r="E417" s="56"/>
      <c r="F417" s="104"/>
      <c r="G417" s="127" t="s">
        <v>3401</v>
      </c>
      <c r="H417" s="56" t="s">
        <v>3402</v>
      </c>
      <c r="I417" s="56" t="s">
        <v>3403</v>
      </c>
      <c r="J417" s="56" t="s">
        <v>3400</v>
      </c>
      <c r="K417" s="205"/>
      <c r="L417" s="191"/>
    </row>
    <row r="418" spans="1:12" x14ac:dyDescent="0.35">
      <c r="A418" s="213"/>
      <c r="B418" s="245"/>
      <c r="C418" s="127"/>
      <c r="D418" s="56"/>
      <c r="E418" s="56"/>
      <c r="F418" s="104"/>
      <c r="G418" s="127" t="s">
        <v>3397</v>
      </c>
      <c r="H418" s="56" t="s">
        <v>3398</v>
      </c>
      <c r="I418" s="56" t="s">
        <v>3399</v>
      </c>
      <c r="J418" s="56" t="s">
        <v>3400</v>
      </c>
      <c r="K418" s="205"/>
      <c r="L418" s="191"/>
    </row>
    <row r="419" spans="1:12" x14ac:dyDescent="0.35">
      <c r="A419" s="213"/>
      <c r="B419" s="245"/>
      <c r="C419" s="127"/>
      <c r="D419" s="56"/>
      <c r="E419" s="56"/>
      <c r="F419" s="104"/>
      <c r="G419" s="127" t="s">
        <v>3401</v>
      </c>
      <c r="H419" s="56" t="s">
        <v>3402</v>
      </c>
      <c r="I419" s="56" t="s">
        <v>3403</v>
      </c>
      <c r="J419" s="56" t="s">
        <v>3400</v>
      </c>
      <c r="K419" s="205"/>
      <c r="L419" s="191"/>
    </row>
    <row r="420" spans="1:12" x14ac:dyDescent="0.35">
      <c r="A420" s="213"/>
      <c r="B420" s="245"/>
      <c r="C420" s="127"/>
      <c r="D420" s="56"/>
      <c r="E420" s="56"/>
      <c r="F420" s="104"/>
      <c r="G420" s="127" t="s">
        <v>3397</v>
      </c>
      <c r="H420" s="56" t="s">
        <v>3398</v>
      </c>
      <c r="I420" s="56" t="s">
        <v>3399</v>
      </c>
      <c r="J420" s="56" t="s">
        <v>3400</v>
      </c>
      <c r="K420" s="205"/>
      <c r="L420" s="191"/>
    </row>
    <row r="421" spans="1:12" x14ac:dyDescent="0.35">
      <c r="A421" s="213"/>
      <c r="B421" s="245"/>
      <c r="C421" s="127"/>
      <c r="D421" s="56"/>
      <c r="E421" s="56"/>
      <c r="F421" s="104"/>
      <c r="G421" s="127" t="s">
        <v>3401</v>
      </c>
      <c r="H421" s="56" t="s">
        <v>3402</v>
      </c>
      <c r="I421" s="56" t="s">
        <v>3403</v>
      </c>
      <c r="J421" s="56" t="s">
        <v>3400</v>
      </c>
      <c r="K421" s="205"/>
      <c r="L421" s="191"/>
    </row>
    <row r="422" spans="1:12" s="2" customFormat="1" x14ac:dyDescent="0.35">
      <c r="A422" s="214"/>
      <c r="B422" s="246"/>
      <c r="C422" s="57"/>
      <c r="D422" s="57"/>
      <c r="E422" s="57"/>
      <c r="F422" s="57"/>
      <c r="G422" s="128" t="s">
        <v>3405</v>
      </c>
      <c r="H422" s="57" t="s">
        <v>3406</v>
      </c>
      <c r="I422" s="57" t="s">
        <v>3404</v>
      </c>
      <c r="J422" s="57" t="s">
        <v>3400</v>
      </c>
      <c r="K422" s="205"/>
      <c r="L422" s="192"/>
    </row>
    <row r="423" spans="1:12" s="55" customFormat="1" x14ac:dyDescent="0.35">
      <c r="A423" s="92" t="s">
        <v>475</v>
      </c>
      <c r="B423" s="106" t="s">
        <v>476</v>
      </c>
      <c r="C423" s="129" t="s">
        <v>938</v>
      </c>
      <c r="D423" s="106" t="s">
        <v>938</v>
      </c>
      <c r="E423" s="106" t="s">
        <v>938</v>
      </c>
      <c r="F423" s="130" t="s">
        <v>938</v>
      </c>
      <c r="G423" s="129" t="s">
        <v>938</v>
      </c>
      <c r="H423" s="106" t="s">
        <v>938</v>
      </c>
      <c r="I423" s="106" t="s">
        <v>938</v>
      </c>
      <c r="J423" s="106" t="s">
        <v>938</v>
      </c>
      <c r="K423" s="65" t="s">
        <v>3852</v>
      </c>
      <c r="L423" s="82"/>
    </row>
    <row r="424" spans="1:12" s="55" customFormat="1" x14ac:dyDescent="0.35">
      <c r="A424" s="96" t="s">
        <v>634</v>
      </c>
      <c r="B424" s="109" t="s">
        <v>635</v>
      </c>
      <c r="C424" s="136" t="s">
        <v>938</v>
      </c>
      <c r="D424" s="109" t="s">
        <v>938</v>
      </c>
      <c r="E424" s="109" t="s">
        <v>938</v>
      </c>
      <c r="F424" s="137" t="s">
        <v>938</v>
      </c>
      <c r="G424" s="136" t="s">
        <v>3407</v>
      </c>
      <c r="H424" s="109" t="s">
        <v>3408</v>
      </c>
      <c r="I424" s="109" t="s">
        <v>3409</v>
      </c>
      <c r="J424" s="109" t="s">
        <v>1521</v>
      </c>
      <c r="K424" s="66" t="s">
        <v>3853</v>
      </c>
      <c r="L424" s="87"/>
    </row>
    <row r="425" spans="1:12" x14ac:dyDescent="0.35">
      <c r="A425" s="223" t="s">
        <v>812</v>
      </c>
      <c r="B425" s="221" t="s">
        <v>813</v>
      </c>
      <c r="C425" s="119" t="s">
        <v>2240</v>
      </c>
      <c r="D425" s="62" t="s">
        <v>2241</v>
      </c>
      <c r="E425" s="62" t="s">
        <v>2242</v>
      </c>
      <c r="F425" s="103" t="s">
        <v>1588</v>
      </c>
      <c r="G425" s="119" t="s">
        <v>938</v>
      </c>
      <c r="H425" s="62" t="s">
        <v>938</v>
      </c>
      <c r="I425" s="62" t="s">
        <v>938</v>
      </c>
      <c r="J425" s="62" t="s">
        <v>938</v>
      </c>
      <c r="K425" s="204" t="s">
        <v>3850</v>
      </c>
      <c r="L425" s="194"/>
    </row>
    <row r="426" spans="1:12" s="2" customFormat="1" x14ac:dyDescent="0.35">
      <c r="A426" s="224"/>
      <c r="B426" s="222"/>
      <c r="C426" s="120" t="s">
        <v>2243</v>
      </c>
      <c r="D426" s="113" t="s">
        <v>2244</v>
      </c>
      <c r="E426" s="113" t="s">
        <v>2245</v>
      </c>
      <c r="F426" s="68" t="s">
        <v>1588</v>
      </c>
      <c r="G426" s="120"/>
      <c r="H426" s="113"/>
      <c r="I426" s="113"/>
      <c r="J426" s="113"/>
      <c r="K426" s="204"/>
      <c r="L426" s="195"/>
    </row>
    <row r="427" spans="1:12" x14ac:dyDescent="0.35">
      <c r="A427" s="223" t="s">
        <v>839</v>
      </c>
      <c r="B427" s="221" t="s">
        <v>839</v>
      </c>
      <c r="C427" s="119" t="s">
        <v>2246</v>
      </c>
      <c r="D427" s="62" t="s">
        <v>2247</v>
      </c>
      <c r="E427" s="62" t="s">
        <v>1820</v>
      </c>
      <c r="F427" s="103" t="s">
        <v>1660</v>
      </c>
      <c r="G427" s="119" t="s">
        <v>938</v>
      </c>
      <c r="H427" s="62" t="s">
        <v>938</v>
      </c>
      <c r="I427" s="62" t="s">
        <v>938</v>
      </c>
      <c r="J427" s="62" t="s">
        <v>938</v>
      </c>
      <c r="K427" s="204" t="s">
        <v>3850</v>
      </c>
      <c r="L427" s="194"/>
    </row>
    <row r="428" spans="1:12" s="2" customFormat="1" x14ac:dyDescent="0.35">
      <c r="A428" s="224"/>
      <c r="B428" s="222"/>
      <c r="C428" s="120" t="s">
        <v>2248</v>
      </c>
      <c r="D428" s="113" t="s">
        <v>2249</v>
      </c>
      <c r="E428" s="113" t="s">
        <v>1820</v>
      </c>
      <c r="F428" s="68" t="s">
        <v>1660</v>
      </c>
      <c r="G428" s="120"/>
      <c r="H428" s="113"/>
      <c r="I428" s="113"/>
      <c r="J428" s="113"/>
      <c r="K428" s="204"/>
      <c r="L428" s="195"/>
    </row>
    <row r="429" spans="1:12" x14ac:dyDescent="0.35">
      <c r="A429" s="223" t="s">
        <v>843</v>
      </c>
      <c r="B429" s="221" t="s">
        <v>844</v>
      </c>
      <c r="C429" s="119" t="s">
        <v>2250</v>
      </c>
      <c r="D429" s="62" t="s">
        <v>2251</v>
      </c>
      <c r="E429" s="62"/>
      <c r="F429" s="103" t="s">
        <v>1795</v>
      </c>
      <c r="G429" s="119" t="s">
        <v>938</v>
      </c>
      <c r="H429" s="62" t="s">
        <v>938</v>
      </c>
      <c r="I429" s="62" t="s">
        <v>938</v>
      </c>
      <c r="J429" s="62" t="s">
        <v>938</v>
      </c>
      <c r="K429" s="204" t="s">
        <v>3850</v>
      </c>
      <c r="L429" s="194"/>
    </row>
    <row r="430" spans="1:12" s="2" customFormat="1" x14ac:dyDescent="0.35">
      <c r="A430" s="224"/>
      <c r="B430" s="222"/>
      <c r="C430" s="120" t="s">
        <v>2252</v>
      </c>
      <c r="D430" s="113" t="s">
        <v>2253</v>
      </c>
      <c r="E430" s="113" t="s">
        <v>2254</v>
      </c>
      <c r="F430" s="68" t="s">
        <v>1795</v>
      </c>
      <c r="G430" s="120"/>
      <c r="H430" s="113"/>
      <c r="I430" s="113"/>
      <c r="J430" s="113"/>
      <c r="K430" s="204"/>
      <c r="L430" s="195"/>
    </row>
    <row r="431" spans="1:12" x14ac:dyDescent="0.35">
      <c r="A431" s="223" t="s">
        <v>189</v>
      </c>
      <c r="B431" s="221" t="s">
        <v>190</v>
      </c>
      <c r="C431" s="119" t="s">
        <v>2255</v>
      </c>
      <c r="D431" s="62" t="s">
        <v>2256</v>
      </c>
      <c r="E431" s="62" t="s">
        <v>2257</v>
      </c>
      <c r="F431" s="103" t="s">
        <v>2258</v>
      </c>
      <c r="G431" s="119" t="s">
        <v>938</v>
      </c>
      <c r="H431" s="62" t="s">
        <v>938</v>
      </c>
      <c r="I431" s="62" t="s">
        <v>938</v>
      </c>
      <c r="J431" s="62" t="s">
        <v>938</v>
      </c>
      <c r="K431" s="204" t="s">
        <v>3850</v>
      </c>
      <c r="L431" s="194"/>
    </row>
    <row r="432" spans="1:12" s="2" customFormat="1" x14ac:dyDescent="0.35">
      <c r="A432" s="224"/>
      <c r="B432" s="222"/>
      <c r="C432" s="120" t="s">
        <v>2259</v>
      </c>
      <c r="D432" s="113" t="s">
        <v>2260</v>
      </c>
      <c r="E432" s="113" t="s">
        <v>2261</v>
      </c>
      <c r="F432" s="68" t="s">
        <v>1574</v>
      </c>
      <c r="G432" s="120"/>
      <c r="H432" s="113"/>
      <c r="I432" s="113"/>
      <c r="J432" s="113"/>
      <c r="K432" s="204"/>
      <c r="L432" s="195"/>
    </row>
    <row r="433" spans="1:12" x14ac:dyDescent="0.35">
      <c r="A433" s="223" t="s">
        <v>195</v>
      </c>
      <c r="B433" s="221" t="s">
        <v>196</v>
      </c>
      <c r="C433" s="119" t="s">
        <v>2262</v>
      </c>
      <c r="D433" s="62" t="s">
        <v>2263</v>
      </c>
      <c r="E433" s="62" t="s">
        <v>196</v>
      </c>
      <c r="F433" s="103" t="s">
        <v>913</v>
      </c>
      <c r="G433" s="119" t="s">
        <v>938</v>
      </c>
      <c r="H433" s="62" t="s">
        <v>938</v>
      </c>
      <c r="I433" s="62" t="s">
        <v>938</v>
      </c>
      <c r="J433" s="62" t="s">
        <v>938</v>
      </c>
      <c r="K433" s="204" t="s">
        <v>3850</v>
      </c>
      <c r="L433" s="194"/>
    </row>
    <row r="434" spans="1:12" s="2" customFormat="1" x14ac:dyDescent="0.35">
      <c r="A434" s="224"/>
      <c r="B434" s="222"/>
      <c r="C434" s="120" t="s">
        <v>2264</v>
      </c>
      <c r="D434" s="113" t="s">
        <v>2265</v>
      </c>
      <c r="E434" s="113" t="s">
        <v>2266</v>
      </c>
      <c r="F434" s="68" t="s">
        <v>913</v>
      </c>
      <c r="G434" s="120"/>
      <c r="H434" s="113"/>
      <c r="I434" s="113"/>
      <c r="J434" s="113"/>
      <c r="K434" s="204"/>
      <c r="L434" s="195"/>
    </row>
    <row r="435" spans="1:12" x14ac:dyDescent="0.35">
      <c r="A435" s="223" t="s">
        <v>213</v>
      </c>
      <c r="B435" s="221" t="s">
        <v>214</v>
      </c>
      <c r="C435" s="119" t="s">
        <v>2267</v>
      </c>
      <c r="D435" s="62" t="s">
        <v>2268</v>
      </c>
      <c r="E435" s="62" t="s">
        <v>214</v>
      </c>
      <c r="F435" s="103" t="s">
        <v>1681</v>
      </c>
      <c r="G435" s="119" t="s">
        <v>938</v>
      </c>
      <c r="H435" s="62" t="s">
        <v>938</v>
      </c>
      <c r="I435" s="62" t="s">
        <v>938</v>
      </c>
      <c r="J435" s="62" t="s">
        <v>938</v>
      </c>
      <c r="K435" s="204" t="s">
        <v>3850</v>
      </c>
      <c r="L435" s="194"/>
    </row>
    <row r="436" spans="1:12" s="2" customFormat="1" x14ac:dyDescent="0.35">
      <c r="A436" s="224"/>
      <c r="B436" s="222"/>
      <c r="C436" s="120" t="s">
        <v>2269</v>
      </c>
      <c r="D436" s="113" t="s">
        <v>2270</v>
      </c>
      <c r="E436" s="113" t="s">
        <v>2271</v>
      </c>
      <c r="F436" s="68" t="s">
        <v>1681</v>
      </c>
      <c r="G436" s="120"/>
      <c r="H436" s="113"/>
      <c r="I436" s="113"/>
      <c r="J436" s="113"/>
      <c r="K436" s="204"/>
      <c r="L436" s="195"/>
    </row>
    <row r="437" spans="1:12" x14ac:dyDescent="0.35">
      <c r="A437" s="223" t="s">
        <v>256</v>
      </c>
      <c r="B437" s="221" t="s">
        <v>257</v>
      </c>
      <c r="C437" s="119" t="s">
        <v>2272</v>
      </c>
      <c r="D437" s="62" t="s">
        <v>2273</v>
      </c>
      <c r="E437" s="62" t="s">
        <v>2274</v>
      </c>
      <c r="F437" s="103" t="s">
        <v>993</v>
      </c>
      <c r="G437" s="119" t="s">
        <v>938</v>
      </c>
      <c r="H437" s="62" t="s">
        <v>938</v>
      </c>
      <c r="I437" s="62" t="s">
        <v>938</v>
      </c>
      <c r="J437" s="62" t="s">
        <v>938</v>
      </c>
      <c r="K437" s="204" t="s">
        <v>3850</v>
      </c>
      <c r="L437" s="194"/>
    </row>
    <row r="438" spans="1:12" s="2" customFormat="1" x14ac:dyDescent="0.35">
      <c r="A438" s="224"/>
      <c r="B438" s="222"/>
      <c r="C438" s="120" t="s">
        <v>2275</v>
      </c>
      <c r="D438" s="113" t="s">
        <v>2276</v>
      </c>
      <c r="E438" s="113"/>
      <c r="F438" s="68" t="s">
        <v>993</v>
      </c>
      <c r="G438" s="120"/>
      <c r="H438" s="113"/>
      <c r="I438" s="113"/>
      <c r="J438" s="113"/>
      <c r="K438" s="204"/>
      <c r="L438" s="195"/>
    </row>
    <row r="439" spans="1:12" x14ac:dyDescent="0.35">
      <c r="A439" s="223" t="s">
        <v>260</v>
      </c>
      <c r="B439" s="221" t="s">
        <v>261</v>
      </c>
      <c r="C439" s="119" t="s">
        <v>2277</v>
      </c>
      <c r="D439" s="62" t="s">
        <v>2278</v>
      </c>
      <c r="E439" s="62" t="s">
        <v>2279</v>
      </c>
      <c r="F439" s="103" t="s">
        <v>913</v>
      </c>
      <c r="G439" s="119" t="s">
        <v>938</v>
      </c>
      <c r="H439" s="62" t="s">
        <v>938</v>
      </c>
      <c r="I439" s="62" t="s">
        <v>938</v>
      </c>
      <c r="J439" s="62" t="s">
        <v>938</v>
      </c>
      <c r="K439" s="204" t="s">
        <v>3850</v>
      </c>
      <c r="L439" s="194"/>
    </row>
    <row r="440" spans="1:12" x14ac:dyDescent="0.35">
      <c r="A440" s="240"/>
      <c r="B440" s="239"/>
      <c r="C440" s="119" t="s">
        <v>2280</v>
      </c>
      <c r="D440" s="62" t="s">
        <v>2281</v>
      </c>
      <c r="E440" s="62" t="s">
        <v>2282</v>
      </c>
      <c r="F440" s="103" t="s">
        <v>913</v>
      </c>
      <c r="G440" s="119"/>
      <c r="H440" s="62"/>
      <c r="I440" s="62"/>
      <c r="J440" s="62"/>
      <c r="K440" s="204"/>
      <c r="L440" s="196"/>
    </row>
    <row r="441" spans="1:12" x14ac:dyDescent="0.35">
      <c r="A441" s="240"/>
      <c r="B441" s="239"/>
      <c r="C441" s="119" t="s">
        <v>2277</v>
      </c>
      <c r="D441" s="62" t="s">
        <v>2278</v>
      </c>
      <c r="E441" s="62" t="s">
        <v>2279</v>
      </c>
      <c r="F441" s="103" t="s">
        <v>913</v>
      </c>
      <c r="G441" s="119"/>
      <c r="H441" s="62"/>
      <c r="I441" s="62"/>
      <c r="J441" s="62"/>
      <c r="K441" s="204"/>
      <c r="L441" s="196"/>
    </row>
    <row r="442" spans="1:12" s="2" customFormat="1" x14ac:dyDescent="0.35">
      <c r="A442" s="224"/>
      <c r="B442" s="222"/>
      <c r="C442" s="120" t="s">
        <v>2283</v>
      </c>
      <c r="D442" s="113" t="s">
        <v>2284</v>
      </c>
      <c r="E442" s="113" t="s">
        <v>2285</v>
      </c>
      <c r="F442" s="68" t="s">
        <v>913</v>
      </c>
      <c r="G442" s="120"/>
      <c r="H442" s="113"/>
      <c r="I442" s="113"/>
      <c r="J442" s="113"/>
      <c r="K442" s="204"/>
      <c r="L442" s="195"/>
    </row>
    <row r="443" spans="1:12" x14ac:dyDescent="0.35">
      <c r="A443" s="223" t="s">
        <v>318</v>
      </c>
      <c r="B443" s="221" t="s">
        <v>319</v>
      </c>
      <c r="C443" s="119" t="s">
        <v>2286</v>
      </c>
      <c r="D443" s="62" t="s">
        <v>2287</v>
      </c>
      <c r="E443" s="62" t="s">
        <v>2288</v>
      </c>
      <c r="F443" s="103" t="s">
        <v>913</v>
      </c>
      <c r="G443" s="119" t="s">
        <v>938</v>
      </c>
      <c r="H443" s="62" t="s">
        <v>938</v>
      </c>
      <c r="I443" s="62" t="s">
        <v>938</v>
      </c>
      <c r="J443" s="62" t="s">
        <v>938</v>
      </c>
      <c r="K443" s="204" t="s">
        <v>3850</v>
      </c>
      <c r="L443" s="194"/>
    </row>
    <row r="444" spans="1:12" s="2" customFormat="1" x14ac:dyDescent="0.35">
      <c r="A444" s="224"/>
      <c r="B444" s="222"/>
      <c r="C444" s="120" t="s">
        <v>2289</v>
      </c>
      <c r="D444" s="113" t="s">
        <v>2290</v>
      </c>
      <c r="E444" s="113" t="s">
        <v>2291</v>
      </c>
      <c r="F444" s="68" t="s">
        <v>913</v>
      </c>
      <c r="G444" s="120"/>
      <c r="H444" s="113"/>
      <c r="I444" s="113"/>
      <c r="J444" s="113"/>
      <c r="K444" s="204"/>
      <c r="L444" s="195"/>
    </row>
    <row r="445" spans="1:12" x14ac:dyDescent="0.35">
      <c r="A445" s="212" t="s">
        <v>348</v>
      </c>
      <c r="B445" s="209" t="s">
        <v>349</v>
      </c>
      <c r="C445" s="127" t="s">
        <v>938</v>
      </c>
      <c r="D445" s="56" t="s">
        <v>938</v>
      </c>
      <c r="E445" s="56" t="s">
        <v>938</v>
      </c>
      <c r="F445" s="104" t="s">
        <v>938</v>
      </c>
      <c r="G445" s="127" t="s">
        <v>3410</v>
      </c>
      <c r="H445" s="56" t="s">
        <v>3411</v>
      </c>
      <c r="I445" s="56" t="s">
        <v>3412</v>
      </c>
      <c r="J445" s="56" t="s">
        <v>3413</v>
      </c>
      <c r="K445" s="205" t="s">
        <v>3853</v>
      </c>
      <c r="L445" s="190"/>
    </row>
    <row r="446" spans="1:12" s="2" customFormat="1" x14ac:dyDescent="0.35">
      <c r="A446" s="214"/>
      <c r="B446" s="211"/>
      <c r="C446" s="128"/>
      <c r="D446" s="57"/>
      <c r="E446" s="57"/>
      <c r="F446" s="105"/>
      <c r="G446" s="128" t="s">
        <v>3414</v>
      </c>
      <c r="H446" s="57" t="s">
        <v>3415</v>
      </c>
      <c r="I446" s="57" t="s">
        <v>3412</v>
      </c>
      <c r="J446" s="57" t="s">
        <v>3413</v>
      </c>
      <c r="K446" s="205"/>
      <c r="L446" s="192"/>
    </row>
    <row r="447" spans="1:12" x14ac:dyDescent="0.35">
      <c r="A447" s="218" t="s">
        <v>367</v>
      </c>
      <c r="B447" s="215" t="s">
        <v>368</v>
      </c>
      <c r="C447" s="117" t="s">
        <v>2292</v>
      </c>
      <c r="D447" s="115" t="s">
        <v>2293</v>
      </c>
      <c r="E447" s="115" t="s">
        <v>2294</v>
      </c>
      <c r="F447" s="84" t="s">
        <v>913</v>
      </c>
      <c r="G447" s="117" t="s">
        <v>3416</v>
      </c>
      <c r="H447" s="115" t="s">
        <v>3417</v>
      </c>
      <c r="I447" s="115" t="s">
        <v>3172</v>
      </c>
      <c r="J447" s="115" t="s">
        <v>1521</v>
      </c>
      <c r="K447" s="202" t="s">
        <v>3857</v>
      </c>
      <c r="L447" s="187" t="s">
        <v>3868</v>
      </c>
    </row>
    <row r="448" spans="1:12" x14ac:dyDescent="0.35">
      <c r="A448" s="219"/>
      <c r="B448" s="216"/>
      <c r="C448" s="117"/>
      <c r="D448" s="115"/>
      <c r="E448" s="115"/>
      <c r="F448" s="84"/>
      <c r="G448" s="117" t="s">
        <v>3418</v>
      </c>
      <c r="H448" s="115" t="s">
        <v>3419</v>
      </c>
      <c r="I448" s="115"/>
      <c r="J448" s="115" t="s">
        <v>1521</v>
      </c>
      <c r="K448" s="202"/>
      <c r="L448" s="188"/>
    </row>
    <row r="449" spans="1:12" x14ac:dyDescent="0.35">
      <c r="A449" s="219"/>
      <c r="B449" s="216"/>
      <c r="C449" s="117"/>
      <c r="D449" s="115"/>
      <c r="E449" s="115"/>
      <c r="F449" s="84"/>
      <c r="G449" s="117" t="s">
        <v>3416</v>
      </c>
      <c r="H449" s="115" t="s">
        <v>3417</v>
      </c>
      <c r="I449" s="115" t="s">
        <v>3172</v>
      </c>
      <c r="J449" s="115" t="s">
        <v>1521</v>
      </c>
      <c r="K449" s="202"/>
      <c r="L449" s="188"/>
    </row>
    <row r="450" spans="1:12" x14ac:dyDescent="0.35">
      <c r="A450" s="219"/>
      <c r="B450" s="216"/>
      <c r="C450" s="117"/>
      <c r="D450" s="115"/>
      <c r="E450" s="115"/>
      <c r="F450" s="84"/>
      <c r="G450" s="117" t="s">
        <v>3418</v>
      </c>
      <c r="H450" s="115" t="s">
        <v>3419</v>
      </c>
      <c r="I450" s="115"/>
      <c r="J450" s="115" t="s">
        <v>1521</v>
      </c>
      <c r="K450" s="202"/>
      <c r="L450" s="188"/>
    </row>
    <row r="451" spans="1:12" s="2" customFormat="1" x14ac:dyDescent="0.35">
      <c r="A451" s="220"/>
      <c r="B451" s="217"/>
      <c r="C451" s="118"/>
      <c r="D451" s="116"/>
      <c r="E451" s="116"/>
      <c r="F451" s="85"/>
      <c r="G451" s="118" t="s">
        <v>3416</v>
      </c>
      <c r="H451" s="116" t="s">
        <v>3417</v>
      </c>
      <c r="I451" s="116" t="s">
        <v>3172</v>
      </c>
      <c r="J451" s="116" t="s">
        <v>1521</v>
      </c>
      <c r="K451" s="202"/>
      <c r="L451" s="189"/>
    </row>
    <row r="452" spans="1:12" x14ac:dyDescent="0.35">
      <c r="A452" s="212" t="s">
        <v>369</v>
      </c>
      <c r="B452" s="209" t="s">
        <v>370</v>
      </c>
      <c r="C452" s="127" t="s">
        <v>938</v>
      </c>
      <c r="D452" s="56" t="s">
        <v>938</v>
      </c>
      <c r="E452" s="56" t="s">
        <v>938</v>
      </c>
      <c r="F452" s="104" t="s">
        <v>938</v>
      </c>
      <c r="G452" s="127" t="s">
        <v>3420</v>
      </c>
      <c r="H452" s="56" t="s">
        <v>3421</v>
      </c>
      <c r="I452" s="56" t="s">
        <v>3422</v>
      </c>
      <c r="J452" s="56" t="s">
        <v>1521</v>
      </c>
      <c r="K452" s="205" t="s">
        <v>3853</v>
      </c>
      <c r="L452" s="190"/>
    </row>
    <row r="453" spans="1:12" s="2" customFormat="1" x14ac:dyDescent="0.35">
      <c r="A453" s="214"/>
      <c r="B453" s="211"/>
      <c r="C453" s="128"/>
      <c r="D453" s="57"/>
      <c r="E453" s="57"/>
      <c r="F453" s="105"/>
      <c r="G453" s="128" t="s">
        <v>3423</v>
      </c>
      <c r="H453" s="57" t="s">
        <v>3424</v>
      </c>
      <c r="I453" s="57" t="s">
        <v>3425</v>
      </c>
      <c r="J453" s="57" t="s">
        <v>1521</v>
      </c>
      <c r="K453" s="205"/>
      <c r="L453" s="192"/>
    </row>
    <row r="454" spans="1:12" s="55" customFormat="1" x14ac:dyDescent="0.35">
      <c r="A454" s="92" t="s">
        <v>375</v>
      </c>
      <c r="B454" s="106" t="s">
        <v>376</v>
      </c>
      <c r="C454" s="129" t="s">
        <v>938</v>
      </c>
      <c r="D454" s="106" t="s">
        <v>938</v>
      </c>
      <c r="E454" s="106" t="s">
        <v>938</v>
      </c>
      <c r="F454" s="130" t="s">
        <v>938</v>
      </c>
      <c r="G454" s="129" t="s">
        <v>938</v>
      </c>
      <c r="H454" s="106" t="s">
        <v>938</v>
      </c>
      <c r="I454" s="106" t="s">
        <v>938</v>
      </c>
      <c r="J454" s="106" t="s">
        <v>938</v>
      </c>
      <c r="K454" s="65" t="s">
        <v>3852</v>
      </c>
      <c r="L454" s="82"/>
    </row>
    <row r="455" spans="1:12" s="55" customFormat="1" x14ac:dyDescent="0.35">
      <c r="A455" s="96" t="s">
        <v>391</v>
      </c>
      <c r="B455" s="109" t="s">
        <v>392</v>
      </c>
      <c r="C455" s="136" t="s">
        <v>938</v>
      </c>
      <c r="D455" s="109" t="s">
        <v>938</v>
      </c>
      <c r="E455" s="109" t="s">
        <v>938</v>
      </c>
      <c r="F455" s="137" t="s">
        <v>938</v>
      </c>
      <c r="G455" s="136" t="s">
        <v>3426</v>
      </c>
      <c r="H455" s="109" t="s">
        <v>3427</v>
      </c>
      <c r="I455" s="109" t="s">
        <v>3428</v>
      </c>
      <c r="J455" s="109" t="s">
        <v>3429</v>
      </c>
      <c r="K455" s="66" t="s">
        <v>3853</v>
      </c>
      <c r="L455" s="87"/>
    </row>
    <row r="456" spans="1:12" x14ac:dyDescent="0.35">
      <c r="A456" s="223" t="s">
        <v>397</v>
      </c>
      <c r="B456" s="221" t="s">
        <v>398</v>
      </c>
      <c r="C456" s="119" t="s">
        <v>2295</v>
      </c>
      <c r="D456" s="62" t="s">
        <v>2296</v>
      </c>
      <c r="E456" s="62" t="s">
        <v>2297</v>
      </c>
      <c r="F456" s="103" t="s">
        <v>1030</v>
      </c>
      <c r="G456" s="119" t="s">
        <v>938</v>
      </c>
      <c r="H456" s="62" t="s">
        <v>938</v>
      </c>
      <c r="I456" s="62" t="s">
        <v>938</v>
      </c>
      <c r="J456" s="62" t="s">
        <v>938</v>
      </c>
      <c r="K456" s="204" t="s">
        <v>3850</v>
      </c>
      <c r="L456" s="194"/>
    </row>
    <row r="457" spans="1:12" s="2" customFormat="1" x14ac:dyDescent="0.35">
      <c r="A457" s="224"/>
      <c r="B457" s="222"/>
      <c r="C457" s="120" t="s">
        <v>2298</v>
      </c>
      <c r="D457" s="113" t="s">
        <v>2299</v>
      </c>
      <c r="E457" s="113"/>
      <c r="F457" s="68" t="s">
        <v>1030</v>
      </c>
      <c r="G457" s="120"/>
      <c r="H457" s="113"/>
      <c r="I457" s="113"/>
      <c r="J457" s="113"/>
      <c r="K457" s="204"/>
      <c r="L457" s="195"/>
    </row>
    <row r="458" spans="1:12" x14ac:dyDescent="0.35">
      <c r="A458" s="212" t="s">
        <v>407</v>
      </c>
      <c r="B458" s="209" t="s">
        <v>408</v>
      </c>
      <c r="C458" s="127" t="s">
        <v>938</v>
      </c>
      <c r="D458" s="56" t="s">
        <v>938</v>
      </c>
      <c r="E458" s="56" t="s">
        <v>938</v>
      </c>
      <c r="F458" s="104" t="s">
        <v>938</v>
      </c>
      <c r="G458" s="127" t="s">
        <v>3430</v>
      </c>
      <c r="H458" s="56" t="s">
        <v>3431</v>
      </c>
      <c r="I458" s="56" t="s">
        <v>3432</v>
      </c>
      <c r="J458" s="56" t="s">
        <v>3266</v>
      </c>
      <c r="K458" s="205" t="s">
        <v>3853</v>
      </c>
      <c r="L458" s="190"/>
    </row>
    <row r="459" spans="1:12" s="2" customFormat="1" x14ac:dyDescent="0.35">
      <c r="A459" s="214"/>
      <c r="B459" s="211"/>
      <c r="C459" s="128"/>
      <c r="D459" s="57"/>
      <c r="E459" s="57"/>
      <c r="F459" s="105"/>
      <c r="G459" s="128" t="s">
        <v>3433</v>
      </c>
      <c r="H459" s="57" t="s">
        <v>3434</v>
      </c>
      <c r="I459" s="57" t="s">
        <v>3435</v>
      </c>
      <c r="J459" s="57" t="s">
        <v>3266</v>
      </c>
      <c r="K459" s="205"/>
      <c r="L459" s="192"/>
    </row>
    <row r="460" spans="1:12" x14ac:dyDescent="0.35">
      <c r="A460" s="223" t="s">
        <v>434</v>
      </c>
      <c r="B460" s="221" t="s">
        <v>1461</v>
      </c>
      <c r="C460" s="119" t="s">
        <v>2300</v>
      </c>
      <c r="D460" s="62" t="s">
        <v>2301</v>
      </c>
      <c r="E460" s="62" t="s">
        <v>778</v>
      </c>
      <c r="F460" s="103" t="s">
        <v>2305</v>
      </c>
      <c r="G460" s="119" t="s">
        <v>938</v>
      </c>
      <c r="H460" s="62" t="s">
        <v>938</v>
      </c>
      <c r="I460" s="62" t="s">
        <v>938</v>
      </c>
      <c r="J460" s="62" t="s">
        <v>938</v>
      </c>
      <c r="K460" s="204" t="s">
        <v>3850</v>
      </c>
      <c r="L460" s="194"/>
    </row>
    <row r="461" spans="1:12" s="2" customFormat="1" x14ac:dyDescent="0.35">
      <c r="A461" s="224"/>
      <c r="B461" s="222"/>
      <c r="C461" s="120" t="s">
        <v>2302</v>
      </c>
      <c r="D461" s="113" t="s">
        <v>2303</v>
      </c>
      <c r="E461" s="113" t="s">
        <v>2304</v>
      </c>
      <c r="F461" s="68" t="s">
        <v>2305</v>
      </c>
      <c r="G461" s="120"/>
      <c r="H461" s="113"/>
      <c r="I461" s="113"/>
      <c r="J461" s="113"/>
      <c r="K461" s="204"/>
      <c r="L461" s="195"/>
    </row>
    <row r="462" spans="1:12" x14ac:dyDescent="0.35">
      <c r="A462" s="223" t="s">
        <v>479</v>
      </c>
      <c r="B462" s="221" t="s">
        <v>480</v>
      </c>
      <c r="C462" s="119" t="s">
        <v>2306</v>
      </c>
      <c r="D462" s="62" t="s">
        <v>2307</v>
      </c>
      <c r="E462" s="62" t="s">
        <v>2308</v>
      </c>
      <c r="F462" s="103" t="s">
        <v>913</v>
      </c>
      <c r="G462" s="119" t="s">
        <v>938</v>
      </c>
      <c r="H462" s="62" t="s">
        <v>938</v>
      </c>
      <c r="I462" s="62" t="s">
        <v>938</v>
      </c>
      <c r="J462" s="62" t="s">
        <v>938</v>
      </c>
      <c r="K462" s="204" t="s">
        <v>3850</v>
      </c>
      <c r="L462" s="194"/>
    </row>
    <row r="463" spans="1:12" s="2" customFormat="1" x14ac:dyDescent="0.35">
      <c r="A463" s="224"/>
      <c r="B463" s="222"/>
      <c r="C463" s="120" t="s">
        <v>2309</v>
      </c>
      <c r="D463" s="113" t="s">
        <v>2310</v>
      </c>
      <c r="E463" s="113" t="s">
        <v>2311</v>
      </c>
      <c r="F463" s="68" t="s">
        <v>913</v>
      </c>
      <c r="G463" s="120"/>
      <c r="H463" s="113"/>
      <c r="I463" s="113"/>
      <c r="J463" s="113"/>
      <c r="K463" s="204"/>
      <c r="L463" s="195"/>
    </row>
    <row r="464" spans="1:12" x14ac:dyDescent="0.35">
      <c r="A464" s="223" t="s">
        <v>491</v>
      </c>
      <c r="B464" s="221" t="s">
        <v>492</v>
      </c>
      <c r="C464" s="119" t="s">
        <v>2312</v>
      </c>
      <c r="D464" s="62" t="s">
        <v>2313</v>
      </c>
      <c r="E464" s="62" t="s">
        <v>2314</v>
      </c>
      <c r="F464" s="103" t="s">
        <v>2315</v>
      </c>
      <c r="G464" s="119" t="s">
        <v>938</v>
      </c>
      <c r="H464" s="62" t="s">
        <v>938</v>
      </c>
      <c r="I464" s="62" t="s">
        <v>938</v>
      </c>
      <c r="J464" s="62" t="s">
        <v>938</v>
      </c>
      <c r="K464" s="204" t="s">
        <v>3850</v>
      </c>
      <c r="L464" s="194"/>
    </row>
    <row r="465" spans="1:12" x14ac:dyDescent="0.35">
      <c r="A465" s="240"/>
      <c r="B465" s="239"/>
      <c r="C465" s="119" t="s">
        <v>2316</v>
      </c>
      <c r="D465" s="62" t="s">
        <v>2317</v>
      </c>
      <c r="E465" s="62" t="s">
        <v>2318</v>
      </c>
      <c r="F465" s="103" t="s">
        <v>1574</v>
      </c>
      <c r="G465" s="119"/>
      <c r="H465" s="62"/>
      <c r="I465" s="62"/>
      <c r="J465" s="62"/>
      <c r="K465" s="204"/>
      <c r="L465" s="196"/>
    </row>
    <row r="466" spans="1:12" s="2" customFormat="1" x14ac:dyDescent="0.35">
      <c r="A466" s="224"/>
      <c r="B466" s="222"/>
      <c r="C466" s="120" t="s">
        <v>2319</v>
      </c>
      <c r="D466" s="113" t="s">
        <v>2320</v>
      </c>
      <c r="E466" s="113" t="s">
        <v>2321</v>
      </c>
      <c r="F466" s="68" t="s">
        <v>1574</v>
      </c>
      <c r="G466" s="120"/>
      <c r="H466" s="113"/>
      <c r="I466" s="113"/>
      <c r="J466" s="113"/>
      <c r="K466" s="204"/>
      <c r="L466" s="195"/>
    </row>
    <row r="467" spans="1:12" x14ac:dyDescent="0.35">
      <c r="A467" s="223" t="s">
        <v>534</v>
      </c>
      <c r="B467" s="221" t="s">
        <v>535</v>
      </c>
      <c r="C467" s="119" t="s">
        <v>2322</v>
      </c>
      <c r="D467" s="62" t="s">
        <v>2323</v>
      </c>
      <c r="E467" s="62" t="s">
        <v>2324</v>
      </c>
      <c r="F467" s="103" t="s">
        <v>1002</v>
      </c>
      <c r="G467" s="119" t="s">
        <v>938</v>
      </c>
      <c r="H467" s="62" t="s">
        <v>938</v>
      </c>
      <c r="I467" s="62" t="s">
        <v>938</v>
      </c>
      <c r="J467" s="62" t="s">
        <v>938</v>
      </c>
      <c r="K467" s="204" t="s">
        <v>3850</v>
      </c>
      <c r="L467" s="194"/>
    </row>
    <row r="468" spans="1:12" s="2" customFormat="1" x14ac:dyDescent="0.35">
      <c r="A468" s="224"/>
      <c r="B468" s="222"/>
      <c r="C468" s="120" t="s">
        <v>2325</v>
      </c>
      <c r="D468" s="113" t="s">
        <v>2326</v>
      </c>
      <c r="E468" s="113" t="s">
        <v>2327</v>
      </c>
      <c r="F468" s="68" t="s">
        <v>1002</v>
      </c>
      <c r="G468" s="120"/>
      <c r="H468" s="113"/>
      <c r="I468" s="113"/>
      <c r="J468" s="113"/>
      <c r="K468" s="204"/>
      <c r="L468" s="195"/>
    </row>
    <row r="469" spans="1:12" x14ac:dyDescent="0.35">
      <c r="A469" s="223" t="s">
        <v>536</v>
      </c>
      <c r="B469" s="221" t="s">
        <v>537</v>
      </c>
      <c r="C469" s="119" t="s">
        <v>2328</v>
      </c>
      <c r="D469" s="62" t="s">
        <v>2329</v>
      </c>
      <c r="E469" s="62" t="s">
        <v>2330</v>
      </c>
      <c r="F469" s="103" t="s">
        <v>913</v>
      </c>
      <c r="G469" s="119" t="s">
        <v>938</v>
      </c>
      <c r="H469" s="62" t="s">
        <v>938</v>
      </c>
      <c r="I469" s="62" t="s">
        <v>938</v>
      </c>
      <c r="J469" s="62" t="s">
        <v>938</v>
      </c>
      <c r="K469" s="204" t="s">
        <v>3850</v>
      </c>
      <c r="L469" s="194"/>
    </row>
    <row r="470" spans="1:12" s="2" customFormat="1" x14ac:dyDescent="0.35">
      <c r="A470" s="224"/>
      <c r="B470" s="222"/>
      <c r="C470" s="120" t="s">
        <v>2331</v>
      </c>
      <c r="D470" s="113" t="s">
        <v>2332</v>
      </c>
      <c r="E470" s="113" t="s">
        <v>2330</v>
      </c>
      <c r="F470" s="68" t="s">
        <v>913</v>
      </c>
      <c r="G470" s="120"/>
      <c r="H470" s="113"/>
      <c r="I470" s="113"/>
      <c r="J470" s="113"/>
      <c r="K470" s="204"/>
      <c r="L470" s="195"/>
    </row>
    <row r="471" spans="1:12" x14ac:dyDescent="0.35">
      <c r="A471" s="223" t="s">
        <v>720</v>
      </c>
      <c r="B471" s="221" t="s">
        <v>721</v>
      </c>
      <c r="C471" s="119" t="s">
        <v>2333</v>
      </c>
      <c r="D471" s="62" t="s">
        <v>2334</v>
      </c>
      <c r="E471" s="62" t="s">
        <v>2335</v>
      </c>
      <c r="F471" s="103" t="s">
        <v>1860</v>
      </c>
      <c r="G471" s="119" t="s">
        <v>938</v>
      </c>
      <c r="H471" s="62" t="s">
        <v>938</v>
      </c>
      <c r="I471" s="62" t="s">
        <v>938</v>
      </c>
      <c r="J471" s="62" t="s">
        <v>938</v>
      </c>
      <c r="K471" s="204" t="s">
        <v>3850</v>
      </c>
      <c r="L471" s="194"/>
    </row>
    <row r="472" spans="1:12" s="2" customFormat="1" x14ac:dyDescent="0.35">
      <c r="A472" s="224"/>
      <c r="B472" s="222"/>
      <c r="C472" s="120" t="s">
        <v>2336</v>
      </c>
      <c r="D472" s="113" t="s">
        <v>2337</v>
      </c>
      <c r="E472" s="113" t="s">
        <v>2335</v>
      </c>
      <c r="F472" s="68" t="s">
        <v>1860</v>
      </c>
      <c r="G472" s="120"/>
      <c r="H472" s="113"/>
      <c r="I472" s="113"/>
      <c r="J472" s="113"/>
      <c r="K472" s="204"/>
      <c r="L472" s="195"/>
    </row>
    <row r="473" spans="1:12" x14ac:dyDescent="0.35">
      <c r="A473" s="218" t="s">
        <v>722</v>
      </c>
      <c r="B473" s="215" t="s">
        <v>723</v>
      </c>
      <c r="C473" s="117" t="s">
        <v>2338</v>
      </c>
      <c r="D473" s="115" t="s">
        <v>2339</v>
      </c>
      <c r="E473" s="115" t="s">
        <v>2340</v>
      </c>
      <c r="F473" s="84" t="s">
        <v>924</v>
      </c>
      <c r="G473" s="117" t="s">
        <v>3436</v>
      </c>
      <c r="H473" s="115" t="s">
        <v>3437</v>
      </c>
      <c r="I473" s="115" t="s">
        <v>3438</v>
      </c>
      <c r="J473" s="115" t="s">
        <v>1521</v>
      </c>
      <c r="K473" s="202" t="s">
        <v>3857</v>
      </c>
      <c r="L473" s="187" t="s">
        <v>3869</v>
      </c>
    </row>
    <row r="474" spans="1:12" x14ac:dyDescent="0.35">
      <c r="A474" s="234"/>
      <c r="B474" s="216"/>
      <c r="C474" s="117" t="s">
        <v>2341</v>
      </c>
      <c r="D474" s="115" t="s">
        <v>2342</v>
      </c>
      <c r="E474" s="115" t="s">
        <v>723</v>
      </c>
      <c r="F474" s="84" t="s">
        <v>1521</v>
      </c>
      <c r="G474" s="117" t="s">
        <v>3439</v>
      </c>
      <c r="H474" s="115" t="s">
        <v>3440</v>
      </c>
      <c r="I474" s="115" t="s">
        <v>3441</v>
      </c>
      <c r="J474" s="115" t="s">
        <v>1521</v>
      </c>
      <c r="K474" s="202"/>
      <c r="L474" s="188"/>
    </row>
    <row r="475" spans="1:12" x14ac:dyDescent="0.35">
      <c r="A475" s="234"/>
      <c r="B475" s="216"/>
      <c r="C475" s="117" t="s">
        <v>2343</v>
      </c>
      <c r="D475" s="115" t="s">
        <v>2344</v>
      </c>
      <c r="E475" s="115" t="s">
        <v>723</v>
      </c>
      <c r="F475" s="84" t="s">
        <v>1521</v>
      </c>
      <c r="G475" s="117"/>
      <c r="H475" s="115"/>
      <c r="I475" s="115"/>
      <c r="J475" s="115"/>
      <c r="K475" s="202"/>
      <c r="L475" s="188"/>
    </row>
    <row r="476" spans="1:12" x14ac:dyDescent="0.35">
      <c r="A476" s="234"/>
      <c r="B476" s="216"/>
      <c r="C476" s="117" t="s">
        <v>2221</v>
      </c>
      <c r="D476" s="115" t="s">
        <v>2222</v>
      </c>
      <c r="E476" s="115" t="s">
        <v>2223</v>
      </c>
      <c r="F476" s="84" t="s">
        <v>913</v>
      </c>
      <c r="G476" s="117"/>
      <c r="H476" s="115"/>
      <c r="I476" s="115"/>
      <c r="J476" s="115"/>
      <c r="K476" s="202"/>
      <c r="L476" s="188"/>
    </row>
    <row r="477" spans="1:12" s="2" customFormat="1" x14ac:dyDescent="0.35">
      <c r="A477" s="235"/>
      <c r="B477" s="217"/>
      <c r="C477" s="118" t="s">
        <v>2345</v>
      </c>
      <c r="D477" s="116" t="s">
        <v>2346</v>
      </c>
      <c r="E477" s="116" t="s">
        <v>2347</v>
      </c>
      <c r="F477" s="85" t="s">
        <v>1521</v>
      </c>
      <c r="G477" s="118"/>
      <c r="H477" s="116"/>
      <c r="I477" s="116"/>
      <c r="J477" s="116"/>
      <c r="K477" s="202"/>
      <c r="L477" s="189"/>
    </row>
    <row r="478" spans="1:12" x14ac:dyDescent="0.35">
      <c r="A478" s="223" t="s">
        <v>790</v>
      </c>
      <c r="B478" s="221" t="s">
        <v>791</v>
      </c>
      <c r="C478" s="119" t="s">
        <v>2348</v>
      </c>
      <c r="D478" s="62" t="s">
        <v>2349</v>
      </c>
      <c r="E478" s="62" t="s">
        <v>2350</v>
      </c>
      <c r="F478" s="103" t="s">
        <v>2351</v>
      </c>
      <c r="G478" s="119" t="s">
        <v>938</v>
      </c>
      <c r="H478" s="62" t="s">
        <v>938</v>
      </c>
      <c r="I478" s="62" t="s">
        <v>938</v>
      </c>
      <c r="J478" s="62" t="s">
        <v>938</v>
      </c>
      <c r="K478" s="204" t="s">
        <v>3850</v>
      </c>
      <c r="L478" s="194"/>
    </row>
    <row r="479" spans="1:12" s="2" customFormat="1" x14ac:dyDescent="0.35">
      <c r="A479" s="224"/>
      <c r="B479" s="222"/>
      <c r="C479" s="120" t="s">
        <v>2352</v>
      </c>
      <c r="D479" s="113" t="s">
        <v>2353</v>
      </c>
      <c r="E479" s="113" t="s">
        <v>2350</v>
      </c>
      <c r="F479" s="68" t="s">
        <v>2351</v>
      </c>
      <c r="G479" s="120"/>
      <c r="H479" s="113"/>
      <c r="I479" s="113"/>
      <c r="J479" s="113"/>
      <c r="K479" s="204"/>
      <c r="L479" s="195"/>
    </row>
    <row r="480" spans="1:12" s="55" customFormat="1" x14ac:dyDescent="0.35">
      <c r="A480" s="92" t="s">
        <v>832</v>
      </c>
      <c r="B480" s="106" t="s">
        <v>832</v>
      </c>
      <c r="C480" s="129" t="s">
        <v>938</v>
      </c>
      <c r="D480" s="106" t="s">
        <v>938</v>
      </c>
      <c r="E480" s="106" t="s">
        <v>938</v>
      </c>
      <c r="F480" s="130" t="s">
        <v>938</v>
      </c>
      <c r="G480" s="129" t="s">
        <v>938</v>
      </c>
      <c r="H480" s="106" t="s">
        <v>938</v>
      </c>
      <c r="I480" s="106" t="s">
        <v>938</v>
      </c>
      <c r="J480" s="106" t="s">
        <v>938</v>
      </c>
      <c r="K480" s="65" t="s">
        <v>3852</v>
      </c>
      <c r="L480" s="82"/>
    </row>
    <row r="481" spans="1:12" x14ac:dyDescent="0.35">
      <c r="A481" s="218" t="s">
        <v>97</v>
      </c>
      <c r="B481" s="215" t="s">
        <v>98</v>
      </c>
      <c r="C481" s="117" t="s">
        <v>2354</v>
      </c>
      <c r="D481" s="115" t="s">
        <v>2355</v>
      </c>
      <c r="E481" s="115" t="s">
        <v>98</v>
      </c>
      <c r="F481" s="84" t="s">
        <v>1766</v>
      </c>
      <c r="G481" s="117" t="s">
        <v>3442</v>
      </c>
      <c r="H481" s="115" t="s">
        <v>3443</v>
      </c>
      <c r="I481" s="115" t="s">
        <v>3444</v>
      </c>
      <c r="J481" s="115" t="s">
        <v>3178</v>
      </c>
      <c r="K481" s="202" t="s">
        <v>3857</v>
      </c>
      <c r="L481" s="187" t="s">
        <v>3860</v>
      </c>
    </row>
    <row r="482" spans="1:12" s="2" customFormat="1" x14ac:dyDescent="0.35">
      <c r="A482" s="235"/>
      <c r="B482" s="217"/>
      <c r="C482" s="118" t="s">
        <v>2356</v>
      </c>
      <c r="D482" s="116" t="s">
        <v>2357</v>
      </c>
      <c r="E482" s="116"/>
      <c r="F482" s="85" t="s">
        <v>1766</v>
      </c>
      <c r="G482" s="118"/>
      <c r="H482" s="116"/>
      <c r="I482" s="116"/>
      <c r="J482" s="116"/>
      <c r="K482" s="202"/>
      <c r="L482" s="189"/>
    </row>
    <row r="483" spans="1:12" x14ac:dyDescent="0.35">
      <c r="A483" s="223" t="s">
        <v>234</v>
      </c>
      <c r="B483" s="221" t="s">
        <v>235</v>
      </c>
      <c r="C483" s="119" t="s">
        <v>2358</v>
      </c>
      <c r="D483" s="62" t="s">
        <v>2359</v>
      </c>
      <c r="E483" s="62" t="s">
        <v>235</v>
      </c>
      <c r="F483" s="103" t="s">
        <v>1574</v>
      </c>
      <c r="G483" s="119" t="s">
        <v>938</v>
      </c>
      <c r="H483" s="62" t="s">
        <v>938</v>
      </c>
      <c r="I483" s="62" t="s">
        <v>938</v>
      </c>
      <c r="J483" s="62" t="s">
        <v>938</v>
      </c>
      <c r="K483" s="204" t="s">
        <v>3850</v>
      </c>
      <c r="L483" s="194"/>
    </row>
    <row r="484" spans="1:12" s="2" customFormat="1" x14ac:dyDescent="0.35">
      <c r="A484" s="224"/>
      <c r="B484" s="222"/>
      <c r="C484" s="120" t="s">
        <v>2360</v>
      </c>
      <c r="D484" s="113" t="s">
        <v>2361</v>
      </c>
      <c r="E484" s="113"/>
      <c r="F484" s="68" t="s">
        <v>1574</v>
      </c>
      <c r="G484" s="120"/>
      <c r="H484" s="113"/>
      <c r="I484" s="113"/>
      <c r="J484" s="113"/>
      <c r="K484" s="204"/>
      <c r="L484" s="195"/>
    </row>
    <row r="485" spans="1:12" x14ac:dyDescent="0.35">
      <c r="A485" s="223" t="s">
        <v>244</v>
      </c>
      <c r="B485" s="221" t="s">
        <v>245</v>
      </c>
      <c r="C485" s="119" t="s">
        <v>2362</v>
      </c>
      <c r="D485" s="62" t="s">
        <v>2363</v>
      </c>
      <c r="E485" s="62" t="s">
        <v>245</v>
      </c>
      <c r="F485" s="103" t="s">
        <v>1681</v>
      </c>
      <c r="G485" s="119" t="s">
        <v>938</v>
      </c>
      <c r="H485" s="62" t="s">
        <v>938</v>
      </c>
      <c r="I485" s="62" t="s">
        <v>938</v>
      </c>
      <c r="J485" s="62" t="s">
        <v>938</v>
      </c>
      <c r="K485" s="204" t="s">
        <v>3850</v>
      </c>
      <c r="L485" s="194"/>
    </row>
    <row r="486" spans="1:12" s="2" customFormat="1" x14ac:dyDescent="0.35">
      <c r="A486" s="224"/>
      <c r="B486" s="222"/>
      <c r="C486" s="120" t="s">
        <v>2364</v>
      </c>
      <c r="D486" s="113" t="s">
        <v>2365</v>
      </c>
      <c r="E486" s="113" t="s">
        <v>2366</v>
      </c>
      <c r="F486" s="68" t="s">
        <v>1681</v>
      </c>
      <c r="G486" s="120"/>
      <c r="H486" s="113"/>
      <c r="I486" s="113"/>
      <c r="J486" s="113"/>
      <c r="K486" s="204"/>
      <c r="L486" s="195"/>
    </row>
    <row r="487" spans="1:12" s="55" customFormat="1" x14ac:dyDescent="0.35">
      <c r="A487" s="92" t="s">
        <v>246</v>
      </c>
      <c r="B487" s="106" t="s">
        <v>247</v>
      </c>
      <c r="C487" s="129" t="s">
        <v>938</v>
      </c>
      <c r="D487" s="106" t="s">
        <v>938</v>
      </c>
      <c r="E487" s="106" t="s">
        <v>938</v>
      </c>
      <c r="F487" s="130" t="s">
        <v>938</v>
      </c>
      <c r="G487" s="129" t="s">
        <v>938</v>
      </c>
      <c r="H487" s="106" t="s">
        <v>938</v>
      </c>
      <c r="I487" s="106" t="s">
        <v>938</v>
      </c>
      <c r="J487" s="106" t="s">
        <v>938</v>
      </c>
      <c r="K487" s="65" t="s">
        <v>3852</v>
      </c>
      <c r="L487" s="82"/>
    </row>
    <row r="488" spans="1:12" s="55" customFormat="1" x14ac:dyDescent="0.35">
      <c r="A488" s="93" t="s">
        <v>248</v>
      </c>
      <c r="B488" s="107" t="s">
        <v>249</v>
      </c>
      <c r="C488" s="131" t="s">
        <v>2367</v>
      </c>
      <c r="D488" s="107" t="s">
        <v>2368</v>
      </c>
      <c r="E488" s="107" t="s">
        <v>2369</v>
      </c>
      <c r="F488" s="132" t="s">
        <v>2370</v>
      </c>
      <c r="G488" s="131" t="s">
        <v>938</v>
      </c>
      <c r="H488" s="107" t="s">
        <v>938</v>
      </c>
      <c r="I488" s="107" t="s">
        <v>938</v>
      </c>
      <c r="J488" s="107" t="s">
        <v>938</v>
      </c>
      <c r="K488" s="64" t="s">
        <v>3850</v>
      </c>
      <c r="L488" s="81"/>
    </row>
    <row r="489" spans="1:12" x14ac:dyDescent="0.35">
      <c r="A489" s="218" t="s">
        <v>294</v>
      </c>
      <c r="B489" s="215" t="s">
        <v>295</v>
      </c>
      <c r="C489" s="117" t="s">
        <v>2371</v>
      </c>
      <c r="D489" s="115" t="s">
        <v>2372</v>
      </c>
      <c r="E489" s="115" t="s">
        <v>2373</v>
      </c>
      <c r="F489" s="84" t="s">
        <v>924</v>
      </c>
      <c r="G489" s="117" t="s">
        <v>3103</v>
      </c>
      <c r="H489" s="115" t="s">
        <v>3104</v>
      </c>
      <c r="I489" s="115"/>
      <c r="J489" s="115" t="s">
        <v>1521</v>
      </c>
      <c r="K489" s="202" t="s">
        <v>3857</v>
      </c>
      <c r="L489" s="187" t="s">
        <v>3870</v>
      </c>
    </row>
    <row r="490" spans="1:12" s="2" customFormat="1" x14ac:dyDescent="0.35">
      <c r="A490" s="235"/>
      <c r="B490" s="217"/>
      <c r="C490" s="118" t="s">
        <v>2374</v>
      </c>
      <c r="D490" s="116" t="s">
        <v>2375</v>
      </c>
      <c r="E490" s="116" t="s">
        <v>2376</v>
      </c>
      <c r="F490" s="85" t="s">
        <v>924</v>
      </c>
      <c r="G490" s="118"/>
      <c r="H490" s="116"/>
      <c r="I490" s="116"/>
      <c r="J490" s="116"/>
      <c r="K490" s="202"/>
      <c r="L490" s="189"/>
    </row>
    <row r="491" spans="1:12" x14ac:dyDescent="0.35">
      <c r="A491" s="218" t="s">
        <v>296</v>
      </c>
      <c r="B491" s="215" t="s">
        <v>297</v>
      </c>
      <c r="C491" s="117" t="s">
        <v>2377</v>
      </c>
      <c r="D491" s="115" t="s">
        <v>2378</v>
      </c>
      <c r="E491" s="115" t="s">
        <v>2379</v>
      </c>
      <c r="F491" s="84" t="s">
        <v>913</v>
      </c>
      <c r="G491" s="117" t="s">
        <v>3445</v>
      </c>
      <c r="H491" s="115" t="s">
        <v>3446</v>
      </c>
      <c r="I491" s="115" t="s">
        <v>3447</v>
      </c>
      <c r="J491" s="115" t="s">
        <v>3086</v>
      </c>
      <c r="K491" s="202" t="s">
        <v>3857</v>
      </c>
      <c r="L491" s="187" t="s">
        <v>3860</v>
      </c>
    </row>
    <row r="492" spans="1:12" s="2" customFormat="1" x14ac:dyDescent="0.35">
      <c r="A492" s="235"/>
      <c r="B492" s="217"/>
      <c r="C492" s="118" t="s">
        <v>2380</v>
      </c>
      <c r="D492" s="116" t="s">
        <v>2381</v>
      </c>
      <c r="E492" s="116" t="s">
        <v>2382</v>
      </c>
      <c r="F492" s="85" t="s">
        <v>913</v>
      </c>
      <c r="G492" s="118" t="s">
        <v>3220</v>
      </c>
      <c r="H492" s="116" t="s">
        <v>3221</v>
      </c>
      <c r="I492" s="116" t="s">
        <v>146</v>
      </c>
      <c r="J492" s="116" t="s">
        <v>3086</v>
      </c>
      <c r="K492" s="202"/>
      <c r="L492" s="189"/>
    </row>
    <row r="493" spans="1:12" x14ac:dyDescent="0.35">
      <c r="A493" s="212" t="s">
        <v>298</v>
      </c>
      <c r="B493" s="209" t="s">
        <v>299</v>
      </c>
      <c r="C493" s="127" t="s">
        <v>938</v>
      </c>
      <c r="D493" s="56" t="s">
        <v>938</v>
      </c>
      <c r="E493" s="56" t="s">
        <v>938</v>
      </c>
      <c r="F493" s="104" t="s">
        <v>938</v>
      </c>
      <c r="G493" s="127" t="s">
        <v>3453</v>
      </c>
      <c r="H493" s="56" t="s">
        <v>3454</v>
      </c>
      <c r="I493" s="56" t="s">
        <v>3448</v>
      </c>
      <c r="J493" s="56" t="s">
        <v>3449</v>
      </c>
      <c r="K493" s="205" t="s">
        <v>3853</v>
      </c>
      <c r="L493" s="190"/>
    </row>
    <row r="494" spans="1:12" s="2" customFormat="1" x14ac:dyDescent="0.35">
      <c r="A494" s="214"/>
      <c r="B494" s="211"/>
      <c r="C494" s="128"/>
      <c r="D494" s="57"/>
      <c r="E494" s="57"/>
      <c r="F494" s="105"/>
      <c r="G494" s="128" t="s">
        <v>3450</v>
      </c>
      <c r="H494" s="57" t="s">
        <v>3451</v>
      </c>
      <c r="I494" s="57" t="s">
        <v>3452</v>
      </c>
      <c r="J494" s="57" t="s">
        <v>3449</v>
      </c>
      <c r="K494" s="205"/>
      <c r="L494" s="192"/>
    </row>
    <row r="495" spans="1:12" x14ac:dyDescent="0.35">
      <c r="A495" s="212" t="s">
        <v>304</v>
      </c>
      <c r="B495" s="209" t="s">
        <v>305</v>
      </c>
      <c r="C495" s="127" t="s">
        <v>938</v>
      </c>
      <c r="D495" s="56" t="s">
        <v>938</v>
      </c>
      <c r="E495" s="56" t="s">
        <v>938</v>
      </c>
      <c r="F495" s="104" t="s">
        <v>938</v>
      </c>
      <c r="G495" s="127" t="s">
        <v>3456</v>
      </c>
      <c r="H495" s="56" t="s">
        <v>3457</v>
      </c>
      <c r="I495" s="56" t="s">
        <v>305</v>
      </c>
      <c r="J495" s="56" t="s">
        <v>3458</v>
      </c>
      <c r="K495" s="205" t="s">
        <v>3853</v>
      </c>
      <c r="L495" s="190"/>
    </row>
    <row r="496" spans="1:12" s="2" customFormat="1" x14ac:dyDescent="0.35">
      <c r="A496" s="214"/>
      <c r="B496" s="211"/>
      <c r="C496" s="128"/>
      <c r="D496" s="57"/>
      <c r="E496" s="57"/>
      <c r="F496" s="105"/>
      <c r="G496" s="128" t="s">
        <v>3459</v>
      </c>
      <c r="H496" s="57" t="s">
        <v>3460</v>
      </c>
      <c r="I496" s="57" t="s">
        <v>3461</v>
      </c>
      <c r="J496" s="57" t="s">
        <v>3458</v>
      </c>
      <c r="K496" s="205"/>
      <c r="L496" s="192"/>
    </row>
    <row r="497" spans="1:12" x14ac:dyDescent="0.35">
      <c r="A497" s="212" t="s">
        <v>312</v>
      </c>
      <c r="B497" s="209" t="s">
        <v>313</v>
      </c>
      <c r="C497" s="127" t="s">
        <v>938</v>
      </c>
      <c r="D497" s="56" t="s">
        <v>938</v>
      </c>
      <c r="E497" s="56" t="s">
        <v>938</v>
      </c>
      <c r="F497" s="104" t="s">
        <v>938</v>
      </c>
      <c r="G497" s="127" t="s">
        <v>3465</v>
      </c>
      <c r="H497" s="56" t="s">
        <v>3466</v>
      </c>
      <c r="I497" s="56" t="s">
        <v>3455</v>
      </c>
      <c r="J497" s="56" t="s">
        <v>1521</v>
      </c>
      <c r="K497" s="205" t="s">
        <v>3853</v>
      </c>
      <c r="L497" s="190"/>
    </row>
    <row r="498" spans="1:12" s="2" customFormat="1" x14ac:dyDescent="0.35">
      <c r="A498" s="214"/>
      <c r="B498" s="211"/>
      <c r="C498" s="128"/>
      <c r="D498" s="57"/>
      <c r="E498" s="57"/>
      <c r="F498" s="105"/>
      <c r="G498" s="128" t="s">
        <v>3462</v>
      </c>
      <c r="H498" s="57" t="s">
        <v>3463</v>
      </c>
      <c r="I498" s="57" t="s">
        <v>3464</v>
      </c>
      <c r="J498" s="57" t="s">
        <v>1521</v>
      </c>
      <c r="K498" s="205"/>
      <c r="L498" s="192"/>
    </row>
    <row r="499" spans="1:12" x14ac:dyDescent="0.35">
      <c r="A499" s="223" t="s">
        <v>354</v>
      </c>
      <c r="B499" s="221" t="s">
        <v>355</v>
      </c>
      <c r="C499" s="119" t="s">
        <v>2383</v>
      </c>
      <c r="D499" s="62" t="s">
        <v>2384</v>
      </c>
      <c r="E499" s="62" t="s">
        <v>355</v>
      </c>
      <c r="F499" s="103" t="s">
        <v>1681</v>
      </c>
      <c r="G499" s="119" t="s">
        <v>938</v>
      </c>
      <c r="H499" s="62" t="s">
        <v>938</v>
      </c>
      <c r="I499" s="62" t="s">
        <v>938</v>
      </c>
      <c r="J499" s="62" t="s">
        <v>938</v>
      </c>
      <c r="K499" s="204" t="s">
        <v>3850</v>
      </c>
      <c r="L499" s="194"/>
    </row>
    <row r="500" spans="1:12" s="2" customFormat="1" x14ac:dyDescent="0.35">
      <c r="A500" s="224"/>
      <c r="B500" s="222"/>
      <c r="C500" s="120" t="s">
        <v>2385</v>
      </c>
      <c r="D500" s="113" t="s">
        <v>2386</v>
      </c>
      <c r="E500" s="113" t="s">
        <v>2387</v>
      </c>
      <c r="F500" s="68" t="s">
        <v>1681</v>
      </c>
      <c r="G500" s="120"/>
      <c r="H500" s="113"/>
      <c r="I500" s="113"/>
      <c r="J500" s="113"/>
      <c r="K500" s="204"/>
      <c r="L500" s="195"/>
    </row>
    <row r="501" spans="1:12" x14ac:dyDescent="0.35">
      <c r="A501" s="223" t="s">
        <v>356</v>
      </c>
      <c r="B501" s="221" t="s">
        <v>357</v>
      </c>
      <c r="C501" s="119" t="s">
        <v>2409</v>
      </c>
      <c r="D501" s="62" t="s">
        <v>2410</v>
      </c>
      <c r="E501" s="62"/>
      <c r="F501" s="103" t="s">
        <v>913</v>
      </c>
      <c r="G501" s="119" t="s">
        <v>938</v>
      </c>
      <c r="H501" s="62" t="s">
        <v>938</v>
      </c>
      <c r="I501" s="62" t="s">
        <v>938</v>
      </c>
      <c r="J501" s="62" t="s">
        <v>938</v>
      </c>
      <c r="K501" s="204" t="s">
        <v>3850</v>
      </c>
      <c r="L501" s="194"/>
    </row>
    <row r="502" spans="1:12" s="2" customFormat="1" x14ac:dyDescent="0.35">
      <c r="A502" s="224"/>
      <c r="B502" s="222"/>
      <c r="C502" s="120" t="s">
        <v>2411</v>
      </c>
      <c r="D502" s="113" t="s">
        <v>2412</v>
      </c>
      <c r="E502" s="113" t="s">
        <v>2413</v>
      </c>
      <c r="F502" s="68" t="s">
        <v>913</v>
      </c>
      <c r="G502" s="120"/>
      <c r="H502" s="113"/>
      <c r="I502" s="113"/>
      <c r="J502" s="113"/>
      <c r="K502" s="204"/>
      <c r="L502" s="195"/>
    </row>
    <row r="503" spans="1:12" x14ac:dyDescent="0.35">
      <c r="A503" s="223" t="s">
        <v>387</v>
      </c>
      <c r="B503" s="221" t="s">
        <v>388</v>
      </c>
      <c r="C503" s="119" t="s">
        <v>2414</v>
      </c>
      <c r="D503" s="62" t="s">
        <v>2415</v>
      </c>
      <c r="E503" s="62" t="s">
        <v>388</v>
      </c>
      <c r="F503" s="103" t="s">
        <v>1504</v>
      </c>
      <c r="G503" s="119" t="s">
        <v>938</v>
      </c>
      <c r="H503" s="62" t="s">
        <v>938</v>
      </c>
      <c r="I503" s="62" t="s">
        <v>938</v>
      </c>
      <c r="J503" s="62" t="s">
        <v>938</v>
      </c>
      <c r="K503" s="204" t="s">
        <v>3850</v>
      </c>
      <c r="L503" s="194"/>
    </row>
    <row r="504" spans="1:12" x14ac:dyDescent="0.35">
      <c r="A504" s="240"/>
      <c r="B504" s="239"/>
      <c r="C504" s="119" t="s">
        <v>2416</v>
      </c>
      <c r="D504" s="62" t="s">
        <v>2417</v>
      </c>
      <c r="E504" s="62"/>
      <c r="F504" s="103" t="s">
        <v>1504</v>
      </c>
      <c r="G504" s="119"/>
      <c r="H504" s="62"/>
      <c r="I504" s="62"/>
      <c r="J504" s="62"/>
      <c r="K504" s="204"/>
      <c r="L504" s="196"/>
    </row>
    <row r="505" spans="1:12" s="2" customFormat="1" x14ac:dyDescent="0.35">
      <c r="A505" s="224"/>
      <c r="B505" s="222"/>
      <c r="C505" s="120" t="s">
        <v>2418</v>
      </c>
      <c r="D505" s="113" t="s">
        <v>2419</v>
      </c>
      <c r="E505" s="113"/>
      <c r="F505" s="68" t="s">
        <v>1504</v>
      </c>
      <c r="G505" s="120"/>
      <c r="H505" s="113"/>
      <c r="I505" s="113"/>
      <c r="J505" s="113"/>
      <c r="K505" s="204"/>
      <c r="L505" s="195"/>
    </row>
    <row r="506" spans="1:12" x14ac:dyDescent="0.35">
      <c r="A506" s="229" t="s">
        <v>393</v>
      </c>
      <c r="B506" s="227" t="s">
        <v>394</v>
      </c>
      <c r="C506" s="121" t="s">
        <v>2420</v>
      </c>
      <c r="D506" s="122" t="s">
        <v>2421</v>
      </c>
      <c r="E506" s="122"/>
      <c r="F506" s="101" t="s">
        <v>2370</v>
      </c>
      <c r="G506" s="121" t="s">
        <v>3467</v>
      </c>
      <c r="H506" s="122" t="s">
        <v>3468</v>
      </c>
      <c r="I506" s="122" t="s">
        <v>3469</v>
      </c>
      <c r="J506" s="122" t="s">
        <v>1521</v>
      </c>
      <c r="K506" s="203" t="s">
        <v>3861</v>
      </c>
      <c r="L506" s="185" t="s">
        <v>3859</v>
      </c>
    </row>
    <row r="507" spans="1:12" s="2" customFormat="1" x14ac:dyDescent="0.35">
      <c r="A507" s="230"/>
      <c r="B507" s="228"/>
      <c r="C507" s="123"/>
      <c r="D507" s="124"/>
      <c r="E507" s="124"/>
      <c r="F507" s="102"/>
      <c r="G507" s="123" t="s">
        <v>3470</v>
      </c>
      <c r="H507" s="124" t="s">
        <v>3471</v>
      </c>
      <c r="I507" s="124" t="s">
        <v>394</v>
      </c>
      <c r="J507" s="124" t="s">
        <v>1521</v>
      </c>
      <c r="K507" s="203"/>
      <c r="L507" s="186"/>
    </row>
    <row r="508" spans="1:12" x14ac:dyDescent="0.35">
      <c r="A508" s="223" t="s">
        <v>395</v>
      </c>
      <c r="B508" s="221" t="s">
        <v>396</v>
      </c>
      <c r="C508" s="119" t="s">
        <v>2422</v>
      </c>
      <c r="D508" s="62" t="s">
        <v>2423</v>
      </c>
      <c r="E508" s="62" t="s">
        <v>2424</v>
      </c>
      <c r="F508" s="103" t="s">
        <v>1002</v>
      </c>
      <c r="G508" s="119" t="s">
        <v>938</v>
      </c>
      <c r="H508" s="62" t="s">
        <v>938</v>
      </c>
      <c r="I508" s="62" t="s">
        <v>938</v>
      </c>
      <c r="J508" s="62" t="s">
        <v>938</v>
      </c>
      <c r="K508" s="204" t="s">
        <v>3850</v>
      </c>
      <c r="L508" s="194"/>
    </row>
    <row r="509" spans="1:12" s="2" customFormat="1" x14ac:dyDescent="0.35">
      <c r="A509" s="224"/>
      <c r="B509" s="222"/>
      <c r="C509" s="120" t="s">
        <v>2425</v>
      </c>
      <c r="D509" s="113" t="s">
        <v>2426</v>
      </c>
      <c r="E509" s="113" t="s">
        <v>2424</v>
      </c>
      <c r="F509" s="68" t="s">
        <v>1002</v>
      </c>
      <c r="G509" s="120"/>
      <c r="H509" s="113"/>
      <c r="I509" s="113"/>
      <c r="J509" s="113"/>
      <c r="K509" s="204"/>
      <c r="L509" s="195"/>
    </row>
    <row r="510" spans="1:12" x14ac:dyDescent="0.35">
      <c r="A510" s="94" t="s">
        <v>399</v>
      </c>
      <c r="B510" s="56" t="s">
        <v>400</v>
      </c>
      <c r="C510" s="127" t="s">
        <v>938</v>
      </c>
      <c r="D510" s="56" t="s">
        <v>938</v>
      </c>
      <c r="E510" s="56" t="s">
        <v>938</v>
      </c>
      <c r="F510" s="104" t="s">
        <v>938</v>
      </c>
      <c r="G510" s="127" t="s">
        <v>3472</v>
      </c>
      <c r="H510" s="56" t="s">
        <v>3473</v>
      </c>
      <c r="I510" s="56" t="s">
        <v>3474</v>
      </c>
      <c r="J510" s="56" t="s">
        <v>1521</v>
      </c>
      <c r="K510" s="205" t="s">
        <v>3853</v>
      </c>
      <c r="L510" s="190"/>
    </row>
    <row r="511" spans="1:12" s="2" customFormat="1" x14ac:dyDescent="0.35">
      <c r="A511" s="91"/>
      <c r="B511" s="57"/>
      <c r="C511" s="128"/>
      <c r="D511" s="57"/>
      <c r="E511" s="57"/>
      <c r="F511" s="105"/>
      <c r="G511" s="128" t="s">
        <v>3475</v>
      </c>
      <c r="H511" s="57" t="s">
        <v>3476</v>
      </c>
      <c r="I511" s="57" t="s">
        <v>3474</v>
      </c>
      <c r="J511" s="57" t="s">
        <v>1521</v>
      </c>
      <c r="K511" s="205"/>
      <c r="L511" s="192"/>
    </row>
    <row r="512" spans="1:12" s="55" customFormat="1" x14ac:dyDescent="0.35">
      <c r="A512" s="93" t="s">
        <v>415</v>
      </c>
      <c r="B512" s="107" t="s">
        <v>416</v>
      </c>
      <c r="C512" s="131" t="s">
        <v>2427</v>
      </c>
      <c r="D512" s="107" t="s">
        <v>2428</v>
      </c>
      <c r="E512" s="107" t="s">
        <v>2429</v>
      </c>
      <c r="F512" s="132" t="s">
        <v>993</v>
      </c>
      <c r="G512" s="131" t="s">
        <v>938</v>
      </c>
      <c r="H512" s="107" t="s">
        <v>938</v>
      </c>
      <c r="I512" s="107" t="s">
        <v>938</v>
      </c>
      <c r="J512" s="107" t="s">
        <v>938</v>
      </c>
      <c r="K512" s="64" t="s">
        <v>3850</v>
      </c>
      <c r="L512" s="81"/>
    </row>
    <row r="513" spans="1:12" x14ac:dyDescent="0.35">
      <c r="A513" s="223" t="s">
        <v>428</v>
      </c>
      <c r="B513" s="221" t="s">
        <v>429</v>
      </c>
      <c r="C513" s="119" t="s">
        <v>2430</v>
      </c>
      <c r="D513" s="62" t="s">
        <v>2431</v>
      </c>
      <c r="E513" s="62" t="s">
        <v>2432</v>
      </c>
      <c r="F513" s="103" t="s">
        <v>1626</v>
      </c>
      <c r="G513" s="119" t="s">
        <v>938</v>
      </c>
      <c r="H513" s="62" t="s">
        <v>938</v>
      </c>
      <c r="I513" s="62" t="s">
        <v>938</v>
      </c>
      <c r="J513" s="62" t="s">
        <v>938</v>
      </c>
      <c r="K513" s="204" t="s">
        <v>3850</v>
      </c>
      <c r="L513" s="194"/>
    </row>
    <row r="514" spans="1:12" s="2" customFormat="1" x14ac:dyDescent="0.35">
      <c r="A514" s="224"/>
      <c r="B514" s="222"/>
      <c r="C514" s="120" t="s">
        <v>2433</v>
      </c>
      <c r="D514" s="113" t="s">
        <v>2434</v>
      </c>
      <c r="E514" s="113" t="s">
        <v>2432</v>
      </c>
      <c r="F514" s="68" t="s">
        <v>1626</v>
      </c>
      <c r="G514" s="120"/>
      <c r="H514" s="113"/>
      <c r="I514" s="113"/>
      <c r="J514" s="113"/>
      <c r="K514" s="204"/>
      <c r="L514" s="195"/>
    </row>
    <row r="515" spans="1:12" s="55" customFormat="1" x14ac:dyDescent="0.35">
      <c r="A515" s="92" t="s">
        <v>430</v>
      </c>
      <c r="B515" s="106" t="s">
        <v>431</v>
      </c>
      <c r="C515" s="129" t="s">
        <v>938</v>
      </c>
      <c r="D515" s="106" t="s">
        <v>938</v>
      </c>
      <c r="E515" s="106" t="s">
        <v>938</v>
      </c>
      <c r="F515" s="130" t="s">
        <v>938</v>
      </c>
      <c r="G515" s="129" t="s">
        <v>938</v>
      </c>
      <c r="H515" s="106" t="s">
        <v>938</v>
      </c>
      <c r="I515" s="106" t="s">
        <v>938</v>
      </c>
      <c r="J515" s="106" t="s">
        <v>938</v>
      </c>
      <c r="K515" s="65" t="s">
        <v>3852</v>
      </c>
      <c r="L515" s="82"/>
    </row>
    <row r="516" spans="1:12" x14ac:dyDescent="0.35">
      <c r="A516" s="212" t="s">
        <v>439</v>
      </c>
      <c r="B516" s="209" t="s">
        <v>440</v>
      </c>
      <c r="C516" s="127" t="s">
        <v>938</v>
      </c>
      <c r="D516" s="56" t="s">
        <v>938</v>
      </c>
      <c r="E516" s="56" t="s">
        <v>938</v>
      </c>
      <c r="F516" s="104" t="s">
        <v>938</v>
      </c>
      <c r="G516" s="127" t="s">
        <v>3477</v>
      </c>
      <c r="H516" s="56" t="s">
        <v>3478</v>
      </c>
      <c r="I516" s="56" t="s">
        <v>3479</v>
      </c>
      <c r="J516" s="56" t="s">
        <v>3480</v>
      </c>
      <c r="K516" s="205" t="s">
        <v>3853</v>
      </c>
      <c r="L516" s="190"/>
    </row>
    <row r="517" spans="1:12" s="2" customFormat="1" x14ac:dyDescent="0.35">
      <c r="A517" s="214"/>
      <c r="B517" s="211"/>
      <c r="C517" s="128"/>
      <c r="D517" s="57"/>
      <c r="E517" s="57"/>
      <c r="F517" s="105"/>
      <c r="G517" s="128" t="s">
        <v>3481</v>
      </c>
      <c r="H517" s="57" t="s">
        <v>3482</v>
      </c>
      <c r="I517" s="57" t="s">
        <v>3483</v>
      </c>
      <c r="J517" s="57" t="s">
        <v>3480</v>
      </c>
      <c r="K517" s="205"/>
      <c r="L517" s="192"/>
    </row>
    <row r="518" spans="1:12" x14ac:dyDescent="0.35">
      <c r="A518" s="212" t="s">
        <v>441</v>
      </c>
      <c r="B518" s="209" t="s">
        <v>442</v>
      </c>
      <c r="C518" s="127" t="s">
        <v>938</v>
      </c>
      <c r="D518" s="56" t="s">
        <v>938</v>
      </c>
      <c r="E518" s="56" t="s">
        <v>938</v>
      </c>
      <c r="F518" s="104" t="s">
        <v>938</v>
      </c>
      <c r="G518" s="127" t="s">
        <v>3484</v>
      </c>
      <c r="H518" s="56" t="s">
        <v>3485</v>
      </c>
      <c r="I518" s="56" t="s">
        <v>442</v>
      </c>
      <c r="J518" s="56" t="s">
        <v>3359</v>
      </c>
      <c r="K518" s="205" t="s">
        <v>3853</v>
      </c>
      <c r="L518" s="190"/>
    </row>
    <row r="519" spans="1:12" s="2" customFormat="1" x14ac:dyDescent="0.35">
      <c r="A519" s="214"/>
      <c r="B519" s="211"/>
      <c r="C519" s="128"/>
      <c r="D519" s="57"/>
      <c r="E519" s="57"/>
      <c r="F519" s="105"/>
      <c r="G519" s="128" t="s">
        <v>3486</v>
      </c>
      <c r="H519" s="57" t="s">
        <v>3487</v>
      </c>
      <c r="I519" s="57"/>
      <c r="J519" s="57" t="s">
        <v>3359</v>
      </c>
      <c r="K519" s="205"/>
      <c r="L519" s="192"/>
    </row>
    <row r="520" spans="1:12" x14ac:dyDescent="0.35">
      <c r="A520" s="212" t="s">
        <v>445</v>
      </c>
      <c r="B520" s="209" t="s">
        <v>446</v>
      </c>
      <c r="C520" s="127" t="s">
        <v>938</v>
      </c>
      <c r="D520" s="56" t="s">
        <v>938</v>
      </c>
      <c r="E520" s="56" t="s">
        <v>938</v>
      </c>
      <c r="F520" s="104" t="s">
        <v>938</v>
      </c>
      <c r="G520" s="127" t="s">
        <v>3488</v>
      </c>
      <c r="H520" s="56" t="s">
        <v>3489</v>
      </c>
      <c r="I520" s="56" t="s">
        <v>446</v>
      </c>
      <c r="J520" s="56" t="s">
        <v>3490</v>
      </c>
      <c r="K520" s="205" t="s">
        <v>3853</v>
      </c>
      <c r="L520" s="190"/>
    </row>
    <row r="521" spans="1:12" s="2" customFormat="1" x14ac:dyDescent="0.35">
      <c r="A521" s="214"/>
      <c r="B521" s="211"/>
      <c r="C521" s="128"/>
      <c r="D521" s="57"/>
      <c r="E521" s="57"/>
      <c r="F521" s="105"/>
      <c r="G521" s="128" t="s">
        <v>3491</v>
      </c>
      <c r="H521" s="57" t="s">
        <v>3492</v>
      </c>
      <c r="I521" s="57" t="s">
        <v>3493</v>
      </c>
      <c r="J521" s="57" t="s">
        <v>3490</v>
      </c>
      <c r="K521" s="205"/>
      <c r="L521" s="192"/>
    </row>
    <row r="522" spans="1:12" x14ac:dyDescent="0.35">
      <c r="A522" s="212" t="s">
        <v>447</v>
      </c>
      <c r="B522" s="209" t="s">
        <v>448</v>
      </c>
      <c r="C522" s="127" t="s">
        <v>938</v>
      </c>
      <c r="D522" s="56" t="s">
        <v>938</v>
      </c>
      <c r="E522" s="56" t="s">
        <v>938</v>
      </c>
      <c r="F522" s="104" t="s">
        <v>938</v>
      </c>
      <c r="G522" s="127" t="s">
        <v>3494</v>
      </c>
      <c r="H522" s="56" t="s">
        <v>3495</v>
      </c>
      <c r="I522" s="56" t="s">
        <v>448</v>
      </c>
      <c r="J522" s="56" t="s">
        <v>1521</v>
      </c>
      <c r="K522" s="205" t="s">
        <v>3853</v>
      </c>
      <c r="L522" s="190"/>
    </row>
    <row r="523" spans="1:12" s="2" customFormat="1" x14ac:dyDescent="0.35">
      <c r="A523" s="214"/>
      <c r="B523" s="211"/>
      <c r="C523" s="128"/>
      <c r="D523" s="57"/>
      <c r="E523" s="57"/>
      <c r="F523" s="105"/>
      <c r="G523" s="128" t="s">
        <v>3496</v>
      </c>
      <c r="H523" s="57" t="s">
        <v>3497</v>
      </c>
      <c r="I523" s="57" t="s">
        <v>3498</v>
      </c>
      <c r="J523" s="57" t="s">
        <v>1521</v>
      </c>
      <c r="K523" s="205"/>
      <c r="L523" s="192"/>
    </row>
    <row r="524" spans="1:12" x14ac:dyDescent="0.35">
      <c r="A524" s="229" t="s">
        <v>449</v>
      </c>
      <c r="B524" s="227" t="s">
        <v>450</v>
      </c>
      <c r="C524" s="121" t="s">
        <v>2435</v>
      </c>
      <c r="D524" s="122" t="s">
        <v>2436</v>
      </c>
      <c r="E524" s="122" t="s">
        <v>1632</v>
      </c>
      <c r="F524" s="101" t="s">
        <v>1025</v>
      </c>
      <c r="G524" s="121" t="s">
        <v>3499</v>
      </c>
      <c r="H524" s="122" t="s">
        <v>3500</v>
      </c>
      <c r="I524" s="122" t="s">
        <v>450</v>
      </c>
      <c r="J524" s="122" t="s">
        <v>3178</v>
      </c>
      <c r="K524" s="203" t="s">
        <v>3861</v>
      </c>
      <c r="L524" s="185" t="s">
        <v>3859</v>
      </c>
    </row>
    <row r="525" spans="1:12" x14ac:dyDescent="0.35">
      <c r="A525" s="237"/>
      <c r="B525" s="236"/>
      <c r="C525" s="121" t="s">
        <v>2437</v>
      </c>
      <c r="D525" s="122" t="s">
        <v>2438</v>
      </c>
      <c r="E525" s="122" t="s">
        <v>2439</v>
      </c>
      <c r="F525" s="101" t="s">
        <v>1025</v>
      </c>
      <c r="G525" s="121" t="s">
        <v>3501</v>
      </c>
      <c r="H525" s="122" t="s">
        <v>3502</v>
      </c>
      <c r="I525" s="122" t="s">
        <v>450</v>
      </c>
      <c r="J525" s="122" t="s">
        <v>3178</v>
      </c>
      <c r="K525" s="203"/>
      <c r="L525" s="193"/>
    </row>
    <row r="526" spans="1:12" x14ac:dyDescent="0.35">
      <c r="A526" s="237"/>
      <c r="B526" s="236"/>
      <c r="C526" s="121" t="s">
        <v>2435</v>
      </c>
      <c r="D526" s="122" t="s">
        <v>2436</v>
      </c>
      <c r="E526" s="122" t="s">
        <v>1632</v>
      </c>
      <c r="F526" s="101" t="s">
        <v>1025</v>
      </c>
      <c r="G526" s="121"/>
      <c r="H526" s="122"/>
      <c r="I526" s="122"/>
      <c r="J526" s="122"/>
      <c r="K526" s="203"/>
      <c r="L526" s="193"/>
    </row>
    <row r="527" spans="1:12" s="2" customFormat="1" x14ac:dyDescent="0.35">
      <c r="A527" s="238"/>
      <c r="B527" s="228"/>
      <c r="C527" s="123" t="s">
        <v>2440</v>
      </c>
      <c r="D527" s="124" t="s">
        <v>2441</v>
      </c>
      <c r="E527" s="124" t="s">
        <v>2442</v>
      </c>
      <c r="F527" s="102" t="s">
        <v>1766</v>
      </c>
      <c r="G527" s="123"/>
      <c r="H527" s="124"/>
      <c r="I527" s="124"/>
      <c r="J527" s="124"/>
      <c r="K527" s="203"/>
      <c r="L527" s="186"/>
    </row>
    <row r="528" spans="1:12" x14ac:dyDescent="0.35">
      <c r="A528" s="223" t="s">
        <v>453</v>
      </c>
      <c r="B528" s="221" t="s">
        <v>454</v>
      </c>
      <c r="C528" s="119" t="s">
        <v>2443</v>
      </c>
      <c r="D528" s="62" t="s">
        <v>2444</v>
      </c>
      <c r="E528" s="62" t="s">
        <v>2445</v>
      </c>
      <c r="F528" s="103" t="s">
        <v>1799</v>
      </c>
      <c r="G528" s="119" t="s">
        <v>938</v>
      </c>
      <c r="H528" s="62" t="s">
        <v>938</v>
      </c>
      <c r="I528" s="62" t="s">
        <v>938</v>
      </c>
      <c r="J528" s="62" t="s">
        <v>938</v>
      </c>
      <c r="K528" s="204" t="s">
        <v>3850</v>
      </c>
      <c r="L528" s="194"/>
    </row>
    <row r="529" spans="1:13" s="2" customFormat="1" x14ac:dyDescent="0.35">
      <c r="A529" s="224"/>
      <c r="B529" s="222"/>
      <c r="C529" s="120" t="s">
        <v>2446</v>
      </c>
      <c r="D529" s="113" t="s">
        <v>2447</v>
      </c>
      <c r="E529" s="113" t="s">
        <v>2445</v>
      </c>
      <c r="F529" s="68" t="s">
        <v>1799</v>
      </c>
      <c r="G529" s="120"/>
      <c r="H529" s="113"/>
      <c r="I529" s="113"/>
      <c r="J529" s="113"/>
      <c r="K529" s="204"/>
      <c r="L529" s="195"/>
    </row>
    <row r="530" spans="1:13" x14ac:dyDescent="0.35">
      <c r="A530" s="223" t="s">
        <v>459</v>
      </c>
      <c r="B530" s="221" t="s">
        <v>460</v>
      </c>
      <c r="C530" s="119" t="s">
        <v>2448</v>
      </c>
      <c r="D530" s="62" t="s">
        <v>2449</v>
      </c>
      <c r="E530" s="62" t="s">
        <v>460</v>
      </c>
      <c r="F530" s="103" t="s">
        <v>913</v>
      </c>
      <c r="G530" s="119" t="s">
        <v>938</v>
      </c>
      <c r="H530" s="62" t="s">
        <v>938</v>
      </c>
      <c r="I530" s="62" t="s">
        <v>938</v>
      </c>
      <c r="J530" s="62" t="s">
        <v>938</v>
      </c>
      <c r="K530" s="204" t="s">
        <v>3850</v>
      </c>
      <c r="L530" s="194"/>
    </row>
    <row r="531" spans="1:13" s="2" customFormat="1" x14ac:dyDescent="0.35">
      <c r="A531" s="224"/>
      <c r="B531" s="222"/>
      <c r="C531" s="120" t="s">
        <v>2450</v>
      </c>
      <c r="D531" s="113" t="s">
        <v>2451</v>
      </c>
      <c r="E531" s="113" t="s">
        <v>2452</v>
      </c>
      <c r="F531" s="68" t="s">
        <v>913</v>
      </c>
      <c r="G531" s="120"/>
      <c r="H531" s="113"/>
      <c r="I531" s="113"/>
      <c r="J531" s="113"/>
      <c r="K531" s="204"/>
      <c r="L531" s="195"/>
    </row>
    <row r="532" spans="1:13" s="55" customFormat="1" x14ac:dyDescent="0.35">
      <c r="A532" s="92" t="s">
        <v>461</v>
      </c>
      <c r="B532" s="106" t="s">
        <v>462</v>
      </c>
      <c r="C532" s="129" t="s">
        <v>938</v>
      </c>
      <c r="D532" s="106" t="s">
        <v>938</v>
      </c>
      <c r="E532" s="106" t="s">
        <v>938</v>
      </c>
      <c r="F532" s="130" t="s">
        <v>938</v>
      </c>
      <c r="G532" s="129" t="s">
        <v>938</v>
      </c>
      <c r="H532" s="106" t="s">
        <v>938</v>
      </c>
      <c r="I532" s="106" t="s">
        <v>938</v>
      </c>
      <c r="J532" s="106" t="s">
        <v>938</v>
      </c>
      <c r="K532" s="65" t="s">
        <v>3852</v>
      </c>
      <c r="L532" s="82"/>
    </row>
    <row r="533" spans="1:13" s="55" customFormat="1" ht="43.5" x14ac:dyDescent="0.35">
      <c r="A533" s="93" t="s">
        <v>463</v>
      </c>
      <c r="B533" s="107" t="s">
        <v>464</v>
      </c>
      <c r="C533" s="131" t="s">
        <v>938</v>
      </c>
      <c r="D533" s="107" t="s">
        <v>938</v>
      </c>
      <c r="E533" s="107" t="s">
        <v>938</v>
      </c>
      <c r="F533" s="132" t="s">
        <v>938</v>
      </c>
      <c r="G533" s="131" t="s">
        <v>938</v>
      </c>
      <c r="H533" s="107" t="s">
        <v>938</v>
      </c>
      <c r="I533" s="107" t="s">
        <v>938</v>
      </c>
      <c r="J533" s="107" t="s">
        <v>938</v>
      </c>
      <c r="K533" s="64" t="s">
        <v>3850</v>
      </c>
      <c r="L533" s="81" t="s">
        <v>3922</v>
      </c>
      <c r="M533" s="55" t="s">
        <v>3892</v>
      </c>
    </row>
    <row r="534" spans="1:13" s="55" customFormat="1" x14ac:dyDescent="0.35">
      <c r="A534" s="96" t="s">
        <v>465</v>
      </c>
      <c r="B534" s="109" t="s">
        <v>466</v>
      </c>
      <c r="C534" s="136" t="s">
        <v>938</v>
      </c>
      <c r="D534" s="109" t="s">
        <v>938</v>
      </c>
      <c r="E534" s="109" t="s">
        <v>938</v>
      </c>
      <c r="F534" s="137" t="s">
        <v>938</v>
      </c>
      <c r="G534" s="136" t="s">
        <v>3503</v>
      </c>
      <c r="H534" s="109" t="s">
        <v>3504</v>
      </c>
      <c r="I534" s="109" t="s">
        <v>3505</v>
      </c>
      <c r="J534" s="109" t="s">
        <v>1521</v>
      </c>
      <c r="K534" s="66" t="s">
        <v>3853</v>
      </c>
      <c r="L534" s="87"/>
    </row>
    <row r="535" spans="1:13" x14ac:dyDescent="0.35">
      <c r="A535" s="218" t="s">
        <v>483</v>
      </c>
      <c r="B535" s="215" t="s">
        <v>484</v>
      </c>
      <c r="C535" s="117" t="s">
        <v>2453</v>
      </c>
      <c r="D535" s="115" t="s">
        <v>2454</v>
      </c>
      <c r="E535" s="115" t="s">
        <v>2455</v>
      </c>
      <c r="F535" s="84" t="s">
        <v>924</v>
      </c>
      <c r="G535" s="117" t="s">
        <v>3103</v>
      </c>
      <c r="H535" s="115" t="s">
        <v>3104</v>
      </c>
      <c r="I535" s="115"/>
      <c r="J535" s="115" t="s">
        <v>1521</v>
      </c>
      <c r="K535" s="202" t="s">
        <v>3857</v>
      </c>
      <c r="L535" s="187" t="s">
        <v>3860</v>
      </c>
    </row>
    <row r="536" spans="1:13" s="2" customFormat="1" x14ac:dyDescent="0.35">
      <c r="A536" s="235"/>
      <c r="B536" s="217"/>
      <c r="C536" s="118" t="s">
        <v>2456</v>
      </c>
      <c r="D536" s="116" t="s">
        <v>2457</v>
      </c>
      <c r="E536" s="116" t="s">
        <v>2458</v>
      </c>
      <c r="F536" s="85" t="s">
        <v>924</v>
      </c>
      <c r="G536" s="118"/>
      <c r="H536" s="116"/>
      <c r="I536" s="116"/>
      <c r="J536" s="116"/>
      <c r="K536" s="202"/>
      <c r="L536" s="189"/>
    </row>
    <row r="537" spans="1:13" x14ac:dyDescent="0.35">
      <c r="A537" s="212" t="s">
        <v>489</v>
      </c>
      <c r="B537" s="209" t="s">
        <v>490</v>
      </c>
      <c r="C537" s="127" t="s">
        <v>938</v>
      </c>
      <c r="D537" s="56" t="s">
        <v>938</v>
      </c>
      <c r="E537" s="56" t="s">
        <v>938</v>
      </c>
      <c r="F537" s="104" t="s">
        <v>938</v>
      </c>
      <c r="G537" s="127" t="s">
        <v>3506</v>
      </c>
      <c r="H537" s="56" t="s">
        <v>3507</v>
      </c>
      <c r="I537" s="56" t="s">
        <v>3508</v>
      </c>
      <c r="J537" s="56" t="s">
        <v>1521</v>
      </c>
      <c r="K537" s="205" t="s">
        <v>3853</v>
      </c>
      <c r="L537" s="190"/>
    </row>
    <row r="538" spans="1:13" s="2" customFormat="1" x14ac:dyDescent="0.35">
      <c r="A538" s="214"/>
      <c r="B538" s="211"/>
      <c r="C538" s="128"/>
      <c r="D538" s="57"/>
      <c r="E538" s="57"/>
      <c r="F538" s="105"/>
      <c r="G538" s="128" t="s">
        <v>3509</v>
      </c>
      <c r="H538" s="57" t="s">
        <v>3510</v>
      </c>
      <c r="I538" s="57" t="s">
        <v>3508</v>
      </c>
      <c r="J538" s="57" t="s">
        <v>1521</v>
      </c>
      <c r="K538" s="205"/>
      <c r="L538" s="192"/>
    </row>
    <row r="539" spans="1:13" x14ac:dyDescent="0.35">
      <c r="A539" s="223" t="s">
        <v>493</v>
      </c>
      <c r="B539" s="221" t="s">
        <v>494</v>
      </c>
      <c r="C539" s="119" t="s">
        <v>2459</v>
      </c>
      <c r="D539" s="62" t="s">
        <v>2460</v>
      </c>
      <c r="E539" s="62" t="s">
        <v>2461</v>
      </c>
      <c r="F539" s="103" t="s">
        <v>1574</v>
      </c>
      <c r="G539" s="119" t="s">
        <v>938</v>
      </c>
      <c r="H539" s="62" t="s">
        <v>938</v>
      </c>
      <c r="I539" s="62" t="s">
        <v>938</v>
      </c>
      <c r="J539" s="62" t="s">
        <v>938</v>
      </c>
      <c r="K539" s="204" t="s">
        <v>3850</v>
      </c>
      <c r="L539" s="194"/>
    </row>
    <row r="540" spans="1:13" s="2" customFormat="1" x14ac:dyDescent="0.35">
      <c r="A540" s="224"/>
      <c r="B540" s="222"/>
      <c r="C540" s="120" t="s">
        <v>2462</v>
      </c>
      <c r="D540" s="113" t="s">
        <v>2463</v>
      </c>
      <c r="E540" s="113" t="s">
        <v>2021</v>
      </c>
      <c r="F540" s="68" t="s">
        <v>1574</v>
      </c>
      <c r="G540" s="120"/>
      <c r="H540" s="113"/>
      <c r="I540" s="113"/>
      <c r="J540" s="113"/>
      <c r="K540" s="204"/>
      <c r="L540" s="195"/>
    </row>
    <row r="541" spans="1:13" x14ac:dyDescent="0.35">
      <c r="A541" s="223" t="s">
        <v>495</v>
      </c>
      <c r="B541" s="221" t="s">
        <v>496</v>
      </c>
      <c r="C541" s="119" t="s">
        <v>2464</v>
      </c>
      <c r="D541" s="62" t="s">
        <v>2465</v>
      </c>
      <c r="E541" s="62"/>
      <c r="F541" s="103" t="s">
        <v>1002</v>
      </c>
      <c r="G541" s="119" t="s">
        <v>938</v>
      </c>
      <c r="H541" s="62" t="s">
        <v>938</v>
      </c>
      <c r="I541" s="62" t="s">
        <v>938</v>
      </c>
      <c r="J541" s="62" t="s">
        <v>938</v>
      </c>
      <c r="K541" s="204" t="s">
        <v>3850</v>
      </c>
      <c r="L541" s="194"/>
    </row>
    <row r="542" spans="1:13" s="2" customFormat="1" x14ac:dyDescent="0.35">
      <c r="A542" s="224"/>
      <c r="B542" s="222"/>
      <c r="C542" s="120" t="s">
        <v>2466</v>
      </c>
      <c r="D542" s="113" t="s">
        <v>2467</v>
      </c>
      <c r="E542" s="113" t="s">
        <v>2468</v>
      </c>
      <c r="F542" s="68" t="s">
        <v>1002</v>
      </c>
      <c r="G542" s="120"/>
      <c r="H542" s="113"/>
      <c r="I542" s="113"/>
      <c r="J542" s="113"/>
      <c r="K542" s="204"/>
      <c r="L542" s="195"/>
    </row>
    <row r="543" spans="1:13" x14ac:dyDescent="0.35">
      <c r="A543" s="94" t="s">
        <v>503</v>
      </c>
      <c r="B543" s="56" t="s">
        <v>504</v>
      </c>
      <c r="C543" s="127" t="s">
        <v>938</v>
      </c>
      <c r="D543" s="56" t="s">
        <v>938</v>
      </c>
      <c r="E543" s="56" t="s">
        <v>938</v>
      </c>
      <c r="F543" s="104" t="s">
        <v>938</v>
      </c>
      <c r="G543" s="127" t="s">
        <v>3511</v>
      </c>
      <c r="H543" s="56" t="s">
        <v>3512</v>
      </c>
      <c r="I543" s="56" t="s">
        <v>3513</v>
      </c>
      <c r="J543" s="56" t="s">
        <v>1521</v>
      </c>
      <c r="K543" s="205" t="s">
        <v>3853</v>
      </c>
      <c r="L543" s="190"/>
    </row>
    <row r="544" spans="1:13" s="2" customFormat="1" x14ac:dyDescent="0.35">
      <c r="A544" s="91"/>
      <c r="B544" s="57"/>
      <c r="C544" s="128"/>
      <c r="D544" s="57"/>
      <c r="E544" s="57"/>
      <c r="F544" s="105"/>
      <c r="G544" s="128" t="s">
        <v>3514</v>
      </c>
      <c r="H544" s="57" t="s">
        <v>3515</v>
      </c>
      <c r="I544" s="57" t="s">
        <v>3513</v>
      </c>
      <c r="J544" s="57" t="s">
        <v>1521</v>
      </c>
      <c r="K544" s="205"/>
      <c r="L544" s="192"/>
    </row>
    <row r="545" spans="1:12" x14ac:dyDescent="0.35">
      <c r="A545" s="223" t="s">
        <v>507</v>
      </c>
      <c r="B545" s="221" t="s">
        <v>508</v>
      </c>
      <c r="C545" s="119" t="s">
        <v>2469</v>
      </c>
      <c r="D545" s="62" t="s">
        <v>2470</v>
      </c>
      <c r="E545" s="62" t="s">
        <v>1480</v>
      </c>
      <c r="F545" s="103" t="s">
        <v>913</v>
      </c>
      <c r="G545" s="119" t="s">
        <v>938</v>
      </c>
      <c r="H545" s="62" t="s">
        <v>938</v>
      </c>
      <c r="I545" s="62" t="s">
        <v>938</v>
      </c>
      <c r="J545" s="62" t="s">
        <v>938</v>
      </c>
      <c r="K545" s="204" t="s">
        <v>3850</v>
      </c>
      <c r="L545" s="194"/>
    </row>
    <row r="546" spans="1:12" s="2" customFormat="1" x14ac:dyDescent="0.35">
      <c r="A546" s="224"/>
      <c r="B546" s="222"/>
      <c r="C546" s="120" t="s">
        <v>2471</v>
      </c>
      <c r="D546" s="113" t="s">
        <v>2472</v>
      </c>
      <c r="E546" s="113" t="s">
        <v>2473</v>
      </c>
      <c r="F546" s="68" t="s">
        <v>913</v>
      </c>
      <c r="G546" s="120"/>
      <c r="H546" s="113"/>
      <c r="I546" s="113"/>
      <c r="J546" s="113"/>
      <c r="K546" s="204"/>
      <c r="L546" s="195"/>
    </row>
    <row r="547" spans="1:12" x14ac:dyDescent="0.35">
      <c r="A547" s="218" t="s">
        <v>515</v>
      </c>
      <c r="B547" s="215" t="s">
        <v>516</v>
      </c>
      <c r="C547" s="117" t="s">
        <v>2474</v>
      </c>
      <c r="D547" s="115" t="s">
        <v>2475</v>
      </c>
      <c r="E547" s="115" t="s">
        <v>2476</v>
      </c>
      <c r="F547" s="84" t="s">
        <v>989</v>
      </c>
      <c r="G547" s="117" t="s">
        <v>3516</v>
      </c>
      <c r="H547" s="115" t="s">
        <v>3517</v>
      </c>
      <c r="I547" s="115" t="s">
        <v>3518</v>
      </c>
      <c r="J547" s="115" t="s">
        <v>1521</v>
      </c>
      <c r="K547" s="202" t="s">
        <v>3857</v>
      </c>
      <c r="L547" s="187" t="s">
        <v>3860</v>
      </c>
    </row>
    <row r="548" spans="1:12" s="2" customFormat="1" x14ac:dyDescent="0.35">
      <c r="A548" s="235"/>
      <c r="B548" s="217"/>
      <c r="C548" s="118" t="s">
        <v>2477</v>
      </c>
      <c r="D548" s="116" t="s">
        <v>2478</v>
      </c>
      <c r="E548" s="116" t="s">
        <v>2479</v>
      </c>
      <c r="F548" s="85" t="s">
        <v>989</v>
      </c>
      <c r="G548" s="118" t="s">
        <v>3519</v>
      </c>
      <c r="H548" s="116" t="s">
        <v>3520</v>
      </c>
      <c r="I548" s="116" t="s">
        <v>3521</v>
      </c>
      <c r="J548" s="116" t="s">
        <v>1521</v>
      </c>
      <c r="K548" s="202"/>
      <c r="L548" s="189"/>
    </row>
    <row r="549" spans="1:12" x14ac:dyDescent="0.35">
      <c r="A549" s="229" t="s">
        <v>517</v>
      </c>
      <c r="B549" s="227" t="s">
        <v>518</v>
      </c>
      <c r="C549" s="121" t="s">
        <v>2480</v>
      </c>
      <c r="D549" s="122" t="s">
        <v>2481</v>
      </c>
      <c r="E549" s="122"/>
      <c r="F549" s="101" t="s">
        <v>924</v>
      </c>
      <c r="G549" s="121" t="s">
        <v>3522</v>
      </c>
      <c r="H549" s="122" t="s">
        <v>3523</v>
      </c>
      <c r="I549" s="122" t="s">
        <v>3524</v>
      </c>
      <c r="J549" s="122" t="s">
        <v>3525</v>
      </c>
      <c r="K549" s="203" t="s">
        <v>3861</v>
      </c>
      <c r="L549" s="185" t="s">
        <v>3859</v>
      </c>
    </row>
    <row r="550" spans="1:12" s="2" customFormat="1" x14ac:dyDescent="0.35">
      <c r="A550" s="238"/>
      <c r="B550" s="228"/>
      <c r="C550" s="123" t="s">
        <v>2482</v>
      </c>
      <c r="D550" s="124" t="s">
        <v>2483</v>
      </c>
      <c r="E550" s="124" t="s">
        <v>2484</v>
      </c>
      <c r="F550" s="102" t="s">
        <v>1504</v>
      </c>
      <c r="G550" s="123" t="s">
        <v>3526</v>
      </c>
      <c r="H550" s="124" t="s">
        <v>3527</v>
      </c>
      <c r="I550" s="124" t="s">
        <v>3528</v>
      </c>
      <c r="J550" s="124" t="s">
        <v>3525</v>
      </c>
      <c r="K550" s="203"/>
      <c r="L550" s="186"/>
    </row>
    <row r="551" spans="1:12" s="55" customFormat="1" x14ac:dyDescent="0.35">
      <c r="A551" s="97" t="s">
        <v>521</v>
      </c>
      <c r="B551" s="111" t="s">
        <v>522</v>
      </c>
      <c r="C551" s="138" t="s">
        <v>2485</v>
      </c>
      <c r="D551" s="111" t="s">
        <v>2486</v>
      </c>
      <c r="E551" s="111"/>
      <c r="F551" s="139" t="s">
        <v>924</v>
      </c>
      <c r="G551" s="138" t="s">
        <v>3529</v>
      </c>
      <c r="H551" s="111" t="s">
        <v>3530</v>
      </c>
      <c r="I551" s="111" t="s">
        <v>3531</v>
      </c>
      <c r="J551" s="111" t="s">
        <v>1521</v>
      </c>
      <c r="K551" s="80" t="s">
        <v>3861</v>
      </c>
      <c r="L551" s="88" t="s">
        <v>3859</v>
      </c>
    </row>
    <row r="552" spans="1:12" x14ac:dyDescent="0.35">
      <c r="A552" s="212" t="s">
        <v>523</v>
      </c>
      <c r="B552" s="209" t="s">
        <v>524</v>
      </c>
      <c r="C552" s="127" t="s">
        <v>938</v>
      </c>
      <c r="D552" s="56" t="s">
        <v>938</v>
      </c>
      <c r="E552" s="56" t="s">
        <v>938</v>
      </c>
      <c r="F552" s="104" t="s">
        <v>938</v>
      </c>
      <c r="G552" s="127" t="s">
        <v>3532</v>
      </c>
      <c r="H552" s="56" t="s">
        <v>3533</v>
      </c>
      <c r="I552" s="56" t="s">
        <v>524</v>
      </c>
      <c r="J552" s="56" t="s">
        <v>1521</v>
      </c>
      <c r="K552" s="205" t="s">
        <v>3853</v>
      </c>
      <c r="L552" s="190"/>
    </row>
    <row r="553" spans="1:12" s="2" customFormat="1" x14ac:dyDescent="0.35">
      <c r="A553" s="214"/>
      <c r="B553" s="211"/>
      <c r="C553" s="128"/>
      <c r="D553" s="57"/>
      <c r="E553" s="57"/>
      <c r="F553" s="105"/>
      <c r="G553" s="128" t="s">
        <v>3534</v>
      </c>
      <c r="H553" s="57" t="s">
        <v>3535</v>
      </c>
      <c r="I553" s="57" t="s">
        <v>3536</v>
      </c>
      <c r="J553" s="57" t="s">
        <v>1521</v>
      </c>
      <c r="K553" s="205"/>
      <c r="L553" s="192"/>
    </row>
    <row r="554" spans="1:12" x14ac:dyDescent="0.35">
      <c r="A554" s="212" t="s">
        <v>525</v>
      </c>
      <c r="B554" s="209" t="s">
        <v>526</v>
      </c>
      <c r="C554" s="127" t="s">
        <v>938</v>
      </c>
      <c r="D554" s="56" t="s">
        <v>938</v>
      </c>
      <c r="E554" s="56" t="s">
        <v>938</v>
      </c>
      <c r="F554" s="104" t="s">
        <v>938</v>
      </c>
      <c r="G554" s="127" t="s">
        <v>3537</v>
      </c>
      <c r="H554" s="56" t="s">
        <v>3538</v>
      </c>
      <c r="I554" s="56"/>
      <c r="J554" s="56" t="s">
        <v>3908</v>
      </c>
      <c r="K554" s="205" t="s">
        <v>3853</v>
      </c>
      <c r="L554" s="190"/>
    </row>
    <row r="555" spans="1:12" s="2" customFormat="1" x14ac:dyDescent="0.35">
      <c r="A555" s="214"/>
      <c r="B555" s="211"/>
      <c r="C555" s="128"/>
      <c r="D555" s="57"/>
      <c r="E555" s="57"/>
      <c r="F555" s="105"/>
      <c r="G555" s="128" t="s">
        <v>3539</v>
      </c>
      <c r="H555" s="57" t="s">
        <v>3540</v>
      </c>
      <c r="I555" s="57" t="s">
        <v>526</v>
      </c>
      <c r="J555" s="57" t="s">
        <v>3908</v>
      </c>
      <c r="K555" s="205"/>
      <c r="L555" s="192"/>
    </row>
    <row r="556" spans="1:12" x14ac:dyDescent="0.35">
      <c r="A556" s="229" t="s">
        <v>527</v>
      </c>
      <c r="B556" s="227" t="s">
        <v>528</v>
      </c>
      <c r="C556" s="121" t="s">
        <v>2487</v>
      </c>
      <c r="D556" s="122" t="s">
        <v>2488</v>
      </c>
      <c r="E556" s="122"/>
      <c r="F556" s="101" t="s">
        <v>924</v>
      </c>
      <c r="G556" s="121" t="s">
        <v>3541</v>
      </c>
      <c r="H556" s="122" t="s">
        <v>3542</v>
      </c>
      <c r="I556" s="122" t="s">
        <v>3543</v>
      </c>
      <c r="J556" s="122" t="s">
        <v>3908</v>
      </c>
      <c r="K556" s="203" t="s">
        <v>3861</v>
      </c>
      <c r="L556" s="185" t="s">
        <v>3859</v>
      </c>
    </row>
    <row r="557" spans="1:12" x14ac:dyDescent="0.35">
      <c r="A557" s="241"/>
      <c r="B557" s="236"/>
      <c r="C557" s="121"/>
      <c r="D557" s="122"/>
      <c r="E557" s="122"/>
      <c r="F557" s="101"/>
      <c r="G557" s="121" t="s">
        <v>3544</v>
      </c>
      <c r="H557" s="122" t="s">
        <v>3545</v>
      </c>
      <c r="I557" s="122" t="s">
        <v>3546</v>
      </c>
      <c r="J557" s="122" t="s">
        <v>3388</v>
      </c>
      <c r="K557" s="203"/>
      <c r="L557" s="193"/>
    </row>
    <row r="558" spans="1:12" s="2" customFormat="1" x14ac:dyDescent="0.35">
      <c r="A558" s="230"/>
      <c r="B558" s="228"/>
      <c r="C558" s="123"/>
      <c r="D558" s="124"/>
      <c r="E558" s="124"/>
      <c r="F558" s="102"/>
      <c r="G558" s="123" t="s">
        <v>3547</v>
      </c>
      <c r="H558" s="124" t="s">
        <v>3548</v>
      </c>
      <c r="I558" s="124" t="s">
        <v>3543</v>
      </c>
      <c r="J558" s="124" t="s">
        <v>3908</v>
      </c>
      <c r="K558" s="203"/>
      <c r="L558" s="186"/>
    </row>
    <row r="559" spans="1:12" x14ac:dyDescent="0.35">
      <c r="A559" s="223" t="s">
        <v>530</v>
      </c>
      <c r="B559" s="221" t="s">
        <v>531</v>
      </c>
      <c r="C559" s="119" t="s">
        <v>2489</v>
      </c>
      <c r="D559" s="62" t="s">
        <v>2490</v>
      </c>
      <c r="E559" s="62" t="s">
        <v>2491</v>
      </c>
      <c r="F559" s="103" t="s">
        <v>1736</v>
      </c>
      <c r="G559" s="119" t="s">
        <v>938</v>
      </c>
      <c r="H559" s="62" t="s">
        <v>938</v>
      </c>
      <c r="I559" s="62" t="s">
        <v>938</v>
      </c>
      <c r="J559" s="62" t="s">
        <v>938</v>
      </c>
      <c r="K559" s="204" t="s">
        <v>3850</v>
      </c>
      <c r="L559" s="194"/>
    </row>
    <row r="560" spans="1:12" s="2" customFormat="1" x14ac:dyDescent="0.35">
      <c r="A560" s="224"/>
      <c r="B560" s="222"/>
      <c r="C560" s="120" t="s">
        <v>2492</v>
      </c>
      <c r="D560" s="113" t="s">
        <v>2493</v>
      </c>
      <c r="E560" s="113" t="s">
        <v>531</v>
      </c>
      <c r="F560" s="68" t="s">
        <v>1736</v>
      </c>
      <c r="G560" s="120"/>
      <c r="H560" s="113"/>
      <c r="I560" s="113"/>
      <c r="J560" s="113"/>
      <c r="K560" s="204"/>
      <c r="L560" s="195"/>
    </row>
    <row r="561" spans="1:12" x14ac:dyDescent="0.35">
      <c r="A561" s="229" t="s">
        <v>538</v>
      </c>
      <c r="B561" s="227" t="s">
        <v>539</v>
      </c>
      <c r="C561" s="121" t="s">
        <v>2494</v>
      </c>
      <c r="D561" s="122" t="s">
        <v>2495</v>
      </c>
      <c r="E561" s="122" t="s">
        <v>2496</v>
      </c>
      <c r="F561" s="101" t="s">
        <v>1660</v>
      </c>
      <c r="G561" s="121" t="s">
        <v>3549</v>
      </c>
      <c r="H561" s="122" t="s">
        <v>3550</v>
      </c>
      <c r="I561" s="122" t="s">
        <v>3551</v>
      </c>
      <c r="J561" s="122" t="s">
        <v>3359</v>
      </c>
      <c r="K561" s="203" t="s">
        <v>3861</v>
      </c>
      <c r="L561" s="185" t="s">
        <v>3859</v>
      </c>
    </row>
    <row r="562" spans="1:12" s="2" customFormat="1" x14ac:dyDescent="0.35">
      <c r="A562" s="230"/>
      <c r="B562" s="228"/>
      <c r="C562" s="123"/>
      <c r="D562" s="124"/>
      <c r="E562" s="124"/>
      <c r="F562" s="102"/>
      <c r="G562" s="123" t="s">
        <v>3552</v>
      </c>
      <c r="H562" s="124" t="s">
        <v>3553</v>
      </c>
      <c r="I562" s="124" t="s">
        <v>3554</v>
      </c>
      <c r="J562" s="124" t="s">
        <v>3359</v>
      </c>
      <c r="K562" s="203"/>
      <c r="L562" s="186"/>
    </row>
    <row r="563" spans="1:12" x14ac:dyDescent="0.35">
      <c r="A563" s="213" t="s">
        <v>540</v>
      </c>
      <c r="B563" s="210" t="s">
        <v>541</v>
      </c>
      <c r="C563" s="127" t="s">
        <v>938</v>
      </c>
      <c r="D563" s="56" t="s">
        <v>938</v>
      </c>
      <c r="E563" s="56" t="s">
        <v>938</v>
      </c>
      <c r="F563" s="104" t="s">
        <v>938</v>
      </c>
      <c r="G563" s="127" t="s">
        <v>3555</v>
      </c>
      <c r="H563" s="56" t="s">
        <v>3556</v>
      </c>
      <c r="I563" s="56" t="s">
        <v>3557</v>
      </c>
      <c r="J563" s="56" t="s">
        <v>1521</v>
      </c>
      <c r="K563" s="205" t="s">
        <v>3853</v>
      </c>
      <c r="L563" s="190"/>
    </row>
    <row r="564" spans="1:12" s="2" customFormat="1" x14ac:dyDescent="0.35">
      <c r="A564" s="214"/>
      <c r="B564" s="211"/>
      <c r="C564" s="128"/>
      <c r="D564" s="57"/>
      <c r="E564" s="57"/>
      <c r="F564" s="105"/>
      <c r="G564" s="128" t="s">
        <v>3558</v>
      </c>
      <c r="H564" s="57" t="s">
        <v>3559</v>
      </c>
      <c r="I564" s="57" t="s">
        <v>3557</v>
      </c>
      <c r="J564" s="57" t="s">
        <v>1521</v>
      </c>
      <c r="K564" s="205"/>
      <c r="L564" s="192"/>
    </row>
    <row r="565" spans="1:12" s="55" customFormat="1" x14ac:dyDescent="0.35">
      <c r="A565" s="96" t="s">
        <v>542</v>
      </c>
      <c r="B565" s="109" t="s">
        <v>542</v>
      </c>
      <c r="C565" s="136" t="s">
        <v>938</v>
      </c>
      <c r="D565" s="109" t="s">
        <v>938</v>
      </c>
      <c r="E565" s="109" t="s">
        <v>938</v>
      </c>
      <c r="F565" s="137" t="s">
        <v>938</v>
      </c>
      <c r="G565" s="136" t="s">
        <v>3560</v>
      </c>
      <c r="H565" s="109" t="s">
        <v>3561</v>
      </c>
      <c r="I565" s="109" t="s">
        <v>3562</v>
      </c>
      <c r="J565" s="109" t="s">
        <v>1521</v>
      </c>
      <c r="K565" s="66" t="s">
        <v>3853</v>
      </c>
      <c r="L565" s="87"/>
    </row>
    <row r="566" spans="1:12" x14ac:dyDescent="0.35">
      <c r="A566" s="223" t="s">
        <v>544</v>
      </c>
      <c r="B566" s="221" t="s">
        <v>545</v>
      </c>
      <c r="C566" s="119" t="s">
        <v>2497</v>
      </c>
      <c r="D566" s="62" t="s">
        <v>2498</v>
      </c>
      <c r="E566" s="62" t="s">
        <v>2499</v>
      </c>
      <c r="F566" s="103" t="s">
        <v>913</v>
      </c>
      <c r="G566" s="119" t="s">
        <v>938</v>
      </c>
      <c r="H566" s="62" t="s">
        <v>938</v>
      </c>
      <c r="I566" s="62" t="s">
        <v>938</v>
      </c>
      <c r="J566" s="62" t="s">
        <v>938</v>
      </c>
      <c r="K566" s="204" t="s">
        <v>3850</v>
      </c>
      <c r="L566" s="194"/>
    </row>
    <row r="567" spans="1:12" s="2" customFormat="1" x14ac:dyDescent="0.35">
      <c r="A567" s="224"/>
      <c r="B567" s="222"/>
      <c r="C567" s="120" t="s">
        <v>2500</v>
      </c>
      <c r="D567" s="113" t="s">
        <v>2501</v>
      </c>
      <c r="E567" s="113" t="s">
        <v>545</v>
      </c>
      <c r="F567" s="68" t="s">
        <v>913</v>
      </c>
      <c r="G567" s="120"/>
      <c r="H567" s="113"/>
      <c r="I567" s="113"/>
      <c r="J567" s="113"/>
      <c r="K567" s="204"/>
      <c r="L567" s="195"/>
    </row>
    <row r="568" spans="1:12" x14ac:dyDescent="0.35">
      <c r="A568" s="223" t="s">
        <v>575</v>
      </c>
      <c r="B568" s="221" t="s">
        <v>576</v>
      </c>
      <c r="C568" s="119" t="s">
        <v>2502</v>
      </c>
      <c r="D568" s="62" t="s">
        <v>2503</v>
      </c>
      <c r="E568" s="62" t="s">
        <v>2504</v>
      </c>
      <c r="F568" s="103" t="s">
        <v>1799</v>
      </c>
      <c r="G568" s="119" t="s">
        <v>938</v>
      </c>
      <c r="H568" s="62" t="s">
        <v>938</v>
      </c>
      <c r="I568" s="62" t="s">
        <v>938</v>
      </c>
      <c r="J568" s="62" t="s">
        <v>938</v>
      </c>
      <c r="K568" s="204" t="s">
        <v>3850</v>
      </c>
      <c r="L568" s="194"/>
    </row>
    <row r="569" spans="1:12" s="2" customFormat="1" x14ac:dyDescent="0.35">
      <c r="A569" s="224"/>
      <c r="B569" s="222"/>
      <c r="C569" s="120" t="s">
        <v>2505</v>
      </c>
      <c r="D569" s="113" t="s">
        <v>2506</v>
      </c>
      <c r="E569" s="113" t="s">
        <v>2507</v>
      </c>
      <c r="F569" s="68" t="s">
        <v>1799</v>
      </c>
      <c r="G569" s="120"/>
      <c r="H569" s="113"/>
      <c r="I569" s="113"/>
      <c r="J569" s="113"/>
      <c r="K569" s="204"/>
      <c r="L569" s="195"/>
    </row>
    <row r="570" spans="1:12" x14ac:dyDescent="0.35">
      <c r="A570" s="213" t="s">
        <v>652</v>
      </c>
      <c r="B570" s="210" t="s">
        <v>653</v>
      </c>
      <c r="C570" s="127" t="s">
        <v>938</v>
      </c>
      <c r="D570" s="56" t="s">
        <v>938</v>
      </c>
      <c r="E570" s="56" t="s">
        <v>938</v>
      </c>
      <c r="F570" s="104" t="s">
        <v>938</v>
      </c>
      <c r="G570" s="127" t="s">
        <v>3563</v>
      </c>
      <c r="H570" s="56" t="s">
        <v>3564</v>
      </c>
      <c r="I570" s="56" t="s">
        <v>3565</v>
      </c>
      <c r="J570" s="56" t="s">
        <v>1521</v>
      </c>
      <c r="K570" s="205" t="s">
        <v>3853</v>
      </c>
      <c r="L570" s="190"/>
    </row>
    <row r="571" spans="1:12" s="2" customFormat="1" x14ac:dyDescent="0.35">
      <c r="A571" s="214"/>
      <c r="B571" s="211"/>
      <c r="C571" s="128"/>
      <c r="D571" s="57"/>
      <c r="E571" s="57"/>
      <c r="F571" s="105"/>
      <c r="G571" s="128" t="s">
        <v>3566</v>
      </c>
      <c r="H571" s="57" t="s">
        <v>3567</v>
      </c>
      <c r="I571" s="57" t="s">
        <v>3568</v>
      </c>
      <c r="J571" s="57" t="s">
        <v>1521</v>
      </c>
      <c r="K571" s="205"/>
      <c r="L571" s="192"/>
    </row>
    <row r="572" spans="1:12" x14ac:dyDescent="0.35">
      <c r="A572" s="223" t="s">
        <v>675</v>
      </c>
      <c r="B572" s="221" t="s">
        <v>676</v>
      </c>
      <c r="C572" s="119" t="s">
        <v>2508</v>
      </c>
      <c r="D572" s="62" t="s">
        <v>2509</v>
      </c>
      <c r="E572" s="62" t="s">
        <v>676</v>
      </c>
      <c r="F572" s="103" t="s">
        <v>1860</v>
      </c>
      <c r="G572" s="119" t="s">
        <v>938</v>
      </c>
      <c r="H572" s="62" t="s">
        <v>938</v>
      </c>
      <c r="I572" s="62" t="s">
        <v>938</v>
      </c>
      <c r="J572" s="62" t="s">
        <v>938</v>
      </c>
      <c r="K572" s="204" t="s">
        <v>3850</v>
      </c>
      <c r="L572" s="194"/>
    </row>
    <row r="573" spans="1:12" s="2" customFormat="1" x14ac:dyDescent="0.35">
      <c r="A573" s="224"/>
      <c r="B573" s="222"/>
      <c r="C573" s="120" t="s">
        <v>2510</v>
      </c>
      <c r="D573" s="113" t="s">
        <v>2511</v>
      </c>
      <c r="E573" s="113" t="s">
        <v>2512</v>
      </c>
      <c r="F573" s="68" t="s">
        <v>1860</v>
      </c>
      <c r="G573" s="120"/>
      <c r="H573" s="113"/>
      <c r="I573" s="113"/>
      <c r="J573" s="113"/>
      <c r="K573" s="204"/>
      <c r="L573" s="195"/>
    </row>
    <row r="574" spans="1:12" x14ac:dyDescent="0.35">
      <c r="A574" s="223" t="s">
        <v>677</v>
      </c>
      <c r="B574" s="221" t="s">
        <v>678</v>
      </c>
      <c r="C574" s="119" t="s">
        <v>2513</v>
      </c>
      <c r="D574" s="62" t="s">
        <v>2514</v>
      </c>
      <c r="E574" s="62"/>
      <c r="F574" s="103" t="s">
        <v>916</v>
      </c>
      <c r="G574" s="119" t="s">
        <v>938</v>
      </c>
      <c r="H574" s="62" t="s">
        <v>938</v>
      </c>
      <c r="I574" s="62" t="s">
        <v>938</v>
      </c>
      <c r="J574" s="62" t="s">
        <v>938</v>
      </c>
      <c r="K574" s="204" t="s">
        <v>3850</v>
      </c>
      <c r="L574" s="194"/>
    </row>
    <row r="575" spans="1:12" s="2" customFormat="1" x14ac:dyDescent="0.35">
      <c r="A575" s="224"/>
      <c r="B575" s="222"/>
      <c r="C575" s="120" t="s">
        <v>2515</v>
      </c>
      <c r="D575" s="113" t="s">
        <v>2516</v>
      </c>
      <c r="E575" s="113" t="s">
        <v>2517</v>
      </c>
      <c r="F575" s="68" t="s">
        <v>916</v>
      </c>
      <c r="G575" s="120"/>
      <c r="H575" s="113"/>
      <c r="I575" s="113"/>
      <c r="J575" s="113"/>
      <c r="K575" s="204"/>
      <c r="L575" s="195"/>
    </row>
    <row r="576" spans="1:12" s="55" customFormat="1" x14ac:dyDescent="0.35">
      <c r="A576" s="92" t="s">
        <v>751</v>
      </c>
      <c r="B576" s="106" t="s">
        <v>752</v>
      </c>
      <c r="C576" s="129" t="s">
        <v>938</v>
      </c>
      <c r="D576" s="106" t="s">
        <v>938</v>
      </c>
      <c r="E576" s="106" t="s">
        <v>938</v>
      </c>
      <c r="F576" s="130" t="s">
        <v>938</v>
      </c>
      <c r="G576" s="129" t="s">
        <v>938</v>
      </c>
      <c r="H576" s="106" t="s">
        <v>938</v>
      </c>
      <c r="I576" s="106" t="s">
        <v>938</v>
      </c>
      <c r="J576" s="106" t="s">
        <v>938</v>
      </c>
      <c r="K576" s="65" t="s">
        <v>3852</v>
      </c>
      <c r="L576" s="82"/>
    </row>
    <row r="577" spans="1:12" s="55" customFormat="1" x14ac:dyDescent="0.35">
      <c r="A577" s="92" t="s">
        <v>755</v>
      </c>
      <c r="B577" s="106" t="s">
        <v>756</v>
      </c>
      <c r="C577" s="129" t="s">
        <v>938</v>
      </c>
      <c r="D577" s="106" t="s">
        <v>938</v>
      </c>
      <c r="E577" s="106" t="s">
        <v>938</v>
      </c>
      <c r="F577" s="130" t="s">
        <v>938</v>
      </c>
      <c r="G577" s="129" t="s">
        <v>938</v>
      </c>
      <c r="H577" s="106" t="s">
        <v>938</v>
      </c>
      <c r="I577" s="106" t="s">
        <v>938</v>
      </c>
      <c r="J577" s="106" t="s">
        <v>938</v>
      </c>
      <c r="K577" s="65" t="s">
        <v>3852</v>
      </c>
      <c r="L577" s="82"/>
    </row>
    <row r="578" spans="1:12" x14ac:dyDescent="0.35">
      <c r="A578" s="212" t="s">
        <v>757</v>
      </c>
      <c r="B578" s="209" t="s">
        <v>758</v>
      </c>
      <c r="C578" s="127" t="s">
        <v>938</v>
      </c>
      <c r="D578" s="56" t="s">
        <v>938</v>
      </c>
      <c r="E578" s="56" t="s">
        <v>938</v>
      </c>
      <c r="F578" s="104" t="s">
        <v>938</v>
      </c>
      <c r="G578" s="127" t="s">
        <v>3569</v>
      </c>
      <c r="H578" s="56" t="s">
        <v>3570</v>
      </c>
      <c r="I578" s="56" t="s">
        <v>758</v>
      </c>
      <c r="J578" s="56" t="s">
        <v>3449</v>
      </c>
      <c r="K578" s="205" t="s">
        <v>3853</v>
      </c>
      <c r="L578" s="190"/>
    </row>
    <row r="579" spans="1:12" x14ac:dyDescent="0.35">
      <c r="A579" s="213"/>
      <c r="B579" s="210"/>
      <c r="C579" s="127"/>
      <c r="D579" s="56"/>
      <c r="E579" s="56"/>
      <c r="F579" s="104"/>
      <c r="G579" s="127" t="s">
        <v>3571</v>
      </c>
      <c r="H579" s="56" t="s">
        <v>3572</v>
      </c>
      <c r="I579" s="56" t="s">
        <v>3573</v>
      </c>
      <c r="J579" s="56" t="s">
        <v>3449</v>
      </c>
      <c r="K579" s="205"/>
      <c r="L579" s="191"/>
    </row>
    <row r="580" spans="1:12" s="2" customFormat="1" x14ac:dyDescent="0.35">
      <c r="A580" s="214"/>
      <c r="B580" s="211"/>
      <c r="C580" s="128"/>
      <c r="D580" s="57"/>
      <c r="E580" s="57"/>
      <c r="F580" s="105"/>
      <c r="G580" s="128" t="s">
        <v>3574</v>
      </c>
      <c r="H580" s="57" t="s">
        <v>3575</v>
      </c>
      <c r="I580" s="57" t="s">
        <v>3576</v>
      </c>
      <c r="J580" s="57" t="s">
        <v>3449</v>
      </c>
      <c r="K580" s="205"/>
      <c r="L580" s="192"/>
    </row>
    <row r="581" spans="1:12" x14ac:dyDescent="0.35">
      <c r="A581" s="212" t="s">
        <v>759</v>
      </c>
      <c r="B581" s="209" t="s">
        <v>759</v>
      </c>
      <c r="C581" s="127" t="s">
        <v>938</v>
      </c>
      <c r="D581" s="56" t="s">
        <v>938</v>
      </c>
      <c r="E581" s="56" t="s">
        <v>938</v>
      </c>
      <c r="F581" s="104" t="s">
        <v>938</v>
      </c>
      <c r="G581" s="127" t="s">
        <v>3577</v>
      </c>
      <c r="H581" s="56" t="s">
        <v>3578</v>
      </c>
      <c r="I581" s="56" t="s">
        <v>3254</v>
      </c>
      <c r="J581" s="56" t="s">
        <v>1521</v>
      </c>
      <c r="K581" s="205" t="s">
        <v>3853</v>
      </c>
      <c r="L581" s="190"/>
    </row>
    <row r="582" spans="1:12" s="2" customFormat="1" x14ac:dyDescent="0.35">
      <c r="A582" s="214"/>
      <c r="B582" s="211"/>
      <c r="C582" s="128"/>
      <c r="D582" s="57"/>
      <c r="E582" s="57"/>
      <c r="F582" s="105"/>
      <c r="G582" s="128" t="s">
        <v>3579</v>
      </c>
      <c r="H582" s="57" t="s">
        <v>3580</v>
      </c>
      <c r="I582" s="57" t="s">
        <v>3254</v>
      </c>
      <c r="J582" s="57" t="s">
        <v>1521</v>
      </c>
      <c r="K582" s="205"/>
      <c r="L582" s="192"/>
    </row>
    <row r="583" spans="1:12" x14ac:dyDescent="0.35">
      <c r="A583" s="223" t="s">
        <v>760</v>
      </c>
      <c r="B583" s="221" t="s">
        <v>761</v>
      </c>
      <c r="C583" s="119" t="s">
        <v>2518</v>
      </c>
      <c r="D583" s="62" t="s">
        <v>2519</v>
      </c>
      <c r="E583" s="62" t="s">
        <v>761</v>
      </c>
      <c r="F583" s="103" t="s">
        <v>1005</v>
      </c>
      <c r="G583" s="119" t="s">
        <v>938</v>
      </c>
      <c r="H583" s="62" t="s">
        <v>938</v>
      </c>
      <c r="I583" s="62" t="s">
        <v>938</v>
      </c>
      <c r="J583" s="62" t="s">
        <v>938</v>
      </c>
      <c r="K583" s="204" t="s">
        <v>3850</v>
      </c>
      <c r="L583" s="194"/>
    </row>
    <row r="584" spans="1:12" s="2" customFormat="1" x14ac:dyDescent="0.35">
      <c r="A584" s="224"/>
      <c r="B584" s="222"/>
      <c r="C584" s="120" t="s">
        <v>2520</v>
      </c>
      <c r="D584" s="113" t="s">
        <v>2521</v>
      </c>
      <c r="E584" s="113" t="s">
        <v>2522</v>
      </c>
      <c r="F584" s="68" t="s">
        <v>1005</v>
      </c>
      <c r="G584" s="120"/>
      <c r="H584" s="113"/>
      <c r="I584" s="113"/>
      <c r="J584" s="113"/>
      <c r="K584" s="204"/>
      <c r="L584" s="195"/>
    </row>
    <row r="585" spans="1:12" x14ac:dyDescent="0.35">
      <c r="A585" s="212" t="s">
        <v>771</v>
      </c>
      <c r="B585" s="209" t="s">
        <v>772</v>
      </c>
      <c r="C585" s="127" t="s">
        <v>938</v>
      </c>
      <c r="D585" s="56" t="s">
        <v>938</v>
      </c>
      <c r="E585" s="56" t="s">
        <v>938</v>
      </c>
      <c r="F585" s="104" t="s">
        <v>938</v>
      </c>
      <c r="G585" s="127" t="s">
        <v>3581</v>
      </c>
      <c r="H585" s="56" t="s">
        <v>3582</v>
      </c>
      <c r="I585" s="56" t="s">
        <v>3409</v>
      </c>
      <c r="J585" s="56" t="s">
        <v>1521</v>
      </c>
      <c r="K585" s="205" t="s">
        <v>3853</v>
      </c>
      <c r="L585" s="190"/>
    </row>
    <row r="586" spans="1:12" s="2" customFormat="1" x14ac:dyDescent="0.35">
      <c r="A586" s="214"/>
      <c r="B586" s="211"/>
      <c r="C586" s="128"/>
      <c r="D586" s="57"/>
      <c r="E586" s="57"/>
      <c r="F586" s="105"/>
      <c r="G586" s="128" t="s">
        <v>3583</v>
      </c>
      <c r="H586" s="57" t="s">
        <v>3584</v>
      </c>
      <c r="I586" s="57" t="s">
        <v>3409</v>
      </c>
      <c r="J586" s="57" t="s">
        <v>1521</v>
      </c>
      <c r="K586" s="205"/>
      <c r="L586" s="192"/>
    </row>
    <row r="587" spans="1:12" x14ac:dyDescent="0.35">
      <c r="A587" s="223" t="s">
        <v>783</v>
      </c>
      <c r="B587" s="221" t="s">
        <v>784</v>
      </c>
      <c r="C587" s="119" t="s">
        <v>2523</v>
      </c>
      <c r="D587" s="62" t="s">
        <v>2524</v>
      </c>
      <c r="E587" s="62" t="s">
        <v>784</v>
      </c>
      <c r="F587" s="103" t="s">
        <v>913</v>
      </c>
      <c r="G587" s="119" t="s">
        <v>938</v>
      </c>
      <c r="H587" s="62" t="s">
        <v>938</v>
      </c>
      <c r="I587" s="62" t="s">
        <v>938</v>
      </c>
      <c r="J587" s="62" t="s">
        <v>938</v>
      </c>
      <c r="K587" s="204" t="s">
        <v>3850</v>
      </c>
      <c r="L587" s="194"/>
    </row>
    <row r="588" spans="1:12" s="2" customFormat="1" x14ac:dyDescent="0.35">
      <c r="A588" s="224"/>
      <c r="B588" s="222"/>
      <c r="C588" s="120" t="s">
        <v>2525</v>
      </c>
      <c r="D588" s="113" t="s">
        <v>2526</v>
      </c>
      <c r="E588" s="113" t="s">
        <v>2527</v>
      </c>
      <c r="F588" s="68" t="s">
        <v>913</v>
      </c>
      <c r="G588" s="120"/>
      <c r="H588" s="113"/>
      <c r="I588" s="113"/>
      <c r="J588" s="113"/>
      <c r="K588" s="204"/>
      <c r="L588" s="195"/>
    </row>
    <row r="589" spans="1:12" x14ac:dyDescent="0.35">
      <c r="A589" s="223" t="s">
        <v>803</v>
      </c>
      <c r="B589" s="221" t="s">
        <v>804</v>
      </c>
      <c r="C589" s="119" t="s">
        <v>2528</v>
      </c>
      <c r="D589" s="62" t="s">
        <v>2529</v>
      </c>
      <c r="E589" s="62" t="s">
        <v>2530</v>
      </c>
      <c r="F589" s="103" t="s">
        <v>1681</v>
      </c>
      <c r="G589" s="119" t="s">
        <v>938</v>
      </c>
      <c r="H589" s="62" t="s">
        <v>938</v>
      </c>
      <c r="I589" s="62" t="s">
        <v>938</v>
      </c>
      <c r="J589" s="62" t="s">
        <v>938</v>
      </c>
      <c r="K589" s="204" t="s">
        <v>3850</v>
      </c>
      <c r="L589" s="194"/>
    </row>
    <row r="590" spans="1:12" s="2" customFormat="1" x14ac:dyDescent="0.35">
      <c r="A590" s="224"/>
      <c r="B590" s="222"/>
      <c r="C590" s="120" t="s">
        <v>2531</v>
      </c>
      <c r="D590" s="113" t="s">
        <v>2532</v>
      </c>
      <c r="E590" s="113" t="s">
        <v>2533</v>
      </c>
      <c r="F590" s="68" t="s">
        <v>1681</v>
      </c>
      <c r="G590" s="120"/>
      <c r="H590" s="113"/>
      <c r="I590" s="113"/>
      <c r="J590" s="113"/>
      <c r="K590" s="204"/>
      <c r="L590" s="195"/>
    </row>
    <row r="591" spans="1:12" x14ac:dyDescent="0.35">
      <c r="A591" s="218" t="s">
        <v>805</v>
      </c>
      <c r="B591" s="215" t="s">
        <v>806</v>
      </c>
      <c r="C591" s="117" t="s">
        <v>2534</v>
      </c>
      <c r="D591" s="115" t="s">
        <v>2535</v>
      </c>
      <c r="E591" s="115" t="s">
        <v>2536</v>
      </c>
      <c r="F591" s="84" t="s">
        <v>2055</v>
      </c>
      <c r="G591" s="117" t="s">
        <v>3585</v>
      </c>
      <c r="H591" s="115" t="s">
        <v>3586</v>
      </c>
      <c r="I591" s="115" t="s">
        <v>3587</v>
      </c>
      <c r="J591" s="115" t="s">
        <v>3588</v>
      </c>
      <c r="K591" s="202" t="s">
        <v>3857</v>
      </c>
      <c r="L591" s="187" t="s">
        <v>3860</v>
      </c>
    </row>
    <row r="592" spans="1:12" s="2" customFormat="1" x14ac:dyDescent="0.35">
      <c r="A592" s="235"/>
      <c r="B592" s="217"/>
      <c r="C592" s="118" t="s">
        <v>2537</v>
      </c>
      <c r="D592" s="116" t="s">
        <v>2538</v>
      </c>
      <c r="E592" s="116" t="s">
        <v>2539</v>
      </c>
      <c r="F592" s="85" t="s">
        <v>2055</v>
      </c>
      <c r="G592" s="118"/>
      <c r="H592" s="116"/>
      <c r="I592" s="116"/>
      <c r="J592" s="116"/>
      <c r="K592" s="202"/>
      <c r="L592" s="189"/>
    </row>
    <row r="593" spans="1:12" x14ac:dyDescent="0.35">
      <c r="A593" s="218" t="s">
        <v>829</v>
      </c>
      <c r="B593" s="215" t="s">
        <v>829</v>
      </c>
      <c r="C593" s="117" t="s">
        <v>2540</v>
      </c>
      <c r="D593" s="115" t="s">
        <v>2541</v>
      </c>
      <c r="E593" s="115" t="s">
        <v>658</v>
      </c>
      <c r="F593" s="84" t="s">
        <v>924</v>
      </c>
      <c r="G593" s="117" t="s">
        <v>3103</v>
      </c>
      <c r="H593" s="115" t="s">
        <v>3104</v>
      </c>
      <c r="I593" s="115"/>
      <c r="J593" s="115" t="s">
        <v>1521</v>
      </c>
      <c r="K593" s="202" t="s">
        <v>3857</v>
      </c>
      <c r="L593" s="187" t="s">
        <v>3860</v>
      </c>
    </row>
    <row r="594" spans="1:12" s="2" customFormat="1" x14ac:dyDescent="0.35">
      <c r="A594" s="235"/>
      <c r="B594" s="217"/>
      <c r="C594" s="118" t="s">
        <v>2542</v>
      </c>
      <c r="D594" s="116" t="s">
        <v>2543</v>
      </c>
      <c r="E594" s="116" t="s">
        <v>2544</v>
      </c>
      <c r="F594" s="85" t="s">
        <v>924</v>
      </c>
      <c r="G594" s="118"/>
      <c r="H594" s="116"/>
      <c r="I594" s="116"/>
      <c r="J594" s="116"/>
      <c r="K594" s="202"/>
      <c r="L594" s="189"/>
    </row>
    <row r="595" spans="1:12" x14ac:dyDescent="0.35">
      <c r="A595" s="218" t="s">
        <v>830</v>
      </c>
      <c r="B595" s="215" t="s">
        <v>831</v>
      </c>
      <c r="C595" s="117" t="s">
        <v>2545</v>
      </c>
      <c r="D595" s="115" t="s">
        <v>2546</v>
      </c>
      <c r="E595" s="115" t="s">
        <v>2547</v>
      </c>
      <c r="F595" s="84" t="s">
        <v>1626</v>
      </c>
      <c r="G595" s="117" t="s">
        <v>3589</v>
      </c>
      <c r="H595" s="115" t="s">
        <v>3590</v>
      </c>
      <c r="I595" s="115" t="s">
        <v>831</v>
      </c>
      <c r="J595" s="115" t="s">
        <v>3449</v>
      </c>
      <c r="K595" s="202" t="s">
        <v>3857</v>
      </c>
      <c r="L595" s="187" t="s">
        <v>3871</v>
      </c>
    </row>
    <row r="596" spans="1:12" s="2" customFormat="1" x14ac:dyDescent="0.35">
      <c r="A596" s="220"/>
      <c r="B596" s="217"/>
      <c r="C596" s="118"/>
      <c r="D596" s="116"/>
      <c r="E596" s="116"/>
      <c r="F596" s="85"/>
      <c r="G596" s="118" t="s">
        <v>3591</v>
      </c>
      <c r="H596" s="116" t="s">
        <v>3592</v>
      </c>
      <c r="I596" s="116" t="s">
        <v>3593</v>
      </c>
      <c r="J596" s="116" t="s">
        <v>3449</v>
      </c>
      <c r="K596" s="202"/>
      <c r="L596" s="189"/>
    </row>
    <row r="597" spans="1:12" x14ac:dyDescent="0.35">
      <c r="A597" s="229" t="s">
        <v>837</v>
      </c>
      <c r="B597" s="227" t="s">
        <v>838</v>
      </c>
      <c r="C597" s="121" t="s">
        <v>2548</v>
      </c>
      <c r="D597" s="122" t="s">
        <v>2549</v>
      </c>
      <c r="E597" s="122" t="s">
        <v>1520</v>
      </c>
      <c r="F597" s="101" t="s">
        <v>1521</v>
      </c>
      <c r="G597" s="121" t="s">
        <v>3594</v>
      </c>
      <c r="H597" s="122" t="s">
        <v>3595</v>
      </c>
      <c r="I597" s="122" t="s">
        <v>838</v>
      </c>
      <c r="J597" s="122" t="s">
        <v>1521</v>
      </c>
      <c r="K597" s="203" t="s">
        <v>3861</v>
      </c>
      <c r="L597" s="185" t="s">
        <v>3859</v>
      </c>
    </row>
    <row r="598" spans="1:12" s="2" customFormat="1" x14ac:dyDescent="0.35">
      <c r="A598" s="238"/>
      <c r="B598" s="228"/>
      <c r="C598" s="123" t="s">
        <v>2550</v>
      </c>
      <c r="D598" s="124" t="s">
        <v>2551</v>
      </c>
      <c r="E598" s="124" t="s">
        <v>1520</v>
      </c>
      <c r="F598" s="102" t="s">
        <v>1521</v>
      </c>
      <c r="G598" s="123" t="s">
        <v>3596</v>
      </c>
      <c r="H598" s="124" t="s">
        <v>3597</v>
      </c>
      <c r="I598" s="124" t="s">
        <v>838</v>
      </c>
      <c r="J598" s="124" t="s">
        <v>1521</v>
      </c>
      <c r="K598" s="203"/>
      <c r="L598" s="186"/>
    </row>
    <row r="599" spans="1:12" x14ac:dyDescent="0.35">
      <c r="A599" s="223" t="s">
        <v>840</v>
      </c>
      <c r="B599" s="221" t="s">
        <v>841</v>
      </c>
      <c r="C599" s="119" t="s">
        <v>2552</v>
      </c>
      <c r="D599" s="62" t="s">
        <v>2553</v>
      </c>
      <c r="E599" s="62" t="s">
        <v>2554</v>
      </c>
      <c r="F599" s="103" t="s">
        <v>1660</v>
      </c>
      <c r="G599" s="119" t="s">
        <v>938</v>
      </c>
      <c r="H599" s="62" t="s">
        <v>938</v>
      </c>
      <c r="I599" s="62" t="s">
        <v>938</v>
      </c>
      <c r="J599" s="62" t="s">
        <v>938</v>
      </c>
      <c r="K599" s="204" t="s">
        <v>3850</v>
      </c>
      <c r="L599" s="194"/>
    </row>
    <row r="600" spans="1:12" s="2" customFormat="1" x14ac:dyDescent="0.35">
      <c r="A600" s="224"/>
      <c r="B600" s="222"/>
      <c r="C600" s="120" t="s">
        <v>2555</v>
      </c>
      <c r="D600" s="113" t="s">
        <v>2556</v>
      </c>
      <c r="E600" s="113" t="s">
        <v>770</v>
      </c>
      <c r="F600" s="68" t="s">
        <v>1660</v>
      </c>
      <c r="G600" s="120"/>
      <c r="H600" s="113"/>
      <c r="I600" s="113"/>
      <c r="J600" s="113"/>
      <c r="K600" s="204"/>
      <c r="L600" s="195"/>
    </row>
    <row r="601" spans="1:12" x14ac:dyDescent="0.35">
      <c r="A601" s="223" t="s">
        <v>849</v>
      </c>
      <c r="B601" s="221" t="s">
        <v>850</v>
      </c>
      <c r="C601" s="119" t="s">
        <v>2557</v>
      </c>
      <c r="D601" s="62" t="s">
        <v>2558</v>
      </c>
      <c r="E601" s="62" t="s">
        <v>2559</v>
      </c>
      <c r="F601" s="103" t="s">
        <v>1799</v>
      </c>
      <c r="G601" s="119" t="s">
        <v>938</v>
      </c>
      <c r="H601" s="62" t="s">
        <v>938</v>
      </c>
      <c r="I601" s="62" t="s">
        <v>938</v>
      </c>
      <c r="J601" s="62" t="s">
        <v>938</v>
      </c>
      <c r="K601" s="204" t="s">
        <v>3850</v>
      </c>
      <c r="L601" s="194"/>
    </row>
    <row r="602" spans="1:12" s="2" customFormat="1" x14ac:dyDescent="0.35">
      <c r="A602" s="224"/>
      <c r="B602" s="222"/>
      <c r="C602" s="120" t="s">
        <v>2560</v>
      </c>
      <c r="D602" s="113" t="s">
        <v>2561</v>
      </c>
      <c r="E602" s="113"/>
      <c r="F602" s="68" t="s">
        <v>1799</v>
      </c>
      <c r="G602" s="120"/>
      <c r="H602" s="113"/>
      <c r="I602" s="113"/>
      <c r="J602" s="113"/>
      <c r="K602" s="204"/>
      <c r="L602" s="195"/>
    </row>
    <row r="603" spans="1:12" x14ac:dyDescent="0.35">
      <c r="A603" s="223" t="s">
        <v>557</v>
      </c>
      <c r="B603" s="221" t="s">
        <v>558</v>
      </c>
      <c r="C603" s="140" t="s">
        <v>2562</v>
      </c>
      <c r="D603" s="112" t="s">
        <v>2563</v>
      </c>
      <c r="E603" s="112" t="s">
        <v>2564</v>
      </c>
      <c r="F603" s="67" t="s">
        <v>1681</v>
      </c>
      <c r="G603" s="140" t="s">
        <v>938</v>
      </c>
      <c r="H603" s="112" t="s">
        <v>938</v>
      </c>
      <c r="I603" s="112" t="s">
        <v>938</v>
      </c>
      <c r="J603" s="112" t="s">
        <v>938</v>
      </c>
      <c r="K603" s="204" t="s">
        <v>3850</v>
      </c>
      <c r="L603" s="194"/>
    </row>
    <row r="604" spans="1:12" x14ac:dyDescent="0.35">
      <c r="A604" s="240"/>
      <c r="B604" s="239"/>
      <c r="C604" s="119" t="s">
        <v>2565</v>
      </c>
      <c r="D604" s="62" t="s">
        <v>2566</v>
      </c>
      <c r="E604" s="62" t="s">
        <v>2564</v>
      </c>
      <c r="F604" s="103" t="s">
        <v>1681</v>
      </c>
      <c r="G604" s="119"/>
      <c r="H604" s="62"/>
      <c r="I604" s="62"/>
      <c r="J604" s="62"/>
      <c r="K604" s="204"/>
      <c r="L604" s="196"/>
    </row>
    <row r="605" spans="1:12" s="2" customFormat="1" x14ac:dyDescent="0.35">
      <c r="A605" s="224"/>
      <c r="B605" s="222"/>
      <c r="C605" s="120" t="s">
        <v>2567</v>
      </c>
      <c r="D605" s="113" t="s">
        <v>2568</v>
      </c>
      <c r="E605" s="113"/>
      <c r="F605" s="68" t="s">
        <v>1681</v>
      </c>
      <c r="G605" s="120"/>
      <c r="H605" s="113"/>
      <c r="I605" s="113"/>
      <c r="J605" s="113"/>
      <c r="K605" s="204"/>
      <c r="L605" s="195"/>
    </row>
    <row r="606" spans="1:12" x14ac:dyDescent="0.35">
      <c r="A606" s="223" t="s">
        <v>623</v>
      </c>
      <c r="B606" s="225" t="s">
        <v>624</v>
      </c>
      <c r="C606" s="140" t="s">
        <v>2569</v>
      </c>
      <c r="D606" s="112" t="s">
        <v>2570</v>
      </c>
      <c r="E606" s="112" t="s">
        <v>2571</v>
      </c>
      <c r="F606" s="67" t="s">
        <v>1795</v>
      </c>
      <c r="G606" s="140" t="s">
        <v>938</v>
      </c>
      <c r="H606" s="112" t="s">
        <v>938</v>
      </c>
      <c r="I606" s="112" t="s">
        <v>938</v>
      </c>
      <c r="J606" s="112" t="s">
        <v>938</v>
      </c>
      <c r="K606" s="204" t="s">
        <v>3850</v>
      </c>
      <c r="L606" s="194"/>
    </row>
    <row r="607" spans="1:12" s="2" customFormat="1" x14ac:dyDescent="0.35">
      <c r="A607" s="224"/>
      <c r="B607" s="226"/>
      <c r="C607" s="120" t="s">
        <v>2572</v>
      </c>
      <c r="D607" s="113" t="s">
        <v>2573</v>
      </c>
      <c r="E607" s="113" t="s">
        <v>2254</v>
      </c>
      <c r="F607" s="68" t="s">
        <v>1795</v>
      </c>
      <c r="G607" s="120"/>
      <c r="H607" s="113"/>
      <c r="I607" s="113"/>
      <c r="J607" s="113"/>
      <c r="K607" s="204"/>
      <c r="L607" s="195"/>
    </row>
    <row r="608" spans="1:12" x14ac:dyDescent="0.35">
      <c r="A608" s="229" t="s">
        <v>601</v>
      </c>
      <c r="B608" s="227" t="s">
        <v>602</v>
      </c>
      <c r="C608" s="141" t="s">
        <v>2574</v>
      </c>
      <c r="D608" s="135" t="s">
        <v>2575</v>
      </c>
      <c r="E608" s="135"/>
      <c r="F608" s="100" t="s">
        <v>913</v>
      </c>
      <c r="G608" s="141" t="s">
        <v>3598</v>
      </c>
      <c r="H608" s="135" t="s">
        <v>3599</v>
      </c>
      <c r="I608" s="135" t="s">
        <v>602</v>
      </c>
      <c r="J608" s="135" t="s">
        <v>3258</v>
      </c>
      <c r="K608" s="203" t="s">
        <v>3861</v>
      </c>
      <c r="L608" s="185" t="s">
        <v>3859</v>
      </c>
    </row>
    <row r="609" spans="1:12" x14ac:dyDescent="0.35">
      <c r="A609" s="243"/>
      <c r="B609" s="236"/>
      <c r="C609" s="121"/>
      <c r="D609" s="122"/>
      <c r="E609" s="122"/>
      <c r="F609" s="101"/>
      <c r="G609" s="121" t="s">
        <v>3600</v>
      </c>
      <c r="H609" s="122" t="s">
        <v>3601</v>
      </c>
      <c r="I609" s="122" t="s">
        <v>3602</v>
      </c>
      <c r="J609" s="122" t="s">
        <v>3191</v>
      </c>
      <c r="K609" s="203"/>
      <c r="L609" s="193"/>
    </row>
    <row r="610" spans="1:12" x14ac:dyDescent="0.35">
      <c r="A610" s="243"/>
      <c r="B610" s="236"/>
      <c r="C610" s="121"/>
      <c r="D610" s="122"/>
      <c r="E610" s="122"/>
      <c r="F610" s="101"/>
      <c r="G610" s="121" t="s">
        <v>3598</v>
      </c>
      <c r="H610" s="122" t="s">
        <v>3599</v>
      </c>
      <c r="I610" s="122" t="s">
        <v>602</v>
      </c>
      <c r="J610" s="122" t="s">
        <v>3258</v>
      </c>
      <c r="K610" s="203"/>
      <c r="L610" s="193"/>
    </row>
    <row r="611" spans="1:12" x14ac:dyDescent="0.35">
      <c r="A611" s="243"/>
      <c r="B611" s="236"/>
      <c r="C611" s="121"/>
      <c r="D611" s="122"/>
      <c r="E611" s="122"/>
      <c r="F611" s="101"/>
      <c r="G611" s="121" t="s">
        <v>3600</v>
      </c>
      <c r="H611" s="122" t="s">
        <v>3601</v>
      </c>
      <c r="I611" s="122" t="s">
        <v>3602</v>
      </c>
      <c r="J611" s="122" t="s">
        <v>3191</v>
      </c>
      <c r="K611" s="203"/>
      <c r="L611" s="193"/>
    </row>
    <row r="612" spans="1:12" x14ac:dyDescent="0.35">
      <c r="A612" s="243"/>
      <c r="B612" s="236"/>
      <c r="C612" s="121"/>
      <c r="D612" s="122"/>
      <c r="E612" s="122"/>
      <c r="F612" s="101"/>
      <c r="G612" s="121" t="s">
        <v>3598</v>
      </c>
      <c r="H612" s="122" t="s">
        <v>3599</v>
      </c>
      <c r="I612" s="122" t="s">
        <v>602</v>
      </c>
      <c r="J612" s="122" t="s">
        <v>3258</v>
      </c>
      <c r="K612" s="203"/>
      <c r="L612" s="193"/>
    </row>
    <row r="613" spans="1:12" s="2" customFormat="1" x14ac:dyDescent="0.35">
      <c r="A613" s="230"/>
      <c r="B613" s="228"/>
      <c r="C613" s="123"/>
      <c r="D613" s="124"/>
      <c r="E613" s="124"/>
      <c r="F613" s="102"/>
      <c r="G613" s="123" t="s">
        <v>3603</v>
      </c>
      <c r="H613" s="124" t="s">
        <v>3604</v>
      </c>
      <c r="I613" s="124"/>
      <c r="J613" s="124" t="s">
        <v>3258</v>
      </c>
      <c r="K613" s="203"/>
      <c r="L613" s="186"/>
    </row>
    <row r="614" spans="1:12" x14ac:dyDescent="0.35">
      <c r="A614" s="223" t="s">
        <v>603</v>
      </c>
      <c r="B614" s="225" t="s">
        <v>604</v>
      </c>
      <c r="C614" s="119" t="s">
        <v>2576</v>
      </c>
      <c r="D614" s="62" t="s">
        <v>2577</v>
      </c>
      <c r="E614" s="62" t="s">
        <v>2578</v>
      </c>
      <c r="F614" s="103" t="s">
        <v>2579</v>
      </c>
      <c r="G614" s="119" t="s">
        <v>938</v>
      </c>
      <c r="H614" s="62" t="s">
        <v>938</v>
      </c>
      <c r="I614" s="62" t="s">
        <v>938</v>
      </c>
      <c r="J614" s="62" t="s">
        <v>938</v>
      </c>
      <c r="K614" s="204" t="s">
        <v>3850</v>
      </c>
      <c r="L614" s="194"/>
    </row>
    <row r="615" spans="1:12" x14ac:dyDescent="0.35">
      <c r="A615" s="240"/>
      <c r="B615" s="242"/>
      <c r="C615" s="119" t="s">
        <v>2580</v>
      </c>
      <c r="D615" s="62" t="s">
        <v>2581</v>
      </c>
      <c r="E615" s="62" t="s">
        <v>604</v>
      </c>
      <c r="F615" s="103" t="s">
        <v>2579</v>
      </c>
      <c r="G615" s="119"/>
      <c r="H615" s="62"/>
      <c r="I615" s="62"/>
      <c r="J615" s="62"/>
      <c r="K615" s="204"/>
      <c r="L615" s="196"/>
    </row>
    <row r="616" spans="1:12" s="2" customFormat="1" x14ac:dyDescent="0.35">
      <c r="A616" s="224"/>
      <c r="B616" s="226"/>
      <c r="C616" s="120" t="s">
        <v>2582</v>
      </c>
      <c r="D616" s="113" t="s">
        <v>2583</v>
      </c>
      <c r="E616" s="113"/>
      <c r="F616" s="68" t="s">
        <v>2579</v>
      </c>
      <c r="G616" s="120"/>
      <c r="H616" s="113"/>
      <c r="I616" s="113"/>
      <c r="J616" s="113"/>
      <c r="K616" s="204"/>
      <c r="L616" s="195"/>
    </row>
    <row r="617" spans="1:12" x14ac:dyDescent="0.35">
      <c r="A617" s="223" t="s">
        <v>619</v>
      </c>
      <c r="B617" s="225" t="s">
        <v>620</v>
      </c>
      <c r="C617" s="140" t="s">
        <v>2584</v>
      </c>
      <c r="D617" s="112" t="s">
        <v>2585</v>
      </c>
      <c r="E617" s="112" t="s">
        <v>2586</v>
      </c>
      <c r="F617" s="67" t="s">
        <v>1799</v>
      </c>
      <c r="G617" s="140" t="s">
        <v>938</v>
      </c>
      <c r="H617" s="112" t="s">
        <v>938</v>
      </c>
      <c r="I617" s="112" t="s">
        <v>938</v>
      </c>
      <c r="J617" s="112" t="s">
        <v>938</v>
      </c>
      <c r="K617" s="204" t="s">
        <v>3850</v>
      </c>
      <c r="L617" s="194"/>
    </row>
    <row r="618" spans="1:12" x14ac:dyDescent="0.35">
      <c r="A618" s="240"/>
      <c r="B618" s="242"/>
      <c r="C618" s="119" t="s">
        <v>2587</v>
      </c>
      <c r="D618" s="62" t="s">
        <v>2588</v>
      </c>
      <c r="E618" s="62" t="s">
        <v>2589</v>
      </c>
      <c r="F618" s="103" t="s">
        <v>1799</v>
      </c>
      <c r="G618" s="119"/>
      <c r="H618" s="62"/>
      <c r="I618" s="62"/>
      <c r="J618" s="62"/>
      <c r="K618" s="204"/>
      <c r="L618" s="196"/>
    </row>
    <row r="619" spans="1:12" s="2" customFormat="1" x14ac:dyDescent="0.35">
      <c r="A619" s="224"/>
      <c r="B619" s="226"/>
      <c r="C619" s="120" t="s">
        <v>2590</v>
      </c>
      <c r="D619" s="113" t="s">
        <v>2591</v>
      </c>
      <c r="E619" s="113" t="s">
        <v>2592</v>
      </c>
      <c r="F619" s="68" t="s">
        <v>1799</v>
      </c>
      <c r="G619" s="120"/>
      <c r="H619" s="113"/>
      <c r="I619" s="113"/>
      <c r="J619" s="113"/>
      <c r="K619" s="204"/>
      <c r="L619" s="195"/>
    </row>
    <row r="620" spans="1:12" x14ac:dyDescent="0.35">
      <c r="A620" s="212" t="s">
        <v>674</v>
      </c>
      <c r="B620" s="209" t="s">
        <v>674</v>
      </c>
      <c r="C620" s="127" t="s">
        <v>938</v>
      </c>
      <c r="D620" s="56" t="s">
        <v>938</v>
      </c>
      <c r="E620" s="56" t="s">
        <v>938</v>
      </c>
      <c r="F620" s="104" t="s">
        <v>938</v>
      </c>
      <c r="G620" s="127" t="s">
        <v>3605</v>
      </c>
      <c r="H620" s="56" t="s">
        <v>3606</v>
      </c>
      <c r="I620" s="56" t="s">
        <v>3607</v>
      </c>
      <c r="J620" s="56" t="s">
        <v>1521</v>
      </c>
      <c r="K620" s="205" t="s">
        <v>3853</v>
      </c>
      <c r="L620" s="190"/>
    </row>
    <row r="621" spans="1:12" x14ac:dyDescent="0.35">
      <c r="A621" s="213"/>
      <c r="B621" s="210"/>
      <c r="C621" s="127"/>
      <c r="D621" s="56"/>
      <c r="E621" s="56"/>
      <c r="F621" s="104"/>
      <c r="G621" s="127" t="s">
        <v>3608</v>
      </c>
      <c r="H621" s="56" t="s">
        <v>3609</v>
      </c>
      <c r="I621" s="56" t="s">
        <v>3610</v>
      </c>
      <c r="J621" s="56" t="s">
        <v>1521</v>
      </c>
      <c r="K621" s="205"/>
      <c r="L621" s="191"/>
    </row>
    <row r="622" spans="1:12" x14ac:dyDescent="0.35">
      <c r="A622" s="213"/>
      <c r="B622" s="210"/>
      <c r="C622" s="127"/>
      <c r="D622" s="56"/>
      <c r="E622" s="56"/>
      <c r="F622" s="104"/>
      <c r="G622" s="127" t="s">
        <v>3611</v>
      </c>
      <c r="H622" s="56" t="s">
        <v>3612</v>
      </c>
      <c r="I622" s="56" t="s">
        <v>3613</v>
      </c>
      <c r="J622" s="56" t="s">
        <v>1521</v>
      </c>
      <c r="K622" s="205"/>
      <c r="L622" s="191"/>
    </row>
    <row r="623" spans="1:12" x14ac:dyDescent="0.35">
      <c r="A623" s="213"/>
      <c r="B623" s="210"/>
      <c r="C623" s="127"/>
      <c r="D623" s="56"/>
      <c r="E623" s="56"/>
      <c r="F623" s="104"/>
      <c r="G623" s="127" t="s">
        <v>3614</v>
      </c>
      <c r="H623" s="56" t="s">
        <v>3615</v>
      </c>
      <c r="I623" s="56" t="s">
        <v>3616</v>
      </c>
      <c r="J623" s="56" t="s">
        <v>1521</v>
      </c>
      <c r="K623" s="205"/>
      <c r="L623" s="191"/>
    </row>
    <row r="624" spans="1:12" x14ac:dyDescent="0.35">
      <c r="A624" s="213"/>
      <c r="B624" s="210"/>
      <c r="C624" s="127"/>
      <c r="D624" s="56"/>
      <c r="E624" s="56"/>
      <c r="F624" s="104"/>
      <c r="G624" s="127" t="s">
        <v>3617</v>
      </c>
      <c r="H624" s="56" t="s">
        <v>3618</v>
      </c>
      <c r="I624" s="56" t="s">
        <v>3616</v>
      </c>
      <c r="J624" s="56" t="s">
        <v>1521</v>
      </c>
      <c r="K624" s="205"/>
      <c r="L624" s="191"/>
    </row>
    <row r="625" spans="1:12" s="2" customFormat="1" x14ac:dyDescent="0.35">
      <c r="A625" s="214"/>
      <c r="B625" s="211"/>
      <c r="C625" s="128"/>
      <c r="D625" s="57"/>
      <c r="E625" s="57"/>
      <c r="F625" s="105"/>
      <c r="G625" s="128" t="s">
        <v>3619</v>
      </c>
      <c r="H625" s="57" t="s">
        <v>3620</v>
      </c>
      <c r="I625" s="57" t="s">
        <v>3621</v>
      </c>
      <c r="J625" s="57" t="s">
        <v>1521</v>
      </c>
      <c r="K625" s="205"/>
      <c r="L625" s="192"/>
    </row>
    <row r="626" spans="1:12" x14ac:dyDescent="0.35">
      <c r="A626" s="223" t="s">
        <v>564</v>
      </c>
      <c r="B626" s="221" t="s">
        <v>565</v>
      </c>
      <c r="C626" s="119" t="s">
        <v>2593</v>
      </c>
      <c r="D626" s="62" t="s">
        <v>2594</v>
      </c>
      <c r="E626" s="62" t="s">
        <v>1812</v>
      </c>
      <c r="F626" s="103" t="s">
        <v>1799</v>
      </c>
      <c r="G626" s="119" t="s">
        <v>938</v>
      </c>
      <c r="H626" s="62" t="s">
        <v>938</v>
      </c>
      <c r="I626" s="62" t="s">
        <v>938</v>
      </c>
      <c r="J626" s="62" t="s">
        <v>938</v>
      </c>
      <c r="K626" s="204" t="s">
        <v>3850</v>
      </c>
      <c r="L626" s="194"/>
    </row>
    <row r="627" spans="1:12" x14ac:dyDescent="0.35">
      <c r="A627" s="240"/>
      <c r="B627" s="239"/>
      <c r="C627" s="119" t="s">
        <v>2595</v>
      </c>
      <c r="D627" s="62" t="s">
        <v>2596</v>
      </c>
      <c r="E627" s="62" t="s">
        <v>565</v>
      </c>
      <c r="F627" s="103" t="s">
        <v>1660</v>
      </c>
      <c r="G627" s="119"/>
      <c r="H627" s="62"/>
      <c r="I627" s="62"/>
      <c r="J627" s="62"/>
      <c r="K627" s="204"/>
      <c r="L627" s="196"/>
    </row>
    <row r="628" spans="1:12" x14ac:dyDescent="0.35">
      <c r="A628" s="240"/>
      <c r="B628" s="239"/>
      <c r="C628" s="119" t="s">
        <v>2597</v>
      </c>
      <c r="D628" s="62" t="s">
        <v>2598</v>
      </c>
      <c r="E628" s="62" t="s">
        <v>565</v>
      </c>
      <c r="F628" s="103" t="s">
        <v>1660</v>
      </c>
      <c r="G628" s="119"/>
      <c r="H628" s="62"/>
      <c r="I628" s="62"/>
      <c r="J628" s="62"/>
      <c r="K628" s="204"/>
      <c r="L628" s="196"/>
    </row>
    <row r="629" spans="1:12" s="2" customFormat="1" x14ac:dyDescent="0.35">
      <c r="A629" s="224"/>
      <c r="B629" s="222"/>
      <c r="C629" s="120" t="s">
        <v>2599</v>
      </c>
      <c r="D629" s="113" t="s">
        <v>2600</v>
      </c>
      <c r="E629" s="113"/>
      <c r="F629" s="68" t="s">
        <v>1660</v>
      </c>
      <c r="G629" s="120"/>
      <c r="H629" s="113"/>
      <c r="I629" s="113"/>
      <c r="J629" s="113"/>
      <c r="K629" s="204"/>
      <c r="L629" s="195"/>
    </row>
    <row r="630" spans="1:12" s="55" customFormat="1" x14ac:dyDescent="0.35">
      <c r="A630" s="93" t="s">
        <v>707</v>
      </c>
      <c r="B630" s="107" t="s">
        <v>708</v>
      </c>
      <c r="C630" s="131" t="s">
        <v>2601</v>
      </c>
      <c r="D630" s="107" t="s">
        <v>2602</v>
      </c>
      <c r="E630" s="107" t="s">
        <v>2603</v>
      </c>
      <c r="F630" s="132" t="s">
        <v>1681</v>
      </c>
      <c r="G630" s="131" t="s">
        <v>938</v>
      </c>
      <c r="H630" s="107" t="s">
        <v>938</v>
      </c>
      <c r="I630" s="107" t="s">
        <v>938</v>
      </c>
      <c r="J630" s="107" t="s">
        <v>938</v>
      </c>
      <c r="K630" s="64" t="s">
        <v>3850</v>
      </c>
      <c r="L630" s="81"/>
    </row>
    <row r="631" spans="1:12" x14ac:dyDescent="0.35">
      <c r="A631" s="223" t="s">
        <v>73</v>
      </c>
      <c r="B631" s="221" t="s">
        <v>74</v>
      </c>
      <c r="C631" s="119" t="s">
        <v>2604</v>
      </c>
      <c r="D631" s="62" t="s">
        <v>2605</v>
      </c>
      <c r="E631" s="62"/>
      <c r="F631" s="103" t="s">
        <v>1030</v>
      </c>
      <c r="G631" s="119" t="s">
        <v>938</v>
      </c>
      <c r="H631" s="62" t="s">
        <v>938</v>
      </c>
      <c r="I631" s="62" t="s">
        <v>938</v>
      </c>
      <c r="J631" s="62" t="s">
        <v>938</v>
      </c>
      <c r="K631" s="204" t="s">
        <v>3850</v>
      </c>
      <c r="L631" s="194"/>
    </row>
    <row r="632" spans="1:12" s="2" customFormat="1" x14ac:dyDescent="0.35">
      <c r="A632" s="224"/>
      <c r="B632" s="222"/>
      <c r="C632" s="120" t="s">
        <v>2606</v>
      </c>
      <c r="D632" s="113" t="s">
        <v>2607</v>
      </c>
      <c r="E632" s="113" t="s">
        <v>2608</v>
      </c>
      <c r="F632" s="68" t="s">
        <v>1030</v>
      </c>
      <c r="G632" s="120"/>
      <c r="H632" s="113"/>
      <c r="I632" s="113"/>
      <c r="J632" s="113"/>
      <c r="K632" s="204"/>
      <c r="L632" s="195"/>
    </row>
    <row r="633" spans="1:12" x14ac:dyDescent="0.35">
      <c r="A633" s="223" t="s">
        <v>201</v>
      </c>
      <c r="B633" s="221" t="s">
        <v>202</v>
      </c>
      <c r="C633" s="119" t="s">
        <v>2609</v>
      </c>
      <c r="D633" s="62" t="s">
        <v>2610</v>
      </c>
      <c r="E633" s="62" t="s">
        <v>202</v>
      </c>
      <c r="F633" s="103" t="s">
        <v>924</v>
      </c>
      <c r="G633" s="119" t="s">
        <v>938</v>
      </c>
      <c r="H633" s="62" t="s">
        <v>938</v>
      </c>
      <c r="I633" s="62" t="s">
        <v>938</v>
      </c>
      <c r="J633" s="62" t="s">
        <v>938</v>
      </c>
      <c r="K633" s="204" t="s">
        <v>3850</v>
      </c>
      <c r="L633" s="194"/>
    </row>
    <row r="634" spans="1:12" s="2" customFormat="1" x14ac:dyDescent="0.35">
      <c r="A634" s="224"/>
      <c r="B634" s="222"/>
      <c r="C634" s="120" t="s">
        <v>2611</v>
      </c>
      <c r="D634" s="113" t="s">
        <v>2612</v>
      </c>
      <c r="E634" s="113" t="s">
        <v>2613</v>
      </c>
      <c r="F634" s="68" t="s">
        <v>924</v>
      </c>
      <c r="G634" s="120"/>
      <c r="H634" s="113"/>
      <c r="I634" s="113"/>
      <c r="J634" s="113"/>
      <c r="K634" s="204"/>
      <c r="L634" s="195"/>
    </row>
    <row r="635" spans="1:12" x14ac:dyDescent="0.35">
      <c r="A635" s="223" t="s">
        <v>101</v>
      </c>
      <c r="B635" s="225" t="s">
        <v>102</v>
      </c>
      <c r="C635" s="140" t="s">
        <v>2614</v>
      </c>
      <c r="D635" s="112" t="s">
        <v>2615</v>
      </c>
      <c r="E635" s="112" t="s">
        <v>102</v>
      </c>
      <c r="F635" s="67" t="s">
        <v>1660</v>
      </c>
      <c r="G635" s="140" t="s">
        <v>938</v>
      </c>
      <c r="H635" s="112" t="s">
        <v>938</v>
      </c>
      <c r="I635" s="112" t="s">
        <v>938</v>
      </c>
      <c r="J635" s="112" t="s">
        <v>938</v>
      </c>
      <c r="K635" s="204" t="s">
        <v>3850</v>
      </c>
      <c r="L635" s="194"/>
    </row>
    <row r="636" spans="1:12" s="2" customFormat="1" x14ac:dyDescent="0.35">
      <c r="A636" s="224"/>
      <c r="B636" s="226"/>
      <c r="C636" s="120" t="s">
        <v>2616</v>
      </c>
      <c r="D636" s="113" t="s">
        <v>2617</v>
      </c>
      <c r="E636" s="113" t="s">
        <v>2618</v>
      </c>
      <c r="F636" s="68" t="s">
        <v>1660</v>
      </c>
      <c r="G636" s="120"/>
      <c r="H636" s="113"/>
      <c r="I636" s="113"/>
      <c r="J636" s="113"/>
      <c r="K636" s="204"/>
      <c r="L636" s="195"/>
    </row>
    <row r="637" spans="1:12" x14ac:dyDescent="0.35">
      <c r="A637" s="218" t="s">
        <v>581</v>
      </c>
      <c r="B637" s="231" t="s">
        <v>582</v>
      </c>
      <c r="C637" s="142" t="s">
        <v>2619</v>
      </c>
      <c r="D637" s="114" t="s">
        <v>2620</v>
      </c>
      <c r="E637" s="114" t="s">
        <v>582</v>
      </c>
      <c r="F637" s="83" t="s">
        <v>924</v>
      </c>
      <c r="G637" s="142" t="s">
        <v>3103</v>
      </c>
      <c r="H637" s="114" t="s">
        <v>3104</v>
      </c>
      <c r="I637" s="114"/>
      <c r="J637" s="114" t="s">
        <v>1521</v>
      </c>
      <c r="K637" s="202" t="s">
        <v>3857</v>
      </c>
      <c r="L637" s="187" t="s">
        <v>3860</v>
      </c>
    </row>
    <row r="638" spans="1:12" x14ac:dyDescent="0.35">
      <c r="A638" s="234"/>
      <c r="B638" s="232"/>
      <c r="C638" s="117" t="s">
        <v>2621</v>
      </c>
      <c r="D638" s="115" t="s">
        <v>2622</v>
      </c>
      <c r="E638" s="115"/>
      <c r="F638" s="84" t="s">
        <v>924</v>
      </c>
      <c r="G638" s="117"/>
      <c r="H638" s="115"/>
      <c r="I638" s="115"/>
      <c r="J638" s="115"/>
      <c r="K638" s="202"/>
      <c r="L638" s="188"/>
    </row>
    <row r="639" spans="1:12" x14ac:dyDescent="0.35">
      <c r="A639" s="234"/>
      <c r="B639" s="232"/>
      <c r="C639" s="117" t="s">
        <v>2623</v>
      </c>
      <c r="D639" s="115" t="s">
        <v>2624</v>
      </c>
      <c r="E639" s="115" t="s">
        <v>2625</v>
      </c>
      <c r="F639" s="84" t="s">
        <v>924</v>
      </c>
      <c r="G639" s="117"/>
      <c r="H639" s="115"/>
      <c r="I639" s="115"/>
      <c r="J639" s="115"/>
      <c r="K639" s="202"/>
      <c r="L639" s="188"/>
    </row>
    <row r="640" spans="1:12" s="2" customFormat="1" x14ac:dyDescent="0.35">
      <c r="A640" s="235"/>
      <c r="B640" s="233"/>
      <c r="C640" s="118" t="s">
        <v>2621</v>
      </c>
      <c r="D640" s="116" t="s">
        <v>2622</v>
      </c>
      <c r="E640" s="116"/>
      <c r="F640" s="85" t="s">
        <v>924</v>
      </c>
      <c r="G640" s="118"/>
      <c r="H640" s="116"/>
      <c r="I640" s="116"/>
      <c r="J640" s="116"/>
      <c r="K640" s="202"/>
      <c r="L640" s="189"/>
    </row>
    <row r="641" spans="1:12" s="55" customFormat="1" x14ac:dyDescent="0.35">
      <c r="A641" s="92" t="s">
        <v>131</v>
      </c>
      <c r="B641" s="106" t="s">
        <v>132</v>
      </c>
      <c r="C641" s="129" t="s">
        <v>938</v>
      </c>
      <c r="D641" s="106" t="s">
        <v>938</v>
      </c>
      <c r="E641" s="106" t="s">
        <v>938</v>
      </c>
      <c r="F641" s="130" t="s">
        <v>938</v>
      </c>
      <c r="G641" s="129" t="s">
        <v>938</v>
      </c>
      <c r="H641" s="106" t="s">
        <v>938</v>
      </c>
      <c r="I641" s="106" t="s">
        <v>938</v>
      </c>
      <c r="J641" s="106" t="s">
        <v>938</v>
      </c>
      <c r="K641" s="65" t="s">
        <v>3852</v>
      </c>
      <c r="L641" s="82"/>
    </row>
    <row r="642" spans="1:12" x14ac:dyDescent="0.35">
      <c r="A642" s="229" t="s">
        <v>147</v>
      </c>
      <c r="B642" s="227" t="s">
        <v>148</v>
      </c>
      <c r="C642" s="121" t="s">
        <v>2626</v>
      </c>
      <c r="D642" s="122" t="s">
        <v>2627</v>
      </c>
      <c r="E642" s="122"/>
      <c r="F642" s="101" t="s">
        <v>2055</v>
      </c>
      <c r="G642" s="121" t="s">
        <v>3622</v>
      </c>
      <c r="H642" s="122" t="s">
        <v>3623</v>
      </c>
      <c r="I642" s="122" t="s">
        <v>148</v>
      </c>
      <c r="J642" s="122" t="s">
        <v>3624</v>
      </c>
      <c r="K642" s="203" t="s">
        <v>3861</v>
      </c>
      <c r="L642" s="185" t="s">
        <v>3859</v>
      </c>
    </row>
    <row r="643" spans="1:12" s="61" customFormat="1" x14ac:dyDescent="0.35">
      <c r="A643" s="230"/>
      <c r="B643" s="228"/>
      <c r="C643" s="143"/>
      <c r="D643" s="144"/>
      <c r="E643" s="144"/>
      <c r="F643" s="145"/>
      <c r="G643" s="143" t="s">
        <v>3625</v>
      </c>
      <c r="H643" s="144" t="s">
        <v>3626</v>
      </c>
      <c r="I643" s="144" t="s">
        <v>3627</v>
      </c>
      <c r="J643" s="144" t="s">
        <v>3624</v>
      </c>
      <c r="K643" s="203"/>
      <c r="L643" s="186"/>
    </row>
    <row r="644" spans="1:12" x14ac:dyDescent="0.35">
      <c r="A644" s="223" t="s">
        <v>89</v>
      </c>
      <c r="B644" s="225" t="s">
        <v>90</v>
      </c>
      <c r="C644" s="140" t="s">
        <v>2628</v>
      </c>
      <c r="D644" s="112" t="s">
        <v>2629</v>
      </c>
      <c r="E644" s="112" t="s">
        <v>90</v>
      </c>
      <c r="F644" s="67" t="s">
        <v>1521</v>
      </c>
      <c r="G644" s="140" t="s">
        <v>938</v>
      </c>
      <c r="H644" s="112" t="s">
        <v>938</v>
      </c>
      <c r="I644" s="112" t="s">
        <v>938</v>
      </c>
      <c r="J644" s="112" t="s">
        <v>938</v>
      </c>
      <c r="K644" s="204" t="s">
        <v>3850</v>
      </c>
      <c r="L644" s="194"/>
    </row>
    <row r="645" spans="1:12" s="2" customFormat="1" x14ac:dyDescent="0.35">
      <c r="A645" s="224"/>
      <c r="B645" s="226"/>
      <c r="C645" s="120" t="s">
        <v>2630</v>
      </c>
      <c r="D645" s="113" t="s">
        <v>2631</v>
      </c>
      <c r="E645" s="113" t="s">
        <v>90</v>
      </c>
      <c r="F645" s="68" t="s">
        <v>1521</v>
      </c>
      <c r="G645" s="120"/>
      <c r="H645" s="113"/>
      <c r="I645" s="113"/>
      <c r="J645" s="113"/>
      <c r="K645" s="204"/>
      <c r="L645" s="195"/>
    </row>
    <row r="646" spans="1:12" s="55" customFormat="1" x14ac:dyDescent="0.35">
      <c r="A646" s="92" t="s">
        <v>141</v>
      </c>
      <c r="B646" s="106" t="s">
        <v>142</v>
      </c>
      <c r="C646" s="129" t="s">
        <v>938</v>
      </c>
      <c r="D646" s="106" t="s">
        <v>938</v>
      </c>
      <c r="E646" s="106" t="s">
        <v>938</v>
      </c>
      <c r="F646" s="130" t="s">
        <v>938</v>
      </c>
      <c r="G646" s="129" t="s">
        <v>938</v>
      </c>
      <c r="H646" s="106" t="s">
        <v>938</v>
      </c>
      <c r="I646" s="106" t="s">
        <v>938</v>
      </c>
      <c r="J646" s="106" t="s">
        <v>938</v>
      </c>
      <c r="K646" s="65" t="s">
        <v>3852</v>
      </c>
      <c r="L646" s="82"/>
    </row>
    <row r="647" spans="1:12" x14ac:dyDescent="0.35">
      <c r="A647" s="218" t="s">
        <v>654</v>
      </c>
      <c r="B647" s="231" t="s">
        <v>654</v>
      </c>
      <c r="C647" s="142" t="s">
        <v>2632</v>
      </c>
      <c r="D647" s="114" t="s">
        <v>2633</v>
      </c>
      <c r="E647" s="114" t="s">
        <v>2634</v>
      </c>
      <c r="F647" s="83" t="s">
        <v>924</v>
      </c>
      <c r="G647" s="142" t="s">
        <v>3103</v>
      </c>
      <c r="H647" s="114" t="s">
        <v>3104</v>
      </c>
      <c r="I647" s="114"/>
      <c r="J647" s="114" t="s">
        <v>1521</v>
      </c>
      <c r="K647" s="202" t="s">
        <v>3857</v>
      </c>
      <c r="L647" s="187" t="s">
        <v>3860</v>
      </c>
    </row>
    <row r="648" spans="1:12" x14ac:dyDescent="0.35">
      <c r="A648" s="234"/>
      <c r="B648" s="232"/>
      <c r="C648" s="117" t="s">
        <v>2635</v>
      </c>
      <c r="D648" s="115" t="s">
        <v>2636</v>
      </c>
      <c r="E648" s="115" t="s">
        <v>2637</v>
      </c>
      <c r="F648" s="84" t="s">
        <v>924</v>
      </c>
      <c r="G648" s="117"/>
      <c r="H648" s="115"/>
      <c r="I648" s="115"/>
      <c r="J648" s="115"/>
      <c r="K648" s="202"/>
      <c r="L648" s="188"/>
    </row>
    <row r="649" spans="1:12" x14ac:dyDescent="0.35">
      <c r="A649" s="234"/>
      <c r="B649" s="232"/>
      <c r="C649" s="117" t="s">
        <v>2638</v>
      </c>
      <c r="D649" s="115" t="s">
        <v>2639</v>
      </c>
      <c r="E649" s="115" t="s">
        <v>2640</v>
      </c>
      <c r="F649" s="84" t="s">
        <v>924</v>
      </c>
      <c r="G649" s="117"/>
      <c r="H649" s="115"/>
      <c r="I649" s="115"/>
      <c r="J649" s="115"/>
      <c r="K649" s="202"/>
      <c r="L649" s="188"/>
    </row>
    <row r="650" spans="1:12" x14ac:dyDescent="0.35">
      <c r="A650" s="234"/>
      <c r="B650" s="232"/>
      <c r="C650" s="117" t="s">
        <v>2635</v>
      </c>
      <c r="D650" s="115" t="s">
        <v>2636</v>
      </c>
      <c r="E650" s="115" t="s">
        <v>2637</v>
      </c>
      <c r="F650" s="84" t="s">
        <v>924</v>
      </c>
      <c r="G650" s="117"/>
      <c r="H650" s="115"/>
      <c r="I650" s="115"/>
      <c r="J650" s="115"/>
      <c r="K650" s="202"/>
      <c r="L650" s="188"/>
    </row>
    <row r="651" spans="1:12" x14ac:dyDescent="0.35">
      <c r="A651" s="234"/>
      <c r="B651" s="232"/>
      <c r="C651" s="117" t="s">
        <v>2638</v>
      </c>
      <c r="D651" s="115" t="s">
        <v>2639</v>
      </c>
      <c r="E651" s="115" t="s">
        <v>2640</v>
      </c>
      <c r="F651" s="84" t="s">
        <v>924</v>
      </c>
      <c r="G651" s="117"/>
      <c r="H651" s="115"/>
      <c r="I651" s="115"/>
      <c r="J651" s="115"/>
      <c r="K651" s="202"/>
      <c r="L651" s="188"/>
    </row>
    <row r="652" spans="1:12" x14ac:dyDescent="0.35">
      <c r="A652" s="234"/>
      <c r="B652" s="232"/>
      <c r="C652" s="117" t="s">
        <v>2635</v>
      </c>
      <c r="D652" s="115" t="s">
        <v>2636</v>
      </c>
      <c r="E652" s="115" t="s">
        <v>2637</v>
      </c>
      <c r="F652" s="84" t="s">
        <v>924</v>
      </c>
      <c r="G652" s="117"/>
      <c r="H652" s="115"/>
      <c r="I652" s="115"/>
      <c r="J652" s="115"/>
      <c r="K652" s="202"/>
      <c r="L652" s="188"/>
    </row>
    <row r="653" spans="1:12" x14ac:dyDescent="0.35">
      <c r="A653" s="234"/>
      <c r="B653" s="232"/>
      <c r="C653" s="117" t="s">
        <v>2638</v>
      </c>
      <c r="D653" s="115" t="s">
        <v>2639</v>
      </c>
      <c r="E653" s="115" t="s">
        <v>2640</v>
      </c>
      <c r="F653" s="84" t="s">
        <v>924</v>
      </c>
      <c r="G653" s="117"/>
      <c r="H653" s="115"/>
      <c r="I653" s="115"/>
      <c r="J653" s="115"/>
      <c r="K653" s="202"/>
      <c r="L653" s="188"/>
    </row>
    <row r="654" spans="1:12" s="2" customFormat="1" x14ac:dyDescent="0.35">
      <c r="A654" s="235"/>
      <c r="B654" s="233"/>
      <c r="C654" s="118" t="s">
        <v>2635</v>
      </c>
      <c r="D654" s="116" t="s">
        <v>2636</v>
      </c>
      <c r="E654" s="116" t="s">
        <v>2637</v>
      </c>
      <c r="F654" s="85" t="s">
        <v>924</v>
      </c>
      <c r="G654" s="118"/>
      <c r="H654" s="116"/>
      <c r="I654" s="116"/>
      <c r="J654" s="116"/>
      <c r="K654" s="202"/>
      <c r="L654" s="189"/>
    </row>
    <row r="655" spans="1:12" x14ac:dyDescent="0.35">
      <c r="A655" s="223" t="s">
        <v>125</v>
      </c>
      <c r="B655" s="225" t="s">
        <v>126</v>
      </c>
      <c r="C655" s="140" t="s">
        <v>2641</v>
      </c>
      <c r="D655" s="112" t="s">
        <v>2642</v>
      </c>
      <c r="E655" s="112" t="s">
        <v>2643</v>
      </c>
      <c r="F655" s="67" t="s">
        <v>1999</v>
      </c>
      <c r="G655" s="140" t="s">
        <v>938</v>
      </c>
      <c r="H655" s="112" t="s">
        <v>938</v>
      </c>
      <c r="I655" s="112" t="s">
        <v>938</v>
      </c>
      <c r="J655" s="112" t="s">
        <v>938</v>
      </c>
      <c r="K655" s="204" t="s">
        <v>3850</v>
      </c>
      <c r="L655" s="194"/>
    </row>
    <row r="656" spans="1:12" s="2" customFormat="1" x14ac:dyDescent="0.35">
      <c r="A656" s="224"/>
      <c r="B656" s="226"/>
      <c r="C656" s="120" t="s">
        <v>2644</v>
      </c>
      <c r="D656" s="113" t="s">
        <v>2645</v>
      </c>
      <c r="E656" s="113" t="s">
        <v>2646</v>
      </c>
      <c r="F656" s="68" t="s">
        <v>1999</v>
      </c>
      <c r="G656" s="120"/>
      <c r="H656" s="113"/>
      <c r="I656" s="113"/>
      <c r="J656" s="113"/>
      <c r="K656" s="204"/>
      <c r="L656" s="195"/>
    </row>
    <row r="657" spans="1:12" s="55" customFormat="1" x14ac:dyDescent="0.35">
      <c r="A657" s="97" t="s">
        <v>145</v>
      </c>
      <c r="B657" s="111" t="s">
        <v>146</v>
      </c>
      <c r="C657" s="138" t="s">
        <v>2647</v>
      </c>
      <c r="D657" s="111" t="s">
        <v>2648</v>
      </c>
      <c r="E657" s="111" t="s">
        <v>2649</v>
      </c>
      <c r="F657" s="139" t="s">
        <v>913</v>
      </c>
      <c r="G657" s="138" t="s">
        <v>3220</v>
      </c>
      <c r="H657" s="111" t="s">
        <v>3221</v>
      </c>
      <c r="I657" s="111" t="s">
        <v>146</v>
      </c>
      <c r="J657" s="111" t="s">
        <v>3086</v>
      </c>
      <c r="K657" s="80" t="s">
        <v>3861</v>
      </c>
      <c r="L657" s="88" t="s">
        <v>3859</v>
      </c>
    </row>
    <row r="658" spans="1:12" x14ac:dyDescent="0.35">
      <c r="A658" s="212" t="s">
        <v>185</v>
      </c>
      <c r="B658" s="209" t="s">
        <v>186</v>
      </c>
      <c r="C658" s="127" t="s">
        <v>938</v>
      </c>
      <c r="D658" s="56" t="s">
        <v>938</v>
      </c>
      <c r="E658" s="56" t="s">
        <v>938</v>
      </c>
      <c r="F658" s="104" t="s">
        <v>938</v>
      </c>
      <c r="G658" s="127" t="s">
        <v>3628</v>
      </c>
      <c r="H658" s="56" t="s">
        <v>3629</v>
      </c>
      <c r="I658" s="56" t="s">
        <v>186</v>
      </c>
      <c r="J658" s="56" t="s">
        <v>3480</v>
      </c>
      <c r="K658" s="207" t="s">
        <v>3853</v>
      </c>
      <c r="L658" s="190"/>
    </row>
    <row r="659" spans="1:12" s="2" customFormat="1" x14ac:dyDescent="0.35">
      <c r="A659" s="214"/>
      <c r="B659" s="211"/>
      <c r="C659" s="128"/>
      <c r="D659" s="57"/>
      <c r="E659" s="57"/>
      <c r="F659" s="105"/>
      <c r="G659" s="128" t="s">
        <v>3630</v>
      </c>
      <c r="H659" s="57" t="s">
        <v>3631</v>
      </c>
      <c r="I659" s="57" t="s">
        <v>3632</v>
      </c>
      <c r="J659" s="57" t="s">
        <v>3480</v>
      </c>
      <c r="K659" s="207"/>
      <c r="L659" s="192"/>
    </row>
    <row r="660" spans="1:12" s="55" customFormat="1" x14ac:dyDescent="0.35">
      <c r="A660" s="92" t="s">
        <v>221</v>
      </c>
      <c r="B660" s="106" t="s">
        <v>132</v>
      </c>
      <c r="C660" s="129" t="s">
        <v>938</v>
      </c>
      <c r="D660" s="106" t="s">
        <v>938</v>
      </c>
      <c r="E660" s="106" t="s">
        <v>938</v>
      </c>
      <c r="F660" s="130" t="s">
        <v>938</v>
      </c>
      <c r="G660" s="129" t="s">
        <v>938</v>
      </c>
      <c r="H660" s="106" t="s">
        <v>938</v>
      </c>
      <c r="I660" s="106" t="s">
        <v>938</v>
      </c>
      <c r="J660" s="106" t="s">
        <v>938</v>
      </c>
      <c r="K660" s="65" t="s">
        <v>3852</v>
      </c>
      <c r="L660" s="82"/>
    </row>
    <row r="661" spans="1:12" x14ac:dyDescent="0.35">
      <c r="A661" s="223" t="s">
        <v>584</v>
      </c>
      <c r="B661" s="225" t="s">
        <v>585</v>
      </c>
      <c r="C661" s="140" t="s">
        <v>2650</v>
      </c>
      <c r="D661" s="112" t="s">
        <v>2651</v>
      </c>
      <c r="E661" s="112" t="s">
        <v>2652</v>
      </c>
      <c r="F661" s="67" t="s">
        <v>913</v>
      </c>
      <c r="G661" s="140" t="s">
        <v>938</v>
      </c>
      <c r="H661" s="112" t="s">
        <v>938</v>
      </c>
      <c r="I661" s="112" t="s">
        <v>938</v>
      </c>
      <c r="J661" s="112" t="s">
        <v>938</v>
      </c>
      <c r="K661" s="204" t="s">
        <v>3850</v>
      </c>
      <c r="L661" s="194"/>
    </row>
    <row r="662" spans="1:12" s="2" customFormat="1" x14ac:dyDescent="0.35">
      <c r="A662" s="224"/>
      <c r="B662" s="226"/>
      <c r="C662" s="120" t="s">
        <v>2653</v>
      </c>
      <c r="D662" s="113" t="s">
        <v>2654</v>
      </c>
      <c r="E662" s="113" t="s">
        <v>2655</v>
      </c>
      <c r="F662" s="68" t="s">
        <v>913</v>
      </c>
      <c r="G662" s="120"/>
      <c r="H662" s="113"/>
      <c r="I662" s="113"/>
      <c r="J662" s="113"/>
      <c r="K662" s="204"/>
      <c r="L662" s="195"/>
    </row>
    <row r="663" spans="1:12" x14ac:dyDescent="0.35">
      <c r="A663" s="223" t="s">
        <v>589</v>
      </c>
      <c r="B663" s="225" t="s">
        <v>590</v>
      </c>
      <c r="C663" s="140" t="s">
        <v>2656</v>
      </c>
      <c r="D663" s="112" t="s">
        <v>2657</v>
      </c>
      <c r="E663" s="112" t="s">
        <v>590</v>
      </c>
      <c r="F663" s="67" t="s">
        <v>1660</v>
      </c>
      <c r="G663" s="140" t="s">
        <v>938</v>
      </c>
      <c r="H663" s="112" t="s">
        <v>938</v>
      </c>
      <c r="I663" s="112" t="s">
        <v>938</v>
      </c>
      <c r="J663" s="112" t="s">
        <v>938</v>
      </c>
      <c r="K663" s="204" t="s">
        <v>3850</v>
      </c>
      <c r="L663" s="194"/>
    </row>
    <row r="664" spans="1:12" s="2" customFormat="1" x14ac:dyDescent="0.35">
      <c r="A664" s="224"/>
      <c r="B664" s="226"/>
      <c r="C664" s="120" t="s">
        <v>2658</v>
      </c>
      <c r="D664" s="113" t="s">
        <v>2659</v>
      </c>
      <c r="E664" s="113" t="s">
        <v>590</v>
      </c>
      <c r="F664" s="68" t="s">
        <v>1660</v>
      </c>
      <c r="G664" s="120"/>
      <c r="H664" s="113"/>
      <c r="I664" s="113"/>
      <c r="J664" s="113"/>
      <c r="K664" s="204"/>
      <c r="L664" s="195"/>
    </row>
    <row r="665" spans="1:12" x14ac:dyDescent="0.35">
      <c r="A665" s="223" t="s">
        <v>625</v>
      </c>
      <c r="B665" s="225" t="s">
        <v>625</v>
      </c>
      <c r="C665" s="140" t="s">
        <v>2660</v>
      </c>
      <c r="D665" s="112" t="s">
        <v>2661</v>
      </c>
      <c r="E665" s="112" t="s">
        <v>2662</v>
      </c>
      <c r="F665" s="67" t="s">
        <v>1681</v>
      </c>
      <c r="G665" s="140" t="s">
        <v>938</v>
      </c>
      <c r="H665" s="112" t="s">
        <v>938</v>
      </c>
      <c r="I665" s="112" t="s">
        <v>938</v>
      </c>
      <c r="J665" s="112" t="s">
        <v>938</v>
      </c>
      <c r="K665" s="204" t="s">
        <v>3850</v>
      </c>
      <c r="L665" s="194"/>
    </row>
    <row r="666" spans="1:12" s="2" customFormat="1" x14ac:dyDescent="0.35">
      <c r="A666" s="224"/>
      <c r="B666" s="226"/>
      <c r="C666" s="120" t="s">
        <v>2663</v>
      </c>
      <c r="D666" s="113" t="s">
        <v>2664</v>
      </c>
      <c r="E666" s="113"/>
      <c r="F666" s="68" t="s">
        <v>1681</v>
      </c>
      <c r="G666" s="120"/>
      <c r="H666" s="113"/>
      <c r="I666" s="113"/>
      <c r="J666" s="113"/>
      <c r="K666" s="204"/>
      <c r="L666" s="195"/>
    </row>
    <row r="667" spans="1:12" s="55" customFormat="1" x14ac:dyDescent="0.35">
      <c r="A667" s="93" t="s">
        <v>673</v>
      </c>
      <c r="B667" s="107" t="s">
        <v>673</v>
      </c>
      <c r="C667" s="131" t="s">
        <v>2665</v>
      </c>
      <c r="D667" s="107" t="s">
        <v>2666</v>
      </c>
      <c r="E667" s="107" t="s">
        <v>2667</v>
      </c>
      <c r="F667" s="132" t="s">
        <v>1574</v>
      </c>
      <c r="G667" s="131" t="s">
        <v>938</v>
      </c>
      <c r="H667" s="107" t="s">
        <v>938</v>
      </c>
      <c r="I667" s="107" t="s">
        <v>938</v>
      </c>
      <c r="J667" s="107" t="s">
        <v>938</v>
      </c>
      <c r="K667" s="64" t="s">
        <v>3850</v>
      </c>
      <c r="L667" s="81"/>
    </row>
    <row r="668" spans="1:12" s="55" customFormat="1" x14ac:dyDescent="0.35">
      <c r="A668" s="95" t="s">
        <v>559</v>
      </c>
      <c r="B668" s="108" t="s">
        <v>559</v>
      </c>
      <c r="C668" s="133" t="s">
        <v>2668</v>
      </c>
      <c r="D668" s="108" t="s">
        <v>2669</v>
      </c>
      <c r="E668" s="108"/>
      <c r="F668" s="134" t="s">
        <v>1736</v>
      </c>
      <c r="G668" s="133" t="s">
        <v>3633</v>
      </c>
      <c r="H668" s="108" t="s">
        <v>3634</v>
      </c>
      <c r="I668" s="108" t="s">
        <v>3375</v>
      </c>
      <c r="J668" s="108" t="s">
        <v>1521</v>
      </c>
      <c r="K668" s="73" t="s">
        <v>3857</v>
      </c>
      <c r="L668" s="86" t="s">
        <v>3860</v>
      </c>
    </row>
    <row r="669" spans="1:12" s="55" customFormat="1" x14ac:dyDescent="0.35">
      <c r="A669" s="96" t="s">
        <v>597</v>
      </c>
      <c r="B669" s="109" t="s">
        <v>598</v>
      </c>
      <c r="C669" s="136" t="s">
        <v>938</v>
      </c>
      <c r="D669" s="109" t="s">
        <v>938</v>
      </c>
      <c r="E669" s="109" t="s">
        <v>938</v>
      </c>
      <c r="F669" s="137" t="s">
        <v>938</v>
      </c>
      <c r="G669" s="136" t="s">
        <v>3635</v>
      </c>
      <c r="H669" s="109" t="s">
        <v>3636</v>
      </c>
      <c r="I669" s="109" t="s">
        <v>598</v>
      </c>
      <c r="J669" s="109" t="s">
        <v>1521</v>
      </c>
      <c r="K669" s="69" t="s">
        <v>3853</v>
      </c>
      <c r="L669" s="87"/>
    </row>
    <row r="670" spans="1:12" s="55" customFormat="1" x14ac:dyDescent="0.35">
      <c r="A670" s="92" t="s">
        <v>611</v>
      </c>
      <c r="B670" s="106" t="s">
        <v>612</v>
      </c>
      <c r="C670" s="129" t="s">
        <v>938</v>
      </c>
      <c r="D670" s="106" t="s">
        <v>938</v>
      </c>
      <c r="E670" s="106" t="s">
        <v>938</v>
      </c>
      <c r="F670" s="130" t="s">
        <v>938</v>
      </c>
      <c r="G670" s="129" t="s">
        <v>938</v>
      </c>
      <c r="H670" s="106" t="s">
        <v>938</v>
      </c>
      <c r="I670" s="106" t="s">
        <v>938</v>
      </c>
      <c r="J670" s="106" t="s">
        <v>938</v>
      </c>
      <c r="K670" s="65" t="s">
        <v>3852</v>
      </c>
      <c r="L670" s="82"/>
    </row>
    <row r="671" spans="1:12" x14ac:dyDescent="0.35">
      <c r="A671" s="229" t="s">
        <v>621</v>
      </c>
      <c r="B671" s="227" t="s">
        <v>622</v>
      </c>
      <c r="C671" s="121" t="s">
        <v>2670</v>
      </c>
      <c r="D671" s="122" t="s">
        <v>2671</v>
      </c>
      <c r="E671" s="122"/>
      <c r="F671" s="101" t="s">
        <v>1681</v>
      </c>
      <c r="G671" s="121" t="s">
        <v>3637</v>
      </c>
      <c r="H671" s="122" t="s">
        <v>3638</v>
      </c>
      <c r="I671" s="122"/>
      <c r="J671" s="122" t="s">
        <v>3908</v>
      </c>
      <c r="K671" s="203" t="s">
        <v>3861</v>
      </c>
      <c r="L671" s="185" t="s">
        <v>3859</v>
      </c>
    </row>
    <row r="672" spans="1:12" x14ac:dyDescent="0.35">
      <c r="A672" s="237"/>
      <c r="B672" s="236"/>
      <c r="C672" s="121" t="s">
        <v>2672</v>
      </c>
      <c r="D672" s="122" t="s">
        <v>2673</v>
      </c>
      <c r="E672" s="122" t="s">
        <v>2271</v>
      </c>
      <c r="F672" s="101" t="s">
        <v>1681</v>
      </c>
      <c r="G672" s="121"/>
      <c r="H672" s="122"/>
      <c r="I672" s="122"/>
      <c r="J672" s="122"/>
      <c r="K672" s="203"/>
      <c r="L672" s="193"/>
    </row>
    <row r="673" spans="1:12" x14ac:dyDescent="0.35">
      <c r="A673" s="237"/>
      <c r="B673" s="236"/>
      <c r="C673" s="121" t="s">
        <v>2674</v>
      </c>
      <c r="D673" s="122" t="s">
        <v>2675</v>
      </c>
      <c r="E673" s="122"/>
      <c r="F673" s="101" t="s">
        <v>1681</v>
      </c>
      <c r="G673" s="121"/>
      <c r="H673" s="122"/>
      <c r="I673" s="122"/>
      <c r="J673" s="122"/>
      <c r="K673" s="203"/>
      <c r="L673" s="193"/>
    </row>
    <row r="674" spans="1:12" x14ac:dyDescent="0.35">
      <c r="A674" s="237"/>
      <c r="B674" s="236"/>
      <c r="C674" s="121" t="s">
        <v>2672</v>
      </c>
      <c r="D674" s="122" t="s">
        <v>2673</v>
      </c>
      <c r="E674" s="122" t="s">
        <v>2271</v>
      </c>
      <c r="F674" s="101" t="s">
        <v>1681</v>
      </c>
      <c r="G674" s="121"/>
      <c r="H674" s="122"/>
      <c r="I674" s="122"/>
      <c r="J674" s="122"/>
      <c r="K674" s="203"/>
      <c r="L674" s="193"/>
    </row>
    <row r="675" spans="1:12" s="2" customFormat="1" x14ac:dyDescent="0.35">
      <c r="A675" s="238"/>
      <c r="B675" s="228"/>
      <c r="C675" s="123" t="s">
        <v>2674</v>
      </c>
      <c r="D675" s="124" t="s">
        <v>2675</v>
      </c>
      <c r="E675" s="124"/>
      <c r="F675" s="102" t="s">
        <v>1681</v>
      </c>
      <c r="G675" s="123"/>
      <c r="H675" s="124"/>
      <c r="I675" s="124"/>
      <c r="J675" s="124"/>
      <c r="K675" s="203"/>
      <c r="L675" s="186"/>
    </row>
    <row r="676" spans="1:12" s="55" customFormat="1" x14ac:dyDescent="0.35">
      <c r="A676" s="96" t="s">
        <v>738</v>
      </c>
      <c r="B676" s="109" t="s">
        <v>739</v>
      </c>
      <c r="C676" s="136" t="s">
        <v>938</v>
      </c>
      <c r="D676" s="109" t="s">
        <v>938</v>
      </c>
      <c r="E676" s="109" t="s">
        <v>938</v>
      </c>
      <c r="F676" s="137" t="s">
        <v>938</v>
      </c>
      <c r="G676" s="136" t="s">
        <v>3639</v>
      </c>
      <c r="H676" s="109" t="s">
        <v>3640</v>
      </c>
      <c r="I676" s="109" t="s">
        <v>3641</v>
      </c>
      <c r="J676" s="109" t="s">
        <v>1521</v>
      </c>
      <c r="K676" s="66" t="s">
        <v>3853</v>
      </c>
      <c r="L676" s="87"/>
    </row>
    <row r="677" spans="1:12" s="55" customFormat="1" x14ac:dyDescent="0.35">
      <c r="A677" s="92" t="s">
        <v>767</v>
      </c>
      <c r="B677" s="106" t="s">
        <v>768</v>
      </c>
      <c r="C677" s="129" t="s">
        <v>938</v>
      </c>
      <c r="D677" s="106" t="s">
        <v>938</v>
      </c>
      <c r="E677" s="106" t="s">
        <v>938</v>
      </c>
      <c r="F677" s="130" t="s">
        <v>938</v>
      </c>
      <c r="G677" s="129" t="s">
        <v>938</v>
      </c>
      <c r="H677" s="106" t="s">
        <v>938</v>
      </c>
      <c r="I677" s="106" t="s">
        <v>938</v>
      </c>
      <c r="J677" s="106" t="s">
        <v>938</v>
      </c>
      <c r="K677" s="65" t="s">
        <v>3852</v>
      </c>
      <c r="L677" s="82"/>
    </row>
    <row r="678" spans="1:12" x14ac:dyDescent="0.35">
      <c r="A678" s="223" t="s">
        <v>85</v>
      </c>
      <c r="B678" s="225" t="s">
        <v>86</v>
      </c>
      <c r="C678" s="140" t="s">
        <v>2676</v>
      </c>
      <c r="D678" s="112" t="s">
        <v>2677</v>
      </c>
      <c r="E678" s="112" t="s">
        <v>86</v>
      </c>
      <c r="F678" s="67" t="s">
        <v>913</v>
      </c>
      <c r="G678" s="140" t="s">
        <v>938</v>
      </c>
      <c r="H678" s="112" t="s">
        <v>938</v>
      </c>
      <c r="I678" s="112" t="s">
        <v>938</v>
      </c>
      <c r="J678" s="112" t="s">
        <v>938</v>
      </c>
      <c r="K678" s="204" t="s">
        <v>3850</v>
      </c>
      <c r="L678" s="194"/>
    </row>
    <row r="679" spans="1:12" s="2" customFormat="1" x14ac:dyDescent="0.35">
      <c r="A679" s="224"/>
      <c r="B679" s="226"/>
      <c r="C679" s="120" t="s">
        <v>2678</v>
      </c>
      <c r="D679" s="113" t="s">
        <v>2679</v>
      </c>
      <c r="E679" s="113" t="s">
        <v>2680</v>
      </c>
      <c r="F679" s="68" t="s">
        <v>913</v>
      </c>
      <c r="G679" s="120"/>
      <c r="H679" s="113"/>
      <c r="I679" s="113"/>
      <c r="J679" s="113"/>
      <c r="K679" s="204"/>
      <c r="L679" s="195"/>
    </row>
    <row r="680" spans="1:12" s="55" customFormat="1" x14ac:dyDescent="0.35">
      <c r="A680" s="96" t="s">
        <v>91</v>
      </c>
      <c r="B680" s="109" t="s">
        <v>92</v>
      </c>
      <c r="C680" s="136" t="s">
        <v>938</v>
      </c>
      <c r="D680" s="109" t="s">
        <v>938</v>
      </c>
      <c r="E680" s="109" t="s">
        <v>938</v>
      </c>
      <c r="F680" s="137" t="s">
        <v>938</v>
      </c>
      <c r="G680" s="136" t="s">
        <v>3642</v>
      </c>
      <c r="H680" s="109" t="s">
        <v>3643</v>
      </c>
      <c r="I680" s="109"/>
      <c r="J680" s="109" t="s">
        <v>3644</v>
      </c>
      <c r="K680" s="66" t="s">
        <v>3853</v>
      </c>
      <c r="L680" s="87"/>
    </row>
    <row r="681" spans="1:12" x14ac:dyDescent="0.35">
      <c r="A681" s="218" t="s">
        <v>121</v>
      </c>
      <c r="B681" s="215" t="s">
        <v>122</v>
      </c>
      <c r="C681" s="117" t="s">
        <v>2681</v>
      </c>
      <c r="D681" s="115" t="s">
        <v>2682</v>
      </c>
      <c r="E681" s="115" t="s">
        <v>122</v>
      </c>
      <c r="F681" s="84" t="s">
        <v>1521</v>
      </c>
      <c r="G681" s="117" t="s">
        <v>3645</v>
      </c>
      <c r="H681" s="115" t="s">
        <v>3646</v>
      </c>
      <c r="I681" s="115"/>
      <c r="J681" s="115" t="s">
        <v>1521</v>
      </c>
      <c r="K681" s="202" t="s">
        <v>3857</v>
      </c>
      <c r="L681" s="187" t="s">
        <v>3871</v>
      </c>
    </row>
    <row r="682" spans="1:12" s="2" customFormat="1" x14ac:dyDescent="0.35">
      <c r="A682" s="235"/>
      <c r="B682" s="217"/>
      <c r="C682" s="118" t="s">
        <v>2683</v>
      </c>
      <c r="D682" s="116" t="s">
        <v>2684</v>
      </c>
      <c r="E682" s="116" t="s">
        <v>2685</v>
      </c>
      <c r="F682" s="85" t="s">
        <v>1521</v>
      </c>
      <c r="G682" s="118"/>
      <c r="H682" s="116"/>
      <c r="I682" s="116"/>
      <c r="J682" s="116"/>
      <c r="K682" s="202"/>
      <c r="L682" s="189"/>
    </row>
    <row r="683" spans="1:12" x14ac:dyDescent="0.35">
      <c r="A683" s="223" t="s">
        <v>230</v>
      </c>
      <c r="B683" s="225" t="s">
        <v>231</v>
      </c>
      <c r="C683" s="140" t="s">
        <v>2686</v>
      </c>
      <c r="D683" s="112" t="s">
        <v>2687</v>
      </c>
      <c r="E683" s="112" t="s">
        <v>231</v>
      </c>
      <c r="F683" s="67" t="s">
        <v>669</v>
      </c>
      <c r="G683" s="140" t="s">
        <v>938</v>
      </c>
      <c r="H683" s="112" t="s">
        <v>938</v>
      </c>
      <c r="I683" s="112" t="s">
        <v>938</v>
      </c>
      <c r="J683" s="112" t="s">
        <v>938</v>
      </c>
      <c r="K683" s="204" t="s">
        <v>3850</v>
      </c>
      <c r="L683" s="194"/>
    </row>
    <row r="684" spans="1:12" x14ac:dyDescent="0.35">
      <c r="A684" s="240"/>
      <c r="B684" s="242"/>
      <c r="C684" s="119" t="s">
        <v>2688</v>
      </c>
      <c r="D684" s="62" t="s">
        <v>2689</v>
      </c>
      <c r="E684" s="62" t="s">
        <v>231</v>
      </c>
      <c r="F684" s="103" t="s">
        <v>669</v>
      </c>
      <c r="G684" s="119"/>
      <c r="H684" s="62"/>
      <c r="I684" s="62"/>
      <c r="J684" s="62"/>
      <c r="K684" s="204"/>
      <c r="L684" s="196"/>
    </row>
    <row r="685" spans="1:12" s="2" customFormat="1" x14ac:dyDescent="0.35">
      <c r="A685" s="224"/>
      <c r="B685" s="226"/>
      <c r="C685" s="120" t="s">
        <v>2690</v>
      </c>
      <c r="D685" s="113" t="s">
        <v>2691</v>
      </c>
      <c r="E685" s="113" t="s">
        <v>2692</v>
      </c>
      <c r="F685" s="68" t="s">
        <v>669</v>
      </c>
      <c r="G685" s="120"/>
      <c r="H685" s="113"/>
      <c r="I685" s="113"/>
      <c r="J685" s="113"/>
      <c r="K685" s="204"/>
      <c r="L685" s="195"/>
    </row>
    <row r="686" spans="1:12" s="55" customFormat="1" x14ac:dyDescent="0.35">
      <c r="A686" s="93" t="s">
        <v>562</v>
      </c>
      <c r="B686" s="107" t="s">
        <v>563</v>
      </c>
      <c r="C686" s="131" t="s">
        <v>2693</v>
      </c>
      <c r="D686" s="107" t="s">
        <v>2694</v>
      </c>
      <c r="E686" s="107" t="s">
        <v>2695</v>
      </c>
      <c r="F686" s="132" t="s">
        <v>1660</v>
      </c>
      <c r="G686" s="131" t="s">
        <v>938</v>
      </c>
      <c r="H686" s="107" t="s">
        <v>938</v>
      </c>
      <c r="I686" s="107" t="s">
        <v>938</v>
      </c>
      <c r="J686" s="107" t="s">
        <v>938</v>
      </c>
      <c r="K686" s="64" t="s">
        <v>3850</v>
      </c>
      <c r="L686" s="81"/>
    </row>
    <row r="687" spans="1:12" x14ac:dyDescent="0.35">
      <c r="A687" s="218" t="s">
        <v>636</v>
      </c>
      <c r="B687" s="231" t="s">
        <v>637</v>
      </c>
      <c r="C687" s="142" t="s">
        <v>2696</v>
      </c>
      <c r="D687" s="114" t="s">
        <v>2697</v>
      </c>
      <c r="E687" s="114" t="s">
        <v>637</v>
      </c>
      <c r="F687" s="83" t="s">
        <v>986</v>
      </c>
      <c r="G687" s="142" t="s">
        <v>3647</v>
      </c>
      <c r="H687" s="114" t="s">
        <v>3648</v>
      </c>
      <c r="I687" s="114" t="s">
        <v>3649</v>
      </c>
      <c r="J687" s="114" t="s">
        <v>3650</v>
      </c>
      <c r="K687" s="202" t="s">
        <v>3857</v>
      </c>
      <c r="L687" s="187" t="s">
        <v>3860</v>
      </c>
    </row>
    <row r="688" spans="1:12" x14ac:dyDescent="0.35">
      <c r="A688" s="234"/>
      <c r="B688" s="232"/>
      <c r="C688" s="117" t="s">
        <v>2698</v>
      </c>
      <c r="D688" s="115" t="s">
        <v>2699</v>
      </c>
      <c r="E688" s="115" t="s">
        <v>2700</v>
      </c>
      <c r="F688" s="84" t="s">
        <v>924</v>
      </c>
      <c r="G688" s="117"/>
      <c r="H688" s="115"/>
      <c r="I688" s="115"/>
      <c r="J688" s="115"/>
      <c r="K688" s="202"/>
      <c r="L688" s="188"/>
    </row>
    <row r="689" spans="1:12" x14ac:dyDescent="0.35">
      <c r="A689" s="234"/>
      <c r="B689" s="232"/>
      <c r="C689" s="117" t="s">
        <v>2701</v>
      </c>
      <c r="D689" s="115" t="s">
        <v>2702</v>
      </c>
      <c r="E689" s="115" t="s">
        <v>2703</v>
      </c>
      <c r="F689" s="84" t="s">
        <v>2704</v>
      </c>
      <c r="G689" s="117"/>
      <c r="H689" s="115"/>
      <c r="I689" s="115"/>
      <c r="J689" s="115"/>
      <c r="K689" s="202"/>
      <c r="L689" s="188"/>
    </row>
    <row r="690" spans="1:12" s="2" customFormat="1" x14ac:dyDescent="0.35">
      <c r="A690" s="235"/>
      <c r="B690" s="233"/>
      <c r="C690" s="118" t="s">
        <v>2705</v>
      </c>
      <c r="D690" s="116" t="s">
        <v>2706</v>
      </c>
      <c r="E690" s="116" t="s">
        <v>2214</v>
      </c>
      <c r="F690" s="85" t="s">
        <v>986</v>
      </c>
      <c r="G690" s="118"/>
      <c r="H690" s="116"/>
      <c r="I690" s="116"/>
      <c r="J690" s="116"/>
      <c r="K690" s="202"/>
      <c r="L690" s="189"/>
    </row>
    <row r="691" spans="1:12" x14ac:dyDescent="0.35">
      <c r="A691" s="223" t="s">
        <v>640</v>
      </c>
      <c r="B691" s="221" t="s">
        <v>641</v>
      </c>
      <c r="C691" s="119" t="s">
        <v>2707</v>
      </c>
      <c r="D691" s="62" t="s">
        <v>2708</v>
      </c>
      <c r="E691" s="62" t="s">
        <v>2709</v>
      </c>
      <c r="F691" s="103" t="s">
        <v>2154</v>
      </c>
      <c r="G691" s="119" t="s">
        <v>938</v>
      </c>
      <c r="H691" s="62" t="s">
        <v>938</v>
      </c>
      <c r="I691" s="62" t="s">
        <v>938</v>
      </c>
      <c r="J691" s="62" t="s">
        <v>938</v>
      </c>
      <c r="K691" s="204" t="s">
        <v>3850</v>
      </c>
      <c r="L691" s="194"/>
    </row>
    <row r="692" spans="1:12" s="2" customFormat="1" x14ac:dyDescent="0.35">
      <c r="A692" s="224"/>
      <c r="B692" s="222"/>
      <c r="C692" s="120" t="s">
        <v>2710</v>
      </c>
      <c r="D692" s="113" t="s">
        <v>2711</v>
      </c>
      <c r="E692" s="113" t="s">
        <v>2712</v>
      </c>
      <c r="F692" s="68" t="s">
        <v>2154</v>
      </c>
      <c r="G692" s="120"/>
      <c r="H692" s="113"/>
      <c r="I692" s="113"/>
      <c r="J692" s="113"/>
      <c r="K692" s="204"/>
      <c r="L692" s="195"/>
    </row>
    <row r="693" spans="1:12" s="2" customFormat="1" x14ac:dyDescent="0.35">
      <c r="A693" s="90" t="s">
        <v>655</v>
      </c>
      <c r="B693" s="63" t="s">
        <v>655</v>
      </c>
      <c r="C693" s="125" t="s">
        <v>938</v>
      </c>
      <c r="D693" s="63" t="s">
        <v>938</v>
      </c>
      <c r="E693" s="63" t="s">
        <v>938</v>
      </c>
      <c r="F693" s="126" t="s">
        <v>938</v>
      </c>
      <c r="G693" s="125" t="s">
        <v>938</v>
      </c>
      <c r="H693" s="63" t="s">
        <v>938</v>
      </c>
      <c r="I693" s="63" t="s">
        <v>938</v>
      </c>
      <c r="J693" s="63" t="s">
        <v>938</v>
      </c>
      <c r="K693" s="65" t="s">
        <v>3852</v>
      </c>
      <c r="L693" s="77"/>
    </row>
    <row r="694" spans="1:12" x14ac:dyDescent="0.35">
      <c r="A694" s="218" t="s">
        <v>671</v>
      </c>
      <c r="B694" s="215" t="s">
        <v>672</v>
      </c>
      <c r="C694" s="117" t="s">
        <v>2713</v>
      </c>
      <c r="D694" s="115" t="s">
        <v>2714</v>
      </c>
      <c r="E694" s="115"/>
      <c r="F694" s="84" t="s">
        <v>913</v>
      </c>
      <c r="G694" s="117" t="s">
        <v>3655</v>
      </c>
      <c r="H694" s="115" t="s">
        <v>3656</v>
      </c>
      <c r="I694" s="115" t="s">
        <v>3651</v>
      </c>
      <c r="J694" s="115" t="s">
        <v>3086</v>
      </c>
      <c r="K694" s="202" t="s">
        <v>3857</v>
      </c>
      <c r="L694" s="187" t="s">
        <v>3860</v>
      </c>
    </row>
    <row r="695" spans="1:12" s="2" customFormat="1" x14ac:dyDescent="0.35">
      <c r="A695" s="235"/>
      <c r="B695" s="217"/>
      <c r="C695" s="118" t="s">
        <v>2715</v>
      </c>
      <c r="D695" s="116" t="s">
        <v>2716</v>
      </c>
      <c r="E695" s="116" t="s">
        <v>2717</v>
      </c>
      <c r="F695" s="85" t="s">
        <v>913</v>
      </c>
      <c r="G695" s="118" t="s">
        <v>3652</v>
      </c>
      <c r="H695" s="116" t="s">
        <v>3653</v>
      </c>
      <c r="I695" s="116" t="s">
        <v>3654</v>
      </c>
      <c r="J695" s="116" t="s">
        <v>3086</v>
      </c>
      <c r="K695" s="202"/>
      <c r="L695" s="189"/>
    </row>
    <row r="696" spans="1:12" s="55" customFormat="1" x14ac:dyDescent="0.35">
      <c r="A696" s="97" t="s">
        <v>775</v>
      </c>
      <c r="B696" s="111" t="s">
        <v>776</v>
      </c>
      <c r="C696" s="138" t="s">
        <v>2718</v>
      </c>
      <c r="D696" s="111" t="s">
        <v>2719</v>
      </c>
      <c r="E696" s="111" t="s">
        <v>2703</v>
      </c>
      <c r="F696" s="139" t="s">
        <v>2704</v>
      </c>
      <c r="G696" s="138" t="s">
        <v>3657</v>
      </c>
      <c r="H696" s="111" t="s">
        <v>3658</v>
      </c>
      <c r="I696" s="111" t="s">
        <v>3659</v>
      </c>
      <c r="J696" s="111" t="s">
        <v>1521</v>
      </c>
      <c r="K696" s="80" t="s">
        <v>3861</v>
      </c>
      <c r="L696" s="88" t="s">
        <v>3859</v>
      </c>
    </row>
    <row r="697" spans="1:12" x14ac:dyDescent="0.35">
      <c r="A697" s="223" t="s">
        <v>780</v>
      </c>
      <c r="B697" s="225" t="s">
        <v>781</v>
      </c>
      <c r="C697" s="140" t="s">
        <v>2720</v>
      </c>
      <c r="D697" s="112" t="s">
        <v>2721</v>
      </c>
      <c r="E697" s="112" t="s">
        <v>2722</v>
      </c>
      <c r="F697" s="67" t="s">
        <v>1681</v>
      </c>
      <c r="G697" s="140" t="s">
        <v>938</v>
      </c>
      <c r="H697" s="112" t="s">
        <v>938</v>
      </c>
      <c r="I697" s="112" t="s">
        <v>938</v>
      </c>
      <c r="J697" s="112" t="s">
        <v>938</v>
      </c>
      <c r="K697" s="204" t="s">
        <v>3850</v>
      </c>
      <c r="L697" s="194"/>
    </row>
    <row r="698" spans="1:12" s="2" customFormat="1" x14ac:dyDescent="0.35">
      <c r="A698" s="224"/>
      <c r="B698" s="226"/>
      <c r="C698" s="120" t="s">
        <v>2723</v>
      </c>
      <c r="D698" s="113" t="s">
        <v>2724</v>
      </c>
      <c r="E698" s="113" t="s">
        <v>2725</v>
      </c>
      <c r="F698" s="68" t="s">
        <v>1681</v>
      </c>
      <c r="G698" s="120"/>
      <c r="H698" s="113"/>
      <c r="I698" s="113"/>
      <c r="J698" s="113"/>
      <c r="K698" s="204"/>
      <c r="L698" s="195"/>
    </row>
    <row r="699" spans="1:12" x14ac:dyDescent="0.35">
      <c r="A699" s="223" t="s">
        <v>566</v>
      </c>
      <c r="B699" s="221" t="s">
        <v>567</v>
      </c>
      <c r="C699" s="119" t="s">
        <v>2726</v>
      </c>
      <c r="D699" s="62" t="s">
        <v>2727</v>
      </c>
      <c r="E699" s="62" t="s">
        <v>2728</v>
      </c>
      <c r="F699" s="103" t="s">
        <v>1681</v>
      </c>
      <c r="G699" s="119" t="s">
        <v>938</v>
      </c>
      <c r="H699" s="62" t="s">
        <v>938</v>
      </c>
      <c r="I699" s="62" t="s">
        <v>938</v>
      </c>
      <c r="J699" s="62" t="s">
        <v>938</v>
      </c>
      <c r="K699" s="204" t="s">
        <v>3850</v>
      </c>
      <c r="L699" s="194"/>
    </row>
    <row r="700" spans="1:12" s="2" customFormat="1" x14ac:dyDescent="0.35">
      <c r="A700" s="224"/>
      <c r="B700" s="222"/>
      <c r="C700" s="120" t="s">
        <v>2729</v>
      </c>
      <c r="D700" s="113" t="s">
        <v>2730</v>
      </c>
      <c r="E700" s="113" t="s">
        <v>567</v>
      </c>
      <c r="F700" s="68" t="s">
        <v>1681</v>
      </c>
      <c r="G700" s="120"/>
      <c r="H700" s="113"/>
      <c r="I700" s="113"/>
      <c r="J700" s="113"/>
      <c r="K700" s="204"/>
      <c r="L700" s="195"/>
    </row>
    <row r="701" spans="1:12" x14ac:dyDescent="0.35">
      <c r="A701" s="223" t="s">
        <v>568</v>
      </c>
      <c r="B701" s="225" t="s">
        <v>569</v>
      </c>
      <c r="C701" s="140" t="s">
        <v>2731</v>
      </c>
      <c r="D701" s="112" t="s">
        <v>2732</v>
      </c>
      <c r="E701" s="112" t="s">
        <v>2304</v>
      </c>
      <c r="F701" s="67" t="s">
        <v>2305</v>
      </c>
      <c r="G701" s="140" t="s">
        <v>938</v>
      </c>
      <c r="H701" s="112" t="s">
        <v>938</v>
      </c>
      <c r="I701" s="112" t="s">
        <v>938</v>
      </c>
      <c r="J701" s="112" t="s">
        <v>938</v>
      </c>
      <c r="K701" s="204" t="s">
        <v>3850</v>
      </c>
      <c r="L701" s="194"/>
    </row>
    <row r="702" spans="1:12" s="2" customFormat="1" x14ac:dyDescent="0.35">
      <c r="A702" s="224"/>
      <c r="B702" s="226"/>
      <c r="C702" s="120" t="s">
        <v>2733</v>
      </c>
      <c r="D702" s="113" t="s">
        <v>2734</v>
      </c>
      <c r="E702" s="113"/>
      <c r="F702" s="68" t="s">
        <v>2305</v>
      </c>
      <c r="G702" s="120"/>
      <c r="H702" s="113"/>
      <c r="I702" s="113"/>
      <c r="J702" s="113"/>
      <c r="K702" s="204"/>
      <c r="L702" s="195"/>
    </row>
    <row r="703" spans="1:12" s="55" customFormat="1" x14ac:dyDescent="0.35">
      <c r="A703" s="92" t="s">
        <v>605</v>
      </c>
      <c r="B703" s="106" t="s">
        <v>606</v>
      </c>
      <c r="C703" s="129" t="s">
        <v>938</v>
      </c>
      <c r="D703" s="106" t="s">
        <v>938</v>
      </c>
      <c r="E703" s="106" t="s">
        <v>938</v>
      </c>
      <c r="F703" s="130" t="s">
        <v>938</v>
      </c>
      <c r="G703" s="129" t="s">
        <v>938</v>
      </c>
      <c r="H703" s="106" t="s">
        <v>938</v>
      </c>
      <c r="I703" s="106" t="s">
        <v>938</v>
      </c>
      <c r="J703" s="106" t="s">
        <v>938</v>
      </c>
      <c r="K703" s="65" t="s">
        <v>3852</v>
      </c>
      <c r="L703" s="82"/>
    </row>
    <row r="704" spans="1:12" x14ac:dyDescent="0.35">
      <c r="A704" s="212" t="s">
        <v>608</v>
      </c>
      <c r="B704" s="209" t="s">
        <v>609</v>
      </c>
      <c r="C704" s="127" t="s">
        <v>938</v>
      </c>
      <c r="D704" s="56" t="s">
        <v>938</v>
      </c>
      <c r="E704" s="56" t="s">
        <v>938</v>
      </c>
      <c r="F704" s="104" t="s">
        <v>938</v>
      </c>
      <c r="G704" s="127" t="s">
        <v>3660</v>
      </c>
      <c r="H704" s="56" t="s">
        <v>3661</v>
      </c>
      <c r="I704" s="56" t="s">
        <v>3662</v>
      </c>
      <c r="J704" s="56" t="s">
        <v>1521</v>
      </c>
      <c r="K704" s="205" t="s">
        <v>3853</v>
      </c>
      <c r="L704" s="190"/>
    </row>
    <row r="705" spans="1:12" s="2" customFormat="1" x14ac:dyDescent="0.35">
      <c r="A705" s="214"/>
      <c r="B705" s="211"/>
      <c r="C705" s="128"/>
      <c r="D705" s="57"/>
      <c r="E705" s="57"/>
      <c r="F705" s="105"/>
      <c r="G705" s="128" t="s">
        <v>3663</v>
      </c>
      <c r="H705" s="57" t="s">
        <v>3664</v>
      </c>
      <c r="I705" s="57" t="s">
        <v>3662</v>
      </c>
      <c r="J705" s="57" t="s">
        <v>1521</v>
      </c>
      <c r="K705" s="205"/>
      <c r="L705" s="192"/>
    </row>
    <row r="706" spans="1:12" x14ac:dyDescent="0.35">
      <c r="A706" s="218" t="s">
        <v>613</v>
      </c>
      <c r="B706" s="215" t="s">
        <v>614</v>
      </c>
      <c r="C706" s="117" t="s">
        <v>2735</v>
      </c>
      <c r="D706" s="115" t="s">
        <v>2736</v>
      </c>
      <c r="E706" s="115" t="s">
        <v>2737</v>
      </c>
      <c r="F706" s="84" t="s">
        <v>924</v>
      </c>
      <c r="G706" s="117" t="s">
        <v>3103</v>
      </c>
      <c r="H706" s="115" t="s">
        <v>3104</v>
      </c>
      <c r="I706" s="115"/>
      <c r="J706" s="115" t="s">
        <v>1521</v>
      </c>
      <c r="K706" s="202" t="s">
        <v>3857</v>
      </c>
      <c r="L706" s="187" t="s">
        <v>3860</v>
      </c>
    </row>
    <row r="707" spans="1:12" s="2" customFormat="1" x14ac:dyDescent="0.35">
      <c r="A707" s="235"/>
      <c r="B707" s="217"/>
      <c r="C707" s="118" t="s">
        <v>2738</v>
      </c>
      <c r="D707" s="116" t="s">
        <v>2739</v>
      </c>
      <c r="E707" s="116" t="s">
        <v>2740</v>
      </c>
      <c r="F707" s="85" t="s">
        <v>924</v>
      </c>
      <c r="G707" s="118"/>
      <c r="H707" s="116"/>
      <c r="I707" s="116"/>
      <c r="J707" s="116"/>
      <c r="K707" s="202"/>
      <c r="L707" s="189"/>
    </row>
    <row r="708" spans="1:12" x14ac:dyDescent="0.35">
      <c r="A708" s="223" t="s">
        <v>615</v>
      </c>
      <c r="B708" s="225" t="s">
        <v>616</v>
      </c>
      <c r="C708" s="140" t="s">
        <v>2741</v>
      </c>
      <c r="D708" s="112" t="s">
        <v>2742</v>
      </c>
      <c r="E708" s="112" t="s">
        <v>616</v>
      </c>
      <c r="F708" s="67" t="s">
        <v>924</v>
      </c>
      <c r="G708" s="140" t="s">
        <v>938</v>
      </c>
      <c r="H708" s="112" t="s">
        <v>938</v>
      </c>
      <c r="I708" s="112" t="s">
        <v>938</v>
      </c>
      <c r="J708" s="112" t="s">
        <v>938</v>
      </c>
      <c r="K708" s="204" t="s">
        <v>3850</v>
      </c>
      <c r="L708" s="194"/>
    </row>
    <row r="709" spans="1:12" s="2" customFormat="1" x14ac:dyDescent="0.35">
      <c r="A709" s="224"/>
      <c r="B709" s="226"/>
      <c r="C709" s="120" t="s">
        <v>2743</v>
      </c>
      <c r="D709" s="113" t="s">
        <v>2744</v>
      </c>
      <c r="E709" s="113"/>
      <c r="F709" s="68" t="s">
        <v>924</v>
      </c>
      <c r="G709" s="120"/>
      <c r="H709" s="113"/>
      <c r="I709" s="113"/>
      <c r="J709" s="113"/>
      <c r="K709" s="204"/>
      <c r="L709" s="195"/>
    </row>
    <row r="710" spans="1:12" x14ac:dyDescent="0.35">
      <c r="A710" s="223" t="s">
        <v>642</v>
      </c>
      <c r="B710" s="225" t="s">
        <v>643</v>
      </c>
      <c r="C710" s="140" t="s">
        <v>2745</v>
      </c>
      <c r="D710" s="112" t="s">
        <v>2746</v>
      </c>
      <c r="E710" s="112" t="s">
        <v>2747</v>
      </c>
      <c r="F710" s="67" t="s">
        <v>1504</v>
      </c>
      <c r="G710" s="140" t="s">
        <v>938</v>
      </c>
      <c r="H710" s="112" t="s">
        <v>938</v>
      </c>
      <c r="I710" s="112" t="s">
        <v>938</v>
      </c>
      <c r="J710" s="112" t="s">
        <v>938</v>
      </c>
      <c r="K710" s="204" t="s">
        <v>3850</v>
      </c>
      <c r="L710" s="194"/>
    </row>
    <row r="711" spans="1:12" s="2" customFormat="1" x14ac:dyDescent="0.35">
      <c r="A711" s="224"/>
      <c r="B711" s="226"/>
      <c r="C711" s="120" t="s">
        <v>2748</v>
      </c>
      <c r="D711" s="113" t="s">
        <v>2749</v>
      </c>
      <c r="E711" s="113" t="s">
        <v>2750</v>
      </c>
      <c r="F711" s="68" t="s">
        <v>1504</v>
      </c>
      <c r="G711" s="120"/>
      <c r="H711" s="113"/>
      <c r="I711" s="113"/>
      <c r="J711" s="113"/>
      <c r="K711" s="204"/>
      <c r="L711" s="195"/>
    </row>
    <row r="712" spans="1:12" x14ac:dyDescent="0.35">
      <c r="A712" s="212" t="s">
        <v>664</v>
      </c>
      <c r="B712" s="209" t="s">
        <v>665</v>
      </c>
      <c r="C712" s="127" t="s">
        <v>938</v>
      </c>
      <c r="D712" s="56" t="s">
        <v>938</v>
      </c>
      <c r="E712" s="56" t="s">
        <v>938</v>
      </c>
      <c r="F712" s="104" t="s">
        <v>938</v>
      </c>
      <c r="G712" s="127" t="s">
        <v>3665</v>
      </c>
      <c r="H712" s="56" t="s">
        <v>3666</v>
      </c>
      <c r="I712" s="56" t="s">
        <v>3667</v>
      </c>
      <c r="J712" s="56" t="s">
        <v>1521</v>
      </c>
      <c r="K712" s="205" t="s">
        <v>3853</v>
      </c>
      <c r="L712" s="190"/>
    </row>
    <row r="713" spans="1:12" s="2" customFormat="1" x14ac:dyDescent="0.35">
      <c r="A713" s="214"/>
      <c r="B713" s="211"/>
      <c r="C713" s="128"/>
      <c r="D713" s="57"/>
      <c r="E713" s="57"/>
      <c r="F713" s="105"/>
      <c r="G713" s="128" t="s">
        <v>3668</v>
      </c>
      <c r="H713" s="57" t="s">
        <v>3669</v>
      </c>
      <c r="I713" s="57" t="s">
        <v>665</v>
      </c>
      <c r="J713" s="57" t="s">
        <v>1521</v>
      </c>
      <c r="K713" s="205"/>
      <c r="L713" s="192"/>
    </row>
    <row r="714" spans="1:12" x14ac:dyDescent="0.35">
      <c r="A714" s="212" t="s">
        <v>666</v>
      </c>
      <c r="B714" s="209" t="s">
        <v>667</v>
      </c>
      <c r="C714" s="127" t="s">
        <v>938</v>
      </c>
      <c r="D714" s="56" t="s">
        <v>938</v>
      </c>
      <c r="E714" s="56" t="s">
        <v>938</v>
      </c>
      <c r="F714" s="104" t="s">
        <v>938</v>
      </c>
      <c r="G714" s="127" t="s">
        <v>3670</v>
      </c>
      <c r="H714" s="56" t="s">
        <v>3671</v>
      </c>
      <c r="I714" s="56" t="s">
        <v>3672</v>
      </c>
      <c r="J714" s="56" t="s">
        <v>3908</v>
      </c>
      <c r="K714" s="205" t="s">
        <v>3853</v>
      </c>
      <c r="L714" s="190"/>
    </row>
    <row r="715" spans="1:12" s="2" customFormat="1" x14ac:dyDescent="0.35">
      <c r="A715" s="214"/>
      <c r="B715" s="211"/>
      <c r="C715" s="128"/>
      <c r="D715" s="57"/>
      <c r="E715" s="57"/>
      <c r="F715" s="105"/>
      <c r="G715" s="128" t="s">
        <v>3673</v>
      </c>
      <c r="H715" s="57" t="s">
        <v>3674</v>
      </c>
      <c r="I715" s="57" t="s">
        <v>3672</v>
      </c>
      <c r="J715" s="57" t="s">
        <v>3908</v>
      </c>
      <c r="K715" s="205"/>
      <c r="L715" s="192"/>
    </row>
    <row r="716" spans="1:12" s="55" customFormat="1" x14ac:dyDescent="0.35">
      <c r="A716" s="92" t="s">
        <v>711</v>
      </c>
      <c r="B716" s="106" t="s">
        <v>712</v>
      </c>
      <c r="C716" s="129" t="s">
        <v>938</v>
      </c>
      <c r="D716" s="106" t="s">
        <v>938</v>
      </c>
      <c r="E716" s="106" t="s">
        <v>938</v>
      </c>
      <c r="F716" s="130" t="s">
        <v>938</v>
      </c>
      <c r="G716" s="129" t="s">
        <v>938</v>
      </c>
      <c r="H716" s="106" t="s">
        <v>938</v>
      </c>
      <c r="I716" s="106" t="s">
        <v>938</v>
      </c>
      <c r="J716" s="106" t="s">
        <v>938</v>
      </c>
      <c r="K716" s="65" t="s">
        <v>3852</v>
      </c>
      <c r="L716" s="82"/>
    </row>
    <row r="717" spans="1:12" x14ac:dyDescent="0.35">
      <c r="A717" s="223" t="s">
        <v>713</v>
      </c>
      <c r="B717" s="221" t="s">
        <v>714</v>
      </c>
      <c r="C717" s="119" t="s">
        <v>2751</v>
      </c>
      <c r="D717" s="62" t="s">
        <v>2752</v>
      </c>
      <c r="E717" s="62" t="s">
        <v>2753</v>
      </c>
      <c r="F717" s="103" t="s">
        <v>1011</v>
      </c>
      <c r="G717" s="119" t="s">
        <v>938</v>
      </c>
      <c r="H717" s="62" t="s">
        <v>938</v>
      </c>
      <c r="I717" s="62" t="s">
        <v>938</v>
      </c>
      <c r="J717" s="62" t="s">
        <v>938</v>
      </c>
      <c r="K717" s="204" t="s">
        <v>3850</v>
      </c>
      <c r="L717" s="194"/>
    </row>
    <row r="718" spans="1:12" s="2" customFormat="1" x14ac:dyDescent="0.35">
      <c r="A718" s="224"/>
      <c r="B718" s="222"/>
      <c r="C718" s="120" t="s">
        <v>2754</v>
      </c>
      <c r="D718" s="113" t="s">
        <v>2755</v>
      </c>
      <c r="E718" s="113"/>
      <c r="F718" s="68" t="s">
        <v>1011</v>
      </c>
      <c r="G718" s="120"/>
      <c r="H718" s="113"/>
      <c r="I718" s="113"/>
      <c r="J718" s="113"/>
      <c r="K718" s="204"/>
      <c r="L718" s="195"/>
    </row>
    <row r="719" spans="1:12" s="55" customFormat="1" x14ac:dyDescent="0.35">
      <c r="A719" s="92" t="s">
        <v>715</v>
      </c>
      <c r="B719" s="106" t="s">
        <v>716</v>
      </c>
      <c r="C719" s="129" t="s">
        <v>938</v>
      </c>
      <c r="D719" s="106" t="s">
        <v>938</v>
      </c>
      <c r="E719" s="106" t="s">
        <v>938</v>
      </c>
      <c r="F719" s="130" t="s">
        <v>938</v>
      </c>
      <c r="G719" s="129" t="s">
        <v>938</v>
      </c>
      <c r="H719" s="106" t="s">
        <v>938</v>
      </c>
      <c r="I719" s="106" t="s">
        <v>938</v>
      </c>
      <c r="J719" s="106" t="s">
        <v>938</v>
      </c>
      <c r="K719" s="65" t="s">
        <v>3852</v>
      </c>
      <c r="L719" s="82"/>
    </row>
    <row r="720" spans="1:12" x14ac:dyDescent="0.35">
      <c r="A720" s="229" t="s">
        <v>717</v>
      </c>
      <c r="B720" s="227" t="s">
        <v>718</v>
      </c>
      <c r="C720" s="121" t="s">
        <v>2756</v>
      </c>
      <c r="D720" s="122" t="s">
        <v>2757</v>
      </c>
      <c r="E720" s="122"/>
      <c r="F720" s="101" t="s">
        <v>1626</v>
      </c>
      <c r="G720" s="121" t="s">
        <v>3675</v>
      </c>
      <c r="H720" s="122" t="s">
        <v>3676</v>
      </c>
      <c r="I720" s="122"/>
      <c r="J720" s="122" t="s">
        <v>1521</v>
      </c>
      <c r="K720" s="203" t="s">
        <v>3861</v>
      </c>
      <c r="L720" s="185" t="s">
        <v>3859</v>
      </c>
    </row>
    <row r="721" spans="1:12" x14ac:dyDescent="0.35">
      <c r="A721" s="241"/>
      <c r="B721" s="236"/>
      <c r="C721" s="121"/>
      <c r="D721" s="122"/>
      <c r="E721" s="122"/>
      <c r="F721" s="101"/>
      <c r="G721" s="121" t="s">
        <v>3677</v>
      </c>
      <c r="H721" s="122" t="s">
        <v>3678</v>
      </c>
      <c r="I721" s="122" t="s">
        <v>718</v>
      </c>
      <c r="J721" s="122" t="s">
        <v>3388</v>
      </c>
      <c r="K721" s="203"/>
      <c r="L721" s="193"/>
    </row>
    <row r="722" spans="1:12" s="2" customFormat="1" x14ac:dyDescent="0.35">
      <c r="A722" s="230"/>
      <c r="B722" s="228"/>
      <c r="C722" s="123"/>
      <c r="D722" s="124"/>
      <c r="E722" s="124"/>
      <c r="F722" s="102"/>
      <c r="G722" s="123" t="s">
        <v>3679</v>
      </c>
      <c r="H722" s="124" t="s">
        <v>3680</v>
      </c>
      <c r="I722" s="124" t="s">
        <v>718</v>
      </c>
      <c r="J722" s="124" t="s">
        <v>3388</v>
      </c>
      <c r="K722" s="203"/>
      <c r="L722" s="186"/>
    </row>
    <row r="723" spans="1:12" x14ac:dyDescent="0.35">
      <c r="A723" s="223" t="s">
        <v>732</v>
      </c>
      <c r="B723" s="221" t="s">
        <v>733</v>
      </c>
      <c r="C723" s="119" t="s">
        <v>2758</v>
      </c>
      <c r="D723" s="62" t="s">
        <v>2759</v>
      </c>
      <c r="E723" s="62" t="s">
        <v>733</v>
      </c>
      <c r="F723" s="103" t="s">
        <v>924</v>
      </c>
      <c r="G723" s="119" t="s">
        <v>938</v>
      </c>
      <c r="H723" s="62" t="s">
        <v>938</v>
      </c>
      <c r="I723" s="62" t="s">
        <v>938</v>
      </c>
      <c r="J723" s="62" t="s">
        <v>938</v>
      </c>
      <c r="K723" s="204" t="s">
        <v>3850</v>
      </c>
      <c r="L723" s="194"/>
    </row>
    <row r="724" spans="1:12" s="2" customFormat="1" x14ac:dyDescent="0.35">
      <c r="A724" s="224"/>
      <c r="B724" s="222"/>
      <c r="C724" s="120" t="s">
        <v>2760</v>
      </c>
      <c r="D724" s="113" t="s">
        <v>2761</v>
      </c>
      <c r="E724" s="113" t="s">
        <v>733</v>
      </c>
      <c r="F724" s="68" t="s">
        <v>924</v>
      </c>
      <c r="G724" s="120"/>
      <c r="H724" s="113"/>
      <c r="I724" s="113"/>
      <c r="J724" s="113"/>
      <c r="K724" s="204"/>
      <c r="L724" s="195"/>
    </row>
    <row r="725" spans="1:12" x14ac:dyDescent="0.35">
      <c r="A725" s="223" t="s">
        <v>734</v>
      </c>
      <c r="B725" s="225" t="s">
        <v>735</v>
      </c>
      <c r="C725" s="140" t="s">
        <v>2762</v>
      </c>
      <c r="D725" s="112" t="s">
        <v>2763</v>
      </c>
      <c r="E725" s="112" t="s">
        <v>735</v>
      </c>
      <c r="F725" s="67" t="s">
        <v>1030</v>
      </c>
      <c r="G725" s="140" t="s">
        <v>938</v>
      </c>
      <c r="H725" s="112" t="s">
        <v>938</v>
      </c>
      <c r="I725" s="112" t="s">
        <v>938</v>
      </c>
      <c r="J725" s="112" t="s">
        <v>938</v>
      </c>
      <c r="K725" s="204" t="s">
        <v>3850</v>
      </c>
      <c r="L725" s="194"/>
    </row>
    <row r="726" spans="1:12" s="2" customFormat="1" x14ac:dyDescent="0.35">
      <c r="A726" s="224"/>
      <c r="B726" s="226"/>
      <c r="C726" s="120" t="s">
        <v>2764</v>
      </c>
      <c r="D726" s="113" t="s">
        <v>2765</v>
      </c>
      <c r="E726" s="113" t="s">
        <v>735</v>
      </c>
      <c r="F726" s="68" t="s">
        <v>1030</v>
      </c>
      <c r="G726" s="120"/>
      <c r="H726" s="113"/>
      <c r="I726" s="113"/>
      <c r="J726" s="113"/>
      <c r="K726" s="204"/>
      <c r="L726" s="195"/>
    </row>
    <row r="727" spans="1:12" x14ac:dyDescent="0.35">
      <c r="A727" s="212" t="s">
        <v>736</v>
      </c>
      <c r="B727" s="209" t="s">
        <v>737</v>
      </c>
      <c r="C727" s="127" t="s">
        <v>938</v>
      </c>
      <c r="D727" s="56" t="s">
        <v>938</v>
      </c>
      <c r="E727" s="56" t="s">
        <v>938</v>
      </c>
      <c r="F727" s="104" t="s">
        <v>938</v>
      </c>
      <c r="G727" s="127" t="s">
        <v>3681</v>
      </c>
      <c r="H727" s="56" t="s">
        <v>3682</v>
      </c>
      <c r="I727" s="56" t="s">
        <v>737</v>
      </c>
      <c r="J727" s="56" t="s">
        <v>3683</v>
      </c>
      <c r="K727" s="205" t="s">
        <v>3853</v>
      </c>
      <c r="L727" s="190"/>
    </row>
    <row r="728" spans="1:12" s="2" customFormat="1" x14ac:dyDescent="0.35">
      <c r="A728" s="214"/>
      <c r="B728" s="211"/>
      <c r="C728" s="128"/>
      <c r="D728" s="57"/>
      <c r="E728" s="57"/>
      <c r="F728" s="105"/>
      <c r="G728" s="128" t="s">
        <v>3684</v>
      </c>
      <c r="H728" s="57" t="s">
        <v>3685</v>
      </c>
      <c r="I728" s="57" t="s">
        <v>737</v>
      </c>
      <c r="J728" s="57" t="s">
        <v>3683</v>
      </c>
      <c r="K728" s="205"/>
      <c r="L728" s="192"/>
    </row>
    <row r="729" spans="1:12" x14ac:dyDescent="0.35">
      <c r="A729" s="212" t="s">
        <v>740</v>
      </c>
      <c r="B729" s="209" t="s">
        <v>741</v>
      </c>
      <c r="C729" s="127" t="s">
        <v>938</v>
      </c>
      <c r="D729" s="56" t="s">
        <v>938</v>
      </c>
      <c r="E729" s="56" t="s">
        <v>938</v>
      </c>
      <c r="F729" s="104" t="s">
        <v>938</v>
      </c>
      <c r="G729" s="127" t="s">
        <v>3686</v>
      </c>
      <c r="H729" s="56" t="s">
        <v>3687</v>
      </c>
      <c r="I729" s="56" t="s">
        <v>741</v>
      </c>
      <c r="J729" s="56" t="s">
        <v>3688</v>
      </c>
      <c r="K729" s="205" t="s">
        <v>3853</v>
      </c>
      <c r="L729" s="190"/>
    </row>
    <row r="730" spans="1:12" s="2" customFormat="1" x14ac:dyDescent="0.35">
      <c r="A730" s="214"/>
      <c r="B730" s="211"/>
      <c r="C730" s="128"/>
      <c r="D730" s="57"/>
      <c r="E730" s="57"/>
      <c r="F730" s="105"/>
      <c r="G730" s="128" t="s">
        <v>3689</v>
      </c>
      <c r="H730" s="57" t="s">
        <v>3690</v>
      </c>
      <c r="I730" s="57" t="s">
        <v>3691</v>
      </c>
      <c r="J730" s="57" t="s">
        <v>3688</v>
      </c>
      <c r="K730" s="205"/>
      <c r="L730" s="192"/>
    </row>
    <row r="731" spans="1:12" x14ac:dyDescent="0.35">
      <c r="A731" s="212" t="s">
        <v>742</v>
      </c>
      <c r="B731" s="209" t="s">
        <v>743</v>
      </c>
      <c r="C731" s="127" t="s">
        <v>938</v>
      </c>
      <c r="D731" s="56" t="s">
        <v>938</v>
      </c>
      <c r="E731" s="56" t="s">
        <v>938</v>
      </c>
      <c r="F731" s="104" t="s">
        <v>938</v>
      </c>
      <c r="G731" s="127" t="s">
        <v>3692</v>
      </c>
      <c r="H731" s="56" t="s">
        <v>3693</v>
      </c>
      <c r="I731" s="56" t="s">
        <v>3694</v>
      </c>
      <c r="J731" s="56" t="s">
        <v>3695</v>
      </c>
      <c r="K731" s="205" t="s">
        <v>3853</v>
      </c>
      <c r="L731" s="190"/>
    </row>
    <row r="732" spans="1:12" s="2" customFormat="1" x14ac:dyDescent="0.35">
      <c r="A732" s="214"/>
      <c r="B732" s="211"/>
      <c r="C732" s="128"/>
      <c r="D732" s="57"/>
      <c r="E732" s="57"/>
      <c r="F732" s="105"/>
      <c r="G732" s="128" t="s">
        <v>3696</v>
      </c>
      <c r="H732" s="57" t="s">
        <v>3697</v>
      </c>
      <c r="I732" s="57" t="s">
        <v>3694</v>
      </c>
      <c r="J732" s="57" t="s">
        <v>3695</v>
      </c>
      <c r="K732" s="205"/>
      <c r="L732" s="192"/>
    </row>
    <row r="733" spans="1:12" x14ac:dyDescent="0.35">
      <c r="A733" s="212" t="s">
        <v>744</v>
      </c>
      <c r="B733" s="209" t="s">
        <v>745</v>
      </c>
      <c r="C733" s="127" t="s">
        <v>938</v>
      </c>
      <c r="D733" s="56" t="s">
        <v>938</v>
      </c>
      <c r="E733" s="56" t="s">
        <v>938</v>
      </c>
      <c r="F733" s="104" t="s">
        <v>938</v>
      </c>
      <c r="G733" s="127" t="s">
        <v>3698</v>
      </c>
      <c r="H733" s="56" t="s">
        <v>3699</v>
      </c>
      <c r="I733" s="56" t="s">
        <v>3700</v>
      </c>
      <c r="J733" s="56" t="s">
        <v>3258</v>
      </c>
      <c r="K733" s="205" t="s">
        <v>3853</v>
      </c>
      <c r="L733" s="190"/>
    </row>
    <row r="734" spans="1:12" s="2" customFormat="1" x14ac:dyDescent="0.35">
      <c r="A734" s="214"/>
      <c r="B734" s="211"/>
      <c r="C734" s="128"/>
      <c r="D734" s="57"/>
      <c r="E734" s="57"/>
      <c r="F734" s="105"/>
      <c r="G734" s="128" t="s">
        <v>3701</v>
      </c>
      <c r="H734" s="57" t="s">
        <v>3702</v>
      </c>
      <c r="I734" s="57" t="s">
        <v>745</v>
      </c>
      <c r="J734" s="57" t="s">
        <v>3258</v>
      </c>
      <c r="K734" s="205"/>
      <c r="L734" s="192"/>
    </row>
    <row r="735" spans="1:12" s="55" customFormat="1" x14ac:dyDescent="0.35">
      <c r="A735" s="92" t="s">
        <v>746</v>
      </c>
      <c r="B735" s="106" t="s">
        <v>746</v>
      </c>
      <c r="C735" s="129" t="s">
        <v>938</v>
      </c>
      <c r="D735" s="106" t="s">
        <v>938</v>
      </c>
      <c r="E735" s="106" t="s">
        <v>938</v>
      </c>
      <c r="F735" s="130" t="s">
        <v>938</v>
      </c>
      <c r="G735" s="129" t="s">
        <v>938</v>
      </c>
      <c r="H735" s="106" t="s">
        <v>938</v>
      </c>
      <c r="I735" s="106" t="s">
        <v>938</v>
      </c>
      <c r="J735" s="106" t="s">
        <v>938</v>
      </c>
      <c r="K735" s="65" t="s">
        <v>3852</v>
      </c>
      <c r="L735" s="82"/>
    </row>
    <row r="736" spans="1:12" x14ac:dyDescent="0.35">
      <c r="A736" s="212" t="s">
        <v>749</v>
      </c>
      <c r="B736" s="209" t="s">
        <v>750</v>
      </c>
      <c r="C736" s="127" t="s">
        <v>938</v>
      </c>
      <c r="D736" s="56" t="s">
        <v>938</v>
      </c>
      <c r="E736" s="56" t="s">
        <v>938</v>
      </c>
      <c r="F736" s="104" t="s">
        <v>938</v>
      </c>
      <c r="G736" s="127" t="s">
        <v>3703</v>
      </c>
      <c r="H736" s="56" t="s">
        <v>3704</v>
      </c>
      <c r="I736" s="56" t="s">
        <v>3705</v>
      </c>
      <c r="J736" s="56" t="s">
        <v>3908</v>
      </c>
      <c r="K736" s="205" t="s">
        <v>3853</v>
      </c>
      <c r="L736" s="190"/>
    </row>
    <row r="737" spans="1:12" s="2" customFormat="1" x14ac:dyDescent="0.35">
      <c r="A737" s="214"/>
      <c r="B737" s="211"/>
      <c r="C737" s="128"/>
      <c r="D737" s="57"/>
      <c r="E737" s="57"/>
      <c r="F737" s="105"/>
      <c r="G737" s="128" t="s">
        <v>3706</v>
      </c>
      <c r="H737" s="57" t="s">
        <v>3707</v>
      </c>
      <c r="I737" s="57" t="s">
        <v>3708</v>
      </c>
      <c r="J737" s="57" t="s">
        <v>3908</v>
      </c>
      <c r="K737" s="205"/>
      <c r="L737" s="192"/>
    </row>
    <row r="738" spans="1:12" s="55" customFormat="1" x14ac:dyDescent="0.35">
      <c r="A738" s="93" t="s">
        <v>769</v>
      </c>
      <c r="B738" s="107" t="s">
        <v>770</v>
      </c>
      <c r="C738" s="131" t="s">
        <v>2766</v>
      </c>
      <c r="D738" s="107" t="s">
        <v>2767</v>
      </c>
      <c r="E738" s="107" t="s">
        <v>2768</v>
      </c>
      <c r="F738" s="132" t="s">
        <v>1660</v>
      </c>
      <c r="G738" s="131" t="s">
        <v>938</v>
      </c>
      <c r="H738" s="107" t="s">
        <v>938</v>
      </c>
      <c r="I738" s="107" t="s">
        <v>938</v>
      </c>
      <c r="J738" s="107" t="s">
        <v>938</v>
      </c>
      <c r="K738" s="64" t="s">
        <v>3850</v>
      </c>
      <c r="L738" s="81"/>
    </row>
    <row r="739" spans="1:12" x14ac:dyDescent="0.35">
      <c r="A739" s="223" t="s">
        <v>777</v>
      </c>
      <c r="B739" s="225" t="s">
        <v>778</v>
      </c>
      <c r="C739" s="140" t="s">
        <v>2300</v>
      </c>
      <c r="D739" s="112" t="s">
        <v>2301</v>
      </c>
      <c r="E739" s="112" t="s">
        <v>778</v>
      </c>
      <c r="F739" s="67" t="s">
        <v>2305</v>
      </c>
      <c r="G739" s="140" t="s">
        <v>938</v>
      </c>
      <c r="H739" s="112" t="s">
        <v>938</v>
      </c>
      <c r="I739" s="112" t="s">
        <v>938</v>
      </c>
      <c r="J739" s="112" t="s">
        <v>938</v>
      </c>
      <c r="K739" s="204" t="s">
        <v>3850</v>
      </c>
      <c r="L739" s="194"/>
    </row>
    <row r="740" spans="1:12" s="2" customFormat="1" x14ac:dyDescent="0.35">
      <c r="A740" s="224"/>
      <c r="B740" s="226"/>
      <c r="C740" s="120" t="s">
        <v>2769</v>
      </c>
      <c r="D740" s="113" t="s">
        <v>2770</v>
      </c>
      <c r="E740" s="113"/>
      <c r="F740" s="68" t="s">
        <v>2305</v>
      </c>
      <c r="G740" s="120"/>
      <c r="H740" s="113"/>
      <c r="I740" s="113"/>
      <c r="J740" s="113"/>
      <c r="K740" s="204"/>
      <c r="L740" s="195"/>
    </row>
    <row r="741" spans="1:12" x14ac:dyDescent="0.35">
      <c r="A741" s="223" t="s">
        <v>779</v>
      </c>
      <c r="B741" s="221" t="s">
        <v>779</v>
      </c>
      <c r="C741" s="119" t="s">
        <v>2771</v>
      </c>
      <c r="D741" s="62" t="s">
        <v>2772</v>
      </c>
      <c r="E741" s="62" t="s">
        <v>2773</v>
      </c>
      <c r="F741" s="103" t="s">
        <v>913</v>
      </c>
      <c r="G741" s="119" t="s">
        <v>938</v>
      </c>
      <c r="H741" s="62" t="s">
        <v>938</v>
      </c>
      <c r="I741" s="62" t="s">
        <v>938</v>
      </c>
      <c r="J741" s="62" t="s">
        <v>938</v>
      </c>
      <c r="K741" s="204" t="s">
        <v>3850</v>
      </c>
      <c r="L741" s="194"/>
    </row>
    <row r="742" spans="1:12" x14ac:dyDescent="0.35">
      <c r="A742" s="240"/>
      <c r="B742" s="239"/>
      <c r="C742" s="119" t="s">
        <v>2774</v>
      </c>
      <c r="D742" s="62" t="s">
        <v>2775</v>
      </c>
      <c r="E742" s="62" t="s">
        <v>2776</v>
      </c>
      <c r="F742" s="103" t="s">
        <v>913</v>
      </c>
      <c r="G742" s="119"/>
      <c r="H742" s="62"/>
      <c r="I742" s="62"/>
      <c r="J742" s="62"/>
      <c r="K742" s="204"/>
      <c r="L742" s="196"/>
    </row>
    <row r="743" spans="1:12" s="2" customFormat="1" x14ac:dyDescent="0.35">
      <c r="A743" s="224"/>
      <c r="B743" s="222"/>
      <c r="C743" s="120" t="s">
        <v>2777</v>
      </c>
      <c r="D743" s="113" t="s">
        <v>2778</v>
      </c>
      <c r="E743" s="113" t="s">
        <v>2779</v>
      </c>
      <c r="F743" s="68" t="s">
        <v>913</v>
      </c>
      <c r="G743" s="120"/>
      <c r="H743" s="113"/>
      <c r="I743" s="113"/>
      <c r="J743" s="113"/>
      <c r="K743" s="204"/>
      <c r="L743" s="195"/>
    </row>
    <row r="744" spans="1:12" x14ac:dyDescent="0.35">
      <c r="A744" s="218" t="s">
        <v>782</v>
      </c>
      <c r="B744" s="231" t="s">
        <v>782</v>
      </c>
      <c r="C744" s="142" t="s">
        <v>2780</v>
      </c>
      <c r="D744" s="114" t="s">
        <v>2781</v>
      </c>
      <c r="E744" s="114" t="s">
        <v>1976</v>
      </c>
      <c r="F744" s="83" t="s">
        <v>924</v>
      </c>
      <c r="G744" s="142" t="s">
        <v>3103</v>
      </c>
      <c r="H744" s="114" t="s">
        <v>3104</v>
      </c>
      <c r="I744" s="114"/>
      <c r="J744" s="114" t="s">
        <v>1521</v>
      </c>
      <c r="K744" s="202" t="s">
        <v>3857</v>
      </c>
      <c r="L744" s="187" t="s">
        <v>3860</v>
      </c>
    </row>
    <row r="745" spans="1:12" s="2" customFormat="1" x14ac:dyDescent="0.35">
      <c r="A745" s="235"/>
      <c r="B745" s="233"/>
      <c r="C745" s="118" t="s">
        <v>2782</v>
      </c>
      <c r="D745" s="116" t="s">
        <v>2783</v>
      </c>
      <c r="E745" s="116" t="s">
        <v>2784</v>
      </c>
      <c r="F745" s="85" t="s">
        <v>924</v>
      </c>
      <c r="G745" s="118"/>
      <c r="H745" s="116"/>
      <c r="I745" s="116"/>
      <c r="J745" s="116"/>
      <c r="K745" s="202"/>
      <c r="L745" s="189"/>
    </row>
    <row r="746" spans="1:12" s="55" customFormat="1" x14ac:dyDescent="0.35">
      <c r="A746" s="93" t="s">
        <v>75</v>
      </c>
      <c r="B746" s="107" t="s">
        <v>76</v>
      </c>
      <c r="C746" s="131" t="s">
        <v>2785</v>
      </c>
      <c r="D746" s="107" t="s">
        <v>2786</v>
      </c>
      <c r="E746" s="107" t="s">
        <v>76</v>
      </c>
      <c r="F746" s="132" t="s">
        <v>1521</v>
      </c>
      <c r="G746" s="131" t="s">
        <v>938</v>
      </c>
      <c r="H746" s="107" t="s">
        <v>938</v>
      </c>
      <c r="I746" s="107" t="s">
        <v>938</v>
      </c>
      <c r="J746" s="107" t="s">
        <v>938</v>
      </c>
      <c r="K746" s="64" t="s">
        <v>3850</v>
      </c>
      <c r="L746" s="81"/>
    </row>
    <row r="747" spans="1:12" s="55" customFormat="1" x14ac:dyDescent="0.35">
      <c r="A747" s="93" t="s">
        <v>548</v>
      </c>
      <c r="B747" s="107" t="s">
        <v>549</v>
      </c>
      <c r="C747" s="131" t="s">
        <v>2787</v>
      </c>
      <c r="D747" s="107" t="s">
        <v>2788</v>
      </c>
      <c r="E747" s="107" t="s">
        <v>502</v>
      </c>
      <c r="F747" s="132" t="s">
        <v>1681</v>
      </c>
      <c r="G747" s="131" t="s">
        <v>938</v>
      </c>
      <c r="H747" s="107" t="s">
        <v>938</v>
      </c>
      <c r="I747" s="107" t="s">
        <v>938</v>
      </c>
      <c r="J747" s="107" t="s">
        <v>938</v>
      </c>
      <c r="K747" s="64" t="s">
        <v>3850</v>
      </c>
      <c r="L747" s="81"/>
    </row>
    <row r="748" spans="1:12" s="55" customFormat="1" x14ac:dyDescent="0.35">
      <c r="A748" s="92" t="s">
        <v>583</v>
      </c>
      <c r="B748" s="106" t="s">
        <v>317</v>
      </c>
      <c r="C748" s="129" t="s">
        <v>938</v>
      </c>
      <c r="D748" s="106" t="s">
        <v>938</v>
      </c>
      <c r="E748" s="106" t="s">
        <v>938</v>
      </c>
      <c r="F748" s="130" t="s">
        <v>938</v>
      </c>
      <c r="G748" s="129" t="s">
        <v>938</v>
      </c>
      <c r="H748" s="106" t="s">
        <v>938</v>
      </c>
      <c r="I748" s="106" t="s">
        <v>938</v>
      </c>
      <c r="J748" s="106" t="s">
        <v>938</v>
      </c>
      <c r="K748" s="65" t="s">
        <v>3852</v>
      </c>
      <c r="L748" s="82"/>
    </row>
    <row r="749" spans="1:12" s="55" customFormat="1" x14ac:dyDescent="0.35">
      <c r="A749" s="93" t="s">
        <v>785</v>
      </c>
      <c r="B749" s="107" t="s">
        <v>786</v>
      </c>
      <c r="C749" s="131" t="s">
        <v>2789</v>
      </c>
      <c r="D749" s="107" t="s">
        <v>2790</v>
      </c>
      <c r="E749" s="107" t="s">
        <v>2791</v>
      </c>
      <c r="F749" s="132" t="s">
        <v>1681</v>
      </c>
      <c r="G749" s="131" t="s">
        <v>938</v>
      </c>
      <c r="H749" s="107" t="s">
        <v>938</v>
      </c>
      <c r="I749" s="107" t="s">
        <v>938</v>
      </c>
      <c r="J749" s="107" t="s">
        <v>938</v>
      </c>
      <c r="K749" s="64" t="s">
        <v>3850</v>
      </c>
      <c r="L749" s="81"/>
    </row>
    <row r="750" spans="1:12" s="55" customFormat="1" x14ac:dyDescent="0.35">
      <c r="A750" s="93" t="s">
        <v>833</v>
      </c>
      <c r="B750" s="107" t="s">
        <v>834</v>
      </c>
      <c r="C750" s="131" t="s">
        <v>2792</v>
      </c>
      <c r="D750" s="107" t="s">
        <v>2793</v>
      </c>
      <c r="E750" s="107" t="s">
        <v>2794</v>
      </c>
      <c r="F750" s="132" t="s">
        <v>2795</v>
      </c>
      <c r="G750" s="131" t="s">
        <v>938</v>
      </c>
      <c r="H750" s="107" t="s">
        <v>938</v>
      </c>
      <c r="I750" s="107" t="s">
        <v>938</v>
      </c>
      <c r="J750" s="107" t="s">
        <v>938</v>
      </c>
      <c r="K750" s="64" t="s">
        <v>3850</v>
      </c>
      <c r="L750" s="81"/>
    </row>
    <row r="751" spans="1:12" s="55" customFormat="1" x14ac:dyDescent="0.35">
      <c r="A751" s="96" t="s">
        <v>103</v>
      </c>
      <c r="B751" s="109" t="s">
        <v>104</v>
      </c>
      <c r="C751" s="136" t="s">
        <v>938</v>
      </c>
      <c r="D751" s="109" t="s">
        <v>938</v>
      </c>
      <c r="E751" s="109" t="s">
        <v>938</v>
      </c>
      <c r="F751" s="137" t="s">
        <v>938</v>
      </c>
      <c r="G751" s="136" t="s">
        <v>3709</v>
      </c>
      <c r="H751" s="109" t="s">
        <v>3710</v>
      </c>
      <c r="I751" s="109" t="s">
        <v>104</v>
      </c>
      <c r="J751" s="109" t="s">
        <v>3711</v>
      </c>
      <c r="K751" s="66" t="s">
        <v>3853</v>
      </c>
      <c r="L751" s="87"/>
    </row>
    <row r="752" spans="1:12" s="55" customFormat="1" x14ac:dyDescent="0.35">
      <c r="A752" s="96" t="s">
        <v>129</v>
      </c>
      <c r="B752" s="109" t="s">
        <v>130</v>
      </c>
      <c r="C752" s="136" t="s">
        <v>938</v>
      </c>
      <c r="D752" s="109" t="s">
        <v>938</v>
      </c>
      <c r="E752" s="109" t="s">
        <v>938</v>
      </c>
      <c r="F752" s="137" t="s">
        <v>938</v>
      </c>
      <c r="G752" s="136" t="s">
        <v>3712</v>
      </c>
      <c r="H752" s="109" t="s">
        <v>3713</v>
      </c>
      <c r="I752" s="109" t="s">
        <v>130</v>
      </c>
      <c r="J752" s="109" t="s">
        <v>1521</v>
      </c>
      <c r="K752" s="66" t="s">
        <v>3853</v>
      </c>
      <c r="L752" s="87"/>
    </row>
    <row r="753" spans="1:12" s="55" customFormat="1" x14ac:dyDescent="0.35">
      <c r="A753" s="92" t="s">
        <v>133</v>
      </c>
      <c r="B753" s="106" t="s">
        <v>134</v>
      </c>
      <c r="C753" s="129" t="s">
        <v>938</v>
      </c>
      <c r="D753" s="106" t="s">
        <v>938</v>
      </c>
      <c r="E753" s="106" t="s">
        <v>938</v>
      </c>
      <c r="F753" s="130" t="s">
        <v>938</v>
      </c>
      <c r="G753" s="129" t="s">
        <v>938</v>
      </c>
      <c r="H753" s="106" t="s">
        <v>938</v>
      </c>
      <c r="I753" s="106" t="s">
        <v>938</v>
      </c>
      <c r="J753" s="106" t="s">
        <v>938</v>
      </c>
      <c r="K753" s="65" t="s">
        <v>3852</v>
      </c>
      <c r="L753" s="82"/>
    </row>
    <row r="754" spans="1:12" s="55" customFormat="1" x14ac:dyDescent="0.35">
      <c r="A754" s="93" t="s">
        <v>139</v>
      </c>
      <c r="B754" s="107" t="s">
        <v>140</v>
      </c>
      <c r="C754" s="131" t="s">
        <v>2796</v>
      </c>
      <c r="D754" s="107" t="s">
        <v>2797</v>
      </c>
      <c r="E754" s="107" t="s">
        <v>140</v>
      </c>
      <c r="F754" s="132" t="s">
        <v>2798</v>
      </c>
      <c r="G754" s="131" t="s">
        <v>938</v>
      </c>
      <c r="H754" s="107" t="s">
        <v>938</v>
      </c>
      <c r="I754" s="107" t="s">
        <v>938</v>
      </c>
      <c r="J754" s="107" t="s">
        <v>938</v>
      </c>
      <c r="K754" s="64" t="s">
        <v>3850</v>
      </c>
      <c r="L754" s="81"/>
    </row>
    <row r="755" spans="1:12" s="55" customFormat="1" x14ac:dyDescent="0.35">
      <c r="A755" s="93" t="s">
        <v>159</v>
      </c>
      <c r="B755" s="107" t="s">
        <v>160</v>
      </c>
      <c r="C755" s="131" t="s">
        <v>2799</v>
      </c>
      <c r="D755" s="107" t="s">
        <v>2800</v>
      </c>
      <c r="E755" s="107" t="s">
        <v>160</v>
      </c>
      <c r="F755" s="132" t="s">
        <v>1681</v>
      </c>
      <c r="G755" s="131" t="s">
        <v>938</v>
      </c>
      <c r="H755" s="107" t="s">
        <v>938</v>
      </c>
      <c r="I755" s="107" t="s">
        <v>938</v>
      </c>
      <c r="J755" s="107" t="s">
        <v>938</v>
      </c>
      <c r="K755" s="64" t="s">
        <v>3850</v>
      </c>
      <c r="L755" s="81"/>
    </row>
    <row r="756" spans="1:12" s="55" customFormat="1" x14ac:dyDescent="0.35">
      <c r="A756" s="93" t="s">
        <v>161</v>
      </c>
      <c r="B756" s="107" t="s">
        <v>162</v>
      </c>
      <c r="C756" s="131" t="s">
        <v>2801</v>
      </c>
      <c r="D756" s="107" t="s">
        <v>2802</v>
      </c>
      <c r="E756" s="107" t="s">
        <v>2803</v>
      </c>
      <c r="F756" s="132" t="s">
        <v>2804</v>
      </c>
      <c r="G756" s="131" t="s">
        <v>938</v>
      </c>
      <c r="H756" s="107" t="s">
        <v>938</v>
      </c>
      <c r="I756" s="107" t="s">
        <v>938</v>
      </c>
      <c r="J756" s="107" t="s">
        <v>938</v>
      </c>
      <c r="K756" s="64" t="s">
        <v>3850</v>
      </c>
      <c r="L756" s="81"/>
    </row>
    <row r="757" spans="1:12" s="55" customFormat="1" ht="72.5" x14ac:dyDescent="0.35">
      <c r="A757" s="97" t="s">
        <v>163</v>
      </c>
      <c r="B757" s="111" t="s">
        <v>164</v>
      </c>
      <c r="C757" s="138" t="s">
        <v>2805</v>
      </c>
      <c r="D757" s="111" t="s">
        <v>2806</v>
      </c>
      <c r="E757" s="111" t="s">
        <v>2807</v>
      </c>
      <c r="F757" s="139" t="s">
        <v>2808</v>
      </c>
      <c r="G757" s="138" t="s">
        <v>3714</v>
      </c>
      <c r="H757" s="111" t="s">
        <v>3715</v>
      </c>
      <c r="I757" s="111" t="s">
        <v>164</v>
      </c>
      <c r="J757" s="111" t="s">
        <v>3400</v>
      </c>
      <c r="K757" s="80" t="s">
        <v>3861</v>
      </c>
      <c r="L757" s="88" t="s">
        <v>3877</v>
      </c>
    </row>
    <row r="758" spans="1:12" s="55" customFormat="1" x14ac:dyDescent="0.35">
      <c r="A758" s="92" t="s">
        <v>167</v>
      </c>
      <c r="B758" s="106" t="s">
        <v>168</v>
      </c>
      <c r="C758" s="129" t="s">
        <v>938</v>
      </c>
      <c r="D758" s="106" t="s">
        <v>938</v>
      </c>
      <c r="E758" s="106" t="s">
        <v>938</v>
      </c>
      <c r="F758" s="130" t="s">
        <v>938</v>
      </c>
      <c r="G758" s="129" t="s">
        <v>938</v>
      </c>
      <c r="H758" s="106" t="s">
        <v>938</v>
      </c>
      <c r="I758" s="106" t="s">
        <v>938</v>
      </c>
      <c r="J758" s="106" t="s">
        <v>938</v>
      </c>
      <c r="K758" s="65" t="s">
        <v>3852</v>
      </c>
      <c r="L758" s="82"/>
    </row>
    <row r="759" spans="1:12" s="55" customFormat="1" x14ac:dyDescent="0.35">
      <c r="A759" s="92" t="s">
        <v>179</v>
      </c>
      <c r="B759" s="106" t="s">
        <v>180</v>
      </c>
      <c r="C759" s="129" t="s">
        <v>938</v>
      </c>
      <c r="D759" s="106" t="s">
        <v>938</v>
      </c>
      <c r="E759" s="106" t="s">
        <v>938</v>
      </c>
      <c r="F759" s="130" t="s">
        <v>938</v>
      </c>
      <c r="G759" s="129" t="s">
        <v>938</v>
      </c>
      <c r="H759" s="106" t="s">
        <v>938</v>
      </c>
      <c r="I759" s="106" t="s">
        <v>938</v>
      </c>
      <c r="J759" s="106" t="s">
        <v>938</v>
      </c>
      <c r="K759" s="65" t="s">
        <v>3852</v>
      </c>
      <c r="L759" s="82"/>
    </row>
    <row r="760" spans="1:12" s="55" customFormat="1" x14ac:dyDescent="0.35">
      <c r="A760" s="93" t="s">
        <v>586</v>
      </c>
      <c r="B760" s="107" t="s">
        <v>586</v>
      </c>
      <c r="C760" s="131" t="s">
        <v>2809</v>
      </c>
      <c r="D760" s="107" t="s">
        <v>2810</v>
      </c>
      <c r="E760" s="107" t="s">
        <v>2811</v>
      </c>
      <c r="F760" s="132" t="s">
        <v>977</v>
      </c>
      <c r="G760" s="131" t="s">
        <v>938</v>
      </c>
      <c r="H760" s="107" t="s">
        <v>938</v>
      </c>
      <c r="I760" s="107" t="s">
        <v>938</v>
      </c>
      <c r="J760" s="107" t="s">
        <v>938</v>
      </c>
      <c r="K760" s="64" t="s">
        <v>3850</v>
      </c>
      <c r="L760" s="81"/>
    </row>
    <row r="761" spans="1:12" s="55" customFormat="1" x14ac:dyDescent="0.35">
      <c r="A761" s="96" t="s">
        <v>587</v>
      </c>
      <c r="B761" s="109" t="s">
        <v>588</v>
      </c>
      <c r="C761" s="136" t="s">
        <v>938</v>
      </c>
      <c r="D761" s="109" t="s">
        <v>938</v>
      </c>
      <c r="E761" s="109" t="s">
        <v>938</v>
      </c>
      <c r="F761" s="137" t="s">
        <v>938</v>
      </c>
      <c r="G761" s="136" t="s">
        <v>3716</v>
      </c>
      <c r="H761" s="109" t="s">
        <v>3717</v>
      </c>
      <c r="I761" s="109"/>
      <c r="J761" s="109" t="s">
        <v>1521</v>
      </c>
      <c r="K761" s="66" t="s">
        <v>3853</v>
      </c>
      <c r="L761" s="87"/>
    </row>
    <row r="762" spans="1:12" s="55" customFormat="1" x14ac:dyDescent="0.35">
      <c r="A762" s="93" t="s">
        <v>593</v>
      </c>
      <c r="B762" s="107" t="s">
        <v>594</v>
      </c>
      <c r="C762" s="131" t="s">
        <v>2812</v>
      </c>
      <c r="D762" s="107" t="s">
        <v>2813</v>
      </c>
      <c r="E762" s="107" t="s">
        <v>2814</v>
      </c>
      <c r="F762" s="132" t="s">
        <v>1002</v>
      </c>
      <c r="G762" s="131" t="s">
        <v>938</v>
      </c>
      <c r="H762" s="107" t="s">
        <v>938</v>
      </c>
      <c r="I762" s="107" t="s">
        <v>938</v>
      </c>
      <c r="J762" s="107" t="s">
        <v>938</v>
      </c>
      <c r="K762" s="64" t="s">
        <v>3850</v>
      </c>
      <c r="L762" s="81"/>
    </row>
    <row r="763" spans="1:12" s="55" customFormat="1" x14ac:dyDescent="0.35">
      <c r="A763" s="95" t="s">
        <v>626</v>
      </c>
      <c r="B763" s="108" t="s">
        <v>627</v>
      </c>
      <c r="C763" s="133" t="s">
        <v>2815</v>
      </c>
      <c r="D763" s="108" t="s">
        <v>2816</v>
      </c>
      <c r="E763" s="108"/>
      <c r="F763" s="134" t="s">
        <v>924</v>
      </c>
      <c r="G763" s="133" t="s">
        <v>3103</v>
      </c>
      <c r="H763" s="108" t="s">
        <v>3104</v>
      </c>
      <c r="I763" s="108"/>
      <c r="J763" s="108" t="s">
        <v>1521</v>
      </c>
      <c r="K763" s="73" t="s">
        <v>3857</v>
      </c>
      <c r="L763" s="86" t="s">
        <v>3860</v>
      </c>
    </row>
    <row r="764" spans="1:12" s="55" customFormat="1" x14ac:dyDescent="0.35">
      <c r="A764" s="96" t="s">
        <v>628</v>
      </c>
      <c r="B764" s="109" t="s">
        <v>629</v>
      </c>
      <c r="C764" s="136" t="s">
        <v>938</v>
      </c>
      <c r="D764" s="109" t="s">
        <v>938</v>
      </c>
      <c r="E764" s="109" t="s">
        <v>938</v>
      </c>
      <c r="F764" s="137" t="s">
        <v>938</v>
      </c>
      <c r="G764" s="136" t="s">
        <v>3718</v>
      </c>
      <c r="H764" s="109" t="s">
        <v>3719</v>
      </c>
      <c r="I764" s="109" t="s">
        <v>3378</v>
      </c>
      <c r="J764" s="109" t="s">
        <v>3379</v>
      </c>
      <c r="K764" s="66" t="s">
        <v>3853</v>
      </c>
      <c r="L764" s="87"/>
    </row>
    <row r="765" spans="1:12" s="55" customFormat="1" x14ac:dyDescent="0.35">
      <c r="A765" s="93" t="s">
        <v>630</v>
      </c>
      <c r="B765" s="107" t="s">
        <v>631</v>
      </c>
      <c r="C765" s="131" t="s">
        <v>2817</v>
      </c>
      <c r="D765" s="107" t="s">
        <v>2818</v>
      </c>
      <c r="E765" s="107" t="s">
        <v>631</v>
      </c>
      <c r="F765" s="132" t="s">
        <v>924</v>
      </c>
      <c r="G765" s="131" t="s">
        <v>938</v>
      </c>
      <c r="H765" s="107" t="s">
        <v>938</v>
      </c>
      <c r="I765" s="107" t="s">
        <v>938</v>
      </c>
      <c r="J765" s="107" t="s">
        <v>938</v>
      </c>
      <c r="K765" s="64" t="s">
        <v>3850</v>
      </c>
      <c r="L765" s="81"/>
    </row>
    <row r="766" spans="1:12" s="55" customFormat="1" x14ac:dyDescent="0.35">
      <c r="A766" s="95" t="s">
        <v>632</v>
      </c>
      <c r="B766" s="108" t="s">
        <v>633</v>
      </c>
      <c r="C766" s="133" t="s">
        <v>2819</v>
      </c>
      <c r="D766" s="108" t="s">
        <v>2820</v>
      </c>
      <c r="E766" s="108" t="s">
        <v>633</v>
      </c>
      <c r="F766" s="134" t="s">
        <v>924</v>
      </c>
      <c r="G766" s="133" t="s">
        <v>3103</v>
      </c>
      <c r="H766" s="108" t="s">
        <v>3104</v>
      </c>
      <c r="I766" s="108"/>
      <c r="J766" s="108" t="s">
        <v>1521</v>
      </c>
      <c r="K766" s="73" t="s">
        <v>3857</v>
      </c>
      <c r="L766" s="86" t="s">
        <v>3860</v>
      </c>
    </row>
    <row r="767" spans="1:12" s="55" customFormat="1" x14ac:dyDescent="0.35">
      <c r="A767" s="93" t="s">
        <v>79</v>
      </c>
      <c r="B767" s="107" t="s">
        <v>80</v>
      </c>
      <c r="C767" s="131" t="s">
        <v>2821</v>
      </c>
      <c r="D767" s="107" t="s">
        <v>2822</v>
      </c>
      <c r="E767" s="107" t="s">
        <v>80</v>
      </c>
      <c r="F767" s="132" t="s">
        <v>1660</v>
      </c>
      <c r="G767" s="131" t="s">
        <v>938</v>
      </c>
      <c r="H767" s="107" t="s">
        <v>938</v>
      </c>
      <c r="I767" s="107" t="s">
        <v>938</v>
      </c>
      <c r="J767" s="107" t="s">
        <v>938</v>
      </c>
      <c r="K767" s="64" t="s">
        <v>3850</v>
      </c>
      <c r="L767" s="81"/>
    </row>
    <row r="768" spans="1:12" s="55" customFormat="1" x14ac:dyDescent="0.35">
      <c r="A768" s="96" t="s">
        <v>105</v>
      </c>
      <c r="B768" s="109" t="s">
        <v>106</v>
      </c>
      <c r="C768" s="136" t="s">
        <v>938</v>
      </c>
      <c r="D768" s="109" t="s">
        <v>938</v>
      </c>
      <c r="E768" s="109" t="s">
        <v>938</v>
      </c>
      <c r="F768" s="137" t="s">
        <v>938</v>
      </c>
      <c r="G768" s="136" t="s">
        <v>3720</v>
      </c>
      <c r="H768" s="109" t="s">
        <v>3721</v>
      </c>
      <c r="I768" s="109" t="s">
        <v>106</v>
      </c>
      <c r="J768" s="109" t="s">
        <v>1521</v>
      </c>
      <c r="K768" s="66" t="s">
        <v>3853</v>
      </c>
      <c r="L768" s="87"/>
    </row>
    <row r="769" spans="1:12" s="55" customFormat="1" x14ac:dyDescent="0.35">
      <c r="A769" s="95" t="s">
        <v>109</v>
      </c>
      <c r="B769" s="108" t="s">
        <v>110</v>
      </c>
      <c r="C769" s="133" t="s">
        <v>2823</v>
      </c>
      <c r="D769" s="108" t="s">
        <v>2824</v>
      </c>
      <c r="E769" s="108" t="s">
        <v>110</v>
      </c>
      <c r="F769" s="134" t="s">
        <v>924</v>
      </c>
      <c r="G769" s="133" t="s">
        <v>3722</v>
      </c>
      <c r="H769" s="108" t="s">
        <v>3723</v>
      </c>
      <c r="I769" s="108"/>
      <c r="J769" s="108" t="s">
        <v>1521</v>
      </c>
      <c r="K769" s="73" t="s">
        <v>3857</v>
      </c>
      <c r="L769" s="86" t="s">
        <v>3860</v>
      </c>
    </row>
    <row r="770" spans="1:12" s="55" customFormat="1" x14ac:dyDescent="0.35">
      <c r="A770" s="96" t="s">
        <v>135</v>
      </c>
      <c r="B770" s="109" t="s">
        <v>136</v>
      </c>
      <c r="C770" s="136" t="s">
        <v>938</v>
      </c>
      <c r="D770" s="109" t="s">
        <v>938</v>
      </c>
      <c r="E770" s="109" t="s">
        <v>938</v>
      </c>
      <c r="F770" s="137" t="s">
        <v>938</v>
      </c>
      <c r="G770" s="136" t="s">
        <v>3724</v>
      </c>
      <c r="H770" s="109" t="s">
        <v>3725</v>
      </c>
      <c r="I770" s="109" t="s">
        <v>136</v>
      </c>
      <c r="J770" s="109" t="s">
        <v>1521</v>
      </c>
      <c r="K770" s="66" t="s">
        <v>3853</v>
      </c>
      <c r="L770" s="87"/>
    </row>
    <row r="771" spans="1:12" s="55" customFormat="1" x14ac:dyDescent="0.35">
      <c r="A771" s="95" t="s">
        <v>171</v>
      </c>
      <c r="B771" s="108" t="s">
        <v>172</v>
      </c>
      <c r="C771" s="133" t="s">
        <v>2825</v>
      </c>
      <c r="D771" s="108" t="s">
        <v>2826</v>
      </c>
      <c r="E771" s="108" t="s">
        <v>172</v>
      </c>
      <c r="F771" s="134" t="s">
        <v>1681</v>
      </c>
      <c r="G771" s="133" t="s">
        <v>3726</v>
      </c>
      <c r="H771" s="108" t="s">
        <v>3727</v>
      </c>
      <c r="I771" s="108" t="s">
        <v>3728</v>
      </c>
      <c r="J771" s="108" t="s">
        <v>1521</v>
      </c>
      <c r="K771" s="73" t="s">
        <v>3857</v>
      </c>
      <c r="L771" s="86" t="s">
        <v>3860</v>
      </c>
    </row>
    <row r="772" spans="1:12" s="55" customFormat="1" x14ac:dyDescent="0.35">
      <c r="A772" s="92" t="s">
        <v>173</v>
      </c>
      <c r="B772" s="106" t="s">
        <v>174</v>
      </c>
      <c r="C772" s="129" t="s">
        <v>938</v>
      </c>
      <c r="D772" s="106" t="s">
        <v>938</v>
      </c>
      <c r="E772" s="106" t="s">
        <v>938</v>
      </c>
      <c r="F772" s="130" t="s">
        <v>938</v>
      </c>
      <c r="G772" s="129" t="s">
        <v>938</v>
      </c>
      <c r="H772" s="106" t="s">
        <v>938</v>
      </c>
      <c r="I772" s="106" t="s">
        <v>938</v>
      </c>
      <c r="J772" s="106" t="s">
        <v>938</v>
      </c>
      <c r="K772" s="65" t="s">
        <v>3852</v>
      </c>
      <c r="L772" s="82"/>
    </row>
    <row r="773" spans="1:12" s="55" customFormat="1" x14ac:dyDescent="0.35">
      <c r="A773" s="96" t="s">
        <v>175</v>
      </c>
      <c r="B773" s="109" t="s">
        <v>176</v>
      </c>
      <c r="C773" s="136" t="s">
        <v>938</v>
      </c>
      <c r="D773" s="109" t="s">
        <v>938</v>
      </c>
      <c r="E773" s="109" t="s">
        <v>938</v>
      </c>
      <c r="F773" s="137" t="s">
        <v>938</v>
      </c>
      <c r="G773" s="136" t="s">
        <v>3729</v>
      </c>
      <c r="H773" s="109" t="s">
        <v>3730</v>
      </c>
      <c r="I773" s="109" t="s">
        <v>176</v>
      </c>
      <c r="J773" s="109" t="s">
        <v>1521</v>
      </c>
      <c r="K773" s="66" t="s">
        <v>3853</v>
      </c>
      <c r="L773" s="87"/>
    </row>
    <row r="774" spans="1:12" s="55" customFormat="1" x14ac:dyDescent="0.35">
      <c r="A774" s="92" t="s">
        <v>177</v>
      </c>
      <c r="B774" s="106" t="s">
        <v>178</v>
      </c>
      <c r="C774" s="129" t="s">
        <v>938</v>
      </c>
      <c r="D774" s="106" t="s">
        <v>938</v>
      </c>
      <c r="E774" s="106" t="s">
        <v>938</v>
      </c>
      <c r="F774" s="130" t="s">
        <v>938</v>
      </c>
      <c r="G774" s="129" t="s">
        <v>938</v>
      </c>
      <c r="H774" s="106" t="s">
        <v>938</v>
      </c>
      <c r="I774" s="106" t="s">
        <v>938</v>
      </c>
      <c r="J774" s="106" t="s">
        <v>938</v>
      </c>
      <c r="K774" s="65" t="s">
        <v>3852</v>
      </c>
      <c r="L774" s="82"/>
    </row>
    <row r="775" spans="1:12" s="55" customFormat="1" x14ac:dyDescent="0.35">
      <c r="A775" s="92" t="s">
        <v>181</v>
      </c>
      <c r="B775" s="106" t="s">
        <v>182</v>
      </c>
      <c r="C775" s="129" t="s">
        <v>938</v>
      </c>
      <c r="D775" s="106" t="s">
        <v>938</v>
      </c>
      <c r="E775" s="106" t="s">
        <v>938</v>
      </c>
      <c r="F775" s="130" t="s">
        <v>938</v>
      </c>
      <c r="G775" s="129" t="s">
        <v>938</v>
      </c>
      <c r="H775" s="106" t="s">
        <v>938</v>
      </c>
      <c r="I775" s="106" t="s">
        <v>938</v>
      </c>
      <c r="J775" s="106" t="s">
        <v>938</v>
      </c>
      <c r="K775" s="65" t="s">
        <v>3852</v>
      </c>
      <c r="L775" s="82"/>
    </row>
    <row r="776" spans="1:12" s="55" customFormat="1" ht="29" x14ac:dyDescent="0.35">
      <c r="A776" s="97" t="s">
        <v>215</v>
      </c>
      <c r="B776" s="111" t="s">
        <v>216</v>
      </c>
      <c r="C776" s="138" t="s">
        <v>2827</v>
      </c>
      <c r="D776" s="111" t="s">
        <v>2828</v>
      </c>
      <c r="E776" s="111" t="s">
        <v>2829</v>
      </c>
      <c r="F776" s="139" t="s">
        <v>2370</v>
      </c>
      <c r="G776" s="138" t="s">
        <v>3731</v>
      </c>
      <c r="H776" s="111" t="s">
        <v>3732</v>
      </c>
      <c r="I776" s="111"/>
      <c r="J776" s="111" t="s">
        <v>1521</v>
      </c>
      <c r="K776" s="80" t="s">
        <v>3861</v>
      </c>
      <c r="L776" s="88" t="s">
        <v>3872</v>
      </c>
    </row>
    <row r="777" spans="1:12" x14ac:dyDescent="0.35">
      <c r="A777" s="212" t="s">
        <v>330</v>
      </c>
      <c r="B777" s="209" t="s">
        <v>331</v>
      </c>
      <c r="C777" s="127" t="s">
        <v>938</v>
      </c>
      <c r="D777" s="56" t="s">
        <v>938</v>
      </c>
      <c r="E777" s="56" t="s">
        <v>938</v>
      </c>
      <c r="F777" s="104" t="s">
        <v>938</v>
      </c>
      <c r="G777" s="127" t="s">
        <v>3733</v>
      </c>
      <c r="H777" s="56" t="s">
        <v>3734</v>
      </c>
      <c r="I777" s="56" t="s">
        <v>3735</v>
      </c>
      <c r="J777" s="56" t="s">
        <v>1521</v>
      </c>
      <c r="K777" s="205" t="s">
        <v>3853</v>
      </c>
      <c r="L777" s="190"/>
    </row>
    <row r="778" spans="1:12" x14ac:dyDescent="0.35">
      <c r="A778" s="213"/>
      <c r="B778" s="210"/>
      <c r="C778" s="127"/>
      <c r="D778" s="56"/>
      <c r="E778" s="56"/>
      <c r="F778" s="104"/>
      <c r="G778" s="127" t="s">
        <v>3736</v>
      </c>
      <c r="H778" s="56" t="s">
        <v>3737</v>
      </c>
      <c r="I778" s="56"/>
      <c r="J778" s="56" t="s">
        <v>1521</v>
      </c>
      <c r="K778" s="205"/>
      <c r="L778" s="191"/>
    </row>
    <row r="779" spans="1:12" s="2" customFormat="1" x14ac:dyDescent="0.35">
      <c r="A779" s="214"/>
      <c r="B779" s="211"/>
      <c r="C779" s="128"/>
      <c r="D779" s="57"/>
      <c r="E779" s="57"/>
      <c r="F779" s="105"/>
      <c r="G779" s="128" t="s">
        <v>3733</v>
      </c>
      <c r="H779" s="57" t="s">
        <v>3734</v>
      </c>
      <c r="I779" s="57" t="s">
        <v>3735</v>
      </c>
      <c r="J779" s="57" t="s">
        <v>1521</v>
      </c>
      <c r="K779" s="205"/>
      <c r="L779" s="192"/>
    </row>
    <row r="780" spans="1:12" s="55" customFormat="1" x14ac:dyDescent="0.35">
      <c r="A780" s="93" t="s">
        <v>332</v>
      </c>
      <c r="B780" s="107" t="s">
        <v>333</v>
      </c>
      <c r="C780" s="131" t="s">
        <v>2830</v>
      </c>
      <c r="D780" s="107" t="s">
        <v>2831</v>
      </c>
      <c r="E780" s="107" t="s">
        <v>2832</v>
      </c>
      <c r="F780" s="132" t="s">
        <v>913</v>
      </c>
      <c r="G780" s="131" t="s">
        <v>938</v>
      </c>
      <c r="H780" s="107" t="s">
        <v>938</v>
      </c>
      <c r="I780" s="107" t="s">
        <v>938</v>
      </c>
      <c r="J780" s="107" t="s">
        <v>938</v>
      </c>
      <c r="K780" s="64" t="s">
        <v>3850</v>
      </c>
      <c r="L780" s="81"/>
    </row>
    <row r="781" spans="1:12" s="55" customFormat="1" x14ac:dyDescent="0.35">
      <c r="A781" s="93" t="s">
        <v>336</v>
      </c>
      <c r="B781" s="107" t="s">
        <v>337</v>
      </c>
      <c r="C781" s="131" t="s">
        <v>2833</v>
      </c>
      <c r="D781" s="107" t="s">
        <v>2834</v>
      </c>
      <c r="E781" s="107" t="s">
        <v>2835</v>
      </c>
      <c r="F781" s="132" t="s">
        <v>1681</v>
      </c>
      <c r="G781" s="131" t="s">
        <v>938</v>
      </c>
      <c r="H781" s="107" t="s">
        <v>938</v>
      </c>
      <c r="I781" s="107" t="s">
        <v>938</v>
      </c>
      <c r="J781" s="107" t="s">
        <v>938</v>
      </c>
      <c r="K781" s="64" t="s">
        <v>3850</v>
      </c>
      <c r="L781" s="81"/>
    </row>
    <row r="782" spans="1:12" s="55" customFormat="1" x14ac:dyDescent="0.35">
      <c r="A782" s="95" t="s">
        <v>405</v>
      </c>
      <c r="B782" s="108" t="s">
        <v>406</v>
      </c>
      <c r="C782" s="133" t="s">
        <v>2836</v>
      </c>
      <c r="D782" s="108" t="s">
        <v>2837</v>
      </c>
      <c r="E782" s="108" t="s">
        <v>2838</v>
      </c>
      <c r="F782" s="134" t="s">
        <v>1965</v>
      </c>
      <c r="G782" s="133" t="s">
        <v>3103</v>
      </c>
      <c r="H782" s="108" t="s">
        <v>3104</v>
      </c>
      <c r="I782" s="108"/>
      <c r="J782" s="108" t="s">
        <v>1521</v>
      </c>
      <c r="K782" s="73" t="s">
        <v>3857</v>
      </c>
      <c r="L782" s="86" t="s">
        <v>3860</v>
      </c>
    </row>
    <row r="783" spans="1:12" s="55" customFormat="1" x14ac:dyDescent="0.35">
      <c r="A783" s="93" t="s">
        <v>599</v>
      </c>
      <c r="B783" s="107" t="s">
        <v>600</v>
      </c>
      <c r="C783" s="131" t="s">
        <v>2839</v>
      </c>
      <c r="D783" s="107" t="s">
        <v>2840</v>
      </c>
      <c r="E783" s="107" t="s">
        <v>2841</v>
      </c>
      <c r="F783" s="132" t="s">
        <v>1504</v>
      </c>
      <c r="G783" s="131" t="s">
        <v>938</v>
      </c>
      <c r="H783" s="107" t="s">
        <v>938</v>
      </c>
      <c r="I783" s="107" t="s">
        <v>938</v>
      </c>
      <c r="J783" s="107" t="s">
        <v>938</v>
      </c>
      <c r="K783" s="64" t="s">
        <v>3850</v>
      </c>
      <c r="L783" s="81"/>
    </row>
    <row r="784" spans="1:12" s="55" customFormat="1" ht="29" x14ac:dyDescent="0.35">
      <c r="A784" s="93" t="s">
        <v>787</v>
      </c>
      <c r="B784" s="107" t="s">
        <v>788</v>
      </c>
      <c r="C784" s="131" t="s">
        <v>938</v>
      </c>
      <c r="D784" s="107" t="s">
        <v>938</v>
      </c>
      <c r="E784" s="107" t="s">
        <v>938</v>
      </c>
      <c r="F784" s="132" t="s">
        <v>938</v>
      </c>
      <c r="G784" s="131" t="s">
        <v>938</v>
      </c>
      <c r="H784" s="107" t="s">
        <v>938</v>
      </c>
      <c r="I784" s="107" t="s">
        <v>938</v>
      </c>
      <c r="J784" s="107" t="s">
        <v>938</v>
      </c>
      <c r="K784" s="64" t="s">
        <v>3850</v>
      </c>
      <c r="L784" s="81" t="s">
        <v>3910</v>
      </c>
    </row>
    <row r="785" spans="1:12" s="55" customFormat="1" x14ac:dyDescent="0.35">
      <c r="A785" s="92" t="s">
        <v>789</v>
      </c>
      <c r="B785" s="106" t="s">
        <v>789</v>
      </c>
      <c r="C785" s="129" t="s">
        <v>938</v>
      </c>
      <c r="D785" s="106" t="s">
        <v>938</v>
      </c>
      <c r="E785" s="106" t="s">
        <v>938</v>
      </c>
      <c r="F785" s="130" t="s">
        <v>938</v>
      </c>
      <c r="G785" s="129" t="s">
        <v>938</v>
      </c>
      <c r="H785" s="106" t="s">
        <v>938</v>
      </c>
      <c r="I785" s="106" t="s">
        <v>938</v>
      </c>
      <c r="J785" s="106" t="s">
        <v>938</v>
      </c>
      <c r="K785" s="65" t="s">
        <v>3852</v>
      </c>
      <c r="L785" s="82"/>
    </row>
    <row r="786" spans="1:12" s="55" customFormat="1" x14ac:dyDescent="0.35">
      <c r="A786" s="95" t="s">
        <v>794</v>
      </c>
      <c r="B786" s="108" t="s">
        <v>795</v>
      </c>
      <c r="C786" s="133" t="s">
        <v>2842</v>
      </c>
      <c r="D786" s="108" t="s">
        <v>2843</v>
      </c>
      <c r="E786" s="108" t="s">
        <v>2844</v>
      </c>
      <c r="F786" s="134" t="s">
        <v>924</v>
      </c>
      <c r="G786" s="133" t="s">
        <v>3103</v>
      </c>
      <c r="H786" s="108" t="s">
        <v>3104</v>
      </c>
      <c r="I786" s="108"/>
      <c r="J786" s="108" t="s">
        <v>1521</v>
      </c>
      <c r="K786" s="73" t="s">
        <v>3857</v>
      </c>
      <c r="L786" s="86" t="s">
        <v>3860</v>
      </c>
    </row>
    <row r="787" spans="1:12" s="55" customFormat="1" x14ac:dyDescent="0.35">
      <c r="A787" s="95" t="s">
        <v>807</v>
      </c>
      <c r="B787" s="108" t="s">
        <v>808</v>
      </c>
      <c r="C787" s="133" t="s">
        <v>2845</v>
      </c>
      <c r="D787" s="108" t="s">
        <v>2846</v>
      </c>
      <c r="E787" s="108" t="s">
        <v>808</v>
      </c>
      <c r="F787" s="134" t="s">
        <v>924</v>
      </c>
      <c r="G787" s="133" t="s">
        <v>3103</v>
      </c>
      <c r="H787" s="108" t="s">
        <v>3104</v>
      </c>
      <c r="I787" s="108"/>
      <c r="J787" s="108" t="s">
        <v>1521</v>
      </c>
      <c r="K787" s="73" t="s">
        <v>3857</v>
      </c>
      <c r="L787" s="86" t="s">
        <v>3860</v>
      </c>
    </row>
    <row r="788" spans="1:12" s="55" customFormat="1" x14ac:dyDescent="0.35">
      <c r="A788" s="92" t="s">
        <v>809</v>
      </c>
      <c r="B788" s="106" t="s">
        <v>810</v>
      </c>
      <c r="C788" s="129" t="s">
        <v>938</v>
      </c>
      <c r="D788" s="106" t="s">
        <v>938</v>
      </c>
      <c r="E788" s="106" t="s">
        <v>938</v>
      </c>
      <c r="F788" s="130" t="s">
        <v>938</v>
      </c>
      <c r="G788" s="129" t="s">
        <v>938</v>
      </c>
      <c r="H788" s="106" t="s">
        <v>938</v>
      </c>
      <c r="I788" s="106" t="s">
        <v>938</v>
      </c>
      <c r="J788" s="106" t="s">
        <v>938</v>
      </c>
      <c r="K788" s="65" t="s">
        <v>3852</v>
      </c>
      <c r="L788" s="82"/>
    </row>
    <row r="789" spans="1:12" s="55" customFormat="1" x14ac:dyDescent="0.35">
      <c r="A789" s="92" t="s">
        <v>819</v>
      </c>
      <c r="B789" s="106" t="s">
        <v>819</v>
      </c>
      <c r="C789" s="129" t="s">
        <v>938</v>
      </c>
      <c r="D789" s="106" t="s">
        <v>938</v>
      </c>
      <c r="E789" s="106" t="s">
        <v>938</v>
      </c>
      <c r="F789" s="130" t="s">
        <v>938</v>
      </c>
      <c r="G789" s="129" t="s">
        <v>938</v>
      </c>
      <c r="H789" s="106" t="s">
        <v>938</v>
      </c>
      <c r="I789" s="106" t="s">
        <v>938</v>
      </c>
      <c r="J789" s="106" t="s">
        <v>938</v>
      </c>
      <c r="K789" s="65" t="s">
        <v>3852</v>
      </c>
      <c r="L789" s="82"/>
    </row>
    <row r="790" spans="1:12" s="55" customFormat="1" x14ac:dyDescent="0.35">
      <c r="A790" s="93" t="s">
        <v>842</v>
      </c>
      <c r="B790" s="107" t="s">
        <v>842</v>
      </c>
      <c r="C790" s="131" t="s">
        <v>2847</v>
      </c>
      <c r="D790" s="107" t="s">
        <v>2848</v>
      </c>
      <c r="E790" s="107" t="s">
        <v>2849</v>
      </c>
      <c r="F790" s="132" t="s">
        <v>1002</v>
      </c>
      <c r="G790" s="131" t="s">
        <v>938</v>
      </c>
      <c r="H790" s="107" t="s">
        <v>938</v>
      </c>
      <c r="I790" s="107" t="s">
        <v>938</v>
      </c>
      <c r="J790" s="107" t="s">
        <v>938</v>
      </c>
      <c r="K790" s="64" t="s">
        <v>3850</v>
      </c>
      <c r="L790" s="81"/>
    </row>
    <row r="791" spans="1:12" s="55" customFormat="1" x14ac:dyDescent="0.35">
      <c r="A791" s="96" t="s">
        <v>845</v>
      </c>
      <c r="B791" s="109" t="s">
        <v>846</v>
      </c>
      <c r="C791" s="136" t="s">
        <v>938</v>
      </c>
      <c r="D791" s="109" t="s">
        <v>938</v>
      </c>
      <c r="E791" s="109" t="s">
        <v>938</v>
      </c>
      <c r="F791" s="137" t="s">
        <v>938</v>
      </c>
      <c r="G791" s="136" t="s">
        <v>3738</v>
      </c>
      <c r="H791" s="109" t="s">
        <v>3739</v>
      </c>
      <c r="I791" s="109" t="s">
        <v>3740</v>
      </c>
      <c r="J791" s="109" t="s">
        <v>3388</v>
      </c>
      <c r="K791" s="66" t="s">
        <v>3853</v>
      </c>
      <c r="L791" s="87"/>
    </row>
    <row r="792" spans="1:12" s="55" customFormat="1" x14ac:dyDescent="0.35">
      <c r="A792" s="95" t="s">
        <v>851</v>
      </c>
      <c r="B792" s="108" t="s">
        <v>852</v>
      </c>
      <c r="C792" s="133" t="s">
        <v>2850</v>
      </c>
      <c r="D792" s="108" t="s">
        <v>2851</v>
      </c>
      <c r="E792" s="108" t="s">
        <v>2852</v>
      </c>
      <c r="F792" s="134" t="s">
        <v>924</v>
      </c>
      <c r="G792" s="133" t="s">
        <v>3103</v>
      </c>
      <c r="H792" s="108" t="s">
        <v>3104</v>
      </c>
      <c r="I792" s="108"/>
      <c r="J792" s="108" t="s">
        <v>1521</v>
      </c>
      <c r="K792" s="73" t="s">
        <v>3857</v>
      </c>
      <c r="L792" s="86" t="s">
        <v>3860</v>
      </c>
    </row>
    <row r="793" spans="1:12" s="55" customFormat="1" x14ac:dyDescent="0.35">
      <c r="A793" s="93" t="s">
        <v>853</v>
      </c>
      <c r="B793" s="107" t="s">
        <v>854</v>
      </c>
      <c r="C793" s="131" t="s">
        <v>2853</v>
      </c>
      <c r="D793" s="107" t="s">
        <v>2854</v>
      </c>
      <c r="E793" s="107" t="s">
        <v>2855</v>
      </c>
      <c r="F793" s="132" t="s">
        <v>924</v>
      </c>
      <c r="G793" s="131" t="s">
        <v>938</v>
      </c>
      <c r="H793" s="107" t="s">
        <v>938</v>
      </c>
      <c r="I793" s="107" t="s">
        <v>938</v>
      </c>
      <c r="J793" s="107" t="s">
        <v>938</v>
      </c>
      <c r="K793" s="64" t="s">
        <v>3850</v>
      </c>
      <c r="L793" s="81"/>
    </row>
    <row r="794" spans="1:12" s="55" customFormat="1" x14ac:dyDescent="0.35">
      <c r="A794" s="93" t="s">
        <v>236</v>
      </c>
      <c r="B794" s="107" t="s">
        <v>237</v>
      </c>
      <c r="C794" s="131" t="s">
        <v>2856</v>
      </c>
      <c r="D794" s="107" t="s">
        <v>2857</v>
      </c>
      <c r="E794" s="107"/>
      <c r="F794" s="132" t="s">
        <v>913</v>
      </c>
      <c r="G794" s="131" t="s">
        <v>938</v>
      </c>
      <c r="H794" s="107" t="s">
        <v>938</v>
      </c>
      <c r="I794" s="107" t="s">
        <v>938</v>
      </c>
      <c r="J794" s="107" t="s">
        <v>938</v>
      </c>
      <c r="K794" s="64" t="s">
        <v>3850</v>
      </c>
      <c r="L794" s="81"/>
    </row>
    <row r="795" spans="1:12" s="55" customFormat="1" x14ac:dyDescent="0.35">
      <c r="A795" s="93" t="s">
        <v>83</v>
      </c>
      <c r="B795" s="107" t="s">
        <v>84</v>
      </c>
      <c r="C795" s="131" t="s">
        <v>2858</v>
      </c>
      <c r="D795" s="107" t="s">
        <v>2859</v>
      </c>
      <c r="E795" s="107" t="s">
        <v>84</v>
      </c>
      <c r="F795" s="132" t="s">
        <v>1025</v>
      </c>
      <c r="G795" s="131" t="s">
        <v>938</v>
      </c>
      <c r="H795" s="107" t="s">
        <v>938</v>
      </c>
      <c r="I795" s="107" t="s">
        <v>938</v>
      </c>
      <c r="J795" s="107" t="s">
        <v>938</v>
      </c>
      <c r="K795" s="64" t="s">
        <v>3850</v>
      </c>
      <c r="L795" s="81"/>
    </row>
    <row r="796" spans="1:12" s="55" customFormat="1" x14ac:dyDescent="0.35">
      <c r="A796" s="96" t="s">
        <v>111</v>
      </c>
      <c r="B796" s="109" t="s">
        <v>112</v>
      </c>
      <c r="C796" s="136" t="s">
        <v>938</v>
      </c>
      <c r="D796" s="109" t="s">
        <v>938</v>
      </c>
      <c r="E796" s="109" t="s">
        <v>938</v>
      </c>
      <c r="F796" s="137" t="s">
        <v>938</v>
      </c>
      <c r="G796" s="136" t="s">
        <v>3741</v>
      </c>
      <c r="H796" s="109" t="s">
        <v>3742</v>
      </c>
      <c r="I796" s="109" t="s">
        <v>112</v>
      </c>
      <c r="J796" s="109" t="s">
        <v>1521</v>
      </c>
      <c r="K796" s="66" t="s">
        <v>3853</v>
      </c>
      <c r="L796" s="87"/>
    </row>
    <row r="797" spans="1:12" s="55" customFormat="1" x14ac:dyDescent="0.35">
      <c r="A797" s="96" t="s">
        <v>117</v>
      </c>
      <c r="B797" s="109" t="s">
        <v>118</v>
      </c>
      <c r="C797" s="136" t="s">
        <v>938</v>
      </c>
      <c r="D797" s="109" t="s">
        <v>938</v>
      </c>
      <c r="E797" s="109" t="s">
        <v>938</v>
      </c>
      <c r="F797" s="137" t="s">
        <v>938</v>
      </c>
      <c r="G797" s="136" t="s">
        <v>3743</v>
      </c>
      <c r="H797" s="109" t="s">
        <v>3744</v>
      </c>
      <c r="I797" s="109" t="s">
        <v>118</v>
      </c>
      <c r="J797" s="109" t="s">
        <v>1521</v>
      </c>
      <c r="K797" s="66" t="s">
        <v>3853</v>
      </c>
      <c r="L797" s="87"/>
    </row>
    <row r="798" spans="1:12" s="55" customFormat="1" x14ac:dyDescent="0.35">
      <c r="A798" s="92" t="s">
        <v>193</v>
      </c>
      <c r="B798" s="106" t="s">
        <v>194</v>
      </c>
      <c r="C798" s="129" t="s">
        <v>938</v>
      </c>
      <c r="D798" s="106" t="s">
        <v>938</v>
      </c>
      <c r="E798" s="106" t="s">
        <v>938</v>
      </c>
      <c r="F798" s="130" t="s">
        <v>938</v>
      </c>
      <c r="G798" s="129" t="s">
        <v>938</v>
      </c>
      <c r="H798" s="106" t="s">
        <v>938</v>
      </c>
      <c r="I798" s="106" t="s">
        <v>938</v>
      </c>
      <c r="J798" s="106" t="s">
        <v>938</v>
      </c>
      <c r="K798" s="65" t="s">
        <v>3852</v>
      </c>
      <c r="L798" s="82"/>
    </row>
    <row r="799" spans="1:12" s="55" customFormat="1" x14ac:dyDescent="0.35">
      <c r="A799" s="93" t="s">
        <v>197</v>
      </c>
      <c r="B799" s="107" t="s">
        <v>198</v>
      </c>
      <c r="C799" s="131" t="s">
        <v>2860</v>
      </c>
      <c r="D799" s="107" t="s">
        <v>2861</v>
      </c>
      <c r="E799" s="107" t="s">
        <v>198</v>
      </c>
      <c r="F799" s="132" t="s">
        <v>1681</v>
      </c>
      <c r="G799" s="131" t="s">
        <v>938</v>
      </c>
      <c r="H799" s="107" t="s">
        <v>938</v>
      </c>
      <c r="I799" s="107" t="s">
        <v>938</v>
      </c>
      <c r="J799" s="107" t="s">
        <v>938</v>
      </c>
      <c r="K799" s="64" t="s">
        <v>3850</v>
      </c>
      <c r="L799" s="81"/>
    </row>
    <row r="800" spans="1:12" s="55" customFormat="1" x14ac:dyDescent="0.35">
      <c r="A800" s="97" t="s">
        <v>199</v>
      </c>
      <c r="B800" s="111" t="s">
        <v>200</v>
      </c>
      <c r="C800" s="138" t="s">
        <v>2862</v>
      </c>
      <c r="D800" s="111" t="s">
        <v>2863</v>
      </c>
      <c r="E800" s="111"/>
      <c r="F800" s="139" t="s">
        <v>1626</v>
      </c>
      <c r="G800" s="138" t="s">
        <v>3745</v>
      </c>
      <c r="H800" s="111" t="s">
        <v>3746</v>
      </c>
      <c r="I800" s="111" t="s">
        <v>200</v>
      </c>
      <c r="J800" s="111" t="s">
        <v>3429</v>
      </c>
      <c r="K800" s="80" t="s">
        <v>3861</v>
      </c>
      <c r="L800" s="88" t="s">
        <v>3859</v>
      </c>
    </row>
    <row r="801" spans="1:12" s="55" customFormat="1" x14ac:dyDescent="0.35">
      <c r="A801" s="96" t="s">
        <v>203</v>
      </c>
      <c r="B801" s="109" t="s">
        <v>204</v>
      </c>
      <c r="C801" s="136" t="s">
        <v>938</v>
      </c>
      <c r="D801" s="109" t="s">
        <v>938</v>
      </c>
      <c r="E801" s="109" t="s">
        <v>938</v>
      </c>
      <c r="F801" s="137" t="s">
        <v>938</v>
      </c>
      <c r="G801" s="136" t="s">
        <v>3747</v>
      </c>
      <c r="H801" s="109" t="s">
        <v>3748</v>
      </c>
      <c r="I801" s="109" t="s">
        <v>204</v>
      </c>
      <c r="J801" s="109" t="s">
        <v>3894</v>
      </c>
      <c r="K801" s="66" t="s">
        <v>3853</v>
      </c>
      <c r="L801" s="87"/>
    </row>
    <row r="802" spans="1:12" s="55" customFormat="1" x14ac:dyDescent="0.35">
      <c r="A802" s="95" t="s">
        <v>205</v>
      </c>
      <c r="B802" s="108" t="s">
        <v>206</v>
      </c>
      <c r="C802" s="133" t="s">
        <v>2864</v>
      </c>
      <c r="D802" s="108" t="s">
        <v>2865</v>
      </c>
      <c r="E802" s="108" t="s">
        <v>2866</v>
      </c>
      <c r="F802" s="134" t="s">
        <v>1521</v>
      </c>
      <c r="G802" s="133" t="s">
        <v>3749</v>
      </c>
      <c r="H802" s="108" t="s">
        <v>3750</v>
      </c>
      <c r="I802" s="108" t="s">
        <v>3751</v>
      </c>
      <c r="J802" s="108" t="s">
        <v>3752</v>
      </c>
      <c r="K802" s="73" t="s">
        <v>3857</v>
      </c>
      <c r="L802" s="86" t="s">
        <v>3873</v>
      </c>
    </row>
    <row r="803" spans="1:12" s="55" customFormat="1" x14ac:dyDescent="0.35">
      <c r="A803" s="96" t="s">
        <v>207</v>
      </c>
      <c r="B803" s="109" t="s">
        <v>208</v>
      </c>
      <c r="C803" s="136" t="s">
        <v>938</v>
      </c>
      <c r="D803" s="109" t="s">
        <v>938</v>
      </c>
      <c r="E803" s="109" t="s">
        <v>938</v>
      </c>
      <c r="F803" s="137" t="s">
        <v>938</v>
      </c>
      <c r="G803" s="136" t="s">
        <v>3753</v>
      </c>
      <c r="H803" s="109" t="s">
        <v>3754</v>
      </c>
      <c r="I803" s="109" t="s">
        <v>208</v>
      </c>
      <c r="J803" s="109" t="s">
        <v>3755</v>
      </c>
      <c r="K803" s="66" t="s">
        <v>3853</v>
      </c>
      <c r="L803" s="87"/>
    </row>
    <row r="804" spans="1:12" s="55" customFormat="1" x14ac:dyDescent="0.35">
      <c r="A804" s="93" t="s">
        <v>219</v>
      </c>
      <c r="B804" s="107" t="s">
        <v>220</v>
      </c>
      <c r="C804" s="131" t="s">
        <v>2867</v>
      </c>
      <c r="D804" s="107" t="s">
        <v>2868</v>
      </c>
      <c r="E804" s="107" t="s">
        <v>220</v>
      </c>
      <c r="F804" s="132" t="s">
        <v>2869</v>
      </c>
      <c r="G804" s="131" t="s">
        <v>938</v>
      </c>
      <c r="H804" s="107" t="s">
        <v>938</v>
      </c>
      <c r="I804" s="107" t="s">
        <v>938</v>
      </c>
      <c r="J804" s="107" t="s">
        <v>938</v>
      </c>
      <c r="K804" s="64" t="s">
        <v>3850</v>
      </c>
      <c r="L804" s="81"/>
    </row>
    <row r="805" spans="1:12" s="55" customFormat="1" x14ac:dyDescent="0.35">
      <c r="A805" s="93" t="s">
        <v>222</v>
      </c>
      <c r="B805" s="107" t="s">
        <v>223</v>
      </c>
      <c r="C805" s="131" t="s">
        <v>2870</v>
      </c>
      <c r="D805" s="107" t="s">
        <v>2871</v>
      </c>
      <c r="E805" s="107" t="s">
        <v>223</v>
      </c>
      <c r="F805" s="132" t="s">
        <v>1766</v>
      </c>
      <c r="G805" s="131" t="s">
        <v>938</v>
      </c>
      <c r="H805" s="107" t="s">
        <v>938</v>
      </c>
      <c r="I805" s="107" t="s">
        <v>938</v>
      </c>
      <c r="J805" s="107" t="s">
        <v>938</v>
      </c>
      <c r="K805" s="64" t="s">
        <v>3850</v>
      </c>
      <c r="L805" s="81"/>
    </row>
    <row r="806" spans="1:12" s="55" customFormat="1" x14ac:dyDescent="0.35">
      <c r="A806" s="93" t="s">
        <v>224</v>
      </c>
      <c r="B806" s="107" t="s">
        <v>225</v>
      </c>
      <c r="C806" s="131" t="s">
        <v>2872</v>
      </c>
      <c r="D806" s="107" t="s">
        <v>2873</v>
      </c>
      <c r="E806" s="107" t="s">
        <v>225</v>
      </c>
      <c r="F806" s="132" t="s">
        <v>2874</v>
      </c>
      <c r="G806" s="131" t="s">
        <v>938</v>
      </c>
      <c r="H806" s="107" t="s">
        <v>938</v>
      </c>
      <c r="I806" s="107" t="s">
        <v>938</v>
      </c>
      <c r="J806" s="107" t="s">
        <v>938</v>
      </c>
      <c r="K806" s="64" t="s">
        <v>3850</v>
      </c>
      <c r="L806" s="81"/>
    </row>
    <row r="807" spans="1:12" s="55" customFormat="1" x14ac:dyDescent="0.35">
      <c r="A807" s="96" t="s">
        <v>226</v>
      </c>
      <c r="B807" s="109" t="s">
        <v>227</v>
      </c>
      <c r="C807" s="136" t="s">
        <v>938</v>
      </c>
      <c r="D807" s="109" t="s">
        <v>938</v>
      </c>
      <c r="E807" s="109" t="s">
        <v>938</v>
      </c>
      <c r="F807" s="137" t="s">
        <v>938</v>
      </c>
      <c r="G807" s="136" t="s">
        <v>3756</v>
      </c>
      <c r="H807" s="109" t="s">
        <v>3757</v>
      </c>
      <c r="I807" s="109" t="s">
        <v>227</v>
      </c>
      <c r="J807" s="109" t="s">
        <v>1521</v>
      </c>
      <c r="K807" s="66" t="s">
        <v>3853</v>
      </c>
      <c r="L807" s="87"/>
    </row>
    <row r="808" spans="1:12" s="55" customFormat="1" x14ac:dyDescent="0.35">
      <c r="A808" s="92" t="s">
        <v>228</v>
      </c>
      <c r="B808" s="106" t="s">
        <v>229</v>
      </c>
      <c r="C808" s="129" t="s">
        <v>938</v>
      </c>
      <c r="D808" s="106" t="s">
        <v>938</v>
      </c>
      <c r="E808" s="106" t="s">
        <v>938</v>
      </c>
      <c r="F808" s="130" t="s">
        <v>938</v>
      </c>
      <c r="G808" s="129" t="s">
        <v>938</v>
      </c>
      <c r="H808" s="106" t="s">
        <v>938</v>
      </c>
      <c r="I808" s="106" t="s">
        <v>938</v>
      </c>
      <c r="J808" s="106" t="s">
        <v>938</v>
      </c>
      <c r="K808" s="65" t="s">
        <v>3852</v>
      </c>
      <c r="L808" s="82"/>
    </row>
    <row r="809" spans="1:12" s="55" customFormat="1" x14ac:dyDescent="0.35">
      <c r="A809" s="96" t="s">
        <v>254</v>
      </c>
      <c r="B809" s="109" t="s">
        <v>255</v>
      </c>
      <c r="C809" s="136" t="s">
        <v>938</v>
      </c>
      <c r="D809" s="109" t="s">
        <v>938</v>
      </c>
      <c r="E809" s="109" t="s">
        <v>938</v>
      </c>
      <c r="F809" s="137" t="s">
        <v>938</v>
      </c>
      <c r="G809" s="136" t="s">
        <v>3758</v>
      </c>
      <c r="H809" s="109" t="s">
        <v>3759</v>
      </c>
      <c r="I809" s="109" t="s">
        <v>3760</v>
      </c>
      <c r="J809" s="109" t="s">
        <v>1521</v>
      </c>
      <c r="K809" s="66" t="s">
        <v>3853</v>
      </c>
      <c r="L809" s="87"/>
    </row>
    <row r="810" spans="1:12" s="55" customFormat="1" x14ac:dyDescent="0.35">
      <c r="A810" s="93" t="s">
        <v>270</v>
      </c>
      <c r="B810" s="107" t="s">
        <v>271</v>
      </c>
      <c r="C810" s="131" t="s">
        <v>2875</v>
      </c>
      <c r="D810" s="107" t="s">
        <v>2876</v>
      </c>
      <c r="E810" s="107" t="s">
        <v>2877</v>
      </c>
      <c r="F810" s="132" t="s">
        <v>916</v>
      </c>
      <c r="G810" s="131" t="s">
        <v>938</v>
      </c>
      <c r="H810" s="107" t="s">
        <v>938</v>
      </c>
      <c r="I810" s="107" t="s">
        <v>938</v>
      </c>
      <c r="J810" s="107" t="s">
        <v>938</v>
      </c>
      <c r="K810" s="64" t="s">
        <v>3850</v>
      </c>
      <c r="L810" s="81"/>
    </row>
    <row r="811" spans="1:12" s="55" customFormat="1" x14ac:dyDescent="0.35">
      <c r="A811" s="96" t="s">
        <v>272</v>
      </c>
      <c r="B811" s="109" t="s">
        <v>273</v>
      </c>
      <c r="C811" s="136" t="s">
        <v>938</v>
      </c>
      <c r="D811" s="109" t="s">
        <v>938</v>
      </c>
      <c r="E811" s="109" t="s">
        <v>938</v>
      </c>
      <c r="F811" s="137" t="s">
        <v>938</v>
      </c>
      <c r="G811" s="136" t="s">
        <v>3761</v>
      </c>
      <c r="H811" s="109" t="s">
        <v>3762</v>
      </c>
      <c r="I811" s="109" t="s">
        <v>3763</v>
      </c>
      <c r="J811" s="109" t="s">
        <v>3149</v>
      </c>
      <c r="K811" s="66" t="s">
        <v>3853</v>
      </c>
      <c r="L811" s="87"/>
    </row>
    <row r="812" spans="1:12" s="55" customFormat="1" x14ac:dyDescent="0.35">
      <c r="A812" s="96" t="s">
        <v>274</v>
      </c>
      <c r="B812" s="109" t="s">
        <v>275</v>
      </c>
      <c r="C812" s="136" t="s">
        <v>938</v>
      </c>
      <c r="D812" s="109" t="s">
        <v>938</v>
      </c>
      <c r="E812" s="109" t="s">
        <v>938</v>
      </c>
      <c r="F812" s="137" t="s">
        <v>938</v>
      </c>
      <c r="G812" s="136" t="s">
        <v>3764</v>
      </c>
      <c r="H812" s="109" t="s">
        <v>3765</v>
      </c>
      <c r="I812" s="109" t="s">
        <v>3766</v>
      </c>
      <c r="J812" s="109" t="s">
        <v>3767</v>
      </c>
      <c r="K812" s="66" t="s">
        <v>3853</v>
      </c>
      <c r="L812" s="87"/>
    </row>
    <row r="813" spans="1:12" s="55" customFormat="1" x14ac:dyDescent="0.35">
      <c r="A813" s="93" t="s">
        <v>276</v>
      </c>
      <c r="B813" s="107" t="s">
        <v>277</v>
      </c>
      <c r="C813" s="131" t="s">
        <v>2878</v>
      </c>
      <c r="D813" s="107" t="s">
        <v>2879</v>
      </c>
      <c r="E813" s="107" t="s">
        <v>2880</v>
      </c>
      <c r="F813" s="132" t="s">
        <v>2881</v>
      </c>
      <c r="G813" s="131" t="s">
        <v>938</v>
      </c>
      <c r="H813" s="107" t="s">
        <v>938</v>
      </c>
      <c r="I813" s="107" t="s">
        <v>938</v>
      </c>
      <c r="J813" s="107" t="s">
        <v>938</v>
      </c>
      <c r="K813" s="64" t="s">
        <v>3850</v>
      </c>
      <c r="L813" s="81"/>
    </row>
    <row r="814" spans="1:12" s="55" customFormat="1" x14ac:dyDescent="0.35">
      <c r="A814" s="93" t="s">
        <v>278</v>
      </c>
      <c r="B814" s="107" t="s">
        <v>279</v>
      </c>
      <c r="C814" s="131" t="s">
        <v>2882</v>
      </c>
      <c r="D814" s="107" t="s">
        <v>2883</v>
      </c>
      <c r="E814" s="107" t="s">
        <v>2884</v>
      </c>
      <c r="F814" s="132" t="s">
        <v>1521</v>
      </c>
      <c r="G814" s="131" t="s">
        <v>938</v>
      </c>
      <c r="H814" s="107" t="s">
        <v>938</v>
      </c>
      <c r="I814" s="107" t="s">
        <v>938</v>
      </c>
      <c r="J814" s="107" t="s">
        <v>938</v>
      </c>
      <c r="K814" s="64" t="s">
        <v>3850</v>
      </c>
      <c r="L814" s="81"/>
    </row>
    <row r="815" spans="1:12" x14ac:dyDescent="0.35">
      <c r="A815" s="212" t="s">
        <v>280</v>
      </c>
      <c r="B815" s="209" t="s">
        <v>281</v>
      </c>
      <c r="C815" s="127" t="s">
        <v>938</v>
      </c>
      <c r="D815" s="56" t="s">
        <v>938</v>
      </c>
      <c r="E815" s="56" t="s">
        <v>938</v>
      </c>
      <c r="F815" s="104" t="s">
        <v>938</v>
      </c>
      <c r="G815" s="127" t="s">
        <v>3768</v>
      </c>
      <c r="H815" s="56" t="s">
        <v>3769</v>
      </c>
      <c r="I815" s="56"/>
      <c r="J815" s="56" t="s">
        <v>3894</v>
      </c>
      <c r="K815" s="205" t="s">
        <v>3853</v>
      </c>
      <c r="L815" s="190"/>
    </row>
    <row r="816" spans="1:12" x14ac:dyDescent="0.35">
      <c r="A816" s="213"/>
      <c r="B816" s="210"/>
      <c r="C816" s="127"/>
      <c r="D816" s="56"/>
      <c r="E816" s="56"/>
      <c r="F816" s="104"/>
      <c r="G816" s="127" t="s">
        <v>3770</v>
      </c>
      <c r="H816" s="56" t="s">
        <v>3771</v>
      </c>
      <c r="I816" s="56" t="s">
        <v>3772</v>
      </c>
      <c r="J816" s="56" t="s">
        <v>3894</v>
      </c>
      <c r="K816" s="205"/>
      <c r="L816" s="191"/>
    </row>
    <row r="817" spans="1:12" s="2" customFormat="1" x14ac:dyDescent="0.35">
      <c r="A817" s="214"/>
      <c r="B817" s="211"/>
      <c r="C817" s="128"/>
      <c r="D817" s="57"/>
      <c r="E817" s="57"/>
      <c r="F817" s="105"/>
      <c r="G817" s="128" t="s">
        <v>3768</v>
      </c>
      <c r="H817" s="57" t="s">
        <v>3769</v>
      </c>
      <c r="I817" s="57"/>
      <c r="J817" s="57" t="s">
        <v>3894</v>
      </c>
      <c r="K817" s="205"/>
      <c r="L817" s="192"/>
    </row>
    <row r="818" spans="1:12" s="55" customFormat="1" x14ac:dyDescent="0.35">
      <c r="A818" s="96" t="s">
        <v>282</v>
      </c>
      <c r="B818" s="109" t="s">
        <v>283</v>
      </c>
      <c r="C818" s="136" t="s">
        <v>938</v>
      </c>
      <c r="D818" s="109" t="s">
        <v>938</v>
      </c>
      <c r="E818" s="109" t="s">
        <v>938</v>
      </c>
      <c r="F818" s="137" t="s">
        <v>938</v>
      </c>
      <c r="G818" s="136" t="s">
        <v>3773</v>
      </c>
      <c r="H818" s="109" t="s">
        <v>3774</v>
      </c>
      <c r="I818" s="109" t="s">
        <v>3775</v>
      </c>
      <c r="J818" s="109" t="s">
        <v>1521</v>
      </c>
      <c r="K818" s="66" t="s">
        <v>3853</v>
      </c>
      <c r="L818" s="87"/>
    </row>
    <row r="819" spans="1:12" x14ac:dyDescent="0.35">
      <c r="A819" s="212" t="s">
        <v>284</v>
      </c>
      <c r="B819" s="209" t="s">
        <v>285</v>
      </c>
      <c r="C819" s="127" t="s">
        <v>938</v>
      </c>
      <c r="D819" s="56" t="s">
        <v>938</v>
      </c>
      <c r="E819" s="56" t="s">
        <v>938</v>
      </c>
      <c r="F819" s="104" t="s">
        <v>938</v>
      </c>
      <c r="G819" s="127" t="s">
        <v>3776</v>
      </c>
      <c r="H819" s="56" t="s">
        <v>3777</v>
      </c>
      <c r="I819" s="56" t="s">
        <v>3778</v>
      </c>
      <c r="J819" s="56" t="s">
        <v>565</v>
      </c>
      <c r="K819" s="205" t="s">
        <v>3853</v>
      </c>
      <c r="L819" s="190"/>
    </row>
    <row r="820" spans="1:12" x14ac:dyDescent="0.35">
      <c r="A820" s="213"/>
      <c r="B820" s="210"/>
      <c r="C820" s="127"/>
      <c r="D820" s="56"/>
      <c r="E820" s="56"/>
      <c r="F820" s="104"/>
      <c r="G820" s="127" t="s">
        <v>3779</v>
      </c>
      <c r="H820" s="56" t="s">
        <v>3780</v>
      </c>
      <c r="I820" s="56" t="s">
        <v>3781</v>
      </c>
      <c r="J820" s="56" t="s">
        <v>565</v>
      </c>
      <c r="K820" s="205"/>
      <c r="L820" s="191"/>
    </row>
    <row r="821" spans="1:12" s="2" customFormat="1" x14ac:dyDescent="0.35">
      <c r="A821" s="214"/>
      <c r="B821" s="211"/>
      <c r="C821" s="128"/>
      <c r="D821" s="57"/>
      <c r="E821" s="57"/>
      <c r="F821" s="105"/>
      <c r="G821" s="128" t="s">
        <v>3776</v>
      </c>
      <c r="H821" s="57" t="s">
        <v>3777</v>
      </c>
      <c r="I821" s="57" t="s">
        <v>3778</v>
      </c>
      <c r="J821" s="57" t="s">
        <v>565</v>
      </c>
      <c r="K821" s="205"/>
      <c r="L821" s="192"/>
    </row>
    <row r="822" spans="1:12" s="55" customFormat="1" x14ac:dyDescent="0.35">
      <c r="A822" s="93" t="s">
        <v>286</v>
      </c>
      <c r="B822" s="107" t="s">
        <v>287</v>
      </c>
      <c r="C822" s="131" t="s">
        <v>2885</v>
      </c>
      <c r="D822" s="107" t="s">
        <v>2886</v>
      </c>
      <c r="E822" s="107"/>
      <c r="F822" s="132" t="s">
        <v>2104</v>
      </c>
      <c r="G822" s="131" t="s">
        <v>938</v>
      </c>
      <c r="H822" s="107" t="s">
        <v>938</v>
      </c>
      <c r="I822" s="107" t="s">
        <v>938</v>
      </c>
      <c r="J822" s="107" t="s">
        <v>938</v>
      </c>
      <c r="K822" s="64" t="s">
        <v>3850</v>
      </c>
      <c r="L822" s="81"/>
    </row>
    <row r="823" spans="1:12" s="55" customFormat="1" x14ac:dyDescent="0.35">
      <c r="A823" s="93" t="s">
        <v>306</v>
      </c>
      <c r="B823" s="107" t="s">
        <v>307</v>
      </c>
      <c r="C823" s="131" t="s">
        <v>2887</v>
      </c>
      <c r="D823" s="107" t="s">
        <v>2888</v>
      </c>
      <c r="E823" s="107" t="s">
        <v>2889</v>
      </c>
      <c r="F823" s="132" t="s">
        <v>924</v>
      </c>
      <c r="G823" s="131" t="s">
        <v>938</v>
      </c>
      <c r="H823" s="107" t="s">
        <v>938</v>
      </c>
      <c r="I823" s="107" t="s">
        <v>938</v>
      </c>
      <c r="J823" s="107" t="s">
        <v>938</v>
      </c>
      <c r="K823" s="64" t="s">
        <v>3850</v>
      </c>
      <c r="L823" s="81"/>
    </row>
    <row r="824" spans="1:12" s="55" customFormat="1" x14ac:dyDescent="0.35">
      <c r="A824" s="93" t="s">
        <v>324</v>
      </c>
      <c r="B824" s="107" t="s">
        <v>325</v>
      </c>
      <c r="C824" s="131" t="s">
        <v>2890</v>
      </c>
      <c r="D824" s="107" t="s">
        <v>2891</v>
      </c>
      <c r="E824" s="107" t="s">
        <v>2892</v>
      </c>
      <c r="F824" s="132" t="s">
        <v>924</v>
      </c>
      <c r="G824" s="131" t="s">
        <v>938</v>
      </c>
      <c r="H824" s="107" t="s">
        <v>938</v>
      </c>
      <c r="I824" s="107" t="s">
        <v>938</v>
      </c>
      <c r="J824" s="107" t="s">
        <v>938</v>
      </c>
      <c r="K824" s="64" t="s">
        <v>3850</v>
      </c>
      <c r="L824" s="81"/>
    </row>
    <row r="825" spans="1:12" x14ac:dyDescent="0.35">
      <c r="A825" s="212" t="s">
        <v>328</v>
      </c>
      <c r="B825" s="209" t="s">
        <v>329</v>
      </c>
      <c r="C825" s="127" t="s">
        <v>938</v>
      </c>
      <c r="D825" s="56" t="s">
        <v>938</v>
      </c>
      <c r="E825" s="56" t="s">
        <v>938</v>
      </c>
      <c r="F825" s="104" t="s">
        <v>938</v>
      </c>
      <c r="G825" s="127" t="s">
        <v>3782</v>
      </c>
      <c r="H825" s="56" t="s">
        <v>3783</v>
      </c>
      <c r="I825" s="56" t="s">
        <v>3784</v>
      </c>
      <c r="J825" s="56" t="s">
        <v>1521</v>
      </c>
      <c r="K825" s="205" t="s">
        <v>3853</v>
      </c>
      <c r="L825" s="190"/>
    </row>
    <row r="826" spans="1:12" s="2" customFormat="1" x14ac:dyDescent="0.35">
      <c r="A826" s="214"/>
      <c r="B826" s="211"/>
      <c r="C826" s="128"/>
      <c r="D826" s="57"/>
      <c r="E826" s="57"/>
      <c r="F826" s="105"/>
      <c r="G826" s="128" t="s">
        <v>3785</v>
      </c>
      <c r="H826" s="57" t="s">
        <v>3786</v>
      </c>
      <c r="I826" s="57" t="s">
        <v>3787</v>
      </c>
      <c r="J826" s="57" t="s">
        <v>1521</v>
      </c>
      <c r="K826" s="205"/>
      <c r="L826" s="192"/>
    </row>
    <row r="827" spans="1:12" s="55" customFormat="1" x14ac:dyDescent="0.35">
      <c r="A827" s="93" t="s">
        <v>377</v>
      </c>
      <c r="B827" s="107" t="s">
        <v>378</v>
      </c>
      <c r="C827" s="131" t="s">
        <v>2893</v>
      </c>
      <c r="D827" s="107" t="s">
        <v>2894</v>
      </c>
      <c r="E827" s="107"/>
      <c r="F827" s="132" t="s">
        <v>1504</v>
      </c>
      <c r="G827" s="131" t="s">
        <v>938</v>
      </c>
      <c r="H827" s="107" t="s">
        <v>938</v>
      </c>
      <c r="I827" s="107" t="s">
        <v>938</v>
      </c>
      <c r="J827" s="107" t="s">
        <v>938</v>
      </c>
      <c r="K827" s="64" t="s">
        <v>3850</v>
      </c>
      <c r="L827" s="81"/>
    </row>
    <row r="828" spans="1:12" s="55" customFormat="1" x14ac:dyDescent="0.35">
      <c r="A828" s="96" t="s">
        <v>409</v>
      </c>
      <c r="B828" s="109" t="s">
        <v>410</v>
      </c>
      <c r="C828" s="136" t="s">
        <v>938</v>
      </c>
      <c r="D828" s="109" t="s">
        <v>938</v>
      </c>
      <c r="E828" s="109" t="s">
        <v>938</v>
      </c>
      <c r="F828" s="137" t="s">
        <v>938</v>
      </c>
      <c r="G828" s="136" t="s">
        <v>3788</v>
      </c>
      <c r="H828" s="109" t="s">
        <v>3789</v>
      </c>
      <c r="I828" s="109" t="s">
        <v>410</v>
      </c>
      <c r="J828" s="109" t="s">
        <v>3266</v>
      </c>
      <c r="K828" s="66" t="s">
        <v>3853</v>
      </c>
      <c r="L828" s="87"/>
    </row>
    <row r="829" spans="1:12" s="55" customFormat="1" x14ac:dyDescent="0.35">
      <c r="A829" s="92" t="s">
        <v>411</v>
      </c>
      <c r="B829" s="106" t="s">
        <v>412</v>
      </c>
      <c r="C829" s="129" t="s">
        <v>938</v>
      </c>
      <c r="D829" s="106" t="s">
        <v>938</v>
      </c>
      <c r="E829" s="106" t="s">
        <v>938</v>
      </c>
      <c r="F829" s="130" t="s">
        <v>938</v>
      </c>
      <c r="G829" s="129" t="s">
        <v>938</v>
      </c>
      <c r="H829" s="106" t="s">
        <v>938</v>
      </c>
      <c r="I829" s="106" t="s">
        <v>938</v>
      </c>
      <c r="J829" s="106" t="s">
        <v>938</v>
      </c>
      <c r="K829" s="65" t="s">
        <v>3852</v>
      </c>
      <c r="L829" s="82"/>
    </row>
    <row r="830" spans="1:12" s="55" customFormat="1" x14ac:dyDescent="0.35">
      <c r="A830" s="93" t="s">
        <v>413</v>
      </c>
      <c r="B830" s="107" t="s">
        <v>414</v>
      </c>
      <c r="C830" s="131" t="s">
        <v>2895</v>
      </c>
      <c r="D830" s="107" t="s">
        <v>2896</v>
      </c>
      <c r="E830" s="107" t="s">
        <v>2897</v>
      </c>
      <c r="F830" s="132" t="s">
        <v>2874</v>
      </c>
      <c r="G830" s="131" t="s">
        <v>938</v>
      </c>
      <c r="H830" s="107" t="s">
        <v>938</v>
      </c>
      <c r="I830" s="107" t="s">
        <v>938</v>
      </c>
      <c r="J830" s="107" t="s">
        <v>938</v>
      </c>
      <c r="K830" s="64" t="s">
        <v>3850</v>
      </c>
      <c r="L830" s="81"/>
    </row>
    <row r="831" spans="1:12" s="55" customFormat="1" x14ac:dyDescent="0.35">
      <c r="A831" s="93" t="s">
        <v>419</v>
      </c>
      <c r="B831" s="107" t="s">
        <v>420</v>
      </c>
      <c r="C831" s="131" t="s">
        <v>2898</v>
      </c>
      <c r="D831" s="107" t="s">
        <v>2899</v>
      </c>
      <c r="E831" s="107" t="s">
        <v>2900</v>
      </c>
      <c r="F831" s="132" t="s">
        <v>1681</v>
      </c>
      <c r="G831" s="131" t="s">
        <v>938</v>
      </c>
      <c r="H831" s="107" t="s">
        <v>938</v>
      </c>
      <c r="I831" s="107" t="s">
        <v>938</v>
      </c>
      <c r="J831" s="107" t="s">
        <v>938</v>
      </c>
      <c r="K831" s="64" t="s">
        <v>3850</v>
      </c>
      <c r="L831" s="81"/>
    </row>
    <row r="832" spans="1:12" s="55" customFormat="1" x14ac:dyDescent="0.35">
      <c r="A832" s="93" t="s">
        <v>421</v>
      </c>
      <c r="B832" s="107" t="s">
        <v>421</v>
      </c>
      <c r="C832" s="131" t="s">
        <v>2901</v>
      </c>
      <c r="D832" s="107" t="s">
        <v>2902</v>
      </c>
      <c r="E832" s="107"/>
      <c r="F832" s="132" t="s">
        <v>2370</v>
      </c>
      <c r="G832" s="131" t="s">
        <v>938</v>
      </c>
      <c r="H832" s="107" t="s">
        <v>938</v>
      </c>
      <c r="I832" s="107" t="s">
        <v>938</v>
      </c>
      <c r="J832" s="107" t="s">
        <v>938</v>
      </c>
      <c r="K832" s="64" t="s">
        <v>3850</v>
      </c>
      <c r="L832" s="81"/>
    </row>
    <row r="833" spans="1:12" s="55" customFormat="1" x14ac:dyDescent="0.35">
      <c r="A833" s="92" t="s">
        <v>422</v>
      </c>
      <c r="B833" s="106" t="s">
        <v>423</v>
      </c>
      <c r="C833" s="129" t="s">
        <v>938</v>
      </c>
      <c r="D833" s="106" t="s">
        <v>938</v>
      </c>
      <c r="E833" s="106" t="s">
        <v>938</v>
      </c>
      <c r="F833" s="130" t="s">
        <v>938</v>
      </c>
      <c r="G833" s="129" t="s">
        <v>938</v>
      </c>
      <c r="H833" s="106" t="s">
        <v>938</v>
      </c>
      <c r="I833" s="106" t="s">
        <v>938</v>
      </c>
      <c r="J833" s="106" t="s">
        <v>938</v>
      </c>
      <c r="K833" s="65" t="s">
        <v>3852</v>
      </c>
      <c r="L833" s="82"/>
    </row>
    <row r="834" spans="1:12" s="55" customFormat="1" x14ac:dyDescent="0.35">
      <c r="A834" s="93" t="s">
        <v>477</v>
      </c>
      <c r="B834" s="107" t="s">
        <v>478</v>
      </c>
      <c r="C834" s="131" t="s">
        <v>2903</v>
      </c>
      <c r="D834" s="107" t="s">
        <v>2904</v>
      </c>
      <c r="E834" s="107" t="s">
        <v>478</v>
      </c>
      <c r="F834" s="132" t="s">
        <v>924</v>
      </c>
      <c r="G834" s="131" t="s">
        <v>938</v>
      </c>
      <c r="H834" s="107" t="s">
        <v>938</v>
      </c>
      <c r="I834" s="107" t="s">
        <v>938</v>
      </c>
      <c r="J834" s="107" t="s">
        <v>938</v>
      </c>
      <c r="K834" s="64" t="s">
        <v>3850</v>
      </c>
      <c r="L834" s="81"/>
    </row>
    <row r="835" spans="1:12" s="55" customFormat="1" x14ac:dyDescent="0.35">
      <c r="A835" s="93" t="s">
        <v>481</v>
      </c>
      <c r="B835" s="107" t="s">
        <v>482</v>
      </c>
      <c r="C835" s="131" t="s">
        <v>2905</v>
      </c>
      <c r="D835" s="107" t="s">
        <v>2906</v>
      </c>
      <c r="E835" s="107" t="s">
        <v>482</v>
      </c>
      <c r="F835" s="132" t="s">
        <v>1799</v>
      </c>
      <c r="G835" s="131" t="s">
        <v>938</v>
      </c>
      <c r="H835" s="107" t="s">
        <v>938</v>
      </c>
      <c r="I835" s="107" t="s">
        <v>938</v>
      </c>
      <c r="J835" s="107" t="s">
        <v>938</v>
      </c>
      <c r="K835" s="64" t="s">
        <v>3850</v>
      </c>
      <c r="L835" s="81"/>
    </row>
    <row r="836" spans="1:12" s="55" customFormat="1" x14ac:dyDescent="0.35">
      <c r="A836" s="93" t="s">
        <v>501</v>
      </c>
      <c r="B836" s="107" t="s">
        <v>502</v>
      </c>
      <c r="C836" s="131" t="s">
        <v>2907</v>
      </c>
      <c r="D836" s="107" t="s">
        <v>2908</v>
      </c>
      <c r="E836" s="107" t="s">
        <v>549</v>
      </c>
      <c r="F836" s="132" t="s">
        <v>1681</v>
      </c>
      <c r="G836" s="131" t="s">
        <v>938</v>
      </c>
      <c r="H836" s="107" t="s">
        <v>938</v>
      </c>
      <c r="I836" s="107" t="s">
        <v>938</v>
      </c>
      <c r="J836" s="107" t="s">
        <v>938</v>
      </c>
      <c r="K836" s="64" t="s">
        <v>3850</v>
      </c>
      <c r="L836" s="81"/>
    </row>
    <row r="837" spans="1:12" s="55" customFormat="1" x14ac:dyDescent="0.35">
      <c r="A837" s="93" t="s">
        <v>551</v>
      </c>
      <c r="B837" s="107" t="s">
        <v>552</v>
      </c>
      <c r="C837" s="131" t="s">
        <v>2909</v>
      </c>
      <c r="D837" s="107" t="s">
        <v>2910</v>
      </c>
      <c r="E837" s="107" t="s">
        <v>2911</v>
      </c>
      <c r="F837" s="132" t="s">
        <v>1660</v>
      </c>
      <c r="G837" s="131" t="s">
        <v>938</v>
      </c>
      <c r="H837" s="107" t="s">
        <v>938</v>
      </c>
      <c r="I837" s="107" t="s">
        <v>938</v>
      </c>
      <c r="J837" s="107" t="s">
        <v>938</v>
      </c>
      <c r="K837" s="64" t="s">
        <v>3850</v>
      </c>
      <c r="L837" s="81"/>
    </row>
    <row r="838" spans="1:12" s="55" customFormat="1" x14ac:dyDescent="0.35">
      <c r="A838" s="93" t="s">
        <v>553</v>
      </c>
      <c r="B838" s="107" t="s">
        <v>554</v>
      </c>
      <c r="C838" s="131" t="s">
        <v>2912</v>
      </c>
      <c r="D838" s="107" t="s">
        <v>2913</v>
      </c>
      <c r="E838" s="107" t="s">
        <v>2914</v>
      </c>
      <c r="F838" s="132" t="s">
        <v>2154</v>
      </c>
      <c r="G838" s="131" t="s">
        <v>938</v>
      </c>
      <c r="H838" s="107" t="s">
        <v>938</v>
      </c>
      <c r="I838" s="107" t="s">
        <v>938</v>
      </c>
      <c r="J838" s="107" t="s">
        <v>938</v>
      </c>
      <c r="K838" s="64" t="s">
        <v>3850</v>
      </c>
      <c r="L838" s="81"/>
    </row>
    <row r="839" spans="1:12" x14ac:dyDescent="0.35">
      <c r="A839" s="218" t="s">
        <v>555</v>
      </c>
      <c r="B839" s="215" t="s">
        <v>556</v>
      </c>
      <c r="C839" s="117" t="s">
        <v>2915</v>
      </c>
      <c r="D839" s="115" t="s">
        <v>2916</v>
      </c>
      <c r="E839" s="115" t="s">
        <v>2917</v>
      </c>
      <c r="F839" s="84" t="s">
        <v>1736</v>
      </c>
      <c r="G839" s="117" t="s">
        <v>3790</v>
      </c>
      <c r="H839" s="115" t="s">
        <v>3791</v>
      </c>
      <c r="I839" s="115" t="s">
        <v>3792</v>
      </c>
      <c r="J839" s="115" t="s">
        <v>3155</v>
      </c>
      <c r="K839" s="202" t="s">
        <v>3857</v>
      </c>
      <c r="L839" s="187" t="s">
        <v>3860</v>
      </c>
    </row>
    <row r="840" spans="1:12" s="2" customFormat="1" x14ac:dyDescent="0.35">
      <c r="A840" s="235"/>
      <c r="B840" s="217"/>
      <c r="C840" s="118" t="s">
        <v>1845</v>
      </c>
      <c r="D840" s="116" t="s">
        <v>1846</v>
      </c>
      <c r="E840" s="116"/>
      <c r="F840" s="85" t="s">
        <v>1736</v>
      </c>
      <c r="G840" s="118"/>
      <c r="H840" s="116"/>
      <c r="I840" s="116"/>
      <c r="J840" s="116"/>
      <c r="K840" s="202"/>
      <c r="L840" s="189"/>
    </row>
    <row r="841" spans="1:12" s="55" customFormat="1" x14ac:dyDescent="0.35">
      <c r="A841" s="93" t="s">
        <v>591</v>
      </c>
      <c r="B841" s="107" t="s">
        <v>592</v>
      </c>
      <c r="C841" s="131" t="s">
        <v>2918</v>
      </c>
      <c r="D841" s="107" t="s">
        <v>2919</v>
      </c>
      <c r="E841" s="107"/>
      <c r="F841" s="132" t="s">
        <v>924</v>
      </c>
      <c r="G841" s="131" t="s">
        <v>938</v>
      </c>
      <c r="H841" s="107" t="s">
        <v>938</v>
      </c>
      <c r="I841" s="107" t="s">
        <v>938</v>
      </c>
      <c r="J841" s="107" t="s">
        <v>938</v>
      </c>
      <c r="K841" s="64" t="s">
        <v>3850</v>
      </c>
      <c r="L841" s="81"/>
    </row>
    <row r="842" spans="1:12" s="55" customFormat="1" x14ac:dyDescent="0.35">
      <c r="A842" s="93" t="s">
        <v>638</v>
      </c>
      <c r="B842" s="107" t="s">
        <v>639</v>
      </c>
      <c r="C842" s="131" t="s">
        <v>2920</v>
      </c>
      <c r="D842" s="107" t="s">
        <v>2921</v>
      </c>
      <c r="E842" s="107" t="s">
        <v>2922</v>
      </c>
      <c r="F842" s="132" t="s">
        <v>913</v>
      </c>
      <c r="G842" s="131" t="s">
        <v>938</v>
      </c>
      <c r="H842" s="107" t="s">
        <v>938</v>
      </c>
      <c r="I842" s="107" t="s">
        <v>938</v>
      </c>
      <c r="J842" s="107" t="s">
        <v>938</v>
      </c>
      <c r="K842" s="64" t="s">
        <v>3850</v>
      </c>
      <c r="L842" s="81"/>
    </row>
    <row r="843" spans="1:12" s="55" customFormat="1" x14ac:dyDescent="0.35">
      <c r="A843" s="93" t="s">
        <v>646</v>
      </c>
      <c r="B843" s="107" t="s">
        <v>647</v>
      </c>
      <c r="C843" s="131" t="s">
        <v>2923</v>
      </c>
      <c r="D843" s="107" t="s">
        <v>2924</v>
      </c>
      <c r="E843" s="107" t="s">
        <v>2925</v>
      </c>
      <c r="F843" s="132" t="s">
        <v>1025</v>
      </c>
      <c r="G843" s="131" t="s">
        <v>938</v>
      </c>
      <c r="H843" s="107" t="s">
        <v>938</v>
      </c>
      <c r="I843" s="107" t="s">
        <v>938</v>
      </c>
      <c r="J843" s="107" t="s">
        <v>938</v>
      </c>
      <c r="K843" s="64" t="s">
        <v>3850</v>
      </c>
      <c r="L843" s="81"/>
    </row>
    <row r="844" spans="1:12" s="55" customFormat="1" x14ac:dyDescent="0.35">
      <c r="A844" s="93" t="s">
        <v>648</v>
      </c>
      <c r="B844" s="107" t="s">
        <v>649</v>
      </c>
      <c r="C844" s="131" t="s">
        <v>2926</v>
      </c>
      <c r="D844" s="107" t="s">
        <v>2927</v>
      </c>
      <c r="E844" s="107" t="s">
        <v>649</v>
      </c>
      <c r="F844" s="132" t="s">
        <v>1736</v>
      </c>
      <c r="G844" s="131" t="s">
        <v>938</v>
      </c>
      <c r="H844" s="107" t="s">
        <v>938</v>
      </c>
      <c r="I844" s="107" t="s">
        <v>938</v>
      </c>
      <c r="J844" s="107" t="s">
        <v>938</v>
      </c>
      <c r="K844" s="64" t="s">
        <v>3850</v>
      </c>
      <c r="L844" s="81"/>
    </row>
    <row r="845" spans="1:12" s="55" customFormat="1" x14ac:dyDescent="0.35">
      <c r="A845" s="93" t="s">
        <v>656</v>
      </c>
      <c r="B845" s="107" t="s">
        <v>656</v>
      </c>
      <c r="C845" s="131" t="s">
        <v>2928</v>
      </c>
      <c r="D845" s="107" t="s">
        <v>2929</v>
      </c>
      <c r="E845" s="107"/>
      <c r="F845" s="132" t="s">
        <v>2804</v>
      </c>
      <c r="G845" s="131" t="s">
        <v>938</v>
      </c>
      <c r="H845" s="107" t="s">
        <v>938</v>
      </c>
      <c r="I845" s="107" t="s">
        <v>938</v>
      </c>
      <c r="J845" s="107" t="s">
        <v>938</v>
      </c>
      <c r="K845" s="64" t="s">
        <v>3850</v>
      </c>
      <c r="L845" s="81"/>
    </row>
    <row r="846" spans="1:12" s="55" customFormat="1" x14ac:dyDescent="0.35">
      <c r="A846" s="93" t="s">
        <v>657</v>
      </c>
      <c r="B846" s="107" t="s">
        <v>658</v>
      </c>
      <c r="C846" s="131" t="s">
        <v>2930</v>
      </c>
      <c r="D846" s="107" t="s">
        <v>2931</v>
      </c>
      <c r="E846" s="107"/>
      <c r="F846" s="132" t="s">
        <v>924</v>
      </c>
      <c r="G846" s="131" t="s">
        <v>938</v>
      </c>
      <c r="H846" s="107" t="s">
        <v>938</v>
      </c>
      <c r="I846" s="107" t="s">
        <v>938</v>
      </c>
      <c r="J846" s="107" t="s">
        <v>938</v>
      </c>
      <c r="K846" s="64" t="s">
        <v>3850</v>
      </c>
      <c r="L846" s="81"/>
    </row>
    <row r="847" spans="1:12" s="55" customFormat="1" x14ac:dyDescent="0.35">
      <c r="A847" s="92" t="s">
        <v>659</v>
      </c>
      <c r="B847" s="106" t="s">
        <v>660</v>
      </c>
      <c r="C847" s="129" t="s">
        <v>938</v>
      </c>
      <c r="D847" s="106" t="s">
        <v>938</v>
      </c>
      <c r="E847" s="106" t="s">
        <v>938</v>
      </c>
      <c r="F847" s="130" t="s">
        <v>938</v>
      </c>
      <c r="G847" s="129" t="s">
        <v>938</v>
      </c>
      <c r="H847" s="106" t="s">
        <v>938</v>
      </c>
      <c r="I847" s="106" t="s">
        <v>938</v>
      </c>
      <c r="J847" s="106" t="s">
        <v>938</v>
      </c>
      <c r="K847" s="65" t="s">
        <v>3852</v>
      </c>
      <c r="L847" s="82"/>
    </row>
    <row r="848" spans="1:12" s="55" customFormat="1" x14ac:dyDescent="0.35">
      <c r="A848" s="96" t="s">
        <v>661</v>
      </c>
      <c r="B848" s="109" t="s">
        <v>662</v>
      </c>
      <c r="C848" s="136" t="s">
        <v>938</v>
      </c>
      <c r="D848" s="109" t="s">
        <v>938</v>
      </c>
      <c r="E848" s="109" t="s">
        <v>938</v>
      </c>
      <c r="F848" s="137" t="s">
        <v>938</v>
      </c>
      <c r="G848" s="136" t="s">
        <v>3793</v>
      </c>
      <c r="H848" s="109" t="s">
        <v>3794</v>
      </c>
      <c r="I848" s="109" t="s">
        <v>3795</v>
      </c>
      <c r="J848" s="109" t="s">
        <v>1521</v>
      </c>
      <c r="K848" s="66" t="s">
        <v>3853</v>
      </c>
      <c r="L848" s="87"/>
    </row>
    <row r="849" spans="1:12" s="55" customFormat="1" x14ac:dyDescent="0.35">
      <c r="A849" s="95" t="s">
        <v>663</v>
      </c>
      <c r="B849" s="108" t="s">
        <v>663</v>
      </c>
      <c r="C849" s="133" t="s">
        <v>2932</v>
      </c>
      <c r="D849" s="108" t="s">
        <v>2933</v>
      </c>
      <c r="E849" s="108"/>
      <c r="F849" s="134" t="s">
        <v>924</v>
      </c>
      <c r="G849" s="133" t="s">
        <v>3103</v>
      </c>
      <c r="H849" s="108" t="s">
        <v>3104</v>
      </c>
      <c r="I849" s="108"/>
      <c r="J849" s="108" t="s">
        <v>1521</v>
      </c>
      <c r="K849" s="73" t="s">
        <v>3857</v>
      </c>
      <c r="L849" s="86" t="s">
        <v>3860</v>
      </c>
    </row>
    <row r="850" spans="1:12" x14ac:dyDescent="0.35">
      <c r="A850" s="218" t="s">
        <v>679</v>
      </c>
      <c r="B850" s="215" t="s">
        <v>679</v>
      </c>
      <c r="C850" s="117" t="s">
        <v>2037</v>
      </c>
      <c r="D850" s="115" t="s">
        <v>2038</v>
      </c>
      <c r="E850" s="115" t="s">
        <v>2039</v>
      </c>
      <c r="F850" s="84" t="s">
        <v>924</v>
      </c>
      <c r="G850" s="117" t="s">
        <v>3299</v>
      </c>
      <c r="H850" s="115" t="s">
        <v>3300</v>
      </c>
      <c r="I850" s="115" t="s">
        <v>3301</v>
      </c>
      <c r="J850" s="115" t="s">
        <v>1521</v>
      </c>
      <c r="K850" s="202" t="s">
        <v>3857</v>
      </c>
      <c r="L850" s="187" t="s">
        <v>3860</v>
      </c>
    </row>
    <row r="851" spans="1:12" x14ac:dyDescent="0.35">
      <c r="A851" s="219"/>
      <c r="B851" s="216"/>
      <c r="C851" s="117"/>
      <c r="D851" s="115"/>
      <c r="E851" s="115"/>
      <c r="F851" s="84"/>
      <c r="G851" s="117" t="s">
        <v>3103</v>
      </c>
      <c r="H851" s="115" t="s">
        <v>3104</v>
      </c>
      <c r="I851" s="115"/>
      <c r="J851" s="115" t="s">
        <v>1521</v>
      </c>
      <c r="K851" s="202"/>
      <c r="L851" s="188"/>
    </row>
    <row r="852" spans="1:12" x14ac:dyDescent="0.35">
      <c r="A852" s="219"/>
      <c r="B852" s="216"/>
      <c r="C852" s="117"/>
      <c r="D852" s="115"/>
      <c r="E852" s="115"/>
      <c r="F852" s="84"/>
      <c r="G852" s="117" t="s">
        <v>3299</v>
      </c>
      <c r="H852" s="115" t="s">
        <v>3300</v>
      </c>
      <c r="I852" s="115" t="s">
        <v>3301</v>
      </c>
      <c r="J852" s="115" t="s">
        <v>1521</v>
      </c>
      <c r="K852" s="202"/>
      <c r="L852" s="188"/>
    </row>
    <row r="853" spans="1:12" s="2" customFormat="1" x14ac:dyDescent="0.35">
      <c r="A853" s="220"/>
      <c r="B853" s="217"/>
      <c r="C853" s="118"/>
      <c r="D853" s="116"/>
      <c r="E853" s="116"/>
      <c r="F853" s="85"/>
      <c r="G853" s="118" t="s">
        <v>3103</v>
      </c>
      <c r="H853" s="116" t="s">
        <v>3104</v>
      </c>
      <c r="I853" s="116"/>
      <c r="J853" s="116" t="s">
        <v>1521</v>
      </c>
      <c r="K853" s="202"/>
      <c r="L853" s="189"/>
    </row>
    <row r="854" spans="1:12" s="55" customFormat="1" x14ac:dyDescent="0.35">
      <c r="A854" s="93" t="s">
        <v>682</v>
      </c>
      <c r="B854" s="107" t="s">
        <v>683</v>
      </c>
      <c r="C854" s="131" t="s">
        <v>2934</v>
      </c>
      <c r="D854" s="107" t="s">
        <v>2935</v>
      </c>
      <c r="E854" s="107" t="s">
        <v>2936</v>
      </c>
      <c r="F854" s="132" t="s">
        <v>1504</v>
      </c>
      <c r="G854" s="131" t="s">
        <v>938</v>
      </c>
      <c r="H854" s="107" t="s">
        <v>938</v>
      </c>
      <c r="I854" s="107" t="s">
        <v>938</v>
      </c>
      <c r="J854" s="107" t="s">
        <v>938</v>
      </c>
      <c r="K854" s="64" t="s">
        <v>3850</v>
      </c>
      <c r="L854" s="81"/>
    </row>
    <row r="855" spans="1:12" x14ac:dyDescent="0.35">
      <c r="A855" s="212" t="s">
        <v>684</v>
      </c>
      <c r="B855" s="209" t="s">
        <v>685</v>
      </c>
      <c r="C855" s="127" t="s">
        <v>938</v>
      </c>
      <c r="D855" s="56" t="s">
        <v>938</v>
      </c>
      <c r="E855" s="56" t="s">
        <v>938</v>
      </c>
      <c r="F855" s="104" t="s">
        <v>938</v>
      </c>
      <c r="G855" s="127" t="s">
        <v>3796</v>
      </c>
      <c r="H855" s="56" t="s">
        <v>3797</v>
      </c>
      <c r="I855" s="56" t="s">
        <v>3798</v>
      </c>
      <c r="J855" s="56" t="s">
        <v>1521</v>
      </c>
      <c r="K855" s="205" t="s">
        <v>3853</v>
      </c>
      <c r="L855" s="190"/>
    </row>
    <row r="856" spans="1:12" x14ac:dyDescent="0.35">
      <c r="A856" s="213"/>
      <c r="B856" s="210"/>
      <c r="C856" s="127"/>
      <c r="D856" s="56"/>
      <c r="E856" s="56"/>
      <c r="F856" s="104"/>
      <c r="G856" s="127" t="s">
        <v>3799</v>
      </c>
      <c r="H856" s="56" t="s">
        <v>3800</v>
      </c>
      <c r="I856" s="56" t="s">
        <v>3798</v>
      </c>
      <c r="J856" s="56" t="s">
        <v>1521</v>
      </c>
      <c r="K856" s="205"/>
      <c r="L856" s="191"/>
    </row>
    <row r="857" spans="1:12" x14ac:dyDescent="0.35">
      <c r="A857" s="213"/>
      <c r="B857" s="210"/>
      <c r="C857" s="127"/>
      <c r="D857" s="56"/>
      <c r="E857" s="56"/>
      <c r="F857" s="104"/>
      <c r="G857" s="127" t="s">
        <v>3796</v>
      </c>
      <c r="H857" s="56" t="s">
        <v>3797</v>
      </c>
      <c r="I857" s="56" t="s">
        <v>3798</v>
      </c>
      <c r="J857" s="56" t="s">
        <v>1521</v>
      </c>
      <c r="K857" s="205"/>
      <c r="L857" s="191"/>
    </row>
    <row r="858" spans="1:12" s="2" customFormat="1" x14ac:dyDescent="0.35">
      <c r="A858" s="214"/>
      <c r="B858" s="211"/>
      <c r="C858" s="128"/>
      <c r="D858" s="57"/>
      <c r="E858" s="57"/>
      <c r="F858" s="105"/>
      <c r="G858" s="128" t="s">
        <v>3799</v>
      </c>
      <c r="H858" s="57" t="s">
        <v>3800</v>
      </c>
      <c r="I858" s="57" t="s">
        <v>3798</v>
      </c>
      <c r="J858" s="57" t="s">
        <v>1521</v>
      </c>
      <c r="K858" s="205"/>
      <c r="L858" s="192"/>
    </row>
    <row r="859" spans="1:12" s="55" customFormat="1" x14ac:dyDescent="0.35">
      <c r="A859" s="97" t="s">
        <v>686</v>
      </c>
      <c r="B859" s="111" t="s">
        <v>687</v>
      </c>
      <c r="C859" s="138" t="s">
        <v>2670</v>
      </c>
      <c r="D859" s="111" t="s">
        <v>2671</v>
      </c>
      <c r="E859" s="111"/>
      <c r="F859" s="139" t="s">
        <v>1681</v>
      </c>
      <c r="G859" s="138" t="s">
        <v>3637</v>
      </c>
      <c r="H859" s="111" t="s">
        <v>3638</v>
      </c>
      <c r="I859" s="111"/>
      <c r="J859" s="111" t="s">
        <v>3908</v>
      </c>
      <c r="K859" s="80" t="s">
        <v>3861</v>
      </c>
      <c r="L859" s="88" t="s">
        <v>3859</v>
      </c>
    </row>
    <row r="860" spans="1:12" s="55" customFormat="1" x14ac:dyDescent="0.35">
      <c r="A860" s="97" t="s">
        <v>688</v>
      </c>
      <c r="B860" s="111" t="s">
        <v>689</v>
      </c>
      <c r="C860" s="138" t="s">
        <v>2937</v>
      </c>
      <c r="D860" s="111" t="s">
        <v>2938</v>
      </c>
      <c r="E860" s="111" t="s">
        <v>359</v>
      </c>
      <c r="F860" s="139" t="s">
        <v>913</v>
      </c>
      <c r="G860" s="138" t="s">
        <v>3801</v>
      </c>
      <c r="H860" s="111" t="s">
        <v>3802</v>
      </c>
      <c r="I860" s="111" t="s">
        <v>689</v>
      </c>
      <c r="J860" s="111" t="s">
        <v>1521</v>
      </c>
      <c r="K860" s="80" t="s">
        <v>3861</v>
      </c>
      <c r="L860" s="88" t="s">
        <v>3859</v>
      </c>
    </row>
    <row r="861" spans="1:12" x14ac:dyDescent="0.35">
      <c r="A861" s="212" t="s">
        <v>690</v>
      </c>
      <c r="B861" s="209" t="s">
        <v>691</v>
      </c>
      <c r="C861" s="127" t="s">
        <v>938</v>
      </c>
      <c r="D861" s="56" t="s">
        <v>938</v>
      </c>
      <c r="E861" s="56" t="s">
        <v>938</v>
      </c>
      <c r="F861" s="104" t="s">
        <v>938</v>
      </c>
      <c r="G861" s="127" t="s">
        <v>3803</v>
      </c>
      <c r="H861" s="56" t="s">
        <v>3804</v>
      </c>
      <c r="I861" s="56" t="s">
        <v>3805</v>
      </c>
      <c r="J861" s="56" t="s">
        <v>3124</v>
      </c>
      <c r="K861" s="205" t="s">
        <v>3853</v>
      </c>
      <c r="L861" s="190"/>
    </row>
    <row r="862" spans="1:12" x14ac:dyDescent="0.35">
      <c r="A862" s="213"/>
      <c r="B862" s="210"/>
      <c r="C862" s="127"/>
      <c r="D862" s="56"/>
      <c r="E862" s="56"/>
      <c r="F862" s="104"/>
      <c r="G862" s="127" t="s">
        <v>3806</v>
      </c>
      <c r="H862" s="56" t="s">
        <v>3807</v>
      </c>
      <c r="I862" s="56" t="s">
        <v>3808</v>
      </c>
      <c r="J862" s="56" t="s">
        <v>3348</v>
      </c>
      <c r="K862" s="205"/>
      <c r="L862" s="191"/>
    </row>
    <row r="863" spans="1:12" x14ac:dyDescent="0.35">
      <c r="A863" s="213"/>
      <c r="B863" s="210"/>
      <c r="C863" s="127"/>
      <c r="D863" s="56"/>
      <c r="E863" s="56"/>
      <c r="F863" s="104"/>
      <c r="G863" s="127" t="s">
        <v>3803</v>
      </c>
      <c r="H863" s="56" t="s">
        <v>3804</v>
      </c>
      <c r="I863" s="56" t="s">
        <v>3805</v>
      </c>
      <c r="J863" s="56" t="s">
        <v>3124</v>
      </c>
      <c r="K863" s="205"/>
      <c r="L863" s="191"/>
    </row>
    <row r="864" spans="1:12" s="2" customFormat="1" x14ac:dyDescent="0.35">
      <c r="A864" s="214"/>
      <c r="B864" s="211"/>
      <c r="C864" s="128"/>
      <c r="D864" s="57"/>
      <c r="E864" s="57"/>
      <c r="F864" s="105"/>
      <c r="G864" s="128" t="s">
        <v>3806</v>
      </c>
      <c r="H864" s="57" t="s">
        <v>3807</v>
      </c>
      <c r="I864" s="57" t="s">
        <v>3808</v>
      </c>
      <c r="J864" s="57" t="s">
        <v>3348</v>
      </c>
      <c r="K864" s="205"/>
      <c r="L864" s="192"/>
    </row>
    <row r="865" spans="1:12" s="55" customFormat="1" x14ac:dyDescent="0.35">
      <c r="A865" s="92" t="s">
        <v>692</v>
      </c>
      <c r="B865" s="106" t="s">
        <v>693</v>
      </c>
      <c r="C865" s="129" t="s">
        <v>938</v>
      </c>
      <c r="D865" s="106" t="s">
        <v>938</v>
      </c>
      <c r="E865" s="106" t="s">
        <v>938</v>
      </c>
      <c r="F865" s="130" t="s">
        <v>938</v>
      </c>
      <c r="G865" s="129" t="s">
        <v>938</v>
      </c>
      <c r="H865" s="106" t="s">
        <v>938</v>
      </c>
      <c r="I865" s="106" t="s">
        <v>938</v>
      </c>
      <c r="J865" s="106" t="s">
        <v>938</v>
      </c>
      <c r="K865" s="65" t="s">
        <v>3852</v>
      </c>
      <c r="L865" s="82"/>
    </row>
    <row r="866" spans="1:12" x14ac:dyDescent="0.35">
      <c r="A866" s="218" t="s">
        <v>694</v>
      </c>
      <c r="B866" s="215" t="s">
        <v>694</v>
      </c>
      <c r="C866" s="117" t="s">
        <v>2939</v>
      </c>
      <c r="D866" s="115" t="s">
        <v>2940</v>
      </c>
      <c r="E866" s="115"/>
      <c r="F866" s="84" t="s">
        <v>924</v>
      </c>
      <c r="G866" s="117" t="s">
        <v>3103</v>
      </c>
      <c r="H866" s="115" t="s">
        <v>3104</v>
      </c>
      <c r="I866" s="115"/>
      <c r="J866" s="115" t="s">
        <v>1521</v>
      </c>
      <c r="K866" s="202" t="s">
        <v>3857</v>
      </c>
      <c r="L866" s="187" t="s">
        <v>3860</v>
      </c>
    </row>
    <row r="867" spans="1:12" x14ac:dyDescent="0.35">
      <c r="A867" s="234"/>
      <c r="B867" s="216"/>
      <c r="C867" s="117" t="s">
        <v>2941</v>
      </c>
      <c r="D867" s="115" t="s">
        <v>2942</v>
      </c>
      <c r="E867" s="115"/>
      <c r="F867" s="84" t="s">
        <v>924</v>
      </c>
      <c r="G867" s="117"/>
      <c r="H867" s="115"/>
      <c r="I867" s="115"/>
      <c r="J867" s="115"/>
      <c r="K867" s="202"/>
      <c r="L867" s="188"/>
    </row>
    <row r="868" spans="1:12" x14ac:dyDescent="0.35">
      <c r="A868" s="234"/>
      <c r="B868" s="216"/>
      <c r="C868" s="117" t="s">
        <v>2943</v>
      </c>
      <c r="D868" s="115" t="s">
        <v>2944</v>
      </c>
      <c r="E868" s="115"/>
      <c r="F868" s="84" t="s">
        <v>924</v>
      </c>
      <c r="G868" s="117"/>
      <c r="H868" s="115"/>
      <c r="I868" s="115"/>
      <c r="J868" s="115"/>
      <c r="K868" s="202"/>
      <c r="L868" s="188"/>
    </row>
    <row r="869" spans="1:12" x14ac:dyDescent="0.35">
      <c r="A869" s="234"/>
      <c r="B869" s="216"/>
      <c r="C869" s="117" t="s">
        <v>2939</v>
      </c>
      <c r="D869" s="115" t="s">
        <v>2940</v>
      </c>
      <c r="E869" s="115"/>
      <c r="F869" s="84" t="s">
        <v>924</v>
      </c>
      <c r="G869" s="117"/>
      <c r="H869" s="115"/>
      <c r="I869" s="115"/>
      <c r="J869" s="115"/>
      <c r="K869" s="202"/>
      <c r="L869" s="188"/>
    </row>
    <row r="870" spans="1:12" x14ac:dyDescent="0.35">
      <c r="A870" s="234"/>
      <c r="B870" s="216"/>
      <c r="C870" s="117" t="s">
        <v>2941</v>
      </c>
      <c r="D870" s="115" t="s">
        <v>2942</v>
      </c>
      <c r="E870" s="115"/>
      <c r="F870" s="84" t="s">
        <v>924</v>
      </c>
      <c r="G870" s="117"/>
      <c r="H870" s="115"/>
      <c r="I870" s="115"/>
      <c r="J870" s="115"/>
      <c r="K870" s="202"/>
      <c r="L870" s="188"/>
    </row>
    <row r="871" spans="1:12" s="2" customFormat="1" x14ac:dyDescent="0.35">
      <c r="A871" s="235"/>
      <c r="B871" s="217"/>
      <c r="C871" s="118" t="s">
        <v>2943</v>
      </c>
      <c r="D871" s="116" t="s">
        <v>2944</v>
      </c>
      <c r="E871" s="116"/>
      <c r="F871" s="85" t="s">
        <v>924</v>
      </c>
      <c r="G871" s="118"/>
      <c r="H871" s="116"/>
      <c r="I871" s="116"/>
      <c r="J871" s="116"/>
      <c r="K871" s="202"/>
      <c r="L871" s="189"/>
    </row>
    <row r="872" spans="1:12" x14ac:dyDescent="0.35">
      <c r="A872" s="218" t="s">
        <v>695</v>
      </c>
      <c r="B872" s="215" t="s">
        <v>696</v>
      </c>
      <c r="C872" s="117" t="s">
        <v>2945</v>
      </c>
      <c r="D872" s="115" t="s">
        <v>2946</v>
      </c>
      <c r="E872" s="115" t="s">
        <v>788</v>
      </c>
      <c r="F872" s="84" t="s">
        <v>1681</v>
      </c>
      <c r="G872" s="117" t="s">
        <v>3809</v>
      </c>
      <c r="H872" s="115" t="s">
        <v>3810</v>
      </c>
      <c r="I872" s="115" t="s">
        <v>3811</v>
      </c>
      <c r="J872" s="115" t="s">
        <v>1521</v>
      </c>
      <c r="K872" s="202" t="s">
        <v>3857</v>
      </c>
      <c r="L872" s="187" t="s">
        <v>3860</v>
      </c>
    </row>
    <row r="873" spans="1:12" s="2" customFormat="1" x14ac:dyDescent="0.35">
      <c r="A873" s="235"/>
      <c r="B873" s="217"/>
      <c r="C873" s="118" t="s">
        <v>2947</v>
      </c>
      <c r="D873" s="116" t="s">
        <v>2948</v>
      </c>
      <c r="E873" s="116" t="s">
        <v>2949</v>
      </c>
      <c r="F873" s="85" t="s">
        <v>1521</v>
      </c>
      <c r="G873" s="118" t="s">
        <v>3812</v>
      </c>
      <c r="H873" s="116" t="s">
        <v>3813</v>
      </c>
      <c r="I873" s="116" t="s">
        <v>3814</v>
      </c>
      <c r="J873" s="116" t="s">
        <v>1521</v>
      </c>
      <c r="K873" s="202"/>
      <c r="L873" s="189"/>
    </row>
    <row r="874" spans="1:12" s="55" customFormat="1" x14ac:dyDescent="0.35">
      <c r="A874" s="96" t="s">
        <v>697</v>
      </c>
      <c r="B874" s="109" t="s">
        <v>698</v>
      </c>
      <c r="C874" s="136" t="s">
        <v>938</v>
      </c>
      <c r="D874" s="109" t="s">
        <v>938</v>
      </c>
      <c r="E874" s="109" t="s">
        <v>938</v>
      </c>
      <c r="F874" s="137" t="s">
        <v>938</v>
      </c>
      <c r="G874" s="136" t="s">
        <v>3815</v>
      </c>
      <c r="H874" s="109" t="s">
        <v>3816</v>
      </c>
      <c r="I874" s="109" t="s">
        <v>698</v>
      </c>
      <c r="J874" s="109" t="s">
        <v>3908</v>
      </c>
      <c r="K874" s="66" t="s">
        <v>3853</v>
      </c>
      <c r="L874" s="87"/>
    </row>
    <row r="875" spans="1:12" s="55" customFormat="1" x14ac:dyDescent="0.35">
      <c r="A875" s="92" t="s">
        <v>699</v>
      </c>
      <c r="B875" s="106" t="s">
        <v>700</v>
      </c>
      <c r="C875" s="129" t="s">
        <v>938</v>
      </c>
      <c r="D875" s="106" t="s">
        <v>938</v>
      </c>
      <c r="E875" s="106" t="s">
        <v>938</v>
      </c>
      <c r="F875" s="130" t="s">
        <v>938</v>
      </c>
      <c r="G875" s="129" t="s">
        <v>938</v>
      </c>
      <c r="H875" s="106" t="s">
        <v>938</v>
      </c>
      <c r="I875" s="106" t="s">
        <v>938</v>
      </c>
      <c r="J875" s="106" t="s">
        <v>938</v>
      </c>
      <c r="K875" s="65" t="s">
        <v>3852</v>
      </c>
      <c r="L875" s="82"/>
    </row>
    <row r="876" spans="1:12" s="55" customFormat="1" x14ac:dyDescent="0.35">
      <c r="A876" s="96" t="s">
        <v>701</v>
      </c>
      <c r="B876" s="109" t="s">
        <v>702</v>
      </c>
      <c r="C876" s="136" t="s">
        <v>938</v>
      </c>
      <c r="D876" s="109" t="s">
        <v>938</v>
      </c>
      <c r="E876" s="109" t="s">
        <v>938</v>
      </c>
      <c r="F876" s="137" t="s">
        <v>938</v>
      </c>
      <c r="G876" s="136" t="s">
        <v>3817</v>
      </c>
      <c r="H876" s="109" t="s">
        <v>3818</v>
      </c>
      <c r="I876" s="109" t="s">
        <v>702</v>
      </c>
      <c r="J876" s="109" t="s">
        <v>3124</v>
      </c>
      <c r="K876" s="66" t="s">
        <v>3853</v>
      </c>
      <c r="L876" s="87"/>
    </row>
    <row r="877" spans="1:12" s="55" customFormat="1" x14ac:dyDescent="0.35">
      <c r="A877" s="97" t="s">
        <v>703</v>
      </c>
      <c r="B877" s="111" t="s">
        <v>704</v>
      </c>
      <c r="C877" s="138" t="s">
        <v>2950</v>
      </c>
      <c r="D877" s="111" t="s">
        <v>2951</v>
      </c>
      <c r="E877" s="111" t="s">
        <v>2952</v>
      </c>
      <c r="F877" s="139" t="s">
        <v>2953</v>
      </c>
      <c r="G877" s="138" t="s">
        <v>3819</v>
      </c>
      <c r="H877" s="111" t="s">
        <v>3820</v>
      </c>
      <c r="I877" s="111" t="s">
        <v>704</v>
      </c>
      <c r="J877" s="111" t="s">
        <v>1521</v>
      </c>
      <c r="K877" s="80" t="s">
        <v>3861</v>
      </c>
      <c r="L877" s="88" t="s">
        <v>3859</v>
      </c>
    </row>
    <row r="878" spans="1:12" x14ac:dyDescent="0.35">
      <c r="A878" s="229" t="s">
        <v>719</v>
      </c>
      <c r="B878" s="227" t="s">
        <v>719</v>
      </c>
      <c r="C878" s="121" t="s">
        <v>2954</v>
      </c>
      <c r="D878" s="122" t="s">
        <v>2955</v>
      </c>
      <c r="E878" s="122" t="s">
        <v>2956</v>
      </c>
      <c r="F878" s="101" t="s">
        <v>2957</v>
      </c>
      <c r="G878" s="121" t="s">
        <v>3821</v>
      </c>
      <c r="H878" s="122" t="s">
        <v>3822</v>
      </c>
      <c r="I878" s="122"/>
      <c r="J878" s="135" t="s">
        <v>1521</v>
      </c>
      <c r="K878" s="203" t="s">
        <v>3861</v>
      </c>
      <c r="L878" s="185" t="s">
        <v>3859</v>
      </c>
    </row>
    <row r="879" spans="1:12" x14ac:dyDescent="0.35">
      <c r="A879" s="237"/>
      <c r="B879" s="236"/>
      <c r="C879" s="121" t="s">
        <v>2958</v>
      </c>
      <c r="D879" s="122" t="s">
        <v>2959</v>
      </c>
      <c r="E879" s="122" t="s">
        <v>2960</v>
      </c>
      <c r="F879" s="101" t="s">
        <v>924</v>
      </c>
      <c r="G879" s="121" t="s">
        <v>3823</v>
      </c>
      <c r="H879" s="122" t="s">
        <v>3824</v>
      </c>
      <c r="I879" s="122"/>
      <c r="J879" s="122" t="s">
        <v>1521</v>
      </c>
      <c r="K879" s="203"/>
      <c r="L879" s="193"/>
    </row>
    <row r="880" spans="1:12" x14ac:dyDescent="0.35">
      <c r="A880" s="237"/>
      <c r="B880" s="236"/>
      <c r="C880" s="121" t="s">
        <v>2961</v>
      </c>
      <c r="D880" s="122" t="s">
        <v>2962</v>
      </c>
      <c r="E880" s="122" t="s">
        <v>2963</v>
      </c>
      <c r="F880" s="101" t="s">
        <v>2964</v>
      </c>
      <c r="G880" s="121" t="s">
        <v>3821</v>
      </c>
      <c r="H880" s="122" t="s">
        <v>3822</v>
      </c>
      <c r="I880" s="122"/>
      <c r="J880" s="122" t="s">
        <v>1521</v>
      </c>
      <c r="K880" s="203"/>
      <c r="L880" s="193"/>
    </row>
    <row r="881" spans="1:12" x14ac:dyDescent="0.35">
      <c r="A881" s="237"/>
      <c r="B881" s="236"/>
      <c r="C881" s="121" t="s">
        <v>2954</v>
      </c>
      <c r="D881" s="122" t="s">
        <v>2955</v>
      </c>
      <c r="E881" s="122" t="s">
        <v>2956</v>
      </c>
      <c r="F881" s="101" t="s">
        <v>2957</v>
      </c>
      <c r="G881" s="121" t="s">
        <v>3823</v>
      </c>
      <c r="H881" s="122" t="s">
        <v>3824</v>
      </c>
      <c r="I881" s="122"/>
      <c r="J881" s="122" t="s">
        <v>1521</v>
      </c>
      <c r="K881" s="203"/>
      <c r="L881" s="193"/>
    </row>
    <row r="882" spans="1:12" x14ac:dyDescent="0.35">
      <c r="A882" s="237"/>
      <c r="B882" s="236"/>
      <c r="C882" s="121" t="s">
        <v>2958</v>
      </c>
      <c r="D882" s="122" t="s">
        <v>2959</v>
      </c>
      <c r="E882" s="122" t="s">
        <v>2960</v>
      </c>
      <c r="F882" s="101" t="s">
        <v>924</v>
      </c>
      <c r="G882" s="121"/>
      <c r="H882" s="122"/>
      <c r="I882" s="122"/>
      <c r="J882" s="122"/>
      <c r="K882" s="203"/>
      <c r="L882" s="193"/>
    </row>
    <row r="883" spans="1:12" s="2" customFormat="1" x14ac:dyDescent="0.35">
      <c r="A883" s="238"/>
      <c r="B883" s="228"/>
      <c r="C883" s="123" t="s">
        <v>2961</v>
      </c>
      <c r="D883" s="124" t="s">
        <v>2962</v>
      </c>
      <c r="E883" s="124" t="s">
        <v>2963</v>
      </c>
      <c r="F883" s="102" t="s">
        <v>2964</v>
      </c>
      <c r="G883" s="123"/>
      <c r="H883" s="124"/>
      <c r="I883" s="124"/>
      <c r="J883" s="124"/>
      <c r="K883" s="203"/>
      <c r="L883" s="186"/>
    </row>
    <row r="884" spans="1:12" s="2" customFormat="1" x14ac:dyDescent="0.35">
      <c r="A884" s="98" t="s">
        <v>724</v>
      </c>
      <c r="B884" s="113" t="s">
        <v>725</v>
      </c>
      <c r="C884" s="120" t="s">
        <v>2965</v>
      </c>
      <c r="D884" s="113" t="s">
        <v>2966</v>
      </c>
      <c r="E884" s="113" t="s">
        <v>2967</v>
      </c>
      <c r="F884" s="68" t="s">
        <v>1681</v>
      </c>
      <c r="G884" s="120" t="s">
        <v>938</v>
      </c>
      <c r="H884" s="113" t="s">
        <v>938</v>
      </c>
      <c r="I884" s="113" t="s">
        <v>938</v>
      </c>
      <c r="J884" s="113" t="s">
        <v>938</v>
      </c>
      <c r="K884" s="64" t="s">
        <v>3850</v>
      </c>
      <c r="L884" s="89"/>
    </row>
    <row r="885" spans="1:12" s="55" customFormat="1" x14ac:dyDescent="0.35">
      <c r="A885" s="95" t="s">
        <v>726</v>
      </c>
      <c r="B885" s="108" t="s">
        <v>727</v>
      </c>
      <c r="C885" s="133" t="s">
        <v>2968</v>
      </c>
      <c r="D885" s="108" t="s">
        <v>2969</v>
      </c>
      <c r="E885" s="108" t="s">
        <v>2970</v>
      </c>
      <c r="F885" s="134" t="s">
        <v>924</v>
      </c>
      <c r="G885" s="133" t="s">
        <v>3103</v>
      </c>
      <c r="H885" s="108" t="s">
        <v>3104</v>
      </c>
      <c r="I885" s="108"/>
      <c r="J885" s="108" t="s">
        <v>1521</v>
      </c>
      <c r="K885" s="73" t="s">
        <v>3857</v>
      </c>
      <c r="L885" s="86" t="s">
        <v>3860</v>
      </c>
    </row>
    <row r="886" spans="1:12" s="55" customFormat="1" ht="29" x14ac:dyDescent="0.35">
      <c r="A886" s="97" t="s">
        <v>765</v>
      </c>
      <c r="B886" s="111" t="s">
        <v>766</v>
      </c>
      <c r="C886" s="138" t="s">
        <v>2756</v>
      </c>
      <c r="D886" s="111" t="s">
        <v>2757</v>
      </c>
      <c r="E886" s="111"/>
      <c r="F886" s="139" t="s">
        <v>1626</v>
      </c>
      <c r="G886" s="138" t="s">
        <v>3825</v>
      </c>
      <c r="H886" s="111" t="s">
        <v>3826</v>
      </c>
      <c r="I886" s="111"/>
      <c r="J886" s="111" t="s">
        <v>1521</v>
      </c>
      <c r="K886" s="80" t="s">
        <v>3861</v>
      </c>
      <c r="L886" s="88" t="s">
        <v>3874</v>
      </c>
    </row>
    <row r="887" spans="1:12" s="55" customFormat="1" x14ac:dyDescent="0.35">
      <c r="A887" s="96" t="s">
        <v>792</v>
      </c>
      <c r="B887" s="109" t="s">
        <v>793</v>
      </c>
      <c r="C887" s="136" t="s">
        <v>938</v>
      </c>
      <c r="D887" s="109" t="s">
        <v>938</v>
      </c>
      <c r="E887" s="109" t="s">
        <v>938</v>
      </c>
      <c r="F887" s="137" t="s">
        <v>938</v>
      </c>
      <c r="G887" s="136" t="s">
        <v>3827</v>
      </c>
      <c r="H887" s="109" t="s">
        <v>3828</v>
      </c>
      <c r="I887" s="109" t="s">
        <v>793</v>
      </c>
      <c r="J887" s="109" t="s">
        <v>3124</v>
      </c>
      <c r="K887" s="66" t="s">
        <v>3853</v>
      </c>
      <c r="L887" s="87"/>
    </row>
    <row r="888" spans="1:12" x14ac:dyDescent="0.35">
      <c r="A888" s="223" t="s">
        <v>796</v>
      </c>
      <c r="B888" s="221" t="s">
        <v>797</v>
      </c>
      <c r="C888" s="119" t="s">
        <v>2971</v>
      </c>
      <c r="D888" s="62" t="s">
        <v>2972</v>
      </c>
      <c r="E888" s="62"/>
      <c r="F888" s="103" t="s">
        <v>2973</v>
      </c>
      <c r="G888" s="119" t="s">
        <v>938</v>
      </c>
      <c r="H888" s="62" t="s">
        <v>938</v>
      </c>
      <c r="I888" s="62" t="s">
        <v>938</v>
      </c>
      <c r="J888" s="62" t="s">
        <v>938</v>
      </c>
      <c r="K888" s="204" t="s">
        <v>3850</v>
      </c>
      <c r="L888" s="194"/>
    </row>
    <row r="889" spans="1:12" s="2" customFormat="1" x14ac:dyDescent="0.35">
      <c r="A889" s="224"/>
      <c r="B889" s="222"/>
      <c r="C889" s="120" t="s">
        <v>2974</v>
      </c>
      <c r="D889" s="113" t="s">
        <v>2975</v>
      </c>
      <c r="E889" s="113" t="s">
        <v>2976</v>
      </c>
      <c r="F889" s="68" t="s">
        <v>2973</v>
      </c>
      <c r="G889" s="120"/>
      <c r="H889" s="113"/>
      <c r="I889" s="113"/>
      <c r="J889" s="113"/>
      <c r="K889" s="204"/>
      <c r="L889" s="195"/>
    </row>
    <row r="890" spans="1:12" x14ac:dyDescent="0.35">
      <c r="A890" s="223" t="s">
        <v>800</v>
      </c>
      <c r="B890" s="225" t="s">
        <v>801</v>
      </c>
      <c r="C890" s="140" t="s">
        <v>2977</v>
      </c>
      <c r="D890" s="112" t="s">
        <v>2978</v>
      </c>
      <c r="E890" s="112" t="s">
        <v>2979</v>
      </c>
      <c r="F890" s="67" t="s">
        <v>913</v>
      </c>
      <c r="G890" s="140" t="s">
        <v>938</v>
      </c>
      <c r="H890" s="112" t="s">
        <v>938</v>
      </c>
      <c r="I890" s="112" t="s">
        <v>938</v>
      </c>
      <c r="J890" s="112" t="s">
        <v>938</v>
      </c>
      <c r="K890" s="204" t="s">
        <v>3850</v>
      </c>
      <c r="L890" s="194"/>
    </row>
    <row r="891" spans="1:12" s="2" customFormat="1" x14ac:dyDescent="0.35">
      <c r="A891" s="224"/>
      <c r="B891" s="226"/>
      <c r="C891" s="120" t="s">
        <v>2980</v>
      </c>
      <c r="D891" s="113" t="s">
        <v>2981</v>
      </c>
      <c r="E891" s="113" t="s">
        <v>2982</v>
      </c>
      <c r="F891" s="68" t="s">
        <v>913</v>
      </c>
      <c r="G891" s="120"/>
      <c r="H891" s="113"/>
      <c r="I891" s="113"/>
      <c r="J891" s="113"/>
      <c r="K891" s="204"/>
      <c r="L891" s="195"/>
    </row>
    <row r="892" spans="1:12" s="55" customFormat="1" ht="29" x14ac:dyDescent="0.35">
      <c r="A892" s="95" t="s">
        <v>814</v>
      </c>
      <c r="B892" s="108" t="s">
        <v>815</v>
      </c>
      <c r="C892" s="133" t="s">
        <v>2983</v>
      </c>
      <c r="D892" s="108" t="s">
        <v>2984</v>
      </c>
      <c r="E892" s="108" t="s">
        <v>2985</v>
      </c>
      <c r="F892" s="134" t="s">
        <v>924</v>
      </c>
      <c r="G892" s="133" t="s">
        <v>3829</v>
      </c>
      <c r="H892" s="108" t="s">
        <v>3830</v>
      </c>
      <c r="I892" s="108" t="s">
        <v>2985</v>
      </c>
      <c r="J892" s="108" t="s">
        <v>3124</v>
      </c>
      <c r="K892" s="73" t="s">
        <v>3857</v>
      </c>
      <c r="L892" s="86" t="s">
        <v>3875</v>
      </c>
    </row>
    <row r="893" spans="1:12" s="55" customFormat="1" x14ac:dyDescent="0.35">
      <c r="A893" s="93" t="s">
        <v>816</v>
      </c>
      <c r="B893" s="107" t="s">
        <v>817</v>
      </c>
      <c r="C893" s="131" t="s">
        <v>2986</v>
      </c>
      <c r="D893" s="107" t="s">
        <v>2987</v>
      </c>
      <c r="E893" s="107" t="s">
        <v>2988</v>
      </c>
      <c r="F893" s="132" t="s">
        <v>913</v>
      </c>
      <c r="G893" s="131" t="s">
        <v>938</v>
      </c>
      <c r="H893" s="107" t="s">
        <v>938</v>
      </c>
      <c r="I893" s="107" t="s">
        <v>938</v>
      </c>
      <c r="J893" s="107" t="s">
        <v>938</v>
      </c>
      <c r="K893" s="64" t="s">
        <v>3850</v>
      </c>
      <c r="L893" s="81"/>
    </row>
    <row r="894" spans="1:12" x14ac:dyDescent="0.35">
      <c r="A894" s="94" t="s">
        <v>818</v>
      </c>
      <c r="B894" s="56" t="s">
        <v>598</v>
      </c>
      <c r="C894" s="127" t="s">
        <v>938</v>
      </c>
      <c r="D894" s="56" t="s">
        <v>938</v>
      </c>
      <c r="E894" s="56" t="s">
        <v>938</v>
      </c>
      <c r="F894" s="104" t="s">
        <v>938</v>
      </c>
      <c r="G894" s="127" t="s">
        <v>3831</v>
      </c>
      <c r="H894" s="56" t="s">
        <v>3832</v>
      </c>
      <c r="I894" s="56" t="s">
        <v>3833</v>
      </c>
      <c r="J894" s="56" t="s">
        <v>1521</v>
      </c>
      <c r="K894" s="205" t="s">
        <v>3853</v>
      </c>
      <c r="L894" s="190"/>
    </row>
    <row r="895" spans="1:12" s="2" customFormat="1" x14ac:dyDescent="0.35">
      <c r="A895" s="91"/>
      <c r="B895" s="57"/>
      <c r="C895" s="128"/>
      <c r="D895" s="57"/>
      <c r="E895" s="57"/>
      <c r="F895" s="105"/>
      <c r="G895" s="128" t="s">
        <v>3834</v>
      </c>
      <c r="H895" s="57" t="s">
        <v>3835</v>
      </c>
      <c r="I895" s="57" t="s">
        <v>598</v>
      </c>
      <c r="J895" s="57" t="s">
        <v>1521</v>
      </c>
      <c r="K895" s="205"/>
      <c r="L895" s="192"/>
    </row>
    <row r="896" spans="1:12" s="55" customFormat="1" x14ac:dyDescent="0.35">
      <c r="A896" s="93" t="s">
        <v>820</v>
      </c>
      <c r="B896" s="107" t="s">
        <v>821</v>
      </c>
      <c r="C896" s="131" t="s">
        <v>2989</v>
      </c>
      <c r="D896" s="107" t="s">
        <v>2990</v>
      </c>
      <c r="E896" s="107"/>
      <c r="F896" s="132" t="s">
        <v>913</v>
      </c>
      <c r="G896" s="131" t="s">
        <v>938</v>
      </c>
      <c r="H896" s="107" t="s">
        <v>938</v>
      </c>
      <c r="I896" s="107" t="s">
        <v>938</v>
      </c>
      <c r="J896" s="107" t="s">
        <v>938</v>
      </c>
      <c r="K896" s="64" t="s">
        <v>3850</v>
      </c>
      <c r="L896" s="81"/>
    </row>
    <row r="897" spans="1:13" s="55" customFormat="1" x14ac:dyDescent="0.35">
      <c r="A897" s="95" t="s">
        <v>822</v>
      </c>
      <c r="B897" s="108" t="s">
        <v>822</v>
      </c>
      <c r="C897" s="133" t="s">
        <v>2991</v>
      </c>
      <c r="D897" s="108" t="s">
        <v>2992</v>
      </c>
      <c r="E897" s="108" t="s">
        <v>2993</v>
      </c>
      <c r="F897" s="134" t="s">
        <v>1030</v>
      </c>
      <c r="G897" s="133" t="s">
        <v>3836</v>
      </c>
      <c r="H897" s="108" t="s">
        <v>3837</v>
      </c>
      <c r="I897" s="108" t="s">
        <v>3838</v>
      </c>
      <c r="J897" s="108" t="s">
        <v>1521</v>
      </c>
      <c r="K897" s="73" t="s">
        <v>3857</v>
      </c>
      <c r="L897" s="86" t="s">
        <v>3860</v>
      </c>
    </row>
    <row r="898" spans="1:13" x14ac:dyDescent="0.35">
      <c r="A898" s="223" t="s">
        <v>823</v>
      </c>
      <c r="B898" s="221" t="s">
        <v>824</v>
      </c>
      <c r="C898" s="119" t="s">
        <v>2994</v>
      </c>
      <c r="D898" s="62" t="s">
        <v>2995</v>
      </c>
      <c r="E898" s="62" t="s">
        <v>2996</v>
      </c>
      <c r="F898" s="103" t="s">
        <v>913</v>
      </c>
      <c r="G898" s="119" t="s">
        <v>938</v>
      </c>
      <c r="H898" s="62" t="s">
        <v>938</v>
      </c>
      <c r="I898" s="62" t="s">
        <v>938</v>
      </c>
      <c r="J898" s="62" t="s">
        <v>938</v>
      </c>
      <c r="K898" s="204" t="s">
        <v>3850</v>
      </c>
      <c r="L898" s="194"/>
    </row>
    <row r="899" spans="1:13" x14ac:dyDescent="0.35">
      <c r="A899" s="240"/>
      <c r="B899" s="239"/>
      <c r="C899" s="119" t="s">
        <v>2997</v>
      </c>
      <c r="D899" s="62" t="s">
        <v>2998</v>
      </c>
      <c r="E899" s="62" t="s">
        <v>2999</v>
      </c>
      <c r="F899" s="103" t="s">
        <v>913</v>
      </c>
      <c r="G899" s="119"/>
      <c r="H899" s="62"/>
      <c r="I899" s="62"/>
      <c r="J899" s="62"/>
      <c r="K899" s="204"/>
      <c r="L899" s="196"/>
    </row>
    <row r="900" spans="1:13" s="2" customFormat="1" x14ac:dyDescent="0.35">
      <c r="A900" s="224"/>
      <c r="B900" s="222"/>
      <c r="C900" s="120" t="s">
        <v>2994</v>
      </c>
      <c r="D900" s="113" t="s">
        <v>2995</v>
      </c>
      <c r="E900" s="113" t="s">
        <v>2996</v>
      </c>
      <c r="F900" s="68" t="s">
        <v>913</v>
      </c>
      <c r="G900" s="120"/>
      <c r="H900" s="113"/>
      <c r="I900" s="113"/>
      <c r="J900" s="113"/>
      <c r="K900" s="204"/>
      <c r="L900" s="195"/>
    </row>
    <row r="901" spans="1:13" s="55" customFormat="1" x14ac:dyDescent="0.35">
      <c r="A901" s="93" t="s">
        <v>825</v>
      </c>
      <c r="B901" s="107" t="s">
        <v>826</v>
      </c>
      <c r="C901" s="131" t="s">
        <v>3000</v>
      </c>
      <c r="D901" s="107" t="s">
        <v>3001</v>
      </c>
      <c r="E901" s="107" t="s">
        <v>2291</v>
      </c>
      <c r="F901" s="132" t="s">
        <v>913</v>
      </c>
      <c r="G901" s="131" t="s">
        <v>938</v>
      </c>
      <c r="H901" s="107" t="s">
        <v>938</v>
      </c>
      <c r="I901" s="107" t="s">
        <v>938</v>
      </c>
      <c r="J901" s="107" t="s">
        <v>938</v>
      </c>
      <c r="K901" s="64" t="s">
        <v>3850</v>
      </c>
      <c r="L901" s="81"/>
    </row>
    <row r="902" spans="1:13" x14ac:dyDescent="0.35">
      <c r="A902" s="229" t="s">
        <v>827</v>
      </c>
      <c r="B902" s="227" t="s">
        <v>828</v>
      </c>
      <c r="C902" s="121" t="s">
        <v>3002</v>
      </c>
      <c r="D902" s="122" t="s">
        <v>3003</v>
      </c>
      <c r="E902" s="122" t="s">
        <v>3004</v>
      </c>
      <c r="F902" s="101" t="s">
        <v>1504</v>
      </c>
      <c r="G902" s="121" t="s">
        <v>3839</v>
      </c>
      <c r="H902" s="122" t="s">
        <v>3840</v>
      </c>
      <c r="I902" s="122" t="s">
        <v>3841</v>
      </c>
      <c r="J902" s="122" t="s">
        <v>3688</v>
      </c>
      <c r="K902" s="203" t="s">
        <v>3861</v>
      </c>
      <c r="L902" s="185" t="s">
        <v>3876</v>
      </c>
      <c r="M902" t="s">
        <v>3878</v>
      </c>
    </row>
    <row r="903" spans="1:13" s="2" customFormat="1" x14ac:dyDescent="0.35">
      <c r="A903" s="238"/>
      <c r="B903" s="228"/>
      <c r="C903" s="123" t="s">
        <v>3005</v>
      </c>
      <c r="D903" s="124" t="s">
        <v>3006</v>
      </c>
      <c r="E903" s="124"/>
      <c r="F903" s="102" t="s">
        <v>1504</v>
      </c>
      <c r="G903" s="123"/>
      <c r="H903" s="124"/>
      <c r="I903" s="124"/>
      <c r="J903" s="124"/>
      <c r="K903" s="203"/>
      <c r="L903" s="186"/>
    </row>
    <row r="904" spans="1:13" s="55" customFormat="1" x14ac:dyDescent="0.35">
      <c r="A904" s="93" t="s">
        <v>835</v>
      </c>
      <c r="B904" s="107" t="s">
        <v>836</v>
      </c>
      <c r="C904" s="131" t="s">
        <v>3007</v>
      </c>
      <c r="D904" s="107" t="s">
        <v>3008</v>
      </c>
      <c r="E904" s="107" t="s">
        <v>3009</v>
      </c>
      <c r="F904" s="132" t="s">
        <v>1002</v>
      </c>
      <c r="G904" s="131" t="s">
        <v>938</v>
      </c>
      <c r="H904" s="107" t="s">
        <v>938</v>
      </c>
      <c r="I904" s="107" t="s">
        <v>938</v>
      </c>
      <c r="J904" s="107" t="s">
        <v>938</v>
      </c>
      <c r="K904" s="64" t="s">
        <v>3850</v>
      </c>
      <c r="L904" s="81"/>
    </row>
    <row r="905" spans="1:13" s="55" customFormat="1" x14ac:dyDescent="0.35">
      <c r="A905" s="92" t="s">
        <v>847</v>
      </c>
      <c r="B905" s="106" t="s">
        <v>848</v>
      </c>
      <c r="C905" s="129" t="s">
        <v>938</v>
      </c>
      <c r="D905" s="106" t="s">
        <v>938</v>
      </c>
      <c r="E905" s="106" t="s">
        <v>938</v>
      </c>
      <c r="F905" s="130" t="s">
        <v>938</v>
      </c>
      <c r="G905" s="129" t="s">
        <v>938</v>
      </c>
      <c r="H905" s="106" t="s">
        <v>938</v>
      </c>
      <c r="I905" s="106" t="s">
        <v>938</v>
      </c>
      <c r="J905" s="106" t="s">
        <v>938</v>
      </c>
      <c r="K905" s="65" t="s">
        <v>3852</v>
      </c>
      <c r="L905" s="82"/>
    </row>
    <row r="906" spans="1:13" s="55" customFormat="1" x14ac:dyDescent="0.35">
      <c r="A906" s="95" t="s">
        <v>855</v>
      </c>
      <c r="B906" s="108" t="s">
        <v>856</v>
      </c>
      <c r="C906" s="133" t="s">
        <v>3010</v>
      </c>
      <c r="D906" s="108" t="s">
        <v>3011</v>
      </c>
      <c r="E906" s="108" t="s">
        <v>856</v>
      </c>
      <c r="F906" s="134" t="s">
        <v>3012</v>
      </c>
      <c r="G906" s="133" t="s">
        <v>3842</v>
      </c>
      <c r="H906" s="108" t="s">
        <v>3843</v>
      </c>
      <c r="I906" s="108" t="s">
        <v>3667</v>
      </c>
      <c r="J906" s="108" t="s">
        <v>1521</v>
      </c>
      <c r="K906" s="73" t="s">
        <v>3857</v>
      </c>
      <c r="L906" s="86" t="s">
        <v>3860</v>
      </c>
    </row>
    <row r="907" spans="1:13" s="55" customFormat="1" x14ac:dyDescent="0.35">
      <c r="A907" s="95" t="s">
        <v>857</v>
      </c>
      <c r="B907" s="108" t="s">
        <v>857</v>
      </c>
      <c r="C907" s="133" t="s">
        <v>3013</v>
      </c>
      <c r="D907" s="108" t="s">
        <v>3014</v>
      </c>
      <c r="E907" s="108" t="s">
        <v>1708</v>
      </c>
      <c r="F907" s="134" t="s">
        <v>1521</v>
      </c>
      <c r="G907" s="133" t="s">
        <v>3844</v>
      </c>
      <c r="H907" s="108" t="s">
        <v>3845</v>
      </c>
      <c r="I907" s="108" t="s">
        <v>3846</v>
      </c>
      <c r="J907" s="108" t="s">
        <v>3149</v>
      </c>
      <c r="K907" s="73" t="s">
        <v>3857</v>
      </c>
      <c r="L907" s="86" t="s">
        <v>3860</v>
      </c>
    </row>
    <row r="908" spans="1:13" s="55" customFormat="1" x14ac:dyDescent="0.35">
      <c r="A908" s="93" t="s">
        <v>858</v>
      </c>
      <c r="B908" s="107" t="s">
        <v>859</v>
      </c>
      <c r="C908" s="131" t="s">
        <v>3015</v>
      </c>
      <c r="D908" s="107" t="s">
        <v>3016</v>
      </c>
      <c r="E908" s="107" t="s">
        <v>859</v>
      </c>
      <c r="F908" s="132" t="s">
        <v>2869</v>
      </c>
      <c r="G908" s="131" t="s">
        <v>938</v>
      </c>
      <c r="H908" s="107" t="s">
        <v>938</v>
      </c>
      <c r="I908" s="107" t="s">
        <v>938</v>
      </c>
      <c r="J908" s="107" t="s">
        <v>938</v>
      </c>
      <c r="K908" s="64" t="s">
        <v>3850</v>
      </c>
      <c r="L908" s="81"/>
    </row>
    <row r="909" spans="1:13" s="55" customFormat="1" x14ac:dyDescent="0.35">
      <c r="A909" s="93" t="s">
        <v>860</v>
      </c>
      <c r="B909" s="107" t="s">
        <v>861</v>
      </c>
      <c r="C909" s="131" t="s">
        <v>3017</v>
      </c>
      <c r="D909" s="107" t="s">
        <v>3018</v>
      </c>
      <c r="E909" s="107"/>
      <c r="F909" s="132" t="s">
        <v>1002</v>
      </c>
      <c r="G909" s="131" t="s">
        <v>938</v>
      </c>
      <c r="H909" s="107" t="s">
        <v>938</v>
      </c>
      <c r="I909" s="107" t="s">
        <v>938</v>
      </c>
      <c r="J909" s="107" t="s">
        <v>938</v>
      </c>
      <c r="K909" s="64" t="s">
        <v>3850</v>
      </c>
      <c r="L909" s="81"/>
    </row>
    <row r="910" spans="1:13" s="55" customFormat="1" x14ac:dyDescent="0.35">
      <c r="A910" s="93" t="s">
        <v>862</v>
      </c>
      <c r="B910" s="107" t="s">
        <v>863</v>
      </c>
      <c r="C910" s="131" t="s">
        <v>3019</v>
      </c>
      <c r="D910" s="107" t="s">
        <v>3020</v>
      </c>
      <c r="E910" s="107" t="s">
        <v>3021</v>
      </c>
      <c r="F910" s="132" t="s">
        <v>916</v>
      </c>
      <c r="G910" s="131" t="s">
        <v>938</v>
      </c>
      <c r="H910" s="107" t="s">
        <v>938</v>
      </c>
      <c r="I910" s="107" t="s">
        <v>938</v>
      </c>
      <c r="J910" s="107" t="s">
        <v>938</v>
      </c>
      <c r="K910" s="64" t="s">
        <v>3850</v>
      </c>
      <c r="L910" s="81"/>
    </row>
    <row r="911" spans="1:13" s="55" customFormat="1" x14ac:dyDescent="0.35">
      <c r="A911" s="93" t="s">
        <v>864</v>
      </c>
      <c r="B911" s="107" t="s">
        <v>865</v>
      </c>
      <c r="C911" s="131" t="s">
        <v>3022</v>
      </c>
      <c r="D911" s="107" t="s">
        <v>3023</v>
      </c>
      <c r="E911" s="107" t="s">
        <v>3024</v>
      </c>
      <c r="F911" s="132" t="s">
        <v>1660</v>
      </c>
      <c r="G911" s="131" t="s">
        <v>938</v>
      </c>
      <c r="H911" s="107" t="s">
        <v>938</v>
      </c>
      <c r="I911" s="107" t="s">
        <v>938</v>
      </c>
      <c r="J911" s="107" t="s">
        <v>938</v>
      </c>
      <c r="K911" s="64" t="s">
        <v>3850</v>
      </c>
      <c r="L911" s="81"/>
    </row>
    <row r="912" spans="1:13" s="55" customFormat="1" x14ac:dyDescent="0.35">
      <c r="A912" s="93" t="s">
        <v>866</v>
      </c>
      <c r="B912" s="107" t="s">
        <v>867</v>
      </c>
      <c r="C912" s="131" t="s">
        <v>3025</v>
      </c>
      <c r="D912" s="107" t="s">
        <v>3026</v>
      </c>
      <c r="E912" s="107" t="s">
        <v>1804</v>
      </c>
      <c r="F912" s="132" t="s">
        <v>1799</v>
      </c>
      <c r="G912" s="131" t="s">
        <v>938</v>
      </c>
      <c r="H912" s="107" t="s">
        <v>938</v>
      </c>
      <c r="I912" s="107" t="s">
        <v>938</v>
      </c>
      <c r="J912" s="107" t="s">
        <v>938</v>
      </c>
      <c r="K912" s="64" t="s">
        <v>3850</v>
      </c>
      <c r="L912" s="81"/>
    </row>
    <row r="913" spans="1:12" s="55" customFormat="1" x14ac:dyDescent="0.35">
      <c r="A913" s="93" t="s">
        <v>868</v>
      </c>
      <c r="B913" s="107" t="s">
        <v>869</v>
      </c>
      <c r="C913" s="131" t="s">
        <v>3027</v>
      </c>
      <c r="D913" s="107" t="s">
        <v>3028</v>
      </c>
      <c r="E913" s="107" t="s">
        <v>3029</v>
      </c>
      <c r="F913" s="132" t="s">
        <v>1660</v>
      </c>
      <c r="G913" s="131" t="s">
        <v>938</v>
      </c>
      <c r="H913" s="107" t="s">
        <v>938</v>
      </c>
      <c r="I913" s="107" t="s">
        <v>938</v>
      </c>
      <c r="J913" s="107" t="s">
        <v>938</v>
      </c>
      <c r="K913" s="64" t="s">
        <v>3850</v>
      </c>
      <c r="L913" s="81"/>
    </row>
    <row r="914" spans="1:12" x14ac:dyDescent="0.35">
      <c r="A914" s="218" t="s">
        <v>870</v>
      </c>
      <c r="B914" s="215" t="s">
        <v>871</v>
      </c>
      <c r="C914" s="117" t="s">
        <v>3030</v>
      </c>
      <c r="D914" s="115" t="s">
        <v>3031</v>
      </c>
      <c r="E914" s="115"/>
      <c r="F914" s="84" t="s">
        <v>924</v>
      </c>
      <c r="G914" s="117" t="s">
        <v>3103</v>
      </c>
      <c r="H914" s="115" t="s">
        <v>3104</v>
      </c>
      <c r="I914" s="115"/>
      <c r="J914" s="115" t="s">
        <v>1521</v>
      </c>
      <c r="K914" s="202" t="s">
        <v>3857</v>
      </c>
      <c r="L914" s="187" t="s">
        <v>3860</v>
      </c>
    </row>
    <row r="915" spans="1:12" x14ac:dyDescent="0.35">
      <c r="A915" s="234"/>
      <c r="B915" s="216"/>
      <c r="C915" s="117" t="s">
        <v>3032</v>
      </c>
      <c r="D915" s="115" t="s">
        <v>3033</v>
      </c>
      <c r="E915" s="115"/>
      <c r="F915" s="84" t="s">
        <v>924</v>
      </c>
      <c r="G915" s="117" t="s">
        <v>3847</v>
      </c>
      <c r="H915" s="115" t="s">
        <v>3848</v>
      </c>
      <c r="I915" s="115" t="s">
        <v>3849</v>
      </c>
      <c r="J915" s="115" t="s">
        <v>1521</v>
      </c>
      <c r="K915" s="202"/>
      <c r="L915" s="188"/>
    </row>
    <row r="916" spans="1:12" s="2" customFormat="1" x14ac:dyDescent="0.35">
      <c r="A916" s="235"/>
      <c r="B916" s="217"/>
      <c r="C916" s="118" t="s">
        <v>3034</v>
      </c>
      <c r="D916" s="116" t="s">
        <v>3035</v>
      </c>
      <c r="E916" s="116"/>
      <c r="F916" s="85" t="s">
        <v>924</v>
      </c>
      <c r="G916" s="118"/>
      <c r="H916" s="116"/>
      <c r="I916" s="116"/>
      <c r="J916" s="116"/>
      <c r="K916" s="202"/>
      <c r="L916" s="189"/>
    </row>
    <row r="918" spans="1:12" x14ac:dyDescent="0.35">
      <c r="H918" s="197" t="s">
        <v>3854</v>
      </c>
      <c r="I918" s="197"/>
      <c r="J918" s="197"/>
      <c r="K918" s="64">
        <f>COUNTIF(K4:K916, "=TF")</f>
        <v>194</v>
      </c>
    </row>
    <row r="919" spans="1:12" x14ac:dyDescent="0.35">
      <c r="H919" s="198" t="s">
        <v>3855</v>
      </c>
      <c r="I919" s="198"/>
      <c r="J919" s="198"/>
      <c r="K919" s="66">
        <f>COUNTIF(K4:K916, "=COF")</f>
        <v>90</v>
      </c>
    </row>
    <row r="920" spans="1:12" x14ac:dyDescent="0.35">
      <c r="H920" s="199" t="s">
        <v>3856</v>
      </c>
      <c r="I920" s="199"/>
      <c r="J920" s="199"/>
      <c r="K920" s="65">
        <f>COUNTIF(K4:K916, "=Other regulatory gene")</f>
        <v>53</v>
      </c>
    </row>
    <row r="922" spans="1:12" x14ac:dyDescent="0.35">
      <c r="H922" s="200" t="s">
        <v>3862</v>
      </c>
      <c r="I922" s="200"/>
      <c r="J922" s="200"/>
      <c r="K922" s="73">
        <f>COUNTIF(K4:K916, "=TF+COF")</f>
        <v>53</v>
      </c>
    </row>
    <row r="923" spans="1:12" x14ac:dyDescent="0.35">
      <c r="H923" s="201" t="s">
        <v>3863</v>
      </c>
      <c r="I923" s="201"/>
      <c r="J923" s="201"/>
      <c r="K923" s="80">
        <f>COUNTIF(K4:K916, "=COF+TF")</f>
        <v>31</v>
      </c>
    </row>
    <row r="925" spans="1:12" ht="15" thickBot="1" x14ac:dyDescent="0.4"/>
    <row r="926" spans="1:12" x14ac:dyDescent="0.35">
      <c r="J926" s="147" t="s">
        <v>3879</v>
      </c>
      <c r="K926" s="148">
        <f>SUM(K918,K922)</f>
        <v>247</v>
      </c>
    </row>
    <row r="927" spans="1:12" ht="15" thickBot="1" x14ac:dyDescent="0.4">
      <c r="J927" s="149" t="s">
        <v>3880</v>
      </c>
      <c r="K927" s="150">
        <f>SUM(K919,K923)</f>
        <v>121</v>
      </c>
    </row>
  </sheetData>
  <mergeCells count="973">
    <mergeCell ref="G2:J2"/>
    <mergeCell ref="C1:J1"/>
    <mergeCell ref="B21:B26"/>
    <mergeCell ref="A21:A26"/>
    <mergeCell ref="B69:B75"/>
    <mergeCell ref="A69:A75"/>
    <mergeCell ref="A81:A83"/>
    <mergeCell ref="B81:B83"/>
    <mergeCell ref="B84:B85"/>
    <mergeCell ref="A84:A85"/>
    <mergeCell ref="B51:B56"/>
    <mergeCell ref="A51:A56"/>
    <mergeCell ref="B57:B68"/>
    <mergeCell ref="A57:A68"/>
    <mergeCell ref="B76:B80"/>
    <mergeCell ref="A76:A80"/>
    <mergeCell ref="A2:B2"/>
    <mergeCell ref="C2:F2"/>
    <mergeCell ref="B4:B9"/>
    <mergeCell ref="A4:A9"/>
    <mergeCell ref="B10:B14"/>
    <mergeCell ref="A10:A14"/>
    <mergeCell ref="B15:B20"/>
    <mergeCell ref="A15:A20"/>
    <mergeCell ref="B151:B154"/>
    <mergeCell ref="A151:A154"/>
    <mergeCell ref="B134:B137"/>
    <mergeCell ref="A134:A137"/>
    <mergeCell ref="B138:B141"/>
    <mergeCell ref="A138:A141"/>
    <mergeCell ref="A126:A129"/>
    <mergeCell ref="B126:B129"/>
    <mergeCell ref="B130:B133"/>
    <mergeCell ref="A130:A133"/>
    <mergeCell ref="B143:B148"/>
    <mergeCell ref="A143:A148"/>
    <mergeCell ref="B149:B150"/>
    <mergeCell ref="A149:A150"/>
    <mergeCell ref="B90:B95"/>
    <mergeCell ref="A90:A95"/>
    <mergeCell ref="B96:B101"/>
    <mergeCell ref="A96:A101"/>
    <mergeCell ref="B102:B106"/>
    <mergeCell ref="A102:A106"/>
    <mergeCell ref="B111:B115"/>
    <mergeCell ref="A111:A115"/>
    <mergeCell ref="B116:B125"/>
    <mergeCell ref="A116:A125"/>
    <mergeCell ref="B107:B110"/>
    <mergeCell ref="A107:A110"/>
    <mergeCell ref="B86:B89"/>
    <mergeCell ref="A86:A89"/>
    <mergeCell ref="B27:B28"/>
    <mergeCell ref="A27:A28"/>
    <mergeCell ref="B30:B34"/>
    <mergeCell ref="A30:A34"/>
    <mergeCell ref="B35:B39"/>
    <mergeCell ref="A35:A39"/>
    <mergeCell ref="B41:B45"/>
    <mergeCell ref="A41:A45"/>
    <mergeCell ref="B46:B50"/>
    <mergeCell ref="A46:A50"/>
    <mergeCell ref="B181:B183"/>
    <mergeCell ref="A181:A183"/>
    <mergeCell ref="B187:B189"/>
    <mergeCell ref="A187:A189"/>
    <mergeCell ref="B190:B192"/>
    <mergeCell ref="A190:A192"/>
    <mergeCell ref="B185:B186"/>
    <mergeCell ref="A185:A186"/>
    <mergeCell ref="B156:B159"/>
    <mergeCell ref="A156:A159"/>
    <mergeCell ref="B161:B169"/>
    <mergeCell ref="A161:A169"/>
    <mergeCell ref="A173:A176"/>
    <mergeCell ref="B173:B176"/>
    <mergeCell ref="B170:B172"/>
    <mergeCell ref="A170:A172"/>
    <mergeCell ref="B177:B180"/>
    <mergeCell ref="A177:A180"/>
    <mergeCell ref="B211:B214"/>
    <mergeCell ref="A211:A214"/>
    <mergeCell ref="B216:B220"/>
    <mergeCell ref="A216:A220"/>
    <mergeCell ref="B222:B224"/>
    <mergeCell ref="A222:A224"/>
    <mergeCell ref="B195:B197"/>
    <mergeCell ref="A195:A197"/>
    <mergeCell ref="B203:B207"/>
    <mergeCell ref="A203:A207"/>
    <mergeCell ref="B208:B210"/>
    <mergeCell ref="A208:A210"/>
    <mergeCell ref="B198:B202"/>
    <mergeCell ref="A198:A202"/>
    <mergeCell ref="B278:B281"/>
    <mergeCell ref="A278:A281"/>
    <mergeCell ref="B226:B228"/>
    <mergeCell ref="A226:A228"/>
    <mergeCell ref="B231:B233"/>
    <mergeCell ref="A231:A233"/>
    <mergeCell ref="B235:B236"/>
    <mergeCell ref="A235:A236"/>
    <mergeCell ref="B237:B239"/>
    <mergeCell ref="A237:A239"/>
    <mergeCell ref="B264:B268"/>
    <mergeCell ref="A264:A268"/>
    <mergeCell ref="B270:B273"/>
    <mergeCell ref="A270:A273"/>
    <mergeCell ref="B240:B242"/>
    <mergeCell ref="A240:A242"/>
    <mergeCell ref="B244:B248"/>
    <mergeCell ref="A244:A248"/>
    <mergeCell ref="B249:B251"/>
    <mergeCell ref="A249:A251"/>
    <mergeCell ref="B253:B255"/>
    <mergeCell ref="A253:A255"/>
    <mergeCell ref="A259:A263"/>
    <mergeCell ref="B259:B263"/>
    <mergeCell ref="B336:B338"/>
    <mergeCell ref="A336:A338"/>
    <mergeCell ref="B342:B344"/>
    <mergeCell ref="A342:A344"/>
    <mergeCell ref="B347:B349"/>
    <mergeCell ref="A347:A349"/>
    <mergeCell ref="B282:B283"/>
    <mergeCell ref="A282:A283"/>
    <mergeCell ref="B285:B289"/>
    <mergeCell ref="A285:A289"/>
    <mergeCell ref="B325:B329"/>
    <mergeCell ref="A325:A329"/>
    <mergeCell ref="B330:B332"/>
    <mergeCell ref="A330:A332"/>
    <mergeCell ref="B333:B335"/>
    <mergeCell ref="A333:A335"/>
    <mergeCell ref="B316:B318"/>
    <mergeCell ref="A316:A318"/>
    <mergeCell ref="B319:B321"/>
    <mergeCell ref="A319:A321"/>
    <mergeCell ref="B322:B324"/>
    <mergeCell ref="A322:A324"/>
    <mergeCell ref="B345:B346"/>
    <mergeCell ref="A345:A346"/>
    <mergeCell ref="B350:B352"/>
    <mergeCell ref="A350:A352"/>
    <mergeCell ref="B373:B375"/>
    <mergeCell ref="A373:A375"/>
    <mergeCell ref="B376:B377"/>
    <mergeCell ref="A376:A377"/>
    <mergeCell ref="B379:B380"/>
    <mergeCell ref="A379:A380"/>
    <mergeCell ref="B363:B365"/>
    <mergeCell ref="A363:A365"/>
    <mergeCell ref="B369:B370"/>
    <mergeCell ref="A369:A370"/>
    <mergeCell ref="B371:B372"/>
    <mergeCell ref="A371:A372"/>
    <mergeCell ref="B366:B368"/>
    <mergeCell ref="A366:A368"/>
    <mergeCell ref="B359:B361"/>
    <mergeCell ref="A359:A361"/>
    <mergeCell ref="B353:B354"/>
    <mergeCell ref="A353:A354"/>
    <mergeCell ref="B355:B357"/>
    <mergeCell ref="A355:A357"/>
    <mergeCell ref="B398:B399"/>
    <mergeCell ref="A398:A399"/>
    <mergeCell ref="B400:B402"/>
    <mergeCell ref="A400:A402"/>
    <mergeCell ref="B405:B407"/>
    <mergeCell ref="A405:A407"/>
    <mergeCell ref="B383:B384"/>
    <mergeCell ref="A383:A384"/>
    <mergeCell ref="B387:B390"/>
    <mergeCell ref="A387:A390"/>
    <mergeCell ref="B395:B397"/>
    <mergeCell ref="A395:A397"/>
    <mergeCell ref="B429:B430"/>
    <mergeCell ref="A429:A430"/>
    <mergeCell ref="B431:B432"/>
    <mergeCell ref="A431:A432"/>
    <mergeCell ref="B433:B434"/>
    <mergeCell ref="A433:A434"/>
    <mergeCell ref="B409:B410"/>
    <mergeCell ref="A409:A410"/>
    <mergeCell ref="B425:B426"/>
    <mergeCell ref="A425:A426"/>
    <mergeCell ref="B427:B428"/>
    <mergeCell ref="A427:A428"/>
    <mergeCell ref="B416:B422"/>
    <mergeCell ref="A416:A422"/>
    <mergeCell ref="B443:B444"/>
    <mergeCell ref="A443:A444"/>
    <mergeCell ref="B456:B457"/>
    <mergeCell ref="A456:A457"/>
    <mergeCell ref="B460:B461"/>
    <mergeCell ref="A460:A461"/>
    <mergeCell ref="B435:B436"/>
    <mergeCell ref="A435:A436"/>
    <mergeCell ref="B437:B438"/>
    <mergeCell ref="A437:A438"/>
    <mergeCell ref="B439:B442"/>
    <mergeCell ref="A439:A442"/>
    <mergeCell ref="B445:B446"/>
    <mergeCell ref="A445:A446"/>
    <mergeCell ref="B447:B451"/>
    <mergeCell ref="A447:A451"/>
    <mergeCell ref="B452:B453"/>
    <mergeCell ref="A452:A453"/>
    <mergeCell ref="B458:B459"/>
    <mergeCell ref="A458:A459"/>
    <mergeCell ref="B469:B470"/>
    <mergeCell ref="A469:A470"/>
    <mergeCell ref="B471:B472"/>
    <mergeCell ref="A471:A472"/>
    <mergeCell ref="B473:B477"/>
    <mergeCell ref="A473:A477"/>
    <mergeCell ref="B462:B463"/>
    <mergeCell ref="A462:A463"/>
    <mergeCell ref="B464:B466"/>
    <mergeCell ref="A464:A466"/>
    <mergeCell ref="B467:B468"/>
    <mergeCell ref="A467:A468"/>
    <mergeCell ref="B478:B479"/>
    <mergeCell ref="A478:A479"/>
    <mergeCell ref="B481:B482"/>
    <mergeCell ref="A481:A482"/>
    <mergeCell ref="B483:B484"/>
    <mergeCell ref="A483:A484"/>
    <mergeCell ref="B493:B494"/>
    <mergeCell ref="A493:A494"/>
    <mergeCell ref="B495:B496"/>
    <mergeCell ref="A495:A496"/>
    <mergeCell ref="B522:B523"/>
    <mergeCell ref="A522:A523"/>
    <mergeCell ref="B499:B500"/>
    <mergeCell ref="A499:A500"/>
    <mergeCell ref="B485:B486"/>
    <mergeCell ref="A485:A486"/>
    <mergeCell ref="B489:B490"/>
    <mergeCell ref="A489:A490"/>
    <mergeCell ref="B491:B492"/>
    <mergeCell ref="A491:A492"/>
    <mergeCell ref="B497:B498"/>
    <mergeCell ref="A497:A498"/>
    <mergeCell ref="B539:B540"/>
    <mergeCell ref="A539:A540"/>
    <mergeCell ref="B541:B542"/>
    <mergeCell ref="A541:A542"/>
    <mergeCell ref="B537:B538"/>
    <mergeCell ref="A537:A538"/>
    <mergeCell ref="B501:B502"/>
    <mergeCell ref="A501:A502"/>
    <mergeCell ref="B503:B505"/>
    <mergeCell ref="A503:A505"/>
    <mergeCell ref="B508:B509"/>
    <mergeCell ref="A508:A509"/>
    <mergeCell ref="B513:B514"/>
    <mergeCell ref="A513:A514"/>
    <mergeCell ref="B524:B527"/>
    <mergeCell ref="A524:A527"/>
    <mergeCell ref="B506:B507"/>
    <mergeCell ref="A506:A507"/>
    <mergeCell ref="B516:B517"/>
    <mergeCell ref="A516:A517"/>
    <mergeCell ref="B518:B519"/>
    <mergeCell ref="A518:A519"/>
    <mergeCell ref="B520:B521"/>
    <mergeCell ref="A520:A521"/>
    <mergeCell ref="B583:B584"/>
    <mergeCell ref="A583:A584"/>
    <mergeCell ref="B587:B588"/>
    <mergeCell ref="A587:A588"/>
    <mergeCell ref="A581:A582"/>
    <mergeCell ref="B581:B582"/>
    <mergeCell ref="B585:B586"/>
    <mergeCell ref="A585:A586"/>
    <mergeCell ref="B545:B546"/>
    <mergeCell ref="A545:A546"/>
    <mergeCell ref="B547:B548"/>
    <mergeCell ref="A547:A548"/>
    <mergeCell ref="B549:B550"/>
    <mergeCell ref="A549:A550"/>
    <mergeCell ref="B559:B560"/>
    <mergeCell ref="A559:A560"/>
    <mergeCell ref="B566:B567"/>
    <mergeCell ref="A566:A567"/>
    <mergeCell ref="B552:B553"/>
    <mergeCell ref="A552:A553"/>
    <mergeCell ref="B554:B555"/>
    <mergeCell ref="A554:A555"/>
    <mergeCell ref="A556:A558"/>
    <mergeCell ref="B556:B558"/>
    <mergeCell ref="B589:B590"/>
    <mergeCell ref="A589:A590"/>
    <mergeCell ref="B591:B592"/>
    <mergeCell ref="A591:A592"/>
    <mergeCell ref="B593:B594"/>
    <mergeCell ref="A593:A594"/>
    <mergeCell ref="B597:B598"/>
    <mergeCell ref="A597:A598"/>
    <mergeCell ref="B599:B600"/>
    <mergeCell ref="A599:A600"/>
    <mergeCell ref="A595:A596"/>
    <mergeCell ref="B595:B596"/>
    <mergeCell ref="B601:B602"/>
    <mergeCell ref="A601:A602"/>
    <mergeCell ref="B603:B605"/>
    <mergeCell ref="A603:A605"/>
    <mergeCell ref="B606:B607"/>
    <mergeCell ref="A606:A607"/>
    <mergeCell ref="B614:B616"/>
    <mergeCell ref="A614:A616"/>
    <mergeCell ref="B617:B619"/>
    <mergeCell ref="A617:A619"/>
    <mergeCell ref="B608:B613"/>
    <mergeCell ref="A608:A613"/>
    <mergeCell ref="B626:B629"/>
    <mergeCell ref="A626:A629"/>
    <mergeCell ref="B631:B632"/>
    <mergeCell ref="A631:A632"/>
    <mergeCell ref="B633:B634"/>
    <mergeCell ref="A633:A634"/>
    <mergeCell ref="B635:B636"/>
    <mergeCell ref="A635:A636"/>
    <mergeCell ref="B637:B640"/>
    <mergeCell ref="A637:A640"/>
    <mergeCell ref="B678:B679"/>
    <mergeCell ref="A678:A679"/>
    <mergeCell ref="B681:B682"/>
    <mergeCell ref="A681:A682"/>
    <mergeCell ref="B683:B685"/>
    <mergeCell ref="A683:A685"/>
    <mergeCell ref="B644:B645"/>
    <mergeCell ref="A644:A645"/>
    <mergeCell ref="B647:B654"/>
    <mergeCell ref="A647:A654"/>
    <mergeCell ref="B655:B656"/>
    <mergeCell ref="A655:A656"/>
    <mergeCell ref="B661:B662"/>
    <mergeCell ref="A661:A662"/>
    <mergeCell ref="B663:B664"/>
    <mergeCell ref="A663:A664"/>
    <mergeCell ref="B739:B740"/>
    <mergeCell ref="A739:A740"/>
    <mergeCell ref="B741:B743"/>
    <mergeCell ref="A741:A743"/>
    <mergeCell ref="B744:B745"/>
    <mergeCell ref="A744:A745"/>
    <mergeCell ref="B736:B737"/>
    <mergeCell ref="A736:A737"/>
    <mergeCell ref="B701:B702"/>
    <mergeCell ref="A701:A702"/>
    <mergeCell ref="B706:B707"/>
    <mergeCell ref="A706:A707"/>
    <mergeCell ref="B708:B709"/>
    <mergeCell ref="A708:A709"/>
    <mergeCell ref="B710:B711"/>
    <mergeCell ref="A710:A711"/>
    <mergeCell ref="B717:B718"/>
    <mergeCell ref="A717:A718"/>
    <mergeCell ref="A714:A715"/>
    <mergeCell ref="B714:B715"/>
    <mergeCell ref="B720:B722"/>
    <mergeCell ref="A720:A722"/>
    <mergeCell ref="B727:B728"/>
    <mergeCell ref="A727:A728"/>
    <mergeCell ref="B890:B891"/>
    <mergeCell ref="A890:A891"/>
    <mergeCell ref="B898:B900"/>
    <mergeCell ref="A898:A900"/>
    <mergeCell ref="B902:B903"/>
    <mergeCell ref="A902:A903"/>
    <mergeCell ref="B914:B916"/>
    <mergeCell ref="A914:A916"/>
    <mergeCell ref="B839:B840"/>
    <mergeCell ref="A839:A840"/>
    <mergeCell ref="B866:B871"/>
    <mergeCell ref="A866:A871"/>
    <mergeCell ref="B872:B873"/>
    <mergeCell ref="A872:A873"/>
    <mergeCell ref="B878:B883"/>
    <mergeCell ref="A878:A883"/>
    <mergeCell ref="B888:B889"/>
    <mergeCell ref="A888:A889"/>
    <mergeCell ref="B855:B858"/>
    <mergeCell ref="A855:A858"/>
    <mergeCell ref="B861:B864"/>
    <mergeCell ref="A861:A864"/>
    <mergeCell ref="B291:B294"/>
    <mergeCell ref="A291:A294"/>
    <mergeCell ref="B296:B298"/>
    <mergeCell ref="A296:A298"/>
    <mergeCell ref="B299:B301"/>
    <mergeCell ref="A299:A301"/>
    <mergeCell ref="B274:B277"/>
    <mergeCell ref="A274:A277"/>
    <mergeCell ref="B561:B562"/>
    <mergeCell ref="A561:A562"/>
    <mergeCell ref="B311:B314"/>
    <mergeCell ref="A311:A314"/>
    <mergeCell ref="B339:B341"/>
    <mergeCell ref="A339:A341"/>
    <mergeCell ref="B302:B304"/>
    <mergeCell ref="A302:A304"/>
    <mergeCell ref="B305:B307"/>
    <mergeCell ref="A305:A307"/>
    <mergeCell ref="B308:B310"/>
    <mergeCell ref="A308:A310"/>
    <mergeCell ref="B528:B529"/>
    <mergeCell ref="A528:A529"/>
    <mergeCell ref="B530:B531"/>
    <mergeCell ref="A530:A531"/>
    <mergeCell ref="A563:A564"/>
    <mergeCell ref="B563:B564"/>
    <mergeCell ref="B570:B571"/>
    <mergeCell ref="A570:A571"/>
    <mergeCell ref="B578:B580"/>
    <mergeCell ref="A578:A580"/>
    <mergeCell ref="B381:B382"/>
    <mergeCell ref="A381:A382"/>
    <mergeCell ref="B385:B386"/>
    <mergeCell ref="A385:A386"/>
    <mergeCell ref="B391:B394"/>
    <mergeCell ref="A391:A394"/>
    <mergeCell ref="B403:B404"/>
    <mergeCell ref="A403:A404"/>
    <mergeCell ref="B412:B415"/>
    <mergeCell ref="A412:A415"/>
    <mergeCell ref="B568:B569"/>
    <mergeCell ref="A568:A569"/>
    <mergeCell ref="B572:B573"/>
    <mergeCell ref="A572:A573"/>
    <mergeCell ref="B574:B575"/>
    <mergeCell ref="A574:A575"/>
    <mergeCell ref="B535:B536"/>
    <mergeCell ref="A535:A536"/>
    <mergeCell ref="B620:B625"/>
    <mergeCell ref="A620:A625"/>
    <mergeCell ref="B642:B643"/>
    <mergeCell ref="A642:A643"/>
    <mergeCell ref="B658:B659"/>
    <mergeCell ref="A658:A659"/>
    <mergeCell ref="B704:B705"/>
    <mergeCell ref="A704:A705"/>
    <mergeCell ref="B712:B713"/>
    <mergeCell ref="A712:A713"/>
    <mergeCell ref="B687:B690"/>
    <mergeCell ref="A687:A690"/>
    <mergeCell ref="B691:B692"/>
    <mergeCell ref="A691:A692"/>
    <mergeCell ref="B694:B695"/>
    <mergeCell ref="A694:A695"/>
    <mergeCell ref="B697:B698"/>
    <mergeCell ref="A697:A698"/>
    <mergeCell ref="B699:B700"/>
    <mergeCell ref="A699:A700"/>
    <mergeCell ref="B665:B666"/>
    <mergeCell ref="A665:A666"/>
    <mergeCell ref="B671:B675"/>
    <mergeCell ref="A671:A675"/>
    <mergeCell ref="B729:B730"/>
    <mergeCell ref="A729:A730"/>
    <mergeCell ref="B731:B732"/>
    <mergeCell ref="A731:A732"/>
    <mergeCell ref="B733:B734"/>
    <mergeCell ref="A733:A734"/>
    <mergeCell ref="B723:B724"/>
    <mergeCell ref="A723:A724"/>
    <mergeCell ref="B725:B726"/>
    <mergeCell ref="A725:A726"/>
    <mergeCell ref="B777:B779"/>
    <mergeCell ref="A777:A779"/>
    <mergeCell ref="B815:B817"/>
    <mergeCell ref="A815:A817"/>
    <mergeCell ref="B819:B821"/>
    <mergeCell ref="A819:A821"/>
    <mergeCell ref="B825:B826"/>
    <mergeCell ref="A825:A826"/>
    <mergeCell ref="B850:B853"/>
    <mergeCell ref="A850:A853"/>
    <mergeCell ref="K4:K9"/>
    <mergeCell ref="K10:K14"/>
    <mergeCell ref="K1:K3"/>
    <mergeCell ref="K15:K20"/>
    <mergeCell ref="K21:K26"/>
    <mergeCell ref="K27:K28"/>
    <mergeCell ref="K30:K34"/>
    <mergeCell ref="K35:K39"/>
    <mergeCell ref="K41:K45"/>
    <mergeCell ref="K46:K50"/>
    <mergeCell ref="K51:K56"/>
    <mergeCell ref="K57:K68"/>
    <mergeCell ref="K69:K75"/>
    <mergeCell ref="K76:K80"/>
    <mergeCell ref="K81:K83"/>
    <mergeCell ref="K84:K85"/>
    <mergeCell ref="K86:K89"/>
    <mergeCell ref="K90:K95"/>
    <mergeCell ref="K96:K101"/>
    <mergeCell ref="K102:K106"/>
    <mergeCell ref="K107:K110"/>
    <mergeCell ref="K111:K115"/>
    <mergeCell ref="K116:K125"/>
    <mergeCell ref="K126:K129"/>
    <mergeCell ref="K130:K133"/>
    <mergeCell ref="K134:K137"/>
    <mergeCell ref="K138:K141"/>
    <mergeCell ref="K143:K148"/>
    <mergeCell ref="K149:K150"/>
    <mergeCell ref="K151:K154"/>
    <mergeCell ref="K156:K159"/>
    <mergeCell ref="K161:K169"/>
    <mergeCell ref="K170:K172"/>
    <mergeCell ref="K173:K176"/>
    <mergeCell ref="K177:K180"/>
    <mergeCell ref="K181:K183"/>
    <mergeCell ref="K185:K186"/>
    <mergeCell ref="K187:K189"/>
    <mergeCell ref="K190:K192"/>
    <mergeCell ref="K193:K194"/>
    <mergeCell ref="K195:K197"/>
    <mergeCell ref="K198:K202"/>
    <mergeCell ref="K203:K207"/>
    <mergeCell ref="K208:K210"/>
    <mergeCell ref="K211:K214"/>
    <mergeCell ref="K216:K220"/>
    <mergeCell ref="K222:K224"/>
    <mergeCell ref="K226:K228"/>
    <mergeCell ref="K231:K233"/>
    <mergeCell ref="K235:K236"/>
    <mergeCell ref="K237:K239"/>
    <mergeCell ref="K240:K242"/>
    <mergeCell ref="K244:K248"/>
    <mergeCell ref="K249:K251"/>
    <mergeCell ref="K253:K255"/>
    <mergeCell ref="K256:K258"/>
    <mergeCell ref="K259:K263"/>
    <mergeCell ref="K264:K268"/>
    <mergeCell ref="K270:K273"/>
    <mergeCell ref="K274:K277"/>
    <mergeCell ref="K278:K281"/>
    <mergeCell ref="K282:K283"/>
    <mergeCell ref="K285:K289"/>
    <mergeCell ref="K291:K294"/>
    <mergeCell ref="K296:K298"/>
    <mergeCell ref="K299:K301"/>
    <mergeCell ref="K302:K304"/>
    <mergeCell ref="K305:K307"/>
    <mergeCell ref="K308:K310"/>
    <mergeCell ref="K311:K314"/>
    <mergeCell ref="K316:K318"/>
    <mergeCell ref="K319:K321"/>
    <mergeCell ref="K322:K324"/>
    <mergeCell ref="K325:K329"/>
    <mergeCell ref="K330:K332"/>
    <mergeCell ref="K333:K335"/>
    <mergeCell ref="K336:K338"/>
    <mergeCell ref="K339:K341"/>
    <mergeCell ref="K342:K344"/>
    <mergeCell ref="K347:K349"/>
    <mergeCell ref="K345:K346"/>
    <mergeCell ref="K350:K352"/>
    <mergeCell ref="K353:K354"/>
    <mergeCell ref="K355:K357"/>
    <mergeCell ref="K359:K361"/>
    <mergeCell ref="K363:K365"/>
    <mergeCell ref="K369:K370"/>
    <mergeCell ref="K371:K372"/>
    <mergeCell ref="K373:K375"/>
    <mergeCell ref="K376:K377"/>
    <mergeCell ref="K366:K368"/>
    <mergeCell ref="K379:K380"/>
    <mergeCell ref="K381:K382"/>
    <mergeCell ref="K385:K386"/>
    <mergeCell ref="K383:K384"/>
    <mergeCell ref="K387:K390"/>
    <mergeCell ref="K391:K394"/>
    <mergeCell ref="K395:K397"/>
    <mergeCell ref="K398:K399"/>
    <mergeCell ref="K400:K402"/>
    <mergeCell ref="K403:K404"/>
    <mergeCell ref="K405:K407"/>
    <mergeCell ref="K409:K410"/>
    <mergeCell ref="K412:K415"/>
    <mergeCell ref="K416:K422"/>
    <mergeCell ref="K425:K426"/>
    <mergeCell ref="K427:K428"/>
    <mergeCell ref="K429:K430"/>
    <mergeCell ref="K431:K432"/>
    <mergeCell ref="K433:K434"/>
    <mergeCell ref="K435:K436"/>
    <mergeCell ref="K437:K438"/>
    <mergeCell ref="K439:K442"/>
    <mergeCell ref="K443:K444"/>
    <mergeCell ref="K445:K446"/>
    <mergeCell ref="K452:K453"/>
    <mergeCell ref="K458:K459"/>
    <mergeCell ref="K447:K451"/>
    <mergeCell ref="K456:K457"/>
    <mergeCell ref="K460:K461"/>
    <mergeCell ref="K462:K463"/>
    <mergeCell ref="K464:K466"/>
    <mergeCell ref="K467:K468"/>
    <mergeCell ref="K469:K470"/>
    <mergeCell ref="K471:K472"/>
    <mergeCell ref="K473:K477"/>
    <mergeCell ref="K478:K479"/>
    <mergeCell ref="K481:K482"/>
    <mergeCell ref="K483:K484"/>
    <mergeCell ref="K485:K486"/>
    <mergeCell ref="K489:K490"/>
    <mergeCell ref="K491:K492"/>
    <mergeCell ref="K493:K494"/>
    <mergeCell ref="K495:K496"/>
    <mergeCell ref="K497:K498"/>
    <mergeCell ref="K499:K500"/>
    <mergeCell ref="K501:K502"/>
    <mergeCell ref="K503:K505"/>
    <mergeCell ref="K506:K507"/>
    <mergeCell ref="K508:K509"/>
    <mergeCell ref="K510:K511"/>
    <mergeCell ref="K513:K514"/>
    <mergeCell ref="K516:K517"/>
    <mergeCell ref="K518:K519"/>
    <mergeCell ref="K520:K521"/>
    <mergeCell ref="K522:K523"/>
    <mergeCell ref="K524:K527"/>
    <mergeCell ref="K528:K529"/>
    <mergeCell ref="K530:K531"/>
    <mergeCell ref="K535:K536"/>
    <mergeCell ref="K537:K538"/>
    <mergeCell ref="K539:K540"/>
    <mergeCell ref="K541:K542"/>
    <mergeCell ref="K543:K544"/>
    <mergeCell ref="K545:K546"/>
    <mergeCell ref="K547:K548"/>
    <mergeCell ref="K549:K550"/>
    <mergeCell ref="K552:K553"/>
    <mergeCell ref="K554:K555"/>
    <mergeCell ref="K556:K558"/>
    <mergeCell ref="K559:K560"/>
    <mergeCell ref="K561:K562"/>
    <mergeCell ref="K563:K564"/>
    <mergeCell ref="K566:K567"/>
    <mergeCell ref="K568:K569"/>
    <mergeCell ref="K570:K571"/>
    <mergeCell ref="K572:K573"/>
    <mergeCell ref="K574:K575"/>
    <mergeCell ref="K578:K580"/>
    <mergeCell ref="K581:K582"/>
    <mergeCell ref="K583:K584"/>
    <mergeCell ref="K585:K586"/>
    <mergeCell ref="K587:K588"/>
    <mergeCell ref="K589:K590"/>
    <mergeCell ref="K591:K592"/>
    <mergeCell ref="K593:K594"/>
    <mergeCell ref="K595:K596"/>
    <mergeCell ref="K597:K598"/>
    <mergeCell ref="K599:K600"/>
    <mergeCell ref="K601:K602"/>
    <mergeCell ref="K603:K605"/>
    <mergeCell ref="K606:K607"/>
    <mergeCell ref="K608:K613"/>
    <mergeCell ref="K614:K616"/>
    <mergeCell ref="K617:K619"/>
    <mergeCell ref="K620:K625"/>
    <mergeCell ref="K626:K629"/>
    <mergeCell ref="K631:K632"/>
    <mergeCell ref="K633:K634"/>
    <mergeCell ref="K635:K636"/>
    <mergeCell ref="K637:K640"/>
    <mergeCell ref="K642:K643"/>
    <mergeCell ref="K644:K645"/>
    <mergeCell ref="K647:K654"/>
    <mergeCell ref="K655:K656"/>
    <mergeCell ref="K658:K659"/>
    <mergeCell ref="K661:K662"/>
    <mergeCell ref="K663:K664"/>
    <mergeCell ref="K665:K666"/>
    <mergeCell ref="K671:K675"/>
    <mergeCell ref="K678:K679"/>
    <mergeCell ref="K683:K685"/>
    <mergeCell ref="K691:K692"/>
    <mergeCell ref="K687:K690"/>
    <mergeCell ref="K681:K682"/>
    <mergeCell ref="K694:K695"/>
    <mergeCell ref="K697:K698"/>
    <mergeCell ref="K699:K700"/>
    <mergeCell ref="K701:K702"/>
    <mergeCell ref="K704:K705"/>
    <mergeCell ref="K706:K707"/>
    <mergeCell ref="K708:K709"/>
    <mergeCell ref="K710:K711"/>
    <mergeCell ref="K712:K713"/>
    <mergeCell ref="K714:K715"/>
    <mergeCell ref="K717:K718"/>
    <mergeCell ref="K720:K722"/>
    <mergeCell ref="K723:K724"/>
    <mergeCell ref="K725:K726"/>
    <mergeCell ref="K727:K728"/>
    <mergeCell ref="K729:K730"/>
    <mergeCell ref="K731:K732"/>
    <mergeCell ref="K733:K734"/>
    <mergeCell ref="K736:K737"/>
    <mergeCell ref="K739:K740"/>
    <mergeCell ref="K741:K743"/>
    <mergeCell ref="K744:K745"/>
    <mergeCell ref="K777:K779"/>
    <mergeCell ref="K815:K817"/>
    <mergeCell ref="K819:K821"/>
    <mergeCell ref="K825:K826"/>
    <mergeCell ref="K839:K840"/>
    <mergeCell ref="K850:K853"/>
    <mergeCell ref="K855:K858"/>
    <mergeCell ref="K861:K864"/>
    <mergeCell ref="K866:K871"/>
    <mergeCell ref="K872:K873"/>
    <mergeCell ref="K878:K883"/>
    <mergeCell ref="K888:K889"/>
    <mergeCell ref="K890:K891"/>
    <mergeCell ref="K894:K895"/>
    <mergeCell ref="K898:K900"/>
    <mergeCell ref="K902:K903"/>
    <mergeCell ref="K914:K916"/>
    <mergeCell ref="L1:L3"/>
    <mergeCell ref="L4:L9"/>
    <mergeCell ref="L21:L26"/>
    <mergeCell ref="L57:L68"/>
    <mergeCell ref="L69:L75"/>
    <mergeCell ref="L10:L14"/>
    <mergeCell ref="L15:L20"/>
    <mergeCell ref="L27:L28"/>
    <mergeCell ref="L30:L34"/>
    <mergeCell ref="L35:L39"/>
    <mergeCell ref="L41:L45"/>
    <mergeCell ref="L46:L50"/>
    <mergeCell ref="L51:L56"/>
    <mergeCell ref="L76:L80"/>
    <mergeCell ref="L81:L83"/>
    <mergeCell ref="L84:L85"/>
    <mergeCell ref="L86:L89"/>
    <mergeCell ref="L90:L95"/>
    <mergeCell ref="L96:L101"/>
    <mergeCell ref="L102:L106"/>
    <mergeCell ref="L107:L110"/>
    <mergeCell ref="L111:L115"/>
    <mergeCell ref="L116:L125"/>
    <mergeCell ref="L126:L129"/>
    <mergeCell ref="L130:L133"/>
    <mergeCell ref="L134:L137"/>
    <mergeCell ref="L138:L141"/>
    <mergeCell ref="H918:J918"/>
    <mergeCell ref="H919:J919"/>
    <mergeCell ref="H920:J920"/>
    <mergeCell ref="H922:J922"/>
    <mergeCell ref="H923:J923"/>
    <mergeCell ref="L143:L148"/>
    <mergeCell ref="L149:L150"/>
    <mergeCell ref="L151:L154"/>
    <mergeCell ref="L156:L159"/>
    <mergeCell ref="L161:L169"/>
    <mergeCell ref="L170:L172"/>
    <mergeCell ref="L173:L176"/>
    <mergeCell ref="L177:L180"/>
    <mergeCell ref="L181:L183"/>
    <mergeCell ref="L185:L186"/>
    <mergeCell ref="L187:L189"/>
    <mergeCell ref="L190:L192"/>
    <mergeCell ref="L193:L194"/>
    <mergeCell ref="L195:L197"/>
    <mergeCell ref="L198:L202"/>
    <mergeCell ref="L203:L207"/>
    <mergeCell ref="L208:L210"/>
    <mergeCell ref="L211:L214"/>
    <mergeCell ref="L216:L220"/>
    <mergeCell ref="L222:L224"/>
    <mergeCell ref="L226:L228"/>
    <mergeCell ref="L231:L233"/>
    <mergeCell ref="L235:L236"/>
    <mergeCell ref="L237:L239"/>
    <mergeCell ref="L240:L242"/>
    <mergeCell ref="L244:L248"/>
    <mergeCell ref="L249:L251"/>
    <mergeCell ref="L253:L255"/>
    <mergeCell ref="L256:L258"/>
    <mergeCell ref="L259:L263"/>
    <mergeCell ref="L264:L268"/>
    <mergeCell ref="L270:L273"/>
    <mergeCell ref="L274:L277"/>
    <mergeCell ref="L278:L281"/>
    <mergeCell ref="L282:L283"/>
    <mergeCell ref="L285:L289"/>
    <mergeCell ref="L291:L294"/>
    <mergeCell ref="L296:L298"/>
    <mergeCell ref="L299:L301"/>
    <mergeCell ref="L302:L304"/>
    <mergeCell ref="L305:L307"/>
    <mergeCell ref="L308:L310"/>
    <mergeCell ref="L311:L314"/>
    <mergeCell ref="L316:L318"/>
    <mergeCell ref="L319:L321"/>
    <mergeCell ref="L322:L324"/>
    <mergeCell ref="L325:L329"/>
    <mergeCell ref="L330:L332"/>
    <mergeCell ref="L333:L335"/>
    <mergeCell ref="L336:L338"/>
    <mergeCell ref="L339:L341"/>
    <mergeCell ref="L342:L344"/>
    <mergeCell ref="L345:L346"/>
    <mergeCell ref="L347:L349"/>
    <mergeCell ref="L350:L352"/>
    <mergeCell ref="L353:L354"/>
    <mergeCell ref="L355:L357"/>
    <mergeCell ref="L359:L361"/>
    <mergeCell ref="L363:L365"/>
    <mergeCell ref="L366:L368"/>
    <mergeCell ref="L369:L370"/>
    <mergeCell ref="L371:L372"/>
    <mergeCell ref="L373:L375"/>
    <mergeCell ref="L376:L377"/>
    <mergeCell ref="L379:L380"/>
    <mergeCell ref="L381:L382"/>
    <mergeCell ref="L383:L384"/>
    <mergeCell ref="L385:L386"/>
    <mergeCell ref="L387:L390"/>
    <mergeCell ref="L391:L394"/>
    <mergeCell ref="L395:L397"/>
    <mergeCell ref="L398:L399"/>
    <mergeCell ref="L400:L402"/>
    <mergeCell ref="L403:L404"/>
    <mergeCell ref="L405:L407"/>
    <mergeCell ref="L409:L410"/>
    <mergeCell ref="L412:L415"/>
    <mergeCell ref="L416:L422"/>
    <mergeCell ref="L425:L426"/>
    <mergeCell ref="L427:L428"/>
    <mergeCell ref="L429:L430"/>
    <mergeCell ref="L431:L432"/>
    <mergeCell ref="L433:L434"/>
    <mergeCell ref="L435:L436"/>
    <mergeCell ref="L437:L438"/>
    <mergeCell ref="L439:L442"/>
    <mergeCell ref="L443:L444"/>
    <mergeCell ref="L445:L446"/>
    <mergeCell ref="L447:L451"/>
    <mergeCell ref="L452:L453"/>
    <mergeCell ref="L456:L457"/>
    <mergeCell ref="L458:L459"/>
    <mergeCell ref="L460:L461"/>
    <mergeCell ref="L462:L463"/>
    <mergeCell ref="L464:L466"/>
    <mergeCell ref="L467:L468"/>
    <mergeCell ref="L469:L470"/>
    <mergeCell ref="L471:L472"/>
    <mergeCell ref="L473:L477"/>
    <mergeCell ref="L478:L479"/>
    <mergeCell ref="L481:L482"/>
    <mergeCell ref="L483:L484"/>
    <mergeCell ref="L485:L486"/>
    <mergeCell ref="L489:L490"/>
    <mergeCell ref="L491:L492"/>
    <mergeCell ref="L493:L494"/>
    <mergeCell ref="L495:L496"/>
    <mergeCell ref="L497:L498"/>
    <mergeCell ref="L499:L500"/>
    <mergeCell ref="L501:L502"/>
    <mergeCell ref="L503:L505"/>
    <mergeCell ref="L506:L507"/>
    <mergeCell ref="L508:L509"/>
    <mergeCell ref="L510:L511"/>
    <mergeCell ref="L513:L514"/>
    <mergeCell ref="L516:L517"/>
    <mergeCell ref="L518:L519"/>
    <mergeCell ref="L520:L521"/>
    <mergeCell ref="L522:L523"/>
    <mergeCell ref="L524:L527"/>
    <mergeCell ref="L528:L529"/>
    <mergeCell ref="L530:L531"/>
    <mergeCell ref="L535:L536"/>
    <mergeCell ref="L537:L538"/>
    <mergeCell ref="L539:L540"/>
    <mergeCell ref="L541:L542"/>
    <mergeCell ref="L543:L544"/>
    <mergeCell ref="L545:L546"/>
    <mergeCell ref="L547:L548"/>
    <mergeCell ref="L549:L550"/>
    <mergeCell ref="L552:L553"/>
    <mergeCell ref="L554:L555"/>
    <mergeCell ref="L556:L558"/>
    <mergeCell ref="L559:L560"/>
    <mergeCell ref="L561:L562"/>
    <mergeCell ref="L563:L564"/>
    <mergeCell ref="L566:L567"/>
    <mergeCell ref="L568:L569"/>
    <mergeCell ref="L570:L571"/>
    <mergeCell ref="L572:L573"/>
    <mergeCell ref="L574:L575"/>
    <mergeCell ref="L578:L580"/>
    <mergeCell ref="L581:L582"/>
    <mergeCell ref="L583:L584"/>
    <mergeCell ref="L585:L586"/>
    <mergeCell ref="L587:L588"/>
    <mergeCell ref="L589:L590"/>
    <mergeCell ref="L591:L592"/>
    <mergeCell ref="L593:L594"/>
    <mergeCell ref="L595:L596"/>
    <mergeCell ref="L597:L598"/>
    <mergeCell ref="L599:L600"/>
    <mergeCell ref="L601:L602"/>
    <mergeCell ref="L603:L605"/>
    <mergeCell ref="L606:L607"/>
    <mergeCell ref="L608:L613"/>
    <mergeCell ref="L614:L616"/>
    <mergeCell ref="L617:L619"/>
    <mergeCell ref="L620:L625"/>
    <mergeCell ref="L626:L629"/>
    <mergeCell ref="L631:L632"/>
    <mergeCell ref="L633:L634"/>
    <mergeCell ref="L635:L636"/>
    <mergeCell ref="L637:L640"/>
    <mergeCell ref="L642:L643"/>
    <mergeCell ref="L644:L645"/>
    <mergeCell ref="L647:L654"/>
    <mergeCell ref="L655:L656"/>
    <mergeCell ref="L658:L659"/>
    <mergeCell ref="L661:L662"/>
    <mergeCell ref="L663:L664"/>
    <mergeCell ref="L665:L666"/>
    <mergeCell ref="L671:L675"/>
    <mergeCell ref="L678:L679"/>
    <mergeCell ref="L681:L682"/>
    <mergeCell ref="L683:L685"/>
    <mergeCell ref="L687:L690"/>
    <mergeCell ref="L691:L692"/>
    <mergeCell ref="L694:L695"/>
    <mergeCell ref="L697:L698"/>
    <mergeCell ref="L699:L700"/>
    <mergeCell ref="L701:L702"/>
    <mergeCell ref="L704:L705"/>
    <mergeCell ref="L706:L707"/>
    <mergeCell ref="L708:L709"/>
    <mergeCell ref="L710:L711"/>
    <mergeCell ref="L712:L713"/>
    <mergeCell ref="L714:L715"/>
    <mergeCell ref="L717:L718"/>
    <mergeCell ref="L720:L722"/>
    <mergeCell ref="L723:L724"/>
    <mergeCell ref="L725:L726"/>
    <mergeCell ref="L727:L728"/>
    <mergeCell ref="L729:L730"/>
    <mergeCell ref="L731:L732"/>
    <mergeCell ref="L733:L734"/>
    <mergeCell ref="L736:L737"/>
    <mergeCell ref="L739:L740"/>
    <mergeCell ref="L741:L743"/>
    <mergeCell ref="L744:L745"/>
    <mergeCell ref="L777:L779"/>
    <mergeCell ref="L815:L817"/>
    <mergeCell ref="L819:L821"/>
    <mergeCell ref="L825:L826"/>
    <mergeCell ref="L839:L840"/>
    <mergeCell ref="L850:L853"/>
    <mergeCell ref="L902:L903"/>
    <mergeCell ref="L914:L916"/>
    <mergeCell ref="L855:L858"/>
    <mergeCell ref="L861:L864"/>
    <mergeCell ref="L866:L871"/>
    <mergeCell ref="L872:L873"/>
    <mergeCell ref="L878:L883"/>
    <mergeCell ref="L888:L889"/>
    <mergeCell ref="L890:L891"/>
    <mergeCell ref="L894:L895"/>
    <mergeCell ref="L898:L900"/>
  </mergeCells>
  <phoneticPr fontId="20" type="noConversion"/>
  <hyperlinks>
    <hyperlink ref="A914" r:id="rId1" xr:uid="{EA18945B-9C11-4530-9C03-36F4C21C47C3}"/>
    <hyperlink ref="A913" r:id="rId2" xr:uid="{7F5D117A-650C-4482-A213-F2FD06AE4251}"/>
    <hyperlink ref="A912" r:id="rId3" xr:uid="{2420D0F7-E7F8-4B32-BBD3-2F669BE23F5B}"/>
    <hyperlink ref="A911" r:id="rId4" xr:uid="{407F6109-996B-4F44-A4DA-2EDA4B80539D}"/>
    <hyperlink ref="A910" r:id="rId5" xr:uid="{522554C8-0F8E-44EA-8E23-BE9EE5D39230}"/>
    <hyperlink ref="A909" r:id="rId6" xr:uid="{9D43AD1F-B64F-418B-8AF8-AFA89C6477C0}"/>
    <hyperlink ref="A908" r:id="rId7" xr:uid="{4827C0C0-B620-4552-9298-7B8DC88F76AC}"/>
    <hyperlink ref="A907" r:id="rId8" xr:uid="{A9831761-EA5E-4DDE-8429-48C8500319D3}"/>
    <hyperlink ref="A906" r:id="rId9" xr:uid="{14BF1214-B544-4F70-AB76-3DAD0E13F2BA}"/>
    <hyperlink ref="A905" r:id="rId10" xr:uid="{D323F376-D8B8-43A2-A52F-ED7418DE831F}"/>
    <hyperlink ref="A904" r:id="rId11" xr:uid="{EF512C13-5801-40FD-A111-A77D033B27B6}"/>
    <hyperlink ref="A902" r:id="rId12" xr:uid="{9F9CB29D-1EBA-4E9B-AFAE-3AB662374C2B}"/>
    <hyperlink ref="A901" r:id="rId13" xr:uid="{3E627CEE-51CB-4E5D-9DB0-F08955E66612}"/>
    <hyperlink ref="A898" r:id="rId14" xr:uid="{C12A127F-B5E6-4EC2-A9A7-3D2C901AE308}"/>
    <hyperlink ref="A897" r:id="rId15" xr:uid="{1C9AC507-8246-4652-83D5-6196E44B78BB}"/>
    <hyperlink ref="A896" r:id="rId16" xr:uid="{A6AE7F6E-A529-41F4-AB53-8D4021E7E4E8}"/>
    <hyperlink ref="A894" r:id="rId17" xr:uid="{A204D5AE-39D2-44B3-B167-EA928F950DA3}"/>
    <hyperlink ref="A893" r:id="rId18" xr:uid="{415D8509-177E-49CB-AA8C-03B5B22A4A9C}"/>
    <hyperlink ref="A892" r:id="rId19" xr:uid="{C4554EFB-DEDC-4DB5-B162-F1107EDFF01B}"/>
    <hyperlink ref="A890" r:id="rId20" xr:uid="{CE437E9D-DC70-4304-A1F0-C5B425CC5B39}"/>
    <hyperlink ref="A888" r:id="rId21" xr:uid="{D4F7F97D-3C9F-47B4-8C18-CB05D6449393}"/>
    <hyperlink ref="A887" r:id="rId22" xr:uid="{CD29FF64-7489-4C8A-AA37-8721C8A32C6E}"/>
    <hyperlink ref="A886" r:id="rId23" xr:uid="{3EE66793-6BC1-4662-91E3-8DD71FCF9EE9}"/>
    <hyperlink ref="A885" r:id="rId24" xr:uid="{F1C8EBDE-6A78-49DF-837B-AECD5C60E6D5}"/>
    <hyperlink ref="A884" r:id="rId25" xr:uid="{62413103-852E-4DC6-ABFD-50F2E56DA8F2}"/>
    <hyperlink ref="A878" r:id="rId26" xr:uid="{8F620ECD-4965-4E4E-AFB2-699DD8A0EF5B}"/>
    <hyperlink ref="A877" r:id="rId27" xr:uid="{1CE414BB-9AC9-4528-8506-A2471929475F}"/>
    <hyperlink ref="A876" r:id="rId28" xr:uid="{58FA8FCD-D13B-4BAB-8984-326FAE79BC7A}"/>
    <hyperlink ref="A875" r:id="rId29" xr:uid="{8AA34D6F-A604-42CE-8019-73089393BF9A}"/>
    <hyperlink ref="A874" r:id="rId30" xr:uid="{4E50B0A5-3E15-4509-A898-9B9EEE881A96}"/>
    <hyperlink ref="A872" r:id="rId31" xr:uid="{B4402625-B1AE-44F0-ACF4-6823C7A4C133}"/>
    <hyperlink ref="A866" r:id="rId32" xr:uid="{26B60DAA-C403-4347-9455-7D09D8A62485}"/>
    <hyperlink ref="A865" r:id="rId33" xr:uid="{2408648A-8BBE-49E6-8B3E-77313971CAF8}"/>
    <hyperlink ref="A861" r:id="rId34" xr:uid="{0F9CF915-E4E4-4BD6-9555-D7D175E1295C}"/>
    <hyperlink ref="A860" r:id="rId35" xr:uid="{CD0540B0-EAB2-4293-A49D-FE7F0F505971}"/>
    <hyperlink ref="A859" r:id="rId36" xr:uid="{359EEFB2-98D8-4A6E-9F21-F7ED6E8D0C5F}"/>
    <hyperlink ref="A855" r:id="rId37" xr:uid="{60BE7F3A-0FBC-43DF-A148-5DD350D3EAB5}"/>
    <hyperlink ref="A854" r:id="rId38" xr:uid="{E751C3C5-DEF8-4352-B9D6-1F77745CBB7E}"/>
    <hyperlink ref="A850" r:id="rId39" xr:uid="{5C3927F3-3B5D-49C9-9F83-51CA32FC2AD7}"/>
    <hyperlink ref="A849" r:id="rId40" xr:uid="{559C6258-996C-4FF2-AB85-E7DED5230F84}"/>
    <hyperlink ref="A848" r:id="rId41" xr:uid="{587AE3D8-47AD-40BB-B795-F8D42DC2EA6E}"/>
    <hyperlink ref="A847" r:id="rId42" xr:uid="{E481B815-C34F-4445-A5A9-A340F4852865}"/>
    <hyperlink ref="A846" r:id="rId43" xr:uid="{922DFF4F-17E0-472D-9B4B-35263A89437D}"/>
    <hyperlink ref="A845" r:id="rId44" xr:uid="{2D0C482D-CF12-4A15-B0FF-A07641B99A7A}"/>
    <hyperlink ref="A844" r:id="rId45" xr:uid="{D163BAEF-03F8-4134-B538-7B2EC889F157}"/>
    <hyperlink ref="A843" r:id="rId46" xr:uid="{23770D5B-FDC9-4FD7-BD1C-DA93CF41A998}"/>
    <hyperlink ref="A842" r:id="rId47" xr:uid="{A75B3905-8287-4B2A-9A09-00C9A8DD2EB3}"/>
    <hyperlink ref="A841" r:id="rId48" xr:uid="{53672BC0-1BDC-4FB2-A242-450E4007DC37}"/>
    <hyperlink ref="A839" r:id="rId49" xr:uid="{A861D520-005D-498D-A23D-5771C7A4E1D2}"/>
    <hyperlink ref="A838" r:id="rId50" xr:uid="{3F173B5A-B0E4-4FA8-B3A0-A6671C47DA91}"/>
    <hyperlink ref="A837" r:id="rId51" xr:uid="{14BA2991-85AA-4D1C-99EA-110B6615DFB3}"/>
    <hyperlink ref="A836" r:id="rId52" xr:uid="{84B9AC0A-D331-43FC-BAE1-BA3FFDB7EC18}"/>
    <hyperlink ref="A835" r:id="rId53" xr:uid="{84E99801-EAAB-4710-B377-3A2380B4AF65}"/>
    <hyperlink ref="A834" r:id="rId54" xr:uid="{F3839C8C-B630-4B9C-A272-4514DE7586FB}"/>
    <hyperlink ref="A833" r:id="rId55" xr:uid="{85E38FE6-F394-4849-AF14-758BBFF95829}"/>
    <hyperlink ref="A832" r:id="rId56" xr:uid="{3485EE97-3294-42E8-9BDD-17834D814257}"/>
    <hyperlink ref="A831" r:id="rId57" xr:uid="{7E94F6E6-EBE3-431B-AE50-6AEA17B08CDE}"/>
    <hyperlink ref="A830" r:id="rId58" xr:uid="{55416859-09CC-4670-93F3-DBBAF0CA32F3}"/>
    <hyperlink ref="A829" r:id="rId59" xr:uid="{9D4A0644-5E7D-4D4C-BFDA-06EE25CA7E6D}"/>
    <hyperlink ref="A828" r:id="rId60" xr:uid="{D5310336-576E-431D-8FDA-FA0F3D9EC01F}"/>
    <hyperlink ref="A827" r:id="rId61" xr:uid="{FC8F698C-5686-4813-AF36-55EEB9B56A71}"/>
    <hyperlink ref="A825" r:id="rId62" xr:uid="{354A1928-70CB-47DA-AD7C-A19B71F7B3E1}"/>
    <hyperlink ref="A824" r:id="rId63" xr:uid="{25F2BDED-8465-4428-AA26-35CEC922576E}"/>
    <hyperlink ref="A823" r:id="rId64" xr:uid="{C2F7138B-192C-49C6-9BC6-08E424133C58}"/>
    <hyperlink ref="A822" r:id="rId65" xr:uid="{C2248D90-1A72-47D4-B44B-344AAEB40580}"/>
    <hyperlink ref="A819" r:id="rId66" xr:uid="{91B5A4AD-E5B9-4AAA-9AF7-481413194805}"/>
    <hyperlink ref="A818" r:id="rId67" xr:uid="{0D5EFA12-D16B-4500-B2F6-1324783C70C4}"/>
    <hyperlink ref="A815" r:id="rId68" xr:uid="{23FA2650-2C75-44D6-8625-5B3D7DDB5FE7}"/>
    <hyperlink ref="A814" r:id="rId69" xr:uid="{1B022387-BEAE-464E-8B90-9B6FF9270507}"/>
    <hyperlink ref="A813" r:id="rId70" xr:uid="{EC63DB0A-9B23-4C88-AFBA-832E1F52749A}"/>
    <hyperlink ref="A812" r:id="rId71" xr:uid="{EC8183FA-C3D4-45FE-8699-C48D15784BD0}"/>
    <hyperlink ref="A811" r:id="rId72" xr:uid="{C5D967FC-67B6-48C0-8C24-1825220C4B67}"/>
    <hyperlink ref="A810" r:id="rId73" xr:uid="{A6E0A2C2-37F6-4556-98E3-A88BED869FD5}"/>
    <hyperlink ref="A809" r:id="rId74" xr:uid="{32B9237B-6EB2-4B1A-91F3-948D4378D131}"/>
    <hyperlink ref="A808" r:id="rId75" xr:uid="{B9F2B5BE-B7C2-4635-BE87-A8CD7EEA4222}"/>
    <hyperlink ref="A807" r:id="rId76" xr:uid="{13DD1579-AC45-464B-8BCB-4A62C74112C0}"/>
    <hyperlink ref="A806" r:id="rId77" xr:uid="{E89F2E3F-81FF-484D-AC10-61E6D9F1E103}"/>
    <hyperlink ref="A805" r:id="rId78" xr:uid="{5E8F4B4F-27DA-4746-B80C-B6A7878B6506}"/>
    <hyperlink ref="A804" r:id="rId79" xr:uid="{0F7F3107-E9DC-43B1-9AB1-FFD393216ABB}"/>
    <hyperlink ref="A803" r:id="rId80" xr:uid="{D16A0008-6161-4618-9120-70A2EE8FBF5C}"/>
    <hyperlink ref="A802" r:id="rId81" xr:uid="{168340D5-646C-45DB-BB48-8DC5F5987173}"/>
    <hyperlink ref="A801" r:id="rId82" xr:uid="{12D139C4-8F55-409B-97A7-F812376F992C}"/>
    <hyperlink ref="A800" r:id="rId83" xr:uid="{D40AA509-3BD5-4CA9-B58C-906E56370290}"/>
    <hyperlink ref="A799" r:id="rId84" xr:uid="{3EFAA400-2623-42B0-BF5A-9F7694387744}"/>
    <hyperlink ref="A798" r:id="rId85" xr:uid="{1E315905-D695-4CDD-9D8F-6E7951E491A0}"/>
    <hyperlink ref="A797" r:id="rId86" xr:uid="{4AA8BAD3-8D99-4682-B4EC-E536982C439E}"/>
    <hyperlink ref="A796" r:id="rId87" xr:uid="{758159D6-198E-4705-A56A-12B780A0E7D1}"/>
    <hyperlink ref="A795" r:id="rId88" xr:uid="{94DABB9A-C587-4416-9FA6-E61C31965EBB}"/>
    <hyperlink ref="A794" r:id="rId89" xr:uid="{7B864BBF-3260-4000-B928-B537B12B63B5}"/>
    <hyperlink ref="A793" r:id="rId90" xr:uid="{8CEC6619-2F17-4E0E-84FD-E56880D61157}"/>
    <hyperlink ref="A792" r:id="rId91" xr:uid="{169EA249-5F59-4EAC-8A7B-776ACCDF3DDB}"/>
    <hyperlink ref="A791" r:id="rId92" xr:uid="{56EC11A7-451F-4538-B8CB-865F7A20B5C0}"/>
    <hyperlink ref="A790" r:id="rId93" xr:uid="{16D18DD5-D176-4DE9-81CD-0B7BB13DA359}"/>
    <hyperlink ref="A789" r:id="rId94" xr:uid="{C242E8D8-CA62-42B0-A6EF-EDFB266E560E}"/>
    <hyperlink ref="A788" r:id="rId95" xr:uid="{C26BCE30-CA96-4C36-A293-02C0C888CA6F}"/>
    <hyperlink ref="A787" r:id="rId96" xr:uid="{42A17786-C883-4AA9-8FDB-CC4A79B7BBDA}"/>
    <hyperlink ref="A786" r:id="rId97" xr:uid="{6019B0ED-1404-4946-8FF2-7EAB0FC9FF22}"/>
    <hyperlink ref="A785" r:id="rId98" xr:uid="{852FF566-B088-46D9-B4B4-CDB5538CF079}"/>
    <hyperlink ref="A784" r:id="rId99" xr:uid="{F532C958-6D33-4CCB-BF33-72DE9A829714}"/>
    <hyperlink ref="A783" r:id="rId100" xr:uid="{8579BFD4-1A1F-4DAA-A4F6-0446974FEF92}"/>
    <hyperlink ref="A782" r:id="rId101" xr:uid="{7C3F796C-29E6-4EE8-8AB7-2D01C8165BBC}"/>
    <hyperlink ref="A781" r:id="rId102" xr:uid="{D542CE8C-5CEC-4B3F-996B-6760B5618A75}"/>
    <hyperlink ref="A780" r:id="rId103" xr:uid="{AAD44B90-8A34-43D8-8FA2-E4E5D4704849}"/>
    <hyperlink ref="A777" r:id="rId104" xr:uid="{F5296604-58B2-4BBB-9583-E0E91DEACE2C}"/>
    <hyperlink ref="A776" r:id="rId105" xr:uid="{C07EC431-6B41-4CB6-B015-45AB1F90D50F}"/>
    <hyperlink ref="A775" r:id="rId106" xr:uid="{2FE18C28-2301-4F07-9A83-7907C0D528D4}"/>
    <hyperlink ref="A774" r:id="rId107" xr:uid="{84DED23E-A244-4977-864E-5F05E089B7B4}"/>
    <hyperlink ref="A773" r:id="rId108" xr:uid="{09D47BA3-51CF-43FE-BD6F-0C69C875DCFF}"/>
    <hyperlink ref="A772" r:id="rId109" xr:uid="{F0A853C4-363B-4030-A84A-9A799370BD99}"/>
    <hyperlink ref="A771" r:id="rId110" xr:uid="{979827C4-3E85-439E-96EC-EF130A062283}"/>
    <hyperlink ref="A770" r:id="rId111" xr:uid="{F724A0F8-8313-43F8-85E3-B23ECCC40235}"/>
    <hyperlink ref="A769" r:id="rId112" xr:uid="{EC574E99-C029-48AD-A700-06F6B4DDCD15}"/>
    <hyperlink ref="A768" r:id="rId113" xr:uid="{7F1E2BBA-0410-4AD7-AA01-AFFD308534CC}"/>
    <hyperlink ref="A767" r:id="rId114" xr:uid="{64A88F8F-4550-4C80-84B9-94D911EE6099}"/>
    <hyperlink ref="A766" r:id="rId115" xr:uid="{E618D0E0-1B3B-4A6B-97D5-B6AFB29C64C9}"/>
    <hyperlink ref="A765" r:id="rId116" xr:uid="{4E16E1E3-639B-4C5D-8CB2-1E56A982320F}"/>
    <hyperlink ref="A764" r:id="rId117" xr:uid="{CA1ADCC4-122D-4E74-BD10-8EE9A4495297}"/>
    <hyperlink ref="A763" r:id="rId118" xr:uid="{6FB8C8C2-272F-4674-8BD5-383867620EB1}"/>
    <hyperlink ref="A762" r:id="rId119" xr:uid="{8BC3C374-5A42-45C9-AB38-34346E3269C5}"/>
    <hyperlink ref="A761" r:id="rId120" xr:uid="{78446399-0C0A-4566-B812-2260D4740582}"/>
    <hyperlink ref="A760" r:id="rId121" xr:uid="{97193CF1-AC6F-45DE-8EAF-050D6F17FD95}"/>
    <hyperlink ref="A759" r:id="rId122" xr:uid="{817F98B2-DBAE-46B8-9D96-81DD383885CD}"/>
    <hyperlink ref="A758" r:id="rId123" xr:uid="{73AFFA67-EB2E-4687-9915-6ECAA771F374}"/>
    <hyperlink ref="A757" r:id="rId124" xr:uid="{E4F05A73-22B2-48F8-8F25-2035CD2BC5E4}"/>
    <hyperlink ref="A756" r:id="rId125" xr:uid="{59D0CE44-3169-4A96-B74F-511502C3438A}"/>
    <hyperlink ref="A755" r:id="rId126" xr:uid="{8E80C01B-3955-4348-B923-A19DB6B71155}"/>
    <hyperlink ref="A754" r:id="rId127" xr:uid="{859AE084-5850-4E60-A7A0-7C8CE45A8875}"/>
    <hyperlink ref="A753" r:id="rId128" xr:uid="{9998C5FA-3BB8-4910-AFE3-C53F1003D595}"/>
    <hyperlink ref="A752" r:id="rId129" xr:uid="{A2F755C7-3BAD-49AD-92FF-2D50357F7E19}"/>
    <hyperlink ref="A751" r:id="rId130" xr:uid="{587F67E5-CDEF-4E8C-B00C-22257AF6C46E}"/>
    <hyperlink ref="A750" r:id="rId131" xr:uid="{B84409B0-C924-425F-85CB-B66C48B53B14}"/>
    <hyperlink ref="A749" r:id="rId132" xr:uid="{FF3706EA-FB4A-4F1A-B683-45EB2B0F05DF}"/>
    <hyperlink ref="A748" r:id="rId133" xr:uid="{158A7B7D-2DFB-4170-8C06-EEE56E1D7183}"/>
    <hyperlink ref="A747" r:id="rId134" xr:uid="{433453DC-6D3D-42DF-BA7B-70ACCD79DC96}"/>
    <hyperlink ref="A746" r:id="rId135" xr:uid="{B0264DC5-B4FF-488F-9087-7E41EB1B1E03}"/>
    <hyperlink ref="A744" r:id="rId136" xr:uid="{C9A37B52-4301-48B7-9F06-9B8E465EAA13}"/>
    <hyperlink ref="A741" r:id="rId137" xr:uid="{32E952D8-0B2F-476D-AF0A-03CC7A0A047E}"/>
    <hyperlink ref="A739" r:id="rId138" xr:uid="{FDD004AA-114E-42F3-B921-A8D01FB88AB3}"/>
    <hyperlink ref="A738" r:id="rId139" xr:uid="{46FEF7C7-3990-4252-8B07-6F72D9E87D02}"/>
    <hyperlink ref="A736" r:id="rId140" xr:uid="{1758C595-DC4D-43E2-851C-FB6A9A053E6A}"/>
    <hyperlink ref="A735" r:id="rId141" xr:uid="{6F404B16-C62A-4973-B5D7-1C1F9B206EC2}"/>
    <hyperlink ref="A733" r:id="rId142" xr:uid="{3B029361-1649-436C-A569-7CF851EDCE16}"/>
    <hyperlink ref="A731" r:id="rId143" xr:uid="{6EBFE736-3121-4DA2-AA72-1243AAE5791A}"/>
    <hyperlink ref="A729" r:id="rId144" xr:uid="{B3536F38-0AAA-42AA-8791-A9E66E26A006}"/>
    <hyperlink ref="A727" r:id="rId145" xr:uid="{0B51E6D5-73A9-4D7C-A560-AF2FB78EA1BC}"/>
    <hyperlink ref="A725" r:id="rId146" xr:uid="{F2E24F32-FE99-4A40-846D-5111A9633755}"/>
    <hyperlink ref="A723" r:id="rId147" xr:uid="{40978E4B-4BD6-4DE7-975C-F7DE9F676BD7}"/>
    <hyperlink ref="A720" r:id="rId148" xr:uid="{6C387AC2-9935-4FBB-B957-E82E75566879}"/>
    <hyperlink ref="A719" r:id="rId149" xr:uid="{47DCE096-BD4D-46CE-8744-728D72EA7CDF}"/>
    <hyperlink ref="A717" r:id="rId150" xr:uid="{D3F364D4-6E5F-4D3D-9446-FC4EA67CAEDE}"/>
    <hyperlink ref="A716" r:id="rId151" xr:uid="{5F30ABE0-82D5-4CFC-9EA1-F191B89EBA66}"/>
    <hyperlink ref="A714" r:id="rId152" xr:uid="{02187ECC-9E76-4085-BD47-DAA746861731}"/>
    <hyperlink ref="A712" r:id="rId153" xr:uid="{A4EEEA1A-F5B0-455B-B26B-7A87E3B75709}"/>
    <hyperlink ref="A710" r:id="rId154" xr:uid="{9D26EAED-8300-4AEF-AAD7-101F09BF8065}"/>
    <hyperlink ref="A708" r:id="rId155" xr:uid="{A8A8F602-81F2-47FB-904A-323BC36A3ACA}"/>
    <hyperlink ref="A706" r:id="rId156" xr:uid="{649115E5-6312-4534-AD43-F3029DEEBE42}"/>
    <hyperlink ref="A704" r:id="rId157" xr:uid="{9B8C4FFD-68E5-457A-94BF-806E6C6CFD87}"/>
    <hyperlink ref="A703" r:id="rId158" xr:uid="{36F13187-593D-4C0C-A9FF-2E4157360C18}"/>
    <hyperlink ref="A701" r:id="rId159" xr:uid="{190963AD-38A2-4EF2-A4CF-29E883EB5D1E}"/>
    <hyperlink ref="A699" r:id="rId160" xr:uid="{549813C1-6AE6-4C86-972D-8497C2CAC8F9}"/>
    <hyperlink ref="A697" r:id="rId161" xr:uid="{A1D79262-82F8-46C1-AAD4-798E552DB203}"/>
    <hyperlink ref="A696" r:id="rId162" xr:uid="{18119D6A-C1D3-49F9-9D7A-81A660316EEA}"/>
    <hyperlink ref="A694" r:id="rId163" xr:uid="{60069404-E499-49C2-82FA-CA2AF9E11F02}"/>
    <hyperlink ref="A693" r:id="rId164" xr:uid="{A8B349C8-6CCE-4ABC-AB68-66AACE404C30}"/>
    <hyperlink ref="A691" r:id="rId165" xr:uid="{6EA8A7B2-3F0B-4896-B8D2-B0E30F7EB31D}"/>
    <hyperlink ref="A687" r:id="rId166" xr:uid="{55B551BC-A8CA-49ED-B2B0-F049D9847A39}"/>
    <hyperlink ref="A686" r:id="rId167" xr:uid="{09040034-8420-4EEE-ABF0-4D02E0BB6679}"/>
    <hyperlink ref="A683" r:id="rId168" xr:uid="{B6D13BF1-4B42-4F95-8E51-3D31325D7B61}"/>
    <hyperlink ref="A681" r:id="rId169" xr:uid="{CD2E3A66-4A71-4BE3-87BD-5F566E099688}"/>
    <hyperlink ref="A680" r:id="rId170" xr:uid="{A181994F-7B90-439B-B1F2-674891C9C91F}"/>
    <hyperlink ref="A678" r:id="rId171" xr:uid="{8DE268D9-8521-4E7F-988B-2CB1347E6722}"/>
    <hyperlink ref="A677" r:id="rId172" xr:uid="{1D8D76EC-EB11-4D94-ADB8-055A84E4851A}"/>
    <hyperlink ref="A676" r:id="rId173" xr:uid="{DEB8D49B-4FEF-4734-81CF-2F7C6DAE1B7D}"/>
    <hyperlink ref="A671" r:id="rId174" xr:uid="{F9087A2B-C9FE-4227-822E-E67764899A37}"/>
    <hyperlink ref="A670" r:id="rId175" xr:uid="{D5CD7734-7CFB-40FF-AF8F-0BB512EDA10E}"/>
    <hyperlink ref="A669" r:id="rId176" xr:uid="{4A0ACD82-8568-4542-A475-8E3DA99356B0}"/>
    <hyperlink ref="A668" r:id="rId177" xr:uid="{F65F1709-2889-447F-AE97-8172FED5736E}"/>
    <hyperlink ref="A667" r:id="rId178" xr:uid="{E841D55D-91F0-4C58-9611-9AD0B4370BBD}"/>
    <hyperlink ref="A665" r:id="rId179" xr:uid="{70CF624F-07F7-46C2-AD02-D8D42F505D6D}"/>
    <hyperlink ref="A663" r:id="rId180" xr:uid="{A4D7249B-A1A2-4AAD-90F4-47046010DE47}"/>
    <hyperlink ref="A661" r:id="rId181" xr:uid="{EC11F73C-C566-4213-93D5-E6788D0EC5A1}"/>
    <hyperlink ref="A660" r:id="rId182" xr:uid="{8ADFBB39-C16A-4920-A3D3-D2550849B9C4}"/>
    <hyperlink ref="A658" r:id="rId183" xr:uid="{98F71837-EF26-4D1F-9235-D1AAB9A7126A}"/>
    <hyperlink ref="A657" r:id="rId184" xr:uid="{75AA5D51-DEF0-4EAE-BBDE-F3F3CDD84B4A}"/>
    <hyperlink ref="A655" r:id="rId185" xr:uid="{A6D50C83-3846-4D2E-9D69-7BF8795D1DFB}"/>
    <hyperlink ref="A647" r:id="rId186" xr:uid="{B4974129-4427-4C2D-ACB5-4456802BD68D}"/>
    <hyperlink ref="A646" r:id="rId187" xr:uid="{F669DA4F-BF84-47DC-89BA-FABE4669D0BB}"/>
    <hyperlink ref="A644" r:id="rId188" xr:uid="{2479E95A-436A-4BD0-9850-DA665EA64709}"/>
    <hyperlink ref="A642" r:id="rId189" xr:uid="{93FF2911-DD05-4531-8CC1-906E3AC46D59}"/>
    <hyperlink ref="A641" r:id="rId190" xr:uid="{8CB18706-FD6E-49D8-B364-0D078873EB92}"/>
    <hyperlink ref="A637" r:id="rId191" xr:uid="{3067558E-8062-4E16-9540-8C7E3D0B29D3}"/>
    <hyperlink ref="A635" r:id="rId192" xr:uid="{89E9C44C-C2EE-4299-ABB5-A91106FAAC38}"/>
    <hyperlink ref="A633" r:id="rId193" xr:uid="{F2FD921F-5CA8-4764-B2BD-C6BAF005D64C}"/>
    <hyperlink ref="A631" r:id="rId194" xr:uid="{DBF15B91-4F84-43CB-A280-4F6D3E3ECB75}"/>
    <hyperlink ref="A630" r:id="rId195" xr:uid="{0CC558E9-A463-42E1-9BF9-116D1C9FDD9C}"/>
    <hyperlink ref="A626" r:id="rId196" xr:uid="{7354DF1F-23A8-4691-A235-1F7CCEF86551}"/>
    <hyperlink ref="A620" r:id="rId197" xr:uid="{AE21925E-662A-4992-8DAA-CD918A6010E4}"/>
    <hyperlink ref="A617" r:id="rId198" xr:uid="{8D3B3295-47C7-46E2-9836-0EBDF9E027CC}"/>
    <hyperlink ref="A614" r:id="rId199" xr:uid="{ED5987C6-C3F1-41B6-88BC-EBE899A72C5C}"/>
    <hyperlink ref="A608" r:id="rId200" xr:uid="{019AAC0B-DAFB-4CF2-82A0-76F2ED5D9117}"/>
    <hyperlink ref="A606" r:id="rId201" xr:uid="{B2701455-0617-4320-BB92-D13ACDBF2E74}"/>
    <hyperlink ref="A603" r:id="rId202" xr:uid="{B06DC4C6-C13C-4CA6-B9E2-E50CC882BEAA}"/>
    <hyperlink ref="A601" r:id="rId203" xr:uid="{7CE2F39C-CA81-4E8D-BA2C-5E2E0DCA31B1}"/>
    <hyperlink ref="A599" r:id="rId204" xr:uid="{56307334-309C-40D2-B978-635BD4657FEB}"/>
    <hyperlink ref="A597" r:id="rId205" xr:uid="{0B4A231F-5DB6-4997-BBB2-E27A916660EC}"/>
    <hyperlink ref="A595" r:id="rId206" xr:uid="{4D9F5955-9146-4B60-B60A-7352BF0F8F62}"/>
    <hyperlink ref="A593" r:id="rId207" xr:uid="{1194368E-AE6A-4F95-8078-6F68567BE5BD}"/>
    <hyperlink ref="A591" r:id="rId208" xr:uid="{5CBD0CFA-2D4A-4278-B9CA-A274CBF824A0}"/>
    <hyperlink ref="A589" r:id="rId209" xr:uid="{448478A0-5155-4BD2-8792-30160C38C3FA}"/>
    <hyperlink ref="A587" r:id="rId210" xr:uid="{C3AA13C9-EAA8-4095-91B6-A13B5DBEBB61}"/>
    <hyperlink ref="A585" r:id="rId211" xr:uid="{70F23380-F446-4FC6-8DF6-DBB74057A890}"/>
    <hyperlink ref="A583" r:id="rId212" xr:uid="{CC78742E-AE8C-4AAD-8BF7-E55475D24652}"/>
    <hyperlink ref="A581" r:id="rId213" xr:uid="{DEF05A30-2BFA-4FCB-9A44-90B30FA495A4}"/>
    <hyperlink ref="A578" r:id="rId214" xr:uid="{ABD51D0D-A809-41E5-87F6-4692E13C6879}"/>
    <hyperlink ref="A577" r:id="rId215" xr:uid="{F2C6881A-A066-4764-8933-B977EBDDC860}"/>
    <hyperlink ref="A576" r:id="rId216" xr:uid="{681B4A3D-CDE4-40C4-8FF1-15466509B954}"/>
    <hyperlink ref="A574" r:id="rId217" xr:uid="{5CFCBFB8-82F1-4054-BEC9-E09BD9CE62C5}"/>
    <hyperlink ref="A572" r:id="rId218" xr:uid="{0DB9E9F3-6595-460B-B612-1323EC2EAA53}"/>
    <hyperlink ref="A570" r:id="rId219" xr:uid="{E1C0CF3B-97FC-427A-AE67-09F765A98C8E}"/>
    <hyperlink ref="A568" r:id="rId220" xr:uid="{21770397-64CF-4155-8C03-4807B90D83D3}"/>
    <hyperlink ref="A566" r:id="rId221" xr:uid="{95445936-EB05-40F5-A50D-70A29CCF175B}"/>
    <hyperlink ref="A565" r:id="rId222" xr:uid="{F12C6660-8305-4B6B-A9F9-A5B351D90FB8}"/>
    <hyperlink ref="A563" r:id="rId223" xr:uid="{E9A6A24C-715B-453C-B7A9-09BAE32C5512}"/>
    <hyperlink ref="A561" r:id="rId224" xr:uid="{0CEF1474-243E-41C1-9A8E-D73A815C25EF}"/>
    <hyperlink ref="A559" r:id="rId225" xr:uid="{A75748E9-E363-466D-9AC8-B68D5644C852}"/>
    <hyperlink ref="A556" r:id="rId226" xr:uid="{A2DF675E-23A2-4178-A12B-94D794E5227C}"/>
    <hyperlink ref="A554" r:id="rId227" xr:uid="{2A125ACA-B3A9-4646-8BB5-25AEB5D84DFE}"/>
    <hyperlink ref="A552" r:id="rId228" xr:uid="{64FDA77C-3600-4D64-8A8A-4AEF2D7A9BA4}"/>
    <hyperlink ref="A551" r:id="rId229" xr:uid="{96D466BE-0F0D-4C13-86CC-D0FB019E9206}"/>
    <hyperlink ref="A549" r:id="rId230" xr:uid="{9494250D-24DA-4A20-828B-8E78B2737FE0}"/>
    <hyperlink ref="A547" r:id="rId231" xr:uid="{80E1AE70-9477-4ACF-AC3F-0E1123B196A1}"/>
    <hyperlink ref="A545" r:id="rId232" xr:uid="{29F5BDA7-4E69-47A6-9632-2279C04B2B4F}"/>
    <hyperlink ref="A543" r:id="rId233" xr:uid="{B8C586B0-0E76-4AED-898D-448072A315D8}"/>
    <hyperlink ref="A541" r:id="rId234" xr:uid="{E28309A1-F1F7-42B1-AB37-44850EBE4D6E}"/>
    <hyperlink ref="A539" r:id="rId235" xr:uid="{82CBAF3D-9766-42D6-A8E7-110BF4FC8028}"/>
    <hyperlink ref="A537" r:id="rId236" xr:uid="{2939B01D-1E45-4119-ADF6-471E6C19F8C9}"/>
    <hyperlink ref="A535" r:id="rId237" xr:uid="{53BE5209-04FE-466F-BE63-8764CCF71C7F}"/>
    <hyperlink ref="A534" r:id="rId238" xr:uid="{0DC917B0-1309-4044-A01C-9A0161EC75F0}"/>
    <hyperlink ref="A533" r:id="rId239" xr:uid="{9BC86AAE-1796-484D-9678-D4D534D32372}"/>
    <hyperlink ref="A532" r:id="rId240" xr:uid="{66DFC7FC-F65A-4DED-9080-DADC40B84132}"/>
    <hyperlink ref="A530" r:id="rId241" xr:uid="{3653A9A9-89DD-4941-B0F9-19F43D72209E}"/>
    <hyperlink ref="A528" r:id="rId242" xr:uid="{52A7279E-0ABC-4058-AB57-0D1F387BEE80}"/>
    <hyperlink ref="A524" r:id="rId243" xr:uid="{6F0568E2-1D9E-4C19-9F2A-62917718B1D2}"/>
    <hyperlink ref="A522" r:id="rId244" xr:uid="{66A24C3F-0B12-46EB-8048-0D861C6C183C}"/>
    <hyperlink ref="A520" r:id="rId245" xr:uid="{AE7684A4-9225-4717-AF96-490CE1ADE8F5}"/>
    <hyperlink ref="A518" r:id="rId246" xr:uid="{2EE6D06F-0CC7-4CD7-8539-9B8E384C3AB9}"/>
    <hyperlink ref="A516" r:id="rId247" xr:uid="{E131901E-B388-43E5-8756-096A1C99884D}"/>
    <hyperlink ref="A515" r:id="rId248" xr:uid="{C8C28A55-7ABA-4C1E-8AB6-0ECD8DB59FB8}"/>
    <hyperlink ref="A513" r:id="rId249" xr:uid="{F0FAC62C-9CAD-4695-AF26-A7D5B2F9164C}"/>
    <hyperlink ref="A512" r:id="rId250" xr:uid="{C5401CA3-FC9C-47A4-9D0D-B7F43CEF8953}"/>
    <hyperlink ref="A510" r:id="rId251" xr:uid="{CFC49394-9C78-4B7A-9AA8-6A5C02C61D03}"/>
    <hyperlink ref="A508" r:id="rId252" xr:uid="{E3737E02-4ED2-4263-A5FD-1D2AA945E8C7}"/>
    <hyperlink ref="A506" r:id="rId253" xr:uid="{E8E86BB3-705A-46F0-B3EF-1B9ED69CC07D}"/>
    <hyperlink ref="A503" r:id="rId254" xr:uid="{56A59E1F-22C8-425C-9E9A-0835480D49E4}"/>
    <hyperlink ref="A501" r:id="rId255" xr:uid="{22CED300-4AA3-486C-A7A4-220DEC1053A0}"/>
    <hyperlink ref="A499" r:id="rId256" xr:uid="{467B5418-0827-40B8-AE4C-086F52F7DB1A}"/>
    <hyperlink ref="A497" r:id="rId257" xr:uid="{56EDA0D8-48A1-45B3-A266-014781B3525A}"/>
    <hyperlink ref="A495" r:id="rId258" xr:uid="{805FEFCE-00FB-4491-B4E6-1A2406BEE9E6}"/>
    <hyperlink ref="A493" r:id="rId259" xr:uid="{C1105B8A-5989-4650-9617-376FE35619E6}"/>
    <hyperlink ref="A491" r:id="rId260" xr:uid="{05BB77DD-EBF3-4504-908C-8EBC6623B87D}"/>
    <hyperlink ref="A489" r:id="rId261" xr:uid="{A78C8D98-C8EC-4F69-BA32-8A19128E4B03}"/>
    <hyperlink ref="A488" r:id="rId262" xr:uid="{B4E3A63B-1529-4F4C-9B30-DC7532408FFC}"/>
    <hyperlink ref="A487" r:id="rId263" xr:uid="{23B66CBA-0644-4125-BB9A-31C537072057}"/>
    <hyperlink ref="A485" r:id="rId264" xr:uid="{C408346D-76AB-49C8-8D18-CBCCFE4860E8}"/>
    <hyperlink ref="A483" r:id="rId265" xr:uid="{956E5D83-E309-4A4F-B87E-798D78C78F91}"/>
    <hyperlink ref="A481" r:id="rId266" xr:uid="{17097E6F-3D33-4527-89BE-7F8ADF098A91}"/>
    <hyperlink ref="A480" r:id="rId267" xr:uid="{FE75ABEF-7075-4503-9973-F65AED59BEBA}"/>
    <hyperlink ref="A478" r:id="rId268" xr:uid="{6C3DFABF-3F40-4C7B-8731-B2FB2A5DA887}"/>
    <hyperlink ref="A473" r:id="rId269" xr:uid="{C0B587D5-175F-4566-A9D9-E35F6875301D}"/>
    <hyperlink ref="A471" r:id="rId270" xr:uid="{B2ABD4DC-D0D2-49ED-9A3A-4BE7942D2C94}"/>
    <hyperlink ref="A469" r:id="rId271" xr:uid="{AA77C6D8-0F40-4080-88B2-80ED09146411}"/>
    <hyperlink ref="A467" r:id="rId272" xr:uid="{827E01E0-38C5-41FB-BF3E-2017EE073184}"/>
    <hyperlink ref="A464" r:id="rId273" xr:uid="{0D87CF12-EBF3-42FE-BA07-7D589FAA06E2}"/>
    <hyperlink ref="A462" r:id="rId274" xr:uid="{01764C86-360B-4662-AD0E-7F297283CE43}"/>
    <hyperlink ref="A460" r:id="rId275" xr:uid="{41E43FAF-7478-48C2-ABBD-5CFE56237691}"/>
    <hyperlink ref="A458" r:id="rId276" xr:uid="{BDC9D8B9-33C0-43D2-A01C-D8ADA7A16F8B}"/>
    <hyperlink ref="A456" r:id="rId277" xr:uid="{8C7F853B-833A-4B4A-BDBC-360BF4DF696C}"/>
    <hyperlink ref="A455" r:id="rId278" xr:uid="{B6065646-5F34-4D56-A3BC-243E942DC633}"/>
    <hyperlink ref="A454" r:id="rId279" xr:uid="{4C838FC3-27FD-45D5-99F3-AA5D0269FADB}"/>
    <hyperlink ref="A452" r:id="rId280" xr:uid="{395CCC9B-A96A-48C2-8740-60D9D2D8AF19}"/>
    <hyperlink ref="A447" r:id="rId281" xr:uid="{DF616A27-C2C8-4C5C-9BDF-CFBA0A86A189}"/>
    <hyperlink ref="A445" r:id="rId282" xr:uid="{A00E5462-E83B-4787-A765-5653873C27AE}"/>
    <hyperlink ref="A443" r:id="rId283" xr:uid="{D5357E5B-581E-4807-B7E7-EE1E37D981F1}"/>
    <hyperlink ref="A439" r:id="rId284" xr:uid="{2B11E7AE-ABEC-448B-81D8-F46515D42424}"/>
    <hyperlink ref="A437" r:id="rId285" xr:uid="{0D7BEED9-48A4-410C-B272-707E28B7A802}"/>
    <hyperlink ref="A435" r:id="rId286" xr:uid="{B0AC6E2E-5108-4A53-A1B9-C68F5F993126}"/>
    <hyperlink ref="A433" r:id="rId287" xr:uid="{FAD2B168-0E18-4AEB-8A6C-3C1FBF243C1C}"/>
    <hyperlink ref="A431" r:id="rId288" xr:uid="{A00D0F66-7FBF-4DB8-B63F-389ED920A4A6}"/>
    <hyperlink ref="A429" r:id="rId289" xr:uid="{49DE3A05-BB48-4E40-BED8-EA1092897EE1}"/>
    <hyperlink ref="A427" r:id="rId290" xr:uid="{951AFD31-7FDD-49CA-892D-E2410D6A28C9}"/>
    <hyperlink ref="A425" r:id="rId291" xr:uid="{8627EDB6-2A7E-421C-99FF-83427FA418D0}"/>
    <hyperlink ref="A424" r:id="rId292" xr:uid="{F209F2D4-7478-411D-AD93-E93960DA47FD}"/>
    <hyperlink ref="A423" r:id="rId293" xr:uid="{2F277395-CCB7-482B-A965-A2761A060FF7}"/>
    <hyperlink ref="A416" r:id="rId294" xr:uid="{A4C5B8FC-F14A-4BB9-9917-0AF0733F3DAC}"/>
    <hyperlink ref="A412" r:id="rId295" xr:uid="{55BA92F5-0AA2-446B-A8A0-0BC329B09594}"/>
    <hyperlink ref="A411" r:id="rId296" xr:uid="{C001D8F8-55B5-4A26-9A02-F3D791CABC8F}"/>
    <hyperlink ref="A409" r:id="rId297" xr:uid="{866282A7-CC1F-4F3F-9883-766A48DAC87B}"/>
    <hyperlink ref="A408" r:id="rId298" xr:uid="{6DAB667A-2678-40F1-A25A-E768F9A7579D}"/>
    <hyperlink ref="A405" r:id="rId299" xr:uid="{4344B4C4-FDC5-4787-BF11-64B0A1DF7CEC}"/>
    <hyperlink ref="A403" r:id="rId300" xr:uid="{BDE9C4F7-9D18-4B46-9DB1-74CD4E57D88F}"/>
    <hyperlink ref="A400" r:id="rId301" xr:uid="{A4A1D305-A1E3-4C27-83DF-0A1F2D7F97B3}"/>
    <hyperlink ref="A398" r:id="rId302" xr:uid="{B6D607A2-987E-4027-A728-85835AA82EB1}"/>
    <hyperlink ref="A395" r:id="rId303" xr:uid="{FE909E26-47A2-4B3B-954F-71D1CCE86A96}"/>
    <hyperlink ref="A391" r:id="rId304" xr:uid="{71A783A8-B81F-4B7C-A98F-0E9BA345F19E}"/>
    <hyperlink ref="A387" r:id="rId305" xr:uid="{D48419A3-6761-4AFC-AF58-7DD2A188D9D1}"/>
    <hyperlink ref="A385" r:id="rId306" xr:uid="{7DEB42DB-BFB8-4FF7-AFD7-1B1117757019}"/>
    <hyperlink ref="A383" r:id="rId307" xr:uid="{6C1A84DC-0EAB-4F33-97FB-AE44B1159CB6}"/>
    <hyperlink ref="A381" r:id="rId308" xr:uid="{D04E7D33-A3EB-437D-A7C5-B149377B8A05}"/>
    <hyperlink ref="A379" r:id="rId309" xr:uid="{4405C181-694A-4D78-840D-A549A5F416DD}"/>
    <hyperlink ref="A378" r:id="rId310" xr:uid="{F34AEF7D-D18F-4A3C-866A-24124DC737FB}"/>
    <hyperlink ref="A376" r:id="rId311" xr:uid="{C910DCC8-153E-4F38-A3EE-89688503C6EB}"/>
    <hyperlink ref="A373" r:id="rId312" xr:uid="{F0C331E9-4923-40AB-B2F5-6D6BD34B81D8}"/>
    <hyperlink ref="A371" r:id="rId313" xr:uid="{CDF8CB5E-E8DF-454D-8656-4C925FCCB11C}"/>
    <hyperlink ref="A369" r:id="rId314" xr:uid="{97F9A940-795C-4173-9147-82AECE30CA33}"/>
    <hyperlink ref="A366" r:id="rId315" xr:uid="{2DE3EF03-C87F-4F4D-8865-34982F23B641}"/>
    <hyperlink ref="A363" r:id="rId316" xr:uid="{31841AED-CEAB-47CF-BED1-AF8648F4F439}"/>
    <hyperlink ref="A362" r:id="rId317" xr:uid="{A7624BF8-D51A-417C-A0B8-9E930D0D25EE}"/>
    <hyperlink ref="A359" r:id="rId318" xr:uid="{2A4F33E1-D1BF-4E61-A9BA-46B5A5773A39}"/>
    <hyperlink ref="A358" r:id="rId319" xr:uid="{876444A7-2758-4F44-B876-532272A6A797}"/>
    <hyperlink ref="A355" r:id="rId320" xr:uid="{4A68419C-D114-47B7-BE24-1D5DC7E5926F}"/>
    <hyperlink ref="A353" r:id="rId321" xr:uid="{92855E00-C96C-4999-B870-40C4D2F4C087}"/>
    <hyperlink ref="A350" r:id="rId322" xr:uid="{2887C5FF-3E4B-4C50-8361-F7E13BFBD8C5}"/>
    <hyperlink ref="A347" r:id="rId323" xr:uid="{FDC6DC0B-BB5C-4D08-BC24-D1419D909234}"/>
    <hyperlink ref="A345" r:id="rId324" xr:uid="{B5153F7B-E7E1-4BD3-97AB-9755C4E12861}"/>
    <hyperlink ref="A342" r:id="rId325" xr:uid="{FCE39C36-F9BF-4894-BF30-99E3B71C955F}"/>
    <hyperlink ref="A339" r:id="rId326" xr:uid="{BCA522CF-9355-4CC8-A78C-65BF15A705E9}"/>
    <hyperlink ref="A336" r:id="rId327" xr:uid="{4F3EB1F7-B006-461E-95C0-3F3F77CCF379}"/>
    <hyperlink ref="A333" r:id="rId328" xr:uid="{DDBFEA0A-A834-4AF1-BD6F-0F1CE771FBB1}"/>
    <hyperlink ref="A330" r:id="rId329" xr:uid="{C1422A67-B018-4482-BB25-6A809F1C28C2}"/>
    <hyperlink ref="A325" r:id="rId330" xr:uid="{67990AC7-7B4F-4AD1-8F86-1DEA622121CC}"/>
    <hyperlink ref="A322" r:id="rId331" xr:uid="{DA81DD44-E4C2-4CDA-A4F5-7BD832C221B8}"/>
    <hyperlink ref="A319" r:id="rId332" xr:uid="{3397C2AD-B899-405B-B179-21A91D252348}"/>
    <hyperlink ref="A316" r:id="rId333" xr:uid="{85545D3D-D728-412D-A7D2-67147EBC9048}"/>
    <hyperlink ref="A315" r:id="rId334" xr:uid="{8781F4A0-16A3-4787-9DC2-18CC3BAD4B0F}"/>
    <hyperlink ref="A311" r:id="rId335" xr:uid="{42D0257A-191A-4ABB-81A9-9DA0359E5E6D}"/>
    <hyperlink ref="A308" r:id="rId336" xr:uid="{C584586C-6AE4-481F-A646-30F84E8FDD5E}"/>
    <hyperlink ref="A305" r:id="rId337" xr:uid="{7780320F-4669-407E-B1C0-F7B86856C1D8}"/>
    <hyperlink ref="A302" r:id="rId338" xr:uid="{F445AD1E-AE7D-47EC-B788-BB156E6F5E6B}"/>
    <hyperlink ref="A299" r:id="rId339" xr:uid="{ADD8A68B-016B-4D08-9E1B-38B9A881C98F}"/>
    <hyperlink ref="A296" r:id="rId340" xr:uid="{DAA25FBB-26AD-45CF-A243-DC9AE274706E}"/>
    <hyperlink ref="A295" r:id="rId341" xr:uid="{CD20C929-7C72-4796-BD17-09F3956F08F4}"/>
    <hyperlink ref="A291" r:id="rId342" xr:uid="{96CA2D26-551B-4BFA-8FA3-3F8FD1B2370C}"/>
    <hyperlink ref="A290" r:id="rId343" xr:uid="{A560126F-4E62-4DE4-9232-208400B426E7}"/>
    <hyperlink ref="A285" r:id="rId344" xr:uid="{19BD10F7-0CE3-48EC-AD41-E99575E94622}"/>
    <hyperlink ref="A284" r:id="rId345" xr:uid="{4F7BAC81-DAA8-493A-9687-F5534836B7FE}"/>
    <hyperlink ref="A282" r:id="rId346" xr:uid="{70B25292-5929-49D4-AC37-CCBAF30B0618}"/>
    <hyperlink ref="A278" r:id="rId347" xr:uid="{ABD36C74-24DE-4D7A-A0B3-98E18BB6722B}"/>
    <hyperlink ref="A274" r:id="rId348" xr:uid="{5D5B9974-0187-463F-A61B-3DD2403F707F}"/>
    <hyperlink ref="A270" r:id="rId349" xr:uid="{58E04868-BD4A-4C05-A978-8D922758ABB2}"/>
    <hyperlink ref="A269" r:id="rId350" xr:uid="{C30248DA-EAFD-4F6C-8AEA-8B4AB15E4482}"/>
    <hyperlink ref="A264" r:id="rId351" xr:uid="{280357F6-A5C8-4C77-8544-318ADA7525A3}"/>
    <hyperlink ref="A259" r:id="rId352" xr:uid="{CFDD273E-A2BA-49F2-A157-CDF3F9089EF1}"/>
    <hyperlink ref="A256" r:id="rId353" xr:uid="{A8090910-BA94-4173-94A9-9F723257D61A}"/>
    <hyperlink ref="A253" r:id="rId354" xr:uid="{7CADF28C-2179-44A2-B36D-BBDA404C1D41}"/>
    <hyperlink ref="A252" r:id="rId355" xr:uid="{E696831B-0086-4F7D-8BC4-EC6166C80732}"/>
    <hyperlink ref="A249" r:id="rId356" xr:uid="{0A46DBB8-2A77-406A-B204-635A906FAD4B}"/>
    <hyperlink ref="A244" r:id="rId357" xr:uid="{99DC6A0A-2BF3-4DC1-98D6-AEA432E16D65}"/>
    <hyperlink ref="A243" r:id="rId358" xr:uid="{A9EA4C03-091E-4196-A2A4-5ED4CA8922A4}"/>
    <hyperlink ref="A240" r:id="rId359" xr:uid="{00BFD107-F459-44AA-89C1-41AA1B2252C8}"/>
    <hyperlink ref="A237" r:id="rId360" xr:uid="{08495FE5-B414-4611-A4AB-E8085719D15D}"/>
    <hyperlink ref="A235" r:id="rId361" xr:uid="{A5B307BA-1570-48DB-8A63-8DCF206E489B}"/>
    <hyperlink ref="A234" r:id="rId362" xr:uid="{FE2EA77E-6BAE-472B-88FB-BB59E9ACFEDC}"/>
    <hyperlink ref="A231" r:id="rId363" xr:uid="{DEAAA198-18B7-4C38-B0AB-4E2D538E9E41}"/>
    <hyperlink ref="A230" r:id="rId364" xr:uid="{55A9576D-8777-4FAB-8BF4-717C4D2A9FBF}"/>
    <hyperlink ref="A229" r:id="rId365" xr:uid="{A67E9DC1-30A7-4EBC-A8ED-DDA04223DEA5}"/>
    <hyperlink ref="A226" r:id="rId366" xr:uid="{FAE238A0-87BF-4A2B-BDCD-2130CD9FA353}"/>
    <hyperlink ref="A225" r:id="rId367" xr:uid="{23144BA1-9CBD-48CE-A25F-8F274E355345}"/>
    <hyperlink ref="A222" r:id="rId368" xr:uid="{417670B1-C7A5-461E-B30F-24F724C422C1}"/>
    <hyperlink ref="A221" r:id="rId369" xr:uid="{4987BAE5-1CE5-4283-85AD-189D7866498E}"/>
    <hyperlink ref="A216" r:id="rId370" xr:uid="{C2E7C6EF-03A0-4235-B452-71AD6142302E}"/>
    <hyperlink ref="A215" r:id="rId371" xr:uid="{CAA700AB-1691-4204-84FF-AE38DAD7D191}"/>
    <hyperlink ref="A211" r:id="rId372" xr:uid="{D9EF3AC8-D4D9-4FEC-B658-8AE1375DF3DF}"/>
    <hyperlink ref="A208" r:id="rId373" xr:uid="{BC46F263-0A04-4CB3-BBF9-0A77D72E7B9B}"/>
    <hyperlink ref="A203" r:id="rId374" xr:uid="{4A6728F5-4738-4AC3-B225-9A4FD23D4C59}"/>
    <hyperlink ref="A198" r:id="rId375" xr:uid="{6846E116-4C45-40DD-B72C-2FB5A5CA517C}"/>
    <hyperlink ref="A195" r:id="rId376" xr:uid="{D4C464A3-A3C7-480A-9B17-85C090E165F3}"/>
    <hyperlink ref="A193" r:id="rId377" xr:uid="{96761129-01BE-43A7-AF1A-450724D979DC}"/>
    <hyperlink ref="A190" r:id="rId378" xr:uid="{E42BFF5A-A22C-42BE-A9C0-282737F0FCD5}"/>
    <hyperlink ref="A187" r:id="rId379" xr:uid="{8A1C8855-43D0-4E61-BF7A-4F549B2E5DCA}"/>
    <hyperlink ref="A185" r:id="rId380" xr:uid="{1AA52F8B-10C1-45A1-B962-6FFC25CA89A7}"/>
    <hyperlink ref="A184" r:id="rId381" xr:uid="{479921AC-7B3F-4A22-B0B7-4FAD65BEFC52}"/>
    <hyperlink ref="A181" r:id="rId382" xr:uid="{AD22F774-16A3-4F2F-A3AA-806EC76AE4D0}"/>
    <hyperlink ref="A177" r:id="rId383" xr:uid="{BC126B43-04AF-486B-9C08-964C0963C455}"/>
    <hyperlink ref="A173" r:id="rId384" xr:uid="{39450CF1-952A-4C3F-BF8D-002CFDED57A0}"/>
    <hyperlink ref="A170" r:id="rId385" xr:uid="{B2BD6E05-C9FD-4BF9-870D-6147F33FD143}"/>
    <hyperlink ref="A161" r:id="rId386" xr:uid="{BC32DF3F-DC8B-4B82-9356-94428A3BADBF}"/>
    <hyperlink ref="A160" r:id="rId387" xr:uid="{2E55B84A-D59A-4736-9E1E-853AA13F91AE}"/>
    <hyperlink ref="A156" r:id="rId388" xr:uid="{D6801BF2-84CF-48E9-BBCC-904CA6626345}"/>
    <hyperlink ref="A155" r:id="rId389" xr:uid="{D4FC11A6-70DD-4585-9A0E-DCDFBD0BAE97}"/>
    <hyperlink ref="A151" r:id="rId390" xr:uid="{C1BDA38E-2F3B-427D-80A7-C21BD28120FA}"/>
    <hyperlink ref="A149" r:id="rId391" xr:uid="{BA42E004-FEA5-4262-BE6D-955D7EEDE786}"/>
    <hyperlink ref="A143" r:id="rId392" xr:uid="{AAC7367A-AA22-472D-93F4-B16028D9AE3A}"/>
    <hyperlink ref="A142" r:id="rId393" xr:uid="{9661397F-F348-43B5-9F41-F4571387B1F4}"/>
    <hyperlink ref="A138" r:id="rId394" xr:uid="{C2809C2C-98EA-4DF4-A559-D9B640A49BBF}"/>
    <hyperlink ref="A134" r:id="rId395" xr:uid="{1FABEA76-EBA2-479F-97BF-066442D8D40D}"/>
    <hyperlink ref="A130" r:id="rId396" xr:uid="{7DE76FDE-91BC-4C99-8453-135CBDC15800}"/>
    <hyperlink ref="A126" r:id="rId397" xr:uid="{DEC33A2D-2D26-41D9-B491-435AC21AF057}"/>
    <hyperlink ref="A116" r:id="rId398" xr:uid="{31E419B2-14EA-44B8-B66E-13B8A0DD94A0}"/>
    <hyperlink ref="A111" r:id="rId399" xr:uid="{81946B8E-16BC-4B98-A70E-9B847D3DE489}"/>
    <hyperlink ref="A107" r:id="rId400" xr:uid="{E7E6AF42-3EA7-4285-BC97-45FC7BDF6847}"/>
    <hyperlink ref="A102" r:id="rId401" xr:uid="{7351DF69-7FE0-479F-BFE4-6A741D066897}"/>
    <hyperlink ref="A96" r:id="rId402" xr:uid="{CD77999F-B78D-4E3A-800B-4E9ABD356B90}"/>
    <hyperlink ref="A90" r:id="rId403" xr:uid="{28CBAD6D-0000-4A4B-8FEC-33FD4AF11302}"/>
    <hyperlink ref="A86" r:id="rId404" xr:uid="{98E96606-FBC6-4A25-85DF-F6318B6E258A}"/>
    <hyperlink ref="A84" r:id="rId405" xr:uid="{1D6391CF-ABE3-48AE-951B-5A475B38376B}"/>
    <hyperlink ref="A81" r:id="rId406" xr:uid="{3AC14936-06C3-43EF-AF7E-F408CE27B3BF}"/>
    <hyperlink ref="A76" r:id="rId407" xr:uid="{60469A3B-BDE5-424C-A983-980AE2C3F223}"/>
    <hyperlink ref="A69" r:id="rId408" xr:uid="{E848EE8F-4686-430A-9E78-FBA4E04702B9}"/>
    <hyperlink ref="A57" r:id="rId409" xr:uid="{E4B0781B-F85C-4609-9663-7F20F344B66C}"/>
    <hyperlink ref="A51" r:id="rId410" xr:uid="{FCF451BE-8857-4C18-9A0F-DB6408A20990}"/>
    <hyperlink ref="A46" r:id="rId411" xr:uid="{71FDB811-DBCF-4FB1-AF20-7A2F305E8A6E}"/>
    <hyperlink ref="A41" r:id="rId412" xr:uid="{97DFF8CA-34E4-4679-B261-14CB5E4B497A}"/>
    <hyperlink ref="A40" r:id="rId413" xr:uid="{439684A7-3AB7-4AEE-AC92-B3FA50C7F9E8}"/>
    <hyperlink ref="A35" r:id="rId414" xr:uid="{C5A624FB-ECCD-4B94-B48B-FF1348EEDFB7}"/>
    <hyperlink ref="A30" r:id="rId415" xr:uid="{F43906D1-730E-42A0-9769-E0BBB9F5432A}"/>
    <hyperlink ref="A29" r:id="rId416" xr:uid="{3A76809A-79C7-4902-839A-0116AC88276D}"/>
    <hyperlink ref="A27" r:id="rId417" xr:uid="{FB7B3BD5-3F83-4FF8-948B-E8E3B4F8B033}"/>
    <hyperlink ref="A21" r:id="rId418" xr:uid="{7B7638AB-EA8A-4410-BA8C-58F19ACBD907}"/>
    <hyperlink ref="A15" r:id="rId419" xr:uid="{07FF72F6-0877-40B7-B6D0-27191B6DFF29}"/>
    <hyperlink ref="A10" r:id="rId420" xr:uid="{EBEA0E84-EE9D-4BA9-BC90-F7FE401344BE}"/>
    <hyperlink ref="A4" r:id="rId421" xr:uid="{7998EB5A-B624-4EA9-B8BB-21BDDED25FA0}"/>
  </hyperlinks>
  <pageMargins left="0.7" right="0.7" top="0.75" bottom="0.75" header="0.3" footer="0.3"/>
  <pageSetup orientation="portrait" horizontalDpi="300" verticalDpi="300" r:id="rId4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298C-7453-406B-A229-842AAB872C92}">
  <dimension ref="A1:D56"/>
  <sheetViews>
    <sheetView workbookViewId="0">
      <selection activeCell="B25" sqref="B25"/>
    </sheetView>
  </sheetViews>
  <sheetFormatPr defaultRowHeight="14.5" x14ac:dyDescent="0.35"/>
  <cols>
    <col min="1" max="1" width="27.26953125" bestFit="1" customWidth="1"/>
    <col min="2" max="2" width="36.90625" bestFit="1" customWidth="1"/>
    <col min="5" max="5" width="17.7265625" bestFit="1" customWidth="1"/>
  </cols>
  <sheetData>
    <row r="1" spans="1:4" x14ac:dyDescent="0.35">
      <c r="A1" s="159" t="s">
        <v>3912</v>
      </c>
      <c r="B1" s="157" t="s">
        <v>3913</v>
      </c>
      <c r="C1" s="157">
        <f>COUNTA(A4:A56)</f>
        <v>53</v>
      </c>
    </row>
    <row r="2" spans="1:4" x14ac:dyDescent="0.35">
      <c r="A2" s="159"/>
      <c r="C2" s="157"/>
      <c r="D2" s="157"/>
    </row>
    <row r="3" spans="1:4" x14ac:dyDescent="0.35">
      <c r="A3" s="159" t="s">
        <v>1469</v>
      </c>
      <c r="B3" s="159" t="s">
        <v>3916</v>
      </c>
      <c r="C3" s="157"/>
      <c r="D3" s="157"/>
    </row>
    <row r="4" spans="1:4" x14ac:dyDescent="0.35">
      <c r="A4" t="s">
        <v>1521</v>
      </c>
      <c r="B4" t="s">
        <v>3917</v>
      </c>
    </row>
    <row r="5" spans="1:4" x14ac:dyDescent="0.35">
      <c r="A5" t="s">
        <v>1660</v>
      </c>
      <c r="B5" t="s">
        <v>3926</v>
      </c>
    </row>
    <row r="6" spans="1:4" x14ac:dyDescent="0.35">
      <c r="A6" t="s">
        <v>924</v>
      </c>
      <c r="B6" t="s">
        <v>3919</v>
      </c>
    </row>
    <row r="7" spans="1:4" x14ac:dyDescent="0.35">
      <c r="A7" t="s">
        <v>913</v>
      </c>
      <c r="B7" t="s">
        <v>1000</v>
      </c>
    </row>
    <row r="8" spans="1:4" x14ac:dyDescent="0.35">
      <c r="A8" t="s">
        <v>1504</v>
      </c>
      <c r="B8" t="s">
        <v>3918</v>
      </c>
    </row>
    <row r="9" spans="1:4" x14ac:dyDescent="0.35">
      <c r="A9" t="s">
        <v>936</v>
      </c>
      <c r="B9" t="s">
        <v>3926</v>
      </c>
    </row>
    <row r="10" spans="1:4" x14ac:dyDescent="0.35">
      <c r="A10" t="s">
        <v>1681</v>
      </c>
      <c r="B10" t="s">
        <v>3926</v>
      </c>
    </row>
    <row r="11" spans="1:4" x14ac:dyDescent="0.35">
      <c r="A11" t="s">
        <v>1736</v>
      </c>
      <c r="B11" t="s">
        <v>1000</v>
      </c>
    </row>
    <row r="12" spans="1:4" x14ac:dyDescent="0.35">
      <c r="A12" t="s">
        <v>1002</v>
      </c>
      <c r="B12" t="s">
        <v>1000</v>
      </c>
    </row>
    <row r="13" spans="1:4" x14ac:dyDescent="0.35">
      <c r="A13" t="s">
        <v>1574</v>
      </c>
      <c r="B13" t="s">
        <v>3919</v>
      </c>
    </row>
    <row r="14" spans="1:4" x14ac:dyDescent="0.35">
      <c r="A14" t="s">
        <v>1799</v>
      </c>
      <c r="B14" t="s">
        <v>1000</v>
      </c>
    </row>
    <row r="15" spans="1:4" x14ac:dyDescent="0.35">
      <c r="A15" t="s">
        <v>1626</v>
      </c>
      <c r="B15" t="s">
        <v>1000</v>
      </c>
    </row>
    <row r="16" spans="1:4" x14ac:dyDescent="0.35">
      <c r="A16" t="s">
        <v>1030</v>
      </c>
      <c r="B16" t="s">
        <v>3920</v>
      </c>
    </row>
    <row r="17" spans="1:2" x14ac:dyDescent="0.35">
      <c r="A17" t="s">
        <v>916</v>
      </c>
      <c r="B17" t="s">
        <v>3917</v>
      </c>
    </row>
    <row r="18" spans="1:2" x14ac:dyDescent="0.35">
      <c r="A18" t="s">
        <v>1795</v>
      </c>
      <c r="B18" t="s">
        <v>3919</v>
      </c>
    </row>
    <row r="19" spans="1:2" x14ac:dyDescent="0.35">
      <c r="A19" t="s">
        <v>669</v>
      </c>
      <c r="B19" t="s">
        <v>1000</v>
      </c>
    </row>
    <row r="20" spans="1:2" x14ac:dyDescent="0.35">
      <c r="A20" t="s">
        <v>1860</v>
      </c>
      <c r="B20" t="s">
        <v>3917</v>
      </c>
    </row>
    <row r="21" spans="1:2" x14ac:dyDescent="0.35">
      <c r="A21" t="s">
        <v>1588</v>
      </c>
      <c r="B21" t="s">
        <v>1000</v>
      </c>
    </row>
    <row r="22" spans="1:2" x14ac:dyDescent="0.35">
      <c r="A22" t="s">
        <v>1881</v>
      </c>
      <c r="B22" t="s">
        <v>3926</v>
      </c>
    </row>
    <row r="23" spans="1:2" x14ac:dyDescent="0.35">
      <c r="A23" t="s">
        <v>1914</v>
      </c>
      <c r="B23" t="s">
        <v>1000</v>
      </c>
    </row>
    <row r="24" spans="1:2" x14ac:dyDescent="0.35">
      <c r="A24" t="s">
        <v>1931</v>
      </c>
      <c r="B24" t="s">
        <v>3920</v>
      </c>
    </row>
    <row r="25" spans="1:2" x14ac:dyDescent="0.35">
      <c r="A25" t="s">
        <v>2154</v>
      </c>
      <c r="B25" t="s">
        <v>3926</v>
      </c>
    </row>
    <row r="26" spans="1:2" x14ac:dyDescent="0.35">
      <c r="A26" t="s">
        <v>2305</v>
      </c>
      <c r="B26" t="s">
        <v>1000</v>
      </c>
    </row>
    <row r="27" spans="1:2" x14ac:dyDescent="0.35">
      <c r="A27" t="s">
        <v>1766</v>
      </c>
      <c r="B27" t="s">
        <v>3917</v>
      </c>
    </row>
    <row r="28" spans="1:2" x14ac:dyDescent="0.35">
      <c r="A28" t="s">
        <v>1025</v>
      </c>
      <c r="B28" t="s">
        <v>3918</v>
      </c>
    </row>
    <row r="29" spans="1:2" x14ac:dyDescent="0.35">
      <c r="A29" t="s">
        <v>1965</v>
      </c>
      <c r="B29" t="s">
        <v>3919</v>
      </c>
    </row>
    <row r="30" spans="1:2" x14ac:dyDescent="0.35">
      <c r="A30" t="s">
        <v>1999</v>
      </c>
      <c r="B30" t="s">
        <v>3919</v>
      </c>
    </row>
    <row r="31" spans="1:2" x14ac:dyDescent="0.35">
      <c r="A31" t="s">
        <v>2055</v>
      </c>
      <c r="B31" t="s">
        <v>3920</v>
      </c>
    </row>
    <row r="32" spans="1:2" x14ac:dyDescent="0.35">
      <c r="A32" t="s">
        <v>2104</v>
      </c>
      <c r="B32" t="s">
        <v>3926</v>
      </c>
    </row>
    <row r="33" spans="1:2" x14ac:dyDescent="0.35">
      <c r="A33" t="s">
        <v>977</v>
      </c>
      <c r="B33" t="s">
        <v>3917</v>
      </c>
    </row>
    <row r="34" spans="1:2" x14ac:dyDescent="0.35">
      <c r="A34" t="s">
        <v>986</v>
      </c>
      <c r="B34" t="s">
        <v>3919</v>
      </c>
    </row>
    <row r="35" spans="1:2" x14ac:dyDescent="0.35">
      <c r="A35" t="s">
        <v>989</v>
      </c>
      <c r="B35" t="s">
        <v>3919</v>
      </c>
    </row>
    <row r="36" spans="1:2" x14ac:dyDescent="0.35">
      <c r="A36" t="s">
        <v>993</v>
      </c>
      <c r="B36" t="s">
        <v>1000</v>
      </c>
    </row>
    <row r="37" spans="1:2" x14ac:dyDescent="0.35">
      <c r="A37" t="s">
        <v>2370</v>
      </c>
      <c r="B37" t="s">
        <v>3919</v>
      </c>
    </row>
    <row r="38" spans="1:2" x14ac:dyDescent="0.35">
      <c r="A38" t="s">
        <v>2804</v>
      </c>
      <c r="B38" t="s">
        <v>3919</v>
      </c>
    </row>
    <row r="39" spans="1:2" x14ac:dyDescent="0.35">
      <c r="A39" t="s">
        <v>2869</v>
      </c>
      <c r="B39" t="s">
        <v>3917</v>
      </c>
    </row>
    <row r="40" spans="1:2" x14ac:dyDescent="0.35">
      <c r="A40" t="s">
        <v>2874</v>
      </c>
      <c r="B40" t="s">
        <v>1000</v>
      </c>
    </row>
    <row r="41" spans="1:2" x14ac:dyDescent="0.35">
      <c r="A41" t="s">
        <v>968</v>
      </c>
      <c r="B41" t="s">
        <v>3920</v>
      </c>
    </row>
    <row r="42" spans="1:2" x14ac:dyDescent="0.35">
      <c r="A42" t="s">
        <v>971</v>
      </c>
      <c r="B42" t="s">
        <v>3917</v>
      </c>
    </row>
    <row r="43" spans="1:2" x14ac:dyDescent="0.35">
      <c r="A43" t="s">
        <v>980</v>
      </c>
      <c r="B43" t="s">
        <v>3919</v>
      </c>
    </row>
    <row r="44" spans="1:2" x14ac:dyDescent="0.35">
      <c r="A44" t="s">
        <v>983</v>
      </c>
      <c r="B44" t="s">
        <v>1000</v>
      </c>
    </row>
    <row r="45" spans="1:2" x14ac:dyDescent="0.35">
      <c r="A45" t="s">
        <v>2258</v>
      </c>
      <c r="B45" t="s">
        <v>3919</v>
      </c>
    </row>
    <row r="46" spans="1:2" x14ac:dyDescent="0.35">
      <c r="A46" t="s">
        <v>2315</v>
      </c>
      <c r="B46" t="s">
        <v>3919</v>
      </c>
    </row>
    <row r="47" spans="1:2" x14ac:dyDescent="0.35">
      <c r="A47" t="s">
        <v>2351</v>
      </c>
      <c r="B47" t="s">
        <v>1000</v>
      </c>
    </row>
    <row r="48" spans="1:2" x14ac:dyDescent="0.35">
      <c r="A48" t="s">
        <v>1005</v>
      </c>
      <c r="B48" t="s">
        <v>3917</v>
      </c>
    </row>
    <row r="49" spans="1:2" x14ac:dyDescent="0.35">
      <c r="A49" t="s">
        <v>2579</v>
      </c>
      <c r="B49" t="s">
        <v>3920</v>
      </c>
    </row>
    <row r="50" spans="1:2" x14ac:dyDescent="0.35">
      <c r="A50" t="s">
        <v>2704</v>
      </c>
      <c r="B50" t="s">
        <v>3920</v>
      </c>
    </row>
    <row r="51" spans="1:2" x14ac:dyDescent="0.35">
      <c r="A51" t="s">
        <v>1011</v>
      </c>
      <c r="B51" t="s">
        <v>3920</v>
      </c>
    </row>
    <row r="52" spans="1:2" x14ac:dyDescent="0.35">
      <c r="A52" t="s">
        <v>2795</v>
      </c>
      <c r="B52" t="s">
        <v>1000</v>
      </c>
    </row>
    <row r="53" spans="1:2" x14ac:dyDescent="0.35">
      <c r="A53" t="s">
        <v>2798</v>
      </c>
      <c r="B53" t="s">
        <v>1000</v>
      </c>
    </row>
    <row r="54" spans="1:2" x14ac:dyDescent="0.35">
      <c r="A54" t="s">
        <v>2881</v>
      </c>
      <c r="B54" t="s">
        <v>3917</v>
      </c>
    </row>
    <row r="55" spans="1:2" x14ac:dyDescent="0.35">
      <c r="A55" t="s">
        <v>2973</v>
      </c>
      <c r="B55" t="s">
        <v>3918</v>
      </c>
    </row>
    <row r="56" spans="1:2" x14ac:dyDescent="0.35">
      <c r="A56" t="s">
        <v>3012</v>
      </c>
      <c r="B56" t="s">
        <v>3918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E0C6D-BAD7-499A-B31E-21F14FF1E383}">
  <dimension ref="A1:A429"/>
  <sheetViews>
    <sheetView workbookViewId="0">
      <selection activeCell="G56" sqref="G56"/>
    </sheetView>
  </sheetViews>
  <sheetFormatPr defaultRowHeight="14.5" x14ac:dyDescent="0.35"/>
  <cols>
    <col min="1" max="1" width="8.7265625" style="13"/>
  </cols>
  <sheetData>
    <row r="1" spans="1:1" x14ac:dyDescent="0.35">
      <c r="A1" s="13" t="s">
        <v>912</v>
      </c>
    </row>
    <row r="2" spans="1:1" x14ac:dyDescent="0.35">
      <c r="A2" s="13" t="s">
        <v>915</v>
      </c>
    </row>
    <row r="3" spans="1:1" x14ac:dyDescent="0.35">
      <c r="A3" s="13" t="s">
        <v>917</v>
      </c>
    </row>
    <row r="4" spans="1:1" x14ac:dyDescent="0.35">
      <c r="A4" s="13" t="s">
        <v>920</v>
      </c>
    </row>
    <row r="5" spans="1:1" x14ac:dyDescent="0.35">
      <c r="A5" s="13" t="s">
        <v>923</v>
      </c>
    </row>
    <row r="6" spans="1:1" x14ac:dyDescent="0.35">
      <c r="A6" s="13" t="s">
        <v>926</v>
      </c>
    </row>
    <row r="7" spans="1:1" x14ac:dyDescent="0.35">
      <c r="A7" s="13" t="s">
        <v>929</v>
      </c>
    </row>
    <row r="8" spans="1:1" x14ac:dyDescent="0.35">
      <c r="A8" s="13" t="s">
        <v>932</v>
      </c>
    </row>
    <row r="9" spans="1:1" x14ac:dyDescent="0.35">
      <c r="A9" s="13" t="s">
        <v>935</v>
      </c>
    </row>
    <row r="10" spans="1:1" x14ac:dyDescent="0.35">
      <c r="A10" s="13" t="s">
        <v>939</v>
      </c>
    </row>
    <row r="11" spans="1:1" x14ac:dyDescent="0.35">
      <c r="A11" s="13" t="s">
        <v>940</v>
      </c>
    </row>
    <row r="12" spans="1:1" x14ac:dyDescent="0.35">
      <c r="A12" s="13" t="s">
        <v>944</v>
      </c>
    </row>
    <row r="13" spans="1:1" x14ac:dyDescent="0.35">
      <c r="A13" s="13" t="s">
        <v>947</v>
      </c>
    </row>
    <row r="14" spans="1:1" x14ac:dyDescent="0.35">
      <c r="A14" s="13" t="s">
        <v>948</v>
      </c>
    </row>
    <row r="15" spans="1:1" x14ac:dyDescent="0.35">
      <c r="A15" s="13" t="s">
        <v>951</v>
      </c>
    </row>
    <row r="16" spans="1:1" x14ac:dyDescent="0.35">
      <c r="A16" s="13" t="s">
        <v>954</v>
      </c>
    </row>
    <row r="17" spans="1:1" x14ac:dyDescent="0.35">
      <c r="A17" s="13" t="s">
        <v>957</v>
      </c>
    </row>
    <row r="18" spans="1:1" x14ac:dyDescent="0.35">
      <c r="A18" s="13" t="s">
        <v>960</v>
      </c>
    </row>
    <row r="19" spans="1:1" x14ac:dyDescent="0.35">
      <c r="A19" s="13" t="s">
        <v>962</v>
      </c>
    </row>
    <row r="20" spans="1:1" x14ac:dyDescent="0.35">
      <c r="A20" s="13" t="s">
        <v>965</v>
      </c>
    </row>
    <row r="21" spans="1:1" x14ac:dyDescent="0.35">
      <c r="A21" s="13" t="s">
        <v>967</v>
      </c>
    </row>
    <row r="22" spans="1:1" x14ac:dyDescent="0.35">
      <c r="A22" s="13" t="s">
        <v>970</v>
      </c>
    </row>
    <row r="23" spans="1:1" x14ac:dyDescent="0.35">
      <c r="A23" s="13" t="s">
        <v>973</v>
      </c>
    </row>
    <row r="24" spans="1:1" x14ac:dyDescent="0.35">
      <c r="A24" s="13" t="s">
        <v>976</v>
      </c>
    </row>
    <row r="25" spans="1:1" x14ac:dyDescent="0.35">
      <c r="A25" s="13" t="s">
        <v>979</v>
      </c>
    </row>
    <row r="26" spans="1:1" x14ac:dyDescent="0.35">
      <c r="A26" s="13" t="s">
        <v>982</v>
      </c>
    </row>
    <row r="27" spans="1:1" x14ac:dyDescent="0.35">
      <c r="A27" s="13" t="s">
        <v>985</v>
      </c>
    </row>
    <row r="28" spans="1:1" x14ac:dyDescent="0.35">
      <c r="A28" s="13" t="s">
        <v>988</v>
      </c>
    </row>
    <row r="29" spans="1:1" x14ac:dyDescent="0.35">
      <c r="A29" s="13" t="s">
        <v>992</v>
      </c>
    </row>
    <row r="30" spans="1:1" x14ac:dyDescent="0.35">
      <c r="A30" s="13" t="s">
        <v>995</v>
      </c>
    </row>
    <row r="31" spans="1:1" x14ac:dyDescent="0.35">
      <c r="A31" s="13" t="s">
        <v>998</v>
      </c>
    </row>
    <row r="32" spans="1:1" x14ac:dyDescent="0.35">
      <c r="A32" s="13" t="s">
        <v>1004</v>
      </c>
    </row>
    <row r="33" spans="1:1" x14ac:dyDescent="0.35">
      <c r="A33" s="13" t="s">
        <v>1007</v>
      </c>
    </row>
    <row r="34" spans="1:1" x14ac:dyDescent="0.35">
      <c r="A34" s="13" t="s">
        <v>1010</v>
      </c>
    </row>
    <row r="35" spans="1:1" x14ac:dyDescent="0.35">
      <c r="A35" s="13" t="s">
        <v>1013</v>
      </c>
    </row>
    <row r="36" spans="1:1" x14ac:dyDescent="0.35">
      <c r="A36" s="13" t="s">
        <v>1018</v>
      </c>
    </row>
    <row r="37" spans="1:1" x14ac:dyDescent="0.35">
      <c r="A37" s="13" t="s">
        <v>1021</v>
      </c>
    </row>
    <row r="38" spans="1:1" x14ac:dyDescent="0.35">
      <c r="A38" s="13" t="s">
        <v>1024</v>
      </c>
    </row>
    <row r="39" spans="1:1" x14ac:dyDescent="0.35">
      <c r="A39" s="13" t="s">
        <v>1027</v>
      </c>
    </row>
    <row r="40" spans="1:1" x14ac:dyDescent="0.35">
      <c r="A40" s="13" t="s">
        <v>991</v>
      </c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  <row r="64" spans="1:1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  <row r="306" spans="1:1" x14ac:dyDescent="0.35">
      <c r="A306"/>
    </row>
    <row r="307" spans="1:1" x14ac:dyDescent="0.35">
      <c r="A307"/>
    </row>
    <row r="308" spans="1:1" x14ac:dyDescent="0.35">
      <c r="A308"/>
    </row>
    <row r="309" spans="1:1" x14ac:dyDescent="0.35">
      <c r="A309"/>
    </row>
    <row r="310" spans="1:1" x14ac:dyDescent="0.35">
      <c r="A310"/>
    </row>
    <row r="311" spans="1:1" x14ac:dyDescent="0.35">
      <c r="A311"/>
    </row>
    <row r="312" spans="1:1" x14ac:dyDescent="0.35">
      <c r="A312"/>
    </row>
    <row r="313" spans="1:1" x14ac:dyDescent="0.35">
      <c r="A313"/>
    </row>
    <row r="314" spans="1:1" x14ac:dyDescent="0.35">
      <c r="A314"/>
    </row>
    <row r="315" spans="1:1" x14ac:dyDescent="0.35">
      <c r="A315"/>
    </row>
    <row r="316" spans="1:1" x14ac:dyDescent="0.35">
      <c r="A316"/>
    </row>
    <row r="317" spans="1:1" x14ac:dyDescent="0.35">
      <c r="A317"/>
    </row>
    <row r="318" spans="1:1" x14ac:dyDescent="0.35">
      <c r="A318"/>
    </row>
    <row r="319" spans="1:1" x14ac:dyDescent="0.35">
      <c r="A319"/>
    </row>
    <row r="320" spans="1:1" x14ac:dyDescent="0.35">
      <c r="A320"/>
    </row>
    <row r="321" spans="1:1" x14ac:dyDescent="0.35">
      <c r="A321"/>
    </row>
    <row r="322" spans="1:1" x14ac:dyDescent="0.35">
      <c r="A322"/>
    </row>
    <row r="323" spans="1:1" x14ac:dyDescent="0.35">
      <c r="A323"/>
    </row>
    <row r="324" spans="1:1" x14ac:dyDescent="0.35">
      <c r="A324"/>
    </row>
    <row r="325" spans="1:1" x14ac:dyDescent="0.35">
      <c r="A325"/>
    </row>
    <row r="326" spans="1:1" x14ac:dyDescent="0.35">
      <c r="A326"/>
    </row>
    <row r="327" spans="1:1" x14ac:dyDescent="0.35">
      <c r="A327"/>
    </row>
    <row r="328" spans="1:1" x14ac:dyDescent="0.35">
      <c r="A328"/>
    </row>
    <row r="329" spans="1:1" x14ac:dyDescent="0.35">
      <c r="A329"/>
    </row>
    <row r="330" spans="1:1" x14ac:dyDescent="0.35">
      <c r="A330"/>
    </row>
    <row r="331" spans="1:1" x14ac:dyDescent="0.35">
      <c r="A331"/>
    </row>
    <row r="332" spans="1:1" x14ac:dyDescent="0.35">
      <c r="A332"/>
    </row>
    <row r="333" spans="1:1" x14ac:dyDescent="0.35">
      <c r="A333"/>
    </row>
    <row r="334" spans="1:1" x14ac:dyDescent="0.35">
      <c r="A334"/>
    </row>
    <row r="335" spans="1:1" x14ac:dyDescent="0.35">
      <c r="A335"/>
    </row>
    <row r="336" spans="1:1" x14ac:dyDescent="0.35">
      <c r="A336"/>
    </row>
    <row r="337" spans="1:1" x14ac:dyDescent="0.35">
      <c r="A337"/>
    </row>
    <row r="338" spans="1:1" x14ac:dyDescent="0.35">
      <c r="A338"/>
    </row>
    <row r="339" spans="1:1" x14ac:dyDescent="0.35">
      <c r="A339"/>
    </row>
    <row r="340" spans="1:1" x14ac:dyDescent="0.35">
      <c r="A340"/>
    </row>
    <row r="341" spans="1:1" x14ac:dyDescent="0.35">
      <c r="A341"/>
    </row>
    <row r="342" spans="1:1" x14ac:dyDescent="0.35">
      <c r="A342"/>
    </row>
    <row r="343" spans="1:1" x14ac:dyDescent="0.35">
      <c r="A343"/>
    </row>
    <row r="344" spans="1:1" x14ac:dyDescent="0.35">
      <c r="A344"/>
    </row>
    <row r="345" spans="1:1" x14ac:dyDescent="0.35">
      <c r="A345"/>
    </row>
    <row r="346" spans="1:1" x14ac:dyDescent="0.35">
      <c r="A346"/>
    </row>
    <row r="347" spans="1:1" x14ac:dyDescent="0.35">
      <c r="A347"/>
    </row>
    <row r="348" spans="1:1" x14ac:dyDescent="0.35">
      <c r="A348"/>
    </row>
    <row r="349" spans="1:1" x14ac:dyDescent="0.35">
      <c r="A349"/>
    </row>
    <row r="350" spans="1:1" x14ac:dyDescent="0.35">
      <c r="A350"/>
    </row>
    <row r="351" spans="1:1" x14ac:dyDescent="0.35">
      <c r="A351"/>
    </row>
    <row r="352" spans="1:1" x14ac:dyDescent="0.35">
      <c r="A352"/>
    </row>
    <row r="353" spans="1:1" x14ac:dyDescent="0.35">
      <c r="A353"/>
    </row>
    <row r="354" spans="1:1" x14ac:dyDescent="0.35">
      <c r="A354"/>
    </row>
    <row r="355" spans="1:1" x14ac:dyDescent="0.35">
      <c r="A355"/>
    </row>
    <row r="356" spans="1:1" x14ac:dyDescent="0.35">
      <c r="A356"/>
    </row>
    <row r="357" spans="1:1" x14ac:dyDescent="0.35">
      <c r="A357"/>
    </row>
    <row r="358" spans="1:1" x14ac:dyDescent="0.35">
      <c r="A358"/>
    </row>
    <row r="359" spans="1:1" x14ac:dyDescent="0.35">
      <c r="A359"/>
    </row>
    <row r="360" spans="1:1" x14ac:dyDescent="0.35">
      <c r="A360"/>
    </row>
    <row r="361" spans="1:1" x14ac:dyDescent="0.35">
      <c r="A361"/>
    </row>
    <row r="362" spans="1:1" x14ac:dyDescent="0.35">
      <c r="A362"/>
    </row>
    <row r="363" spans="1:1" x14ac:dyDescent="0.35">
      <c r="A363"/>
    </row>
    <row r="364" spans="1:1" x14ac:dyDescent="0.35">
      <c r="A364"/>
    </row>
    <row r="365" spans="1:1" x14ac:dyDescent="0.35">
      <c r="A365"/>
    </row>
    <row r="366" spans="1:1" x14ac:dyDescent="0.35">
      <c r="A366"/>
    </row>
    <row r="367" spans="1:1" x14ac:dyDescent="0.35">
      <c r="A367"/>
    </row>
    <row r="368" spans="1:1" x14ac:dyDescent="0.35">
      <c r="A368"/>
    </row>
    <row r="369" spans="1:1" x14ac:dyDescent="0.35">
      <c r="A369"/>
    </row>
    <row r="370" spans="1:1" x14ac:dyDescent="0.35">
      <c r="A370"/>
    </row>
    <row r="371" spans="1:1" x14ac:dyDescent="0.35">
      <c r="A371"/>
    </row>
    <row r="372" spans="1:1" x14ac:dyDescent="0.35">
      <c r="A372"/>
    </row>
    <row r="373" spans="1:1" x14ac:dyDescent="0.35">
      <c r="A373"/>
    </row>
    <row r="374" spans="1:1" x14ac:dyDescent="0.35">
      <c r="A374"/>
    </row>
    <row r="375" spans="1:1" x14ac:dyDescent="0.35">
      <c r="A375"/>
    </row>
    <row r="376" spans="1:1" x14ac:dyDescent="0.35">
      <c r="A376"/>
    </row>
    <row r="377" spans="1:1" x14ac:dyDescent="0.35">
      <c r="A377"/>
    </row>
    <row r="378" spans="1:1" x14ac:dyDescent="0.35">
      <c r="A378"/>
    </row>
    <row r="379" spans="1:1" x14ac:dyDescent="0.35">
      <c r="A379"/>
    </row>
    <row r="380" spans="1:1" x14ac:dyDescent="0.35">
      <c r="A380"/>
    </row>
    <row r="381" spans="1:1" x14ac:dyDescent="0.35">
      <c r="A381"/>
    </row>
    <row r="382" spans="1:1" x14ac:dyDescent="0.35">
      <c r="A382"/>
    </row>
    <row r="383" spans="1:1" x14ac:dyDescent="0.35">
      <c r="A383"/>
    </row>
    <row r="384" spans="1:1" x14ac:dyDescent="0.35">
      <c r="A384"/>
    </row>
    <row r="385" spans="1:1" x14ac:dyDescent="0.35">
      <c r="A385"/>
    </row>
    <row r="386" spans="1:1" x14ac:dyDescent="0.35">
      <c r="A386"/>
    </row>
    <row r="387" spans="1:1" x14ac:dyDescent="0.35">
      <c r="A387"/>
    </row>
    <row r="388" spans="1:1" x14ac:dyDescent="0.35">
      <c r="A388"/>
    </row>
    <row r="389" spans="1:1" x14ac:dyDescent="0.35">
      <c r="A389"/>
    </row>
    <row r="390" spans="1:1" x14ac:dyDescent="0.35">
      <c r="A390"/>
    </row>
    <row r="391" spans="1:1" x14ac:dyDescent="0.35">
      <c r="A391"/>
    </row>
    <row r="392" spans="1:1" x14ac:dyDescent="0.35">
      <c r="A392"/>
    </row>
    <row r="393" spans="1:1" x14ac:dyDescent="0.35">
      <c r="A393"/>
    </row>
    <row r="394" spans="1:1" x14ac:dyDescent="0.35">
      <c r="A394"/>
    </row>
    <row r="395" spans="1:1" x14ac:dyDescent="0.35">
      <c r="A395"/>
    </row>
    <row r="396" spans="1:1" x14ac:dyDescent="0.35">
      <c r="A396"/>
    </row>
    <row r="397" spans="1:1" x14ac:dyDescent="0.35">
      <c r="A397"/>
    </row>
    <row r="398" spans="1:1" x14ac:dyDescent="0.35">
      <c r="A398"/>
    </row>
    <row r="399" spans="1:1" x14ac:dyDescent="0.35">
      <c r="A399"/>
    </row>
    <row r="400" spans="1:1" x14ac:dyDescent="0.35">
      <c r="A400"/>
    </row>
    <row r="401" spans="1:1" x14ac:dyDescent="0.35">
      <c r="A401"/>
    </row>
    <row r="402" spans="1:1" x14ac:dyDescent="0.35">
      <c r="A402"/>
    </row>
    <row r="403" spans="1:1" x14ac:dyDescent="0.35">
      <c r="A403"/>
    </row>
    <row r="404" spans="1:1" x14ac:dyDescent="0.35">
      <c r="A404"/>
    </row>
    <row r="405" spans="1:1" x14ac:dyDescent="0.35">
      <c r="A405"/>
    </row>
    <row r="406" spans="1:1" x14ac:dyDescent="0.35">
      <c r="A406"/>
    </row>
    <row r="407" spans="1:1" x14ac:dyDescent="0.35">
      <c r="A407"/>
    </row>
    <row r="408" spans="1:1" x14ac:dyDescent="0.35">
      <c r="A408"/>
    </row>
    <row r="409" spans="1:1" x14ac:dyDescent="0.35">
      <c r="A409"/>
    </row>
    <row r="410" spans="1:1" x14ac:dyDescent="0.35">
      <c r="A410"/>
    </row>
    <row r="411" spans="1:1" x14ac:dyDescent="0.35">
      <c r="A411"/>
    </row>
    <row r="412" spans="1:1" x14ac:dyDescent="0.35">
      <c r="A412"/>
    </row>
    <row r="413" spans="1:1" x14ac:dyDescent="0.35">
      <c r="A413"/>
    </row>
    <row r="414" spans="1:1" x14ac:dyDescent="0.35">
      <c r="A414"/>
    </row>
    <row r="415" spans="1:1" x14ac:dyDescent="0.35">
      <c r="A415"/>
    </row>
    <row r="416" spans="1:1" x14ac:dyDescent="0.35">
      <c r="A416"/>
    </row>
    <row r="417" spans="1:1" x14ac:dyDescent="0.35">
      <c r="A417"/>
    </row>
    <row r="418" spans="1:1" x14ac:dyDescent="0.35">
      <c r="A418"/>
    </row>
    <row r="419" spans="1:1" x14ac:dyDescent="0.35">
      <c r="A419"/>
    </row>
    <row r="420" spans="1:1" x14ac:dyDescent="0.35">
      <c r="A420"/>
    </row>
    <row r="421" spans="1:1" x14ac:dyDescent="0.35">
      <c r="A421"/>
    </row>
    <row r="422" spans="1:1" x14ac:dyDescent="0.35">
      <c r="A422"/>
    </row>
    <row r="423" spans="1:1" x14ac:dyDescent="0.35">
      <c r="A423"/>
    </row>
    <row r="424" spans="1:1" x14ac:dyDescent="0.35">
      <c r="A424"/>
    </row>
    <row r="425" spans="1:1" x14ac:dyDescent="0.35">
      <c r="A425"/>
    </row>
    <row r="426" spans="1:1" x14ac:dyDescent="0.35">
      <c r="A426"/>
    </row>
    <row r="427" spans="1:1" x14ac:dyDescent="0.35">
      <c r="A427"/>
    </row>
    <row r="428" spans="1:1" x14ac:dyDescent="0.35">
      <c r="A428"/>
    </row>
    <row r="429" spans="1:1" x14ac:dyDescent="0.35">
      <c r="A42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562C-071E-4AB2-A8FC-AC85B6D36CCA}">
  <dimension ref="B1:J808"/>
  <sheetViews>
    <sheetView zoomScaleNormal="100" workbookViewId="0">
      <selection activeCell="G3" sqref="G3"/>
    </sheetView>
  </sheetViews>
  <sheetFormatPr defaultRowHeight="14.5" x14ac:dyDescent="0.35"/>
  <cols>
    <col min="1" max="1" width="3.1796875" customWidth="1"/>
    <col min="2" max="2" width="51.453125" bestFit="1" customWidth="1"/>
    <col min="3" max="3" width="21.54296875" bestFit="1" customWidth="1"/>
    <col min="6" max="6" width="50.453125" bestFit="1" customWidth="1"/>
    <col min="7" max="7" width="20.1796875" bestFit="1" customWidth="1"/>
    <col min="9" max="9" width="10.26953125" customWidth="1"/>
  </cols>
  <sheetData>
    <row r="1" spans="2:10" ht="6.65" customHeight="1" thickBot="1" x14ac:dyDescent="0.4"/>
    <row r="2" spans="2:10" x14ac:dyDescent="0.35">
      <c r="B2" s="21" t="s">
        <v>1419</v>
      </c>
      <c r="C2" s="20" t="s">
        <v>1421</v>
      </c>
      <c r="F2" s="21" t="s">
        <v>1420</v>
      </c>
      <c r="G2" s="20" t="s">
        <v>1422</v>
      </c>
      <c r="I2" t="s">
        <v>1423</v>
      </c>
    </row>
    <row r="3" spans="2:10" ht="15" thickBot="1" x14ac:dyDescent="0.4">
      <c r="B3" s="22" t="s">
        <v>129</v>
      </c>
      <c r="C3" s="19">
        <f>COUNTA(B3:B808)</f>
        <v>806</v>
      </c>
      <c r="F3" s="22" t="s">
        <v>211</v>
      </c>
      <c r="G3" s="19">
        <f>COUNTA(F3:F423)</f>
        <v>421</v>
      </c>
      <c r="I3" t="s">
        <v>1424</v>
      </c>
      <c r="J3">
        <v>24</v>
      </c>
    </row>
    <row r="4" spans="2:10" x14ac:dyDescent="0.35">
      <c r="B4" s="22" t="s">
        <v>127</v>
      </c>
      <c r="C4" s="23"/>
      <c r="F4" s="22" t="s">
        <v>288</v>
      </c>
      <c r="G4" s="23"/>
      <c r="I4" t="s">
        <v>1425</v>
      </c>
      <c r="J4">
        <v>17</v>
      </c>
    </row>
    <row r="5" spans="2:10" x14ac:dyDescent="0.35">
      <c r="B5" s="22" t="s">
        <v>123</v>
      </c>
      <c r="C5" s="23"/>
      <c r="F5" s="22" t="s">
        <v>509</v>
      </c>
      <c r="G5" s="23"/>
      <c r="I5" t="s">
        <v>1426</v>
      </c>
      <c r="J5">
        <v>10</v>
      </c>
    </row>
    <row r="6" spans="2:10" x14ac:dyDescent="0.35">
      <c r="B6" s="22" t="s">
        <v>125</v>
      </c>
      <c r="C6" s="23"/>
      <c r="F6" s="22" t="s">
        <v>424</v>
      </c>
      <c r="G6" s="23"/>
      <c r="I6" t="s">
        <v>1427</v>
      </c>
      <c r="J6">
        <v>50</v>
      </c>
    </row>
    <row r="7" spans="2:10" x14ac:dyDescent="0.35">
      <c r="B7" s="22" t="s">
        <v>131</v>
      </c>
      <c r="C7" s="23"/>
      <c r="F7" s="22" t="s">
        <v>401</v>
      </c>
      <c r="G7" s="23"/>
      <c r="I7" t="s">
        <v>1428</v>
      </c>
      <c r="J7">
        <v>17</v>
      </c>
    </row>
    <row r="8" spans="2:10" x14ac:dyDescent="0.35">
      <c r="B8" s="22" t="s">
        <v>137</v>
      </c>
      <c r="C8" s="23"/>
      <c r="F8" s="22" t="s">
        <v>93</v>
      </c>
      <c r="G8" s="23"/>
      <c r="I8" t="s">
        <v>1429</v>
      </c>
      <c r="J8">
        <v>30</v>
      </c>
    </row>
    <row r="9" spans="2:10" x14ac:dyDescent="0.35">
      <c r="B9" s="22" t="s">
        <v>133</v>
      </c>
      <c r="C9" s="23"/>
      <c r="F9" s="22" t="s">
        <v>151</v>
      </c>
      <c r="G9" s="23"/>
      <c r="I9" t="s">
        <v>1430</v>
      </c>
      <c r="J9">
        <v>105</v>
      </c>
    </row>
    <row r="10" spans="2:10" x14ac:dyDescent="0.35">
      <c r="B10" s="22" t="s">
        <v>135</v>
      </c>
      <c r="C10" s="23"/>
      <c r="F10" s="22" t="s">
        <v>77</v>
      </c>
      <c r="G10" s="23"/>
      <c r="I10" t="s">
        <v>1431</v>
      </c>
      <c r="J10">
        <v>19</v>
      </c>
    </row>
    <row r="11" spans="2:10" x14ac:dyDescent="0.35">
      <c r="B11" s="22" t="s">
        <v>167</v>
      </c>
      <c r="C11" s="23"/>
      <c r="F11" s="22" t="s">
        <v>119</v>
      </c>
      <c r="G11" s="23"/>
      <c r="I11" t="s">
        <v>1432</v>
      </c>
      <c r="J11">
        <v>15</v>
      </c>
    </row>
    <row r="12" spans="2:10" x14ac:dyDescent="0.35">
      <c r="B12" s="22" t="s">
        <v>183</v>
      </c>
      <c r="C12" s="23"/>
      <c r="F12" s="22" t="s">
        <v>310</v>
      </c>
      <c r="G12" s="23"/>
      <c r="I12" t="s">
        <v>1433</v>
      </c>
      <c r="J12">
        <v>2</v>
      </c>
    </row>
    <row r="13" spans="2:10" x14ac:dyDescent="0.35">
      <c r="B13" s="22" t="s">
        <v>89</v>
      </c>
      <c r="C13" s="23"/>
      <c r="F13" s="22" t="s">
        <v>242</v>
      </c>
      <c r="G13" s="23"/>
      <c r="I13" t="s">
        <v>1434</v>
      </c>
      <c r="J13">
        <v>4</v>
      </c>
    </row>
    <row r="14" spans="2:10" x14ac:dyDescent="0.35">
      <c r="B14" s="22" t="s">
        <v>163</v>
      </c>
      <c r="C14" s="23"/>
      <c r="F14" s="22" t="s">
        <v>258</v>
      </c>
      <c r="G14" s="23"/>
      <c r="I14" t="s">
        <v>1435</v>
      </c>
      <c r="J14">
        <v>13</v>
      </c>
    </row>
    <row r="15" spans="2:10" x14ac:dyDescent="0.35">
      <c r="B15" s="22" t="s">
        <v>165</v>
      </c>
      <c r="C15" s="23"/>
      <c r="F15" s="22" t="s">
        <v>169</v>
      </c>
      <c r="G15" s="23"/>
      <c r="I15" t="s">
        <v>1436</v>
      </c>
      <c r="J15">
        <v>31</v>
      </c>
    </row>
    <row r="16" spans="2:10" x14ac:dyDescent="0.35">
      <c r="B16" s="22" t="s">
        <v>179</v>
      </c>
      <c r="C16" s="23"/>
      <c r="F16" s="22" t="s">
        <v>149</v>
      </c>
      <c r="G16" s="23"/>
      <c r="I16" t="s">
        <v>1437</v>
      </c>
      <c r="J16">
        <v>44</v>
      </c>
    </row>
    <row r="17" spans="2:10" x14ac:dyDescent="0.35">
      <c r="B17" s="22" t="s">
        <v>189</v>
      </c>
      <c r="C17" s="23"/>
      <c r="F17" s="22" t="s">
        <v>316</v>
      </c>
      <c r="G17" s="23"/>
      <c r="I17" t="s">
        <v>1438</v>
      </c>
      <c r="J17">
        <v>3</v>
      </c>
    </row>
    <row r="18" spans="2:10" x14ac:dyDescent="0.35">
      <c r="B18" s="22" t="s">
        <v>161</v>
      </c>
      <c r="C18" s="23"/>
      <c r="F18" s="22" t="s">
        <v>292</v>
      </c>
      <c r="G18" s="23"/>
    </row>
    <row r="19" spans="2:10" x14ac:dyDescent="0.35">
      <c r="B19" s="22" t="s">
        <v>205</v>
      </c>
      <c r="C19" s="23"/>
      <c r="F19" s="22" t="s">
        <v>334</v>
      </c>
      <c r="G19" s="23"/>
      <c r="I19" t="s">
        <v>1439</v>
      </c>
      <c r="J19">
        <f>SUM(J3:J17)</f>
        <v>384</v>
      </c>
    </row>
    <row r="20" spans="2:10" x14ac:dyDescent="0.35">
      <c r="B20" s="22" t="s">
        <v>193</v>
      </c>
      <c r="C20" s="23"/>
      <c r="F20" s="22" t="s">
        <v>264</v>
      </c>
      <c r="G20" s="23"/>
    </row>
    <row r="21" spans="2:10" x14ac:dyDescent="0.35">
      <c r="B21" s="22" t="s">
        <v>181</v>
      </c>
      <c r="C21" s="23"/>
      <c r="F21" s="22" t="s">
        <v>137</v>
      </c>
      <c r="G21" s="23"/>
    </row>
    <row r="22" spans="2:10" x14ac:dyDescent="0.35">
      <c r="B22" s="22" t="s">
        <v>1034</v>
      </c>
      <c r="C22" s="23"/>
      <c r="F22" s="22" t="s">
        <v>487</v>
      </c>
      <c r="G22" s="23"/>
    </row>
    <row r="23" spans="2:10" x14ac:dyDescent="0.35">
      <c r="B23" s="22" t="s">
        <v>149</v>
      </c>
      <c r="C23" s="23"/>
      <c r="F23" s="22" t="s">
        <v>143</v>
      </c>
      <c r="G23" s="23"/>
    </row>
    <row r="24" spans="2:10" x14ac:dyDescent="0.35">
      <c r="B24" s="22" t="s">
        <v>169</v>
      </c>
      <c r="C24" s="23"/>
      <c r="F24" s="22" t="s">
        <v>326</v>
      </c>
      <c r="G24" s="23"/>
    </row>
    <row r="25" spans="2:10" x14ac:dyDescent="0.35">
      <c r="B25" s="22" t="s">
        <v>185</v>
      </c>
      <c r="C25" s="23"/>
      <c r="F25" s="22" t="s">
        <v>426</v>
      </c>
      <c r="G25" s="23"/>
    </row>
    <row r="26" spans="2:10" x14ac:dyDescent="0.35">
      <c r="B26" s="22" t="s">
        <v>139</v>
      </c>
      <c r="C26" s="23"/>
      <c r="F26" s="22" t="s">
        <v>113</v>
      </c>
      <c r="G26" s="23"/>
    </row>
    <row r="27" spans="2:10" x14ac:dyDescent="0.35">
      <c r="B27" s="22" t="s">
        <v>175</v>
      </c>
      <c r="C27" s="23"/>
      <c r="F27" s="22" t="s">
        <v>87</v>
      </c>
      <c r="G27" s="23"/>
    </row>
    <row r="28" spans="2:10" x14ac:dyDescent="0.35">
      <c r="B28" s="22" t="s">
        <v>211</v>
      </c>
      <c r="C28" s="23"/>
      <c r="F28" s="22" t="s">
        <v>107</v>
      </c>
      <c r="G28" s="23"/>
    </row>
    <row r="29" spans="2:10" x14ac:dyDescent="0.35">
      <c r="B29" s="22" t="s">
        <v>145</v>
      </c>
      <c r="C29" s="23"/>
      <c r="F29" s="22" t="s">
        <v>346</v>
      </c>
      <c r="G29" s="23"/>
    </row>
    <row r="30" spans="2:10" x14ac:dyDescent="0.35">
      <c r="B30" s="22" t="s">
        <v>207</v>
      </c>
      <c r="C30" s="23"/>
      <c r="F30" s="22" t="s">
        <v>362</v>
      </c>
      <c r="G30" s="23"/>
    </row>
    <row r="31" spans="2:10" x14ac:dyDescent="0.35">
      <c r="B31" s="22" t="s">
        <v>151</v>
      </c>
      <c r="C31" s="23"/>
      <c r="F31" s="22" t="s">
        <v>432</v>
      </c>
      <c r="G31" s="23"/>
    </row>
    <row r="32" spans="2:10" x14ac:dyDescent="0.35">
      <c r="B32" s="22" t="s">
        <v>119</v>
      </c>
      <c r="C32" s="23"/>
      <c r="F32" s="22" t="s">
        <v>363</v>
      </c>
      <c r="G32" s="23"/>
    </row>
    <row r="33" spans="2:7" x14ac:dyDescent="0.35">
      <c r="B33" s="22" t="s">
        <v>197</v>
      </c>
      <c r="C33" s="23"/>
      <c r="F33" s="22" t="s">
        <v>379</v>
      </c>
      <c r="G33" s="23"/>
    </row>
    <row r="34" spans="2:7" x14ac:dyDescent="0.35">
      <c r="B34" s="22" t="s">
        <v>141</v>
      </c>
      <c r="C34" s="23"/>
      <c r="F34" s="22" t="s">
        <v>435</v>
      </c>
      <c r="G34" s="23"/>
    </row>
    <row r="35" spans="2:7" x14ac:dyDescent="0.35">
      <c r="B35" s="22" t="s">
        <v>159</v>
      </c>
      <c r="C35" s="23"/>
      <c r="F35" s="22" t="s">
        <v>437</v>
      </c>
      <c r="G35" s="23"/>
    </row>
    <row r="36" spans="2:7" x14ac:dyDescent="0.35">
      <c r="B36" s="22" t="s">
        <v>153</v>
      </c>
      <c r="C36" s="23"/>
      <c r="F36" s="22" t="s">
        <v>473</v>
      </c>
      <c r="G36" s="23"/>
    </row>
    <row r="37" spans="2:7" x14ac:dyDescent="0.35">
      <c r="B37" s="22" t="s">
        <v>213</v>
      </c>
      <c r="C37" s="23"/>
      <c r="F37" s="22" t="s">
        <v>577</v>
      </c>
      <c r="G37" s="23"/>
    </row>
    <row r="38" spans="2:7" x14ac:dyDescent="0.35">
      <c r="B38" s="22" t="s">
        <v>171</v>
      </c>
      <c r="C38" s="23"/>
      <c r="F38" s="22" t="s">
        <v>705</v>
      </c>
      <c r="G38" s="23"/>
    </row>
    <row r="39" spans="2:7" x14ac:dyDescent="0.35">
      <c r="B39" s="22" t="s">
        <v>199</v>
      </c>
      <c r="C39" s="23"/>
      <c r="F39" s="22" t="s">
        <v>238</v>
      </c>
      <c r="G39" s="23"/>
    </row>
    <row r="40" spans="2:7" x14ac:dyDescent="0.35">
      <c r="B40" s="22" t="s">
        <v>173</v>
      </c>
      <c r="C40" s="23"/>
      <c r="F40" s="22" t="s">
        <v>314</v>
      </c>
      <c r="G40" s="23"/>
    </row>
    <row r="41" spans="2:7" x14ac:dyDescent="0.35">
      <c r="B41" s="22" t="s">
        <v>177</v>
      </c>
      <c r="C41" s="23"/>
      <c r="F41" s="22" t="s">
        <v>811</v>
      </c>
      <c r="G41" s="23"/>
    </row>
    <row r="42" spans="2:7" x14ac:dyDescent="0.35">
      <c r="B42" s="22" t="s">
        <v>143</v>
      </c>
      <c r="C42" s="23"/>
      <c r="F42" s="22" t="s">
        <v>99</v>
      </c>
      <c r="G42" s="23"/>
    </row>
    <row r="43" spans="2:7" x14ac:dyDescent="0.35">
      <c r="B43" s="22" t="s">
        <v>1035</v>
      </c>
      <c r="C43" s="23"/>
      <c r="F43" s="22" t="s">
        <v>115</v>
      </c>
      <c r="G43" s="23"/>
    </row>
    <row r="44" spans="2:7" x14ac:dyDescent="0.35">
      <c r="B44" s="22" t="s">
        <v>187</v>
      </c>
      <c r="C44" s="23"/>
      <c r="F44" s="22" t="s">
        <v>338</v>
      </c>
      <c r="G44" s="23"/>
    </row>
    <row r="45" spans="2:7" x14ac:dyDescent="0.35">
      <c r="B45" s="22" t="s">
        <v>155</v>
      </c>
      <c r="C45" s="23"/>
      <c r="F45" s="22" t="s">
        <v>358</v>
      </c>
      <c r="G45" s="23"/>
    </row>
    <row r="46" spans="2:7" x14ac:dyDescent="0.35">
      <c r="B46" s="22" t="s">
        <v>195</v>
      </c>
      <c r="C46" s="23"/>
      <c r="F46" s="22" t="s">
        <v>455</v>
      </c>
      <c r="G46" s="23"/>
    </row>
    <row r="47" spans="2:7" x14ac:dyDescent="0.35">
      <c r="B47" s="22" t="s">
        <v>191</v>
      </c>
      <c r="C47" s="23"/>
      <c r="F47" s="22" t="s">
        <v>457</v>
      </c>
      <c r="G47" s="23"/>
    </row>
    <row r="48" spans="2:7" x14ac:dyDescent="0.35">
      <c r="B48" s="22" t="s">
        <v>1036</v>
      </c>
      <c r="C48" s="23"/>
      <c r="F48" s="22" t="s">
        <v>543</v>
      </c>
      <c r="G48" s="23"/>
    </row>
    <row r="49" spans="2:7" x14ac:dyDescent="0.35">
      <c r="B49" s="22" t="s">
        <v>209</v>
      </c>
      <c r="C49" s="23"/>
      <c r="F49" s="22" t="s">
        <v>95</v>
      </c>
      <c r="G49" s="23"/>
    </row>
    <row r="50" spans="2:7" x14ac:dyDescent="0.35">
      <c r="B50" s="22" t="s">
        <v>1037</v>
      </c>
      <c r="C50" s="23"/>
      <c r="F50" s="22" t="s">
        <v>217</v>
      </c>
      <c r="G50" s="23"/>
    </row>
    <row r="51" spans="2:7" x14ac:dyDescent="0.35">
      <c r="B51" s="22" t="s">
        <v>147</v>
      </c>
      <c r="C51" s="23"/>
      <c r="F51" s="22" t="s">
        <v>232</v>
      </c>
      <c r="G51" s="23"/>
    </row>
    <row r="52" spans="2:7" x14ac:dyDescent="0.35">
      <c r="B52" s="22" t="s">
        <v>203</v>
      </c>
      <c r="C52" s="23"/>
      <c r="F52" s="22" t="s">
        <v>302</v>
      </c>
      <c r="G52" s="23"/>
    </row>
    <row r="53" spans="2:7" x14ac:dyDescent="0.35">
      <c r="B53" s="22" t="s">
        <v>75</v>
      </c>
      <c r="C53" s="23"/>
      <c r="F53" s="22" t="s">
        <v>546</v>
      </c>
      <c r="G53" s="23"/>
    </row>
    <row r="54" spans="2:7" x14ac:dyDescent="0.35">
      <c r="B54" s="22" t="s">
        <v>201</v>
      </c>
      <c r="C54" s="23"/>
      <c r="F54" s="22" t="s">
        <v>650</v>
      </c>
      <c r="G54" s="23"/>
    </row>
    <row r="55" spans="2:7" x14ac:dyDescent="0.35">
      <c r="B55" s="22" t="s">
        <v>157</v>
      </c>
      <c r="C55" s="23"/>
      <c r="F55" s="22" t="s">
        <v>187</v>
      </c>
      <c r="G55" s="23"/>
    </row>
    <row r="56" spans="2:7" x14ac:dyDescent="0.35">
      <c r="B56" s="22" t="s">
        <v>219</v>
      </c>
      <c r="C56" s="23"/>
      <c r="F56" s="22" t="s">
        <v>240</v>
      </c>
      <c r="G56" s="23"/>
    </row>
    <row r="57" spans="2:7" x14ac:dyDescent="0.35">
      <c r="B57" s="22" t="s">
        <v>85</v>
      </c>
      <c r="C57" s="23"/>
      <c r="F57" s="22" t="s">
        <v>262</v>
      </c>
      <c r="G57" s="23"/>
    </row>
    <row r="58" spans="2:7" x14ac:dyDescent="0.35">
      <c r="B58" s="22" t="s">
        <v>215</v>
      </c>
      <c r="C58" s="23"/>
      <c r="F58" s="22" t="s">
        <v>308</v>
      </c>
      <c r="G58" s="23"/>
    </row>
    <row r="59" spans="2:7" x14ac:dyDescent="0.35">
      <c r="B59" s="22" t="s">
        <v>1038</v>
      </c>
      <c r="C59" s="23"/>
      <c r="F59" s="22" t="s">
        <v>365</v>
      </c>
      <c r="G59" s="23"/>
    </row>
    <row r="60" spans="2:7" x14ac:dyDescent="0.35">
      <c r="B60" s="22" t="s">
        <v>1039</v>
      </c>
      <c r="C60" s="23"/>
      <c r="F60" s="22" t="s">
        <v>381</v>
      </c>
      <c r="G60" s="23"/>
    </row>
    <row r="61" spans="2:7" x14ac:dyDescent="0.35">
      <c r="B61" s="22" t="s">
        <v>1040</v>
      </c>
      <c r="C61" s="23"/>
      <c r="F61" s="22" t="s">
        <v>499</v>
      </c>
      <c r="G61" s="23"/>
    </row>
    <row r="62" spans="2:7" x14ac:dyDescent="0.35">
      <c r="B62" s="22" t="s">
        <v>1041</v>
      </c>
      <c r="C62" s="23"/>
      <c r="F62" s="22" t="s">
        <v>519</v>
      </c>
      <c r="G62" s="23"/>
    </row>
    <row r="63" spans="2:7" x14ac:dyDescent="0.35">
      <c r="B63" s="22" t="s">
        <v>217</v>
      </c>
      <c r="C63" s="23"/>
      <c r="F63" s="22" t="s">
        <v>344</v>
      </c>
      <c r="G63" s="23"/>
    </row>
    <row r="64" spans="2:7" x14ac:dyDescent="0.35">
      <c r="B64" s="22" t="s">
        <v>1042</v>
      </c>
      <c r="C64" s="23"/>
      <c r="F64" s="22" t="s">
        <v>352</v>
      </c>
      <c r="G64" s="23"/>
    </row>
    <row r="65" spans="2:7" x14ac:dyDescent="0.35">
      <c r="B65" s="22" t="s">
        <v>228</v>
      </c>
      <c r="C65" s="23"/>
      <c r="F65" s="22" t="s">
        <v>383</v>
      </c>
      <c r="G65" s="23"/>
    </row>
    <row r="66" spans="2:7" x14ac:dyDescent="0.35">
      <c r="B66" s="22" t="s">
        <v>226</v>
      </c>
      <c r="C66" s="23"/>
      <c r="F66" s="22" t="s">
        <v>385</v>
      </c>
      <c r="G66" s="23"/>
    </row>
    <row r="67" spans="2:7" x14ac:dyDescent="0.35">
      <c r="B67" s="22" t="s">
        <v>221</v>
      </c>
      <c r="C67" s="23"/>
      <c r="F67" s="22" t="s">
        <v>443</v>
      </c>
      <c r="G67" s="23"/>
    </row>
    <row r="68" spans="2:7" x14ac:dyDescent="0.35">
      <c r="B68" s="22" t="s">
        <v>222</v>
      </c>
      <c r="C68" s="23"/>
      <c r="F68" s="22" t="s">
        <v>467</v>
      </c>
      <c r="G68" s="23"/>
    </row>
    <row r="69" spans="2:7" x14ac:dyDescent="0.35">
      <c r="B69" s="22" t="s">
        <v>230</v>
      </c>
      <c r="C69" s="23"/>
      <c r="F69" s="22" t="s">
        <v>532</v>
      </c>
      <c r="G69" s="23"/>
    </row>
    <row r="70" spans="2:7" x14ac:dyDescent="0.35">
      <c r="B70" s="22" t="s">
        <v>1043</v>
      </c>
      <c r="C70" s="23"/>
      <c r="F70" s="22" t="s">
        <v>753</v>
      </c>
      <c r="G70" s="23"/>
    </row>
    <row r="71" spans="2:7" x14ac:dyDescent="0.35">
      <c r="B71" s="22" t="s">
        <v>234</v>
      </c>
      <c r="C71" s="23"/>
      <c r="F71" s="22" t="s">
        <v>802</v>
      </c>
      <c r="G71" s="23"/>
    </row>
    <row r="72" spans="2:7" x14ac:dyDescent="0.35">
      <c r="B72" s="22" t="s">
        <v>115</v>
      </c>
      <c r="C72" s="23"/>
      <c r="F72" s="22" t="s">
        <v>268</v>
      </c>
      <c r="G72" s="23"/>
    </row>
    <row r="73" spans="2:7" x14ac:dyDescent="0.35">
      <c r="B73" s="22" t="s">
        <v>1044</v>
      </c>
      <c r="C73" s="23"/>
      <c r="F73" s="22" t="s">
        <v>579</v>
      </c>
      <c r="G73" s="23"/>
    </row>
    <row r="74" spans="2:7" x14ac:dyDescent="0.35">
      <c r="B74" s="22" t="s">
        <v>232</v>
      </c>
      <c r="C74" s="23"/>
      <c r="F74" s="22" t="s">
        <v>81</v>
      </c>
      <c r="G74" s="23"/>
    </row>
    <row r="75" spans="2:7" x14ac:dyDescent="0.35">
      <c r="B75" s="22" t="s">
        <v>224</v>
      </c>
      <c r="C75" s="23"/>
      <c r="F75" s="22" t="s">
        <v>320</v>
      </c>
      <c r="G75" s="23"/>
    </row>
    <row r="76" spans="2:7" x14ac:dyDescent="0.35">
      <c r="B76" s="22" t="s">
        <v>1045</v>
      </c>
      <c r="C76" s="23"/>
      <c r="F76" s="22" t="s">
        <v>471</v>
      </c>
      <c r="G76" s="23"/>
    </row>
    <row r="77" spans="2:7" x14ac:dyDescent="0.35">
      <c r="B77" s="22" t="s">
        <v>1046</v>
      </c>
      <c r="C77" s="23"/>
      <c r="F77" s="22" t="s">
        <v>371</v>
      </c>
      <c r="G77" s="23"/>
    </row>
    <row r="78" spans="2:7" x14ac:dyDescent="0.35">
      <c r="B78" s="22" t="s">
        <v>1047</v>
      </c>
      <c r="C78" s="23"/>
      <c r="F78" s="22" t="s">
        <v>570</v>
      </c>
      <c r="G78" s="23"/>
    </row>
    <row r="79" spans="2:7" x14ac:dyDescent="0.35">
      <c r="B79" s="22" t="s">
        <v>113</v>
      </c>
      <c r="C79" s="23"/>
      <c r="F79" s="22" t="s">
        <v>513</v>
      </c>
      <c r="G79" s="23"/>
    </row>
    <row r="80" spans="2:7" x14ac:dyDescent="0.35">
      <c r="B80" s="22" t="s">
        <v>1048</v>
      </c>
      <c r="C80" s="23"/>
      <c r="F80" s="22" t="s">
        <v>123</v>
      </c>
      <c r="G80" s="23"/>
    </row>
    <row r="81" spans="2:7" x14ac:dyDescent="0.35">
      <c r="B81" s="22" t="s">
        <v>1049</v>
      </c>
      <c r="C81" s="23"/>
      <c r="F81" s="22" t="s">
        <v>417</v>
      </c>
      <c r="G81" s="23"/>
    </row>
    <row r="82" spans="2:7" x14ac:dyDescent="0.35">
      <c r="B82" s="22" t="s">
        <v>1050</v>
      </c>
      <c r="C82" s="23"/>
      <c r="F82" s="22" t="s">
        <v>71</v>
      </c>
      <c r="G82" s="23"/>
    </row>
    <row r="83" spans="2:7" x14ac:dyDescent="0.35">
      <c r="B83" s="22" t="s">
        <v>1051</v>
      </c>
      <c r="C83" s="23"/>
      <c r="F83" s="22" t="s">
        <v>340</v>
      </c>
      <c r="G83" s="23"/>
    </row>
    <row r="84" spans="2:7" x14ac:dyDescent="0.35">
      <c r="B84" s="22" t="s">
        <v>246</v>
      </c>
      <c r="C84" s="23"/>
      <c r="F84" s="22" t="s">
        <v>644</v>
      </c>
      <c r="G84" s="23"/>
    </row>
    <row r="85" spans="2:7" x14ac:dyDescent="0.35">
      <c r="B85" s="22" t="s">
        <v>1052</v>
      </c>
      <c r="C85" s="23"/>
      <c r="F85" s="22" t="s">
        <v>191</v>
      </c>
      <c r="G85" s="23"/>
    </row>
    <row r="86" spans="2:7" x14ac:dyDescent="0.35">
      <c r="B86" s="22" t="s">
        <v>240</v>
      </c>
      <c r="C86" s="23"/>
      <c r="F86" s="22" t="s">
        <v>550</v>
      </c>
      <c r="G86" s="23"/>
    </row>
    <row r="87" spans="2:7" x14ac:dyDescent="0.35">
      <c r="B87" s="22" t="s">
        <v>244</v>
      </c>
      <c r="C87" s="23"/>
      <c r="F87" s="22" t="s">
        <v>373</v>
      </c>
      <c r="G87" s="23"/>
    </row>
    <row r="88" spans="2:7" x14ac:dyDescent="0.35">
      <c r="B88" s="22" t="s">
        <v>238</v>
      </c>
      <c r="C88" s="23"/>
      <c r="F88" s="22" t="s">
        <v>497</v>
      </c>
      <c r="G88" s="23"/>
    </row>
    <row r="89" spans="2:7" x14ac:dyDescent="0.35">
      <c r="B89" s="22" t="s">
        <v>248</v>
      </c>
      <c r="C89" s="23"/>
      <c r="F89" s="22" t="s">
        <v>607</v>
      </c>
      <c r="G89" s="23"/>
    </row>
    <row r="90" spans="2:7" x14ac:dyDescent="0.35">
      <c r="B90" s="22" t="s">
        <v>242</v>
      </c>
      <c r="C90" s="23"/>
      <c r="F90" s="22" t="s">
        <v>610</v>
      </c>
      <c r="G90" s="23"/>
    </row>
    <row r="91" spans="2:7" x14ac:dyDescent="0.35">
      <c r="B91" s="22" t="s">
        <v>81</v>
      </c>
      <c r="C91" s="23"/>
      <c r="F91" s="22" t="s">
        <v>773</v>
      </c>
      <c r="G91" s="23"/>
    </row>
    <row r="92" spans="2:7" x14ac:dyDescent="0.35">
      <c r="B92" s="22" t="s">
        <v>71</v>
      </c>
      <c r="C92" s="23"/>
      <c r="F92" s="22" t="s">
        <v>560</v>
      </c>
      <c r="G92" s="23"/>
    </row>
    <row r="93" spans="2:7" x14ac:dyDescent="0.35">
      <c r="B93" s="22" t="s">
        <v>1053</v>
      </c>
      <c r="C93" s="23"/>
      <c r="F93" s="22" t="s">
        <v>668</v>
      </c>
      <c r="G93" s="23"/>
    </row>
    <row r="94" spans="2:7" x14ac:dyDescent="0.35">
      <c r="B94" s="22" t="s">
        <v>79</v>
      </c>
      <c r="C94" s="23"/>
      <c r="F94" s="22" t="s">
        <v>709</v>
      </c>
      <c r="G94" s="23"/>
    </row>
    <row r="95" spans="2:7" x14ac:dyDescent="0.35">
      <c r="B95" s="22" t="s">
        <v>77</v>
      </c>
      <c r="C95" s="23"/>
      <c r="F95" s="22" t="s">
        <v>183</v>
      </c>
      <c r="G95" s="23"/>
    </row>
    <row r="96" spans="2:7" x14ac:dyDescent="0.35">
      <c r="B96" s="22" t="s">
        <v>73</v>
      </c>
      <c r="C96" s="23"/>
      <c r="F96" s="22" t="s">
        <v>209</v>
      </c>
      <c r="G96" s="23"/>
    </row>
    <row r="97" spans="2:7" x14ac:dyDescent="0.35">
      <c r="B97" s="22" t="s">
        <v>1054</v>
      </c>
      <c r="C97" s="23"/>
      <c r="F97" s="22" t="s">
        <v>300</v>
      </c>
      <c r="G97" s="23"/>
    </row>
    <row r="98" spans="2:7" x14ac:dyDescent="0.35">
      <c r="B98" s="22" t="s">
        <v>1055</v>
      </c>
      <c r="C98" s="23"/>
      <c r="F98" s="22" t="s">
        <v>342</v>
      </c>
      <c r="G98" s="23"/>
    </row>
    <row r="99" spans="2:7" x14ac:dyDescent="0.35">
      <c r="B99" s="22" t="s">
        <v>83</v>
      </c>
      <c r="C99" s="23"/>
      <c r="F99" s="22" t="s">
        <v>571</v>
      </c>
      <c r="G99" s="23"/>
    </row>
    <row r="100" spans="2:7" x14ac:dyDescent="0.35">
      <c r="B100" s="22" t="s">
        <v>97</v>
      </c>
      <c r="C100" s="23"/>
      <c r="F100" s="22" t="s">
        <v>680</v>
      </c>
      <c r="G100" s="23"/>
    </row>
    <row r="101" spans="2:7" x14ac:dyDescent="0.35">
      <c r="B101" s="22" t="s">
        <v>1056</v>
      </c>
      <c r="C101" s="23"/>
      <c r="F101" s="22" t="s">
        <v>728</v>
      </c>
      <c r="G101" s="23"/>
    </row>
    <row r="102" spans="2:7" x14ac:dyDescent="0.35">
      <c r="B102" s="22" t="s">
        <v>1057</v>
      </c>
      <c r="C102" s="23"/>
      <c r="F102" s="22" t="s">
        <v>730</v>
      </c>
      <c r="G102" s="23"/>
    </row>
    <row r="103" spans="2:7" x14ac:dyDescent="0.35">
      <c r="B103" s="22" t="s">
        <v>1058</v>
      </c>
      <c r="C103" s="23"/>
      <c r="F103" s="22" t="s">
        <v>350</v>
      </c>
      <c r="G103" s="23"/>
    </row>
    <row r="104" spans="2:7" x14ac:dyDescent="0.35">
      <c r="B104" s="22" t="s">
        <v>1059</v>
      </c>
      <c r="C104" s="23"/>
      <c r="F104" s="22" t="s">
        <v>389</v>
      </c>
      <c r="G104" s="23"/>
    </row>
    <row r="105" spans="2:7" x14ac:dyDescent="0.35">
      <c r="B105" s="22" t="s">
        <v>1060</v>
      </c>
      <c r="C105" s="23"/>
      <c r="F105" s="22" t="s">
        <v>485</v>
      </c>
      <c r="G105" s="23"/>
    </row>
    <row r="106" spans="2:7" x14ac:dyDescent="0.35">
      <c r="B106" s="22" t="s">
        <v>1061</v>
      </c>
      <c r="C106" s="23"/>
      <c r="F106" s="22" t="s">
        <v>511</v>
      </c>
      <c r="G106" s="23"/>
    </row>
    <row r="107" spans="2:7" x14ac:dyDescent="0.35">
      <c r="B107" s="22" t="s">
        <v>1062</v>
      </c>
      <c r="C107" s="23"/>
      <c r="F107" s="22" t="s">
        <v>670</v>
      </c>
      <c r="G107" s="23"/>
    </row>
    <row r="108" spans="2:7" x14ac:dyDescent="0.35">
      <c r="B108" s="22" t="s">
        <v>87</v>
      </c>
      <c r="C108" s="23"/>
      <c r="F108" s="22" t="s">
        <v>747</v>
      </c>
      <c r="G108" s="23"/>
    </row>
    <row r="109" spans="2:7" x14ac:dyDescent="0.35">
      <c r="B109" s="22" t="s">
        <v>1063</v>
      </c>
      <c r="C109" s="23"/>
      <c r="F109" s="22" t="s">
        <v>763</v>
      </c>
      <c r="G109" s="23"/>
    </row>
    <row r="110" spans="2:7" x14ac:dyDescent="0.35">
      <c r="B110" s="22" t="s">
        <v>93</v>
      </c>
      <c r="C110" s="23"/>
      <c r="F110" s="22" t="s">
        <v>403</v>
      </c>
      <c r="G110" s="23"/>
    </row>
    <row r="111" spans="2:7" x14ac:dyDescent="0.35">
      <c r="B111" s="22" t="s">
        <v>91</v>
      </c>
      <c r="C111" s="23"/>
      <c r="F111" s="22" t="s">
        <v>157</v>
      </c>
      <c r="G111" s="23"/>
    </row>
    <row r="112" spans="2:7" x14ac:dyDescent="0.35">
      <c r="B112" s="22" t="s">
        <v>1064</v>
      </c>
      <c r="C112" s="23"/>
      <c r="F112" s="22" t="s">
        <v>469</v>
      </c>
      <c r="G112" s="23"/>
    </row>
    <row r="113" spans="2:7" x14ac:dyDescent="0.35">
      <c r="B113" s="22" t="s">
        <v>95</v>
      </c>
      <c r="C113" s="23"/>
      <c r="F113" s="22" t="s">
        <v>127</v>
      </c>
      <c r="G113" s="23"/>
    </row>
    <row r="114" spans="2:7" x14ac:dyDescent="0.35">
      <c r="B114" s="22" t="s">
        <v>99</v>
      </c>
      <c r="C114" s="23"/>
      <c r="F114" s="22" t="s">
        <v>153</v>
      </c>
      <c r="G114" s="23"/>
    </row>
    <row r="115" spans="2:7" x14ac:dyDescent="0.35">
      <c r="B115" s="22" t="s">
        <v>105</v>
      </c>
      <c r="C115" s="23"/>
      <c r="F115" s="22" t="s">
        <v>155</v>
      </c>
      <c r="G115" s="23"/>
    </row>
    <row r="116" spans="2:7" x14ac:dyDescent="0.35">
      <c r="B116" s="22" t="s">
        <v>103</v>
      </c>
      <c r="C116" s="23"/>
      <c r="F116" s="22" t="s">
        <v>165</v>
      </c>
      <c r="G116" s="23"/>
    </row>
    <row r="117" spans="2:7" x14ac:dyDescent="0.35">
      <c r="B117" s="22" t="s">
        <v>107</v>
      </c>
      <c r="C117" s="23"/>
      <c r="F117" s="22" t="s">
        <v>266</v>
      </c>
      <c r="G117" s="23"/>
    </row>
    <row r="118" spans="2:7" x14ac:dyDescent="0.35">
      <c r="B118" s="22" t="s">
        <v>111</v>
      </c>
      <c r="C118" s="23"/>
      <c r="F118" s="22" t="s">
        <v>451</v>
      </c>
      <c r="G118" s="23"/>
    </row>
    <row r="119" spans="2:7" x14ac:dyDescent="0.35">
      <c r="B119" s="22" t="s">
        <v>109</v>
      </c>
      <c r="C119" s="23"/>
      <c r="F119" s="22" t="s">
        <v>505</v>
      </c>
      <c r="G119" s="23"/>
    </row>
    <row r="120" spans="2:7" x14ac:dyDescent="0.35">
      <c r="B120" s="22" t="s">
        <v>117</v>
      </c>
      <c r="C120" s="23"/>
      <c r="F120" s="22" t="s">
        <v>529</v>
      </c>
      <c r="G120" s="23"/>
    </row>
    <row r="121" spans="2:7" x14ac:dyDescent="0.35">
      <c r="B121" s="22" t="s">
        <v>1065</v>
      </c>
      <c r="C121" s="23"/>
      <c r="F121" s="22" t="s">
        <v>573</v>
      </c>
      <c r="G121" s="23"/>
    </row>
    <row r="122" spans="2:7" x14ac:dyDescent="0.35">
      <c r="B122" s="22" t="s">
        <v>1066</v>
      </c>
      <c r="C122" s="23"/>
      <c r="F122" s="22" t="s">
        <v>595</v>
      </c>
      <c r="G122" s="23"/>
    </row>
    <row r="123" spans="2:7" x14ac:dyDescent="0.35">
      <c r="B123" s="22" t="s">
        <v>1067</v>
      </c>
      <c r="C123" s="23"/>
      <c r="F123" s="22" t="s">
        <v>617</v>
      </c>
      <c r="G123" s="23"/>
    </row>
    <row r="124" spans="2:7" x14ac:dyDescent="0.35">
      <c r="B124" s="22" t="s">
        <v>121</v>
      </c>
      <c r="C124" s="23"/>
      <c r="F124" s="22" t="s">
        <v>762</v>
      </c>
      <c r="G124" s="23"/>
    </row>
    <row r="125" spans="2:7" x14ac:dyDescent="0.35">
      <c r="B125" s="22" t="s">
        <v>101</v>
      </c>
      <c r="C125" s="23"/>
      <c r="F125" s="22" t="s">
        <v>798</v>
      </c>
      <c r="G125" s="23"/>
    </row>
    <row r="126" spans="2:7" x14ac:dyDescent="0.35">
      <c r="B126" s="22" t="s">
        <v>1068</v>
      </c>
      <c r="C126" s="23"/>
      <c r="F126" s="22" t="s">
        <v>250</v>
      </c>
      <c r="G126" s="23"/>
    </row>
    <row r="127" spans="2:7" x14ac:dyDescent="0.35">
      <c r="B127" s="22" t="s">
        <v>332</v>
      </c>
      <c r="C127" s="23"/>
      <c r="F127" s="22" t="s">
        <v>252</v>
      </c>
      <c r="G127" s="23"/>
    </row>
    <row r="128" spans="2:7" x14ac:dyDescent="0.35">
      <c r="B128" s="22" t="s">
        <v>306</v>
      </c>
      <c r="C128" s="23"/>
      <c r="F128" s="22" t="s">
        <v>290</v>
      </c>
      <c r="G128" s="23"/>
    </row>
    <row r="129" spans="2:7" x14ac:dyDescent="0.35">
      <c r="B129" s="22" t="s">
        <v>1069</v>
      </c>
      <c r="C129" s="23"/>
      <c r="F129" s="22" t="s">
        <v>322</v>
      </c>
      <c r="G129" s="23"/>
    </row>
    <row r="130" spans="2:7" x14ac:dyDescent="0.35">
      <c r="B130" s="22" t="s">
        <v>330</v>
      </c>
      <c r="C130" s="23"/>
      <c r="F130" s="22" t="s">
        <v>360</v>
      </c>
      <c r="G130" s="23"/>
    </row>
    <row r="131" spans="2:7" x14ac:dyDescent="0.35">
      <c r="B131" s="22" t="s">
        <v>326</v>
      </c>
      <c r="C131" s="23"/>
      <c r="F131" s="22" t="s">
        <v>475</v>
      </c>
      <c r="G131" s="23"/>
    </row>
    <row r="132" spans="2:7" x14ac:dyDescent="0.35">
      <c r="B132" s="22" t="s">
        <v>1070</v>
      </c>
      <c r="C132" s="23"/>
      <c r="F132" s="22" t="s">
        <v>634</v>
      </c>
      <c r="G132" s="23"/>
    </row>
    <row r="133" spans="2:7" x14ac:dyDescent="0.35">
      <c r="B133" s="22" t="s">
        <v>1071</v>
      </c>
      <c r="C133" s="23"/>
      <c r="F133" s="22" t="s">
        <v>812</v>
      </c>
      <c r="G133" s="23"/>
    </row>
    <row r="134" spans="2:7" x14ac:dyDescent="0.35">
      <c r="B134" s="22" t="s">
        <v>322</v>
      </c>
      <c r="C134" s="23"/>
      <c r="F134" s="22" t="s">
        <v>839</v>
      </c>
      <c r="G134" s="23"/>
    </row>
    <row r="135" spans="2:7" x14ac:dyDescent="0.35">
      <c r="B135" s="22" t="s">
        <v>324</v>
      </c>
      <c r="C135" s="23"/>
      <c r="F135" s="22" t="s">
        <v>843</v>
      </c>
      <c r="G135" s="23"/>
    </row>
    <row r="136" spans="2:7" x14ac:dyDescent="0.35">
      <c r="B136" s="22" t="s">
        <v>328</v>
      </c>
      <c r="C136" s="23"/>
      <c r="F136" s="22" t="s">
        <v>189</v>
      </c>
      <c r="G136" s="23"/>
    </row>
    <row r="137" spans="2:7" x14ac:dyDescent="0.35">
      <c r="B137" s="22" t="s">
        <v>1072</v>
      </c>
      <c r="C137" s="23"/>
      <c r="F137" s="22" t="s">
        <v>195</v>
      </c>
      <c r="G137" s="23"/>
    </row>
    <row r="138" spans="2:7" x14ac:dyDescent="0.35">
      <c r="B138" s="22" t="s">
        <v>1073</v>
      </c>
      <c r="C138" s="23"/>
      <c r="F138" s="22" t="s">
        <v>213</v>
      </c>
      <c r="G138" s="23"/>
    </row>
    <row r="139" spans="2:7" x14ac:dyDescent="0.35">
      <c r="B139" s="22" t="s">
        <v>256</v>
      </c>
      <c r="C139" s="23"/>
      <c r="F139" s="22" t="s">
        <v>236</v>
      </c>
      <c r="G139" s="23"/>
    </row>
    <row r="140" spans="2:7" x14ac:dyDescent="0.35">
      <c r="B140" s="22" t="s">
        <v>254</v>
      </c>
      <c r="C140" s="23"/>
      <c r="F140" s="22" t="s">
        <v>256</v>
      </c>
      <c r="G140" s="23"/>
    </row>
    <row r="141" spans="2:7" x14ac:dyDescent="0.35">
      <c r="B141" s="22" t="s">
        <v>1074</v>
      </c>
      <c r="C141" s="23"/>
      <c r="F141" s="22" t="s">
        <v>260</v>
      </c>
      <c r="G141" s="23"/>
    </row>
    <row r="142" spans="2:7" x14ac:dyDescent="0.35">
      <c r="B142" s="22" t="s">
        <v>270</v>
      </c>
      <c r="C142" s="23"/>
      <c r="F142" s="22" t="s">
        <v>318</v>
      </c>
      <c r="G142" s="23"/>
    </row>
    <row r="143" spans="2:7" x14ac:dyDescent="0.35">
      <c r="B143" s="22" t="s">
        <v>284</v>
      </c>
      <c r="C143" s="23"/>
      <c r="F143" s="22" t="s">
        <v>348</v>
      </c>
      <c r="G143" s="23"/>
    </row>
    <row r="144" spans="2:7" x14ac:dyDescent="0.35">
      <c r="B144" s="22" t="s">
        <v>252</v>
      </c>
      <c r="C144" s="23"/>
      <c r="F144" s="22" t="s">
        <v>367</v>
      </c>
      <c r="G144" s="23"/>
    </row>
    <row r="145" spans="2:7" x14ac:dyDescent="0.35">
      <c r="B145" s="22" t="s">
        <v>250</v>
      </c>
      <c r="C145" s="23"/>
      <c r="F145" s="22" t="s">
        <v>369</v>
      </c>
      <c r="G145" s="23"/>
    </row>
    <row r="146" spans="2:7" x14ac:dyDescent="0.35">
      <c r="B146" s="22" t="s">
        <v>280</v>
      </c>
      <c r="C146" s="23"/>
      <c r="F146" s="22" t="s">
        <v>375</v>
      </c>
      <c r="G146" s="23"/>
    </row>
    <row r="147" spans="2:7" x14ac:dyDescent="0.35">
      <c r="B147" s="22" t="s">
        <v>282</v>
      </c>
      <c r="C147" s="23"/>
      <c r="F147" s="22" t="s">
        <v>391</v>
      </c>
      <c r="G147" s="23"/>
    </row>
    <row r="148" spans="2:7" x14ac:dyDescent="0.35">
      <c r="B148" s="22" t="s">
        <v>1075</v>
      </c>
      <c r="C148" s="23"/>
      <c r="F148" s="22" t="s">
        <v>397</v>
      </c>
      <c r="G148" s="23"/>
    </row>
    <row r="149" spans="2:7" x14ac:dyDescent="0.35">
      <c r="B149" s="22" t="s">
        <v>304</v>
      </c>
      <c r="C149" s="23"/>
      <c r="F149" s="22" t="s">
        <v>407</v>
      </c>
      <c r="G149" s="23"/>
    </row>
    <row r="150" spans="2:7" x14ac:dyDescent="0.35">
      <c r="B150" s="22" t="s">
        <v>258</v>
      </c>
      <c r="C150" s="23"/>
      <c r="F150" s="22" t="s">
        <v>434</v>
      </c>
      <c r="G150" s="23"/>
    </row>
    <row r="151" spans="2:7" x14ac:dyDescent="0.35">
      <c r="B151" s="22" t="s">
        <v>276</v>
      </c>
      <c r="C151" s="23"/>
      <c r="F151" s="22" t="s">
        <v>479</v>
      </c>
      <c r="G151" s="23"/>
    </row>
    <row r="152" spans="2:7" x14ac:dyDescent="0.35">
      <c r="B152" s="22" t="s">
        <v>274</v>
      </c>
      <c r="C152" s="23"/>
      <c r="F152" s="22" t="s">
        <v>491</v>
      </c>
      <c r="G152" s="23"/>
    </row>
    <row r="153" spans="2:7" x14ac:dyDescent="0.35">
      <c r="B153" s="22" t="s">
        <v>1076</v>
      </c>
      <c r="C153" s="23"/>
      <c r="F153" s="22" t="s">
        <v>534</v>
      </c>
      <c r="G153" s="23"/>
    </row>
    <row r="154" spans="2:7" x14ac:dyDescent="0.35">
      <c r="B154" s="22" t="s">
        <v>300</v>
      </c>
      <c r="C154" s="23"/>
      <c r="F154" s="22" t="s">
        <v>536</v>
      </c>
      <c r="G154" s="23"/>
    </row>
    <row r="155" spans="2:7" x14ac:dyDescent="0.35">
      <c r="B155" s="22" t="s">
        <v>264</v>
      </c>
      <c r="C155" s="23"/>
      <c r="F155" s="22" t="s">
        <v>720</v>
      </c>
      <c r="G155" s="23"/>
    </row>
    <row r="156" spans="2:7" x14ac:dyDescent="0.35">
      <c r="B156" s="22" t="s">
        <v>296</v>
      </c>
      <c r="C156" s="23"/>
      <c r="F156" s="22" t="s">
        <v>722</v>
      </c>
      <c r="G156" s="23"/>
    </row>
    <row r="157" spans="2:7" x14ac:dyDescent="0.35">
      <c r="B157" s="22" t="s">
        <v>1077</v>
      </c>
      <c r="C157" s="23"/>
      <c r="F157" s="22" t="s">
        <v>790</v>
      </c>
      <c r="G157" s="23"/>
    </row>
    <row r="158" spans="2:7" x14ac:dyDescent="0.35">
      <c r="B158" s="22" t="s">
        <v>272</v>
      </c>
      <c r="C158" s="23"/>
      <c r="F158" s="22" t="s">
        <v>832</v>
      </c>
      <c r="G158" s="23"/>
    </row>
    <row r="159" spans="2:7" x14ac:dyDescent="0.35">
      <c r="B159" s="22" t="s">
        <v>290</v>
      </c>
      <c r="C159" s="23"/>
      <c r="F159" s="22" t="s">
        <v>97</v>
      </c>
      <c r="G159" s="23"/>
    </row>
    <row r="160" spans="2:7" x14ac:dyDescent="0.35">
      <c r="B160" s="22" t="s">
        <v>292</v>
      </c>
      <c r="C160" s="23"/>
      <c r="F160" s="22" t="s">
        <v>234</v>
      </c>
      <c r="G160" s="23"/>
    </row>
    <row r="161" spans="2:7" x14ac:dyDescent="0.35">
      <c r="B161" s="22" t="s">
        <v>1078</v>
      </c>
      <c r="C161" s="23"/>
      <c r="F161" s="22" t="s">
        <v>244</v>
      </c>
      <c r="G161" s="23"/>
    </row>
    <row r="162" spans="2:7" x14ac:dyDescent="0.35">
      <c r="B162" s="22" t="s">
        <v>1079</v>
      </c>
      <c r="C162" s="23"/>
      <c r="F162" s="22" t="s">
        <v>246</v>
      </c>
      <c r="G162" s="23"/>
    </row>
    <row r="163" spans="2:7" x14ac:dyDescent="0.35">
      <c r="B163" s="22" t="s">
        <v>1080</v>
      </c>
      <c r="C163" s="23"/>
      <c r="F163" s="22" t="s">
        <v>248</v>
      </c>
      <c r="G163" s="23"/>
    </row>
    <row r="164" spans="2:7" x14ac:dyDescent="0.35">
      <c r="B164" s="22" t="s">
        <v>1081</v>
      </c>
      <c r="C164" s="23"/>
      <c r="F164" s="22" t="s">
        <v>294</v>
      </c>
      <c r="G164" s="23"/>
    </row>
    <row r="165" spans="2:7" x14ac:dyDescent="0.35">
      <c r="B165" s="22" t="s">
        <v>268</v>
      </c>
      <c r="C165" s="23"/>
      <c r="F165" s="22" t="s">
        <v>296</v>
      </c>
      <c r="G165" s="23"/>
    </row>
    <row r="166" spans="2:7" x14ac:dyDescent="0.35">
      <c r="B166" s="22" t="s">
        <v>298</v>
      </c>
      <c r="C166" s="23"/>
      <c r="F166" s="22" t="s">
        <v>298</v>
      </c>
      <c r="G166" s="23"/>
    </row>
    <row r="167" spans="2:7" x14ac:dyDescent="0.35">
      <c r="B167" s="22" t="s">
        <v>262</v>
      </c>
      <c r="C167" s="23"/>
      <c r="F167" s="22" t="s">
        <v>304</v>
      </c>
      <c r="G167" s="23"/>
    </row>
    <row r="168" spans="2:7" x14ac:dyDescent="0.35">
      <c r="B168" s="22" t="s">
        <v>1082</v>
      </c>
      <c r="C168" s="23"/>
      <c r="F168" s="22" t="s">
        <v>312</v>
      </c>
      <c r="G168" s="23"/>
    </row>
    <row r="169" spans="2:7" x14ac:dyDescent="0.35">
      <c r="B169" s="22" t="s">
        <v>288</v>
      </c>
      <c r="C169" s="23"/>
      <c r="F169" s="22" t="s">
        <v>354</v>
      </c>
      <c r="G169" s="23"/>
    </row>
    <row r="170" spans="2:7" x14ac:dyDescent="0.35">
      <c r="B170" s="22" t="s">
        <v>278</v>
      </c>
      <c r="C170" s="23"/>
      <c r="F170" s="22" t="s">
        <v>356</v>
      </c>
      <c r="G170" s="23"/>
    </row>
    <row r="171" spans="2:7" x14ac:dyDescent="0.35">
      <c r="B171" s="22" t="s">
        <v>302</v>
      </c>
      <c r="C171" s="23"/>
      <c r="F171" s="22" t="s">
        <v>387</v>
      </c>
      <c r="G171" s="23"/>
    </row>
    <row r="172" spans="2:7" x14ac:dyDescent="0.35">
      <c r="B172" s="22" t="s">
        <v>286</v>
      </c>
      <c r="C172" s="23"/>
      <c r="F172" s="22" t="s">
        <v>393</v>
      </c>
      <c r="G172" s="23"/>
    </row>
    <row r="173" spans="2:7" x14ac:dyDescent="0.35">
      <c r="B173" s="22" t="s">
        <v>294</v>
      </c>
      <c r="C173" s="23"/>
      <c r="F173" s="22" t="s">
        <v>395</v>
      </c>
      <c r="G173" s="23"/>
    </row>
    <row r="174" spans="2:7" x14ac:dyDescent="0.35">
      <c r="B174" s="22" t="s">
        <v>260</v>
      </c>
      <c r="C174" s="23"/>
      <c r="F174" s="22" t="s">
        <v>399</v>
      </c>
      <c r="G174" s="23"/>
    </row>
    <row r="175" spans="2:7" x14ac:dyDescent="0.35">
      <c r="B175" s="22" t="s">
        <v>266</v>
      </c>
      <c r="C175" s="23"/>
      <c r="F175" s="22" t="s">
        <v>415</v>
      </c>
      <c r="G175" s="23"/>
    </row>
    <row r="176" spans="2:7" x14ac:dyDescent="0.35">
      <c r="B176" s="22" t="s">
        <v>308</v>
      </c>
      <c r="C176" s="23"/>
      <c r="F176" s="22" t="s">
        <v>428</v>
      </c>
      <c r="G176" s="23"/>
    </row>
    <row r="177" spans="2:7" x14ac:dyDescent="0.35">
      <c r="B177" s="22" t="s">
        <v>1083</v>
      </c>
      <c r="C177" s="23"/>
      <c r="F177" s="22" t="s">
        <v>430</v>
      </c>
      <c r="G177" s="23"/>
    </row>
    <row r="178" spans="2:7" x14ac:dyDescent="0.35">
      <c r="B178" s="22" t="s">
        <v>1084</v>
      </c>
      <c r="C178" s="23"/>
      <c r="F178" s="22" t="s">
        <v>439</v>
      </c>
      <c r="G178" s="23"/>
    </row>
    <row r="179" spans="2:7" x14ac:dyDescent="0.35">
      <c r="B179" s="22" t="s">
        <v>318</v>
      </c>
      <c r="C179" s="23"/>
      <c r="F179" s="22" t="s">
        <v>441</v>
      </c>
      <c r="G179" s="23"/>
    </row>
    <row r="180" spans="2:7" x14ac:dyDescent="0.35">
      <c r="B180" s="22" t="s">
        <v>320</v>
      </c>
      <c r="C180" s="23"/>
      <c r="F180" s="22" t="s">
        <v>445</v>
      </c>
      <c r="G180" s="23"/>
    </row>
    <row r="181" spans="2:7" x14ac:dyDescent="0.35">
      <c r="B181" s="22" t="s">
        <v>312</v>
      </c>
      <c r="C181" s="23"/>
      <c r="F181" s="22" t="s">
        <v>447</v>
      </c>
      <c r="G181" s="23"/>
    </row>
    <row r="182" spans="2:7" x14ac:dyDescent="0.35">
      <c r="B182" s="22" t="s">
        <v>314</v>
      </c>
      <c r="C182" s="23"/>
      <c r="F182" s="22" t="s">
        <v>449</v>
      </c>
      <c r="G182" s="23"/>
    </row>
    <row r="183" spans="2:7" x14ac:dyDescent="0.35">
      <c r="B183" s="22" t="s">
        <v>1085</v>
      </c>
      <c r="C183" s="23"/>
      <c r="F183" s="22" t="s">
        <v>453</v>
      </c>
      <c r="G183" s="23"/>
    </row>
    <row r="184" spans="2:7" x14ac:dyDescent="0.35">
      <c r="B184" s="22" t="s">
        <v>310</v>
      </c>
      <c r="C184" s="23"/>
      <c r="F184" s="22" t="s">
        <v>459</v>
      </c>
      <c r="G184" s="23"/>
    </row>
    <row r="185" spans="2:7" x14ac:dyDescent="0.35">
      <c r="B185" s="22" t="s">
        <v>1086</v>
      </c>
      <c r="C185" s="23"/>
      <c r="F185" s="22" t="s">
        <v>461</v>
      </c>
      <c r="G185" s="23"/>
    </row>
    <row r="186" spans="2:7" x14ac:dyDescent="0.35">
      <c r="B186" s="22" t="s">
        <v>316</v>
      </c>
      <c r="C186" s="23"/>
      <c r="F186" s="22" t="s">
        <v>463</v>
      </c>
      <c r="G186" s="23"/>
    </row>
    <row r="187" spans="2:7" x14ac:dyDescent="0.35">
      <c r="B187" s="22" t="s">
        <v>1087</v>
      </c>
      <c r="C187" s="23"/>
      <c r="F187" s="22" t="s">
        <v>465</v>
      </c>
      <c r="G187" s="23"/>
    </row>
    <row r="188" spans="2:7" x14ac:dyDescent="0.35">
      <c r="B188" s="22" t="s">
        <v>334</v>
      </c>
      <c r="C188" s="23"/>
      <c r="F188" s="22" t="s">
        <v>483</v>
      </c>
      <c r="G188" s="23"/>
    </row>
    <row r="189" spans="2:7" x14ac:dyDescent="0.35">
      <c r="B189" s="22" t="s">
        <v>1088</v>
      </c>
      <c r="C189" s="23"/>
      <c r="F189" s="22" t="s">
        <v>489</v>
      </c>
      <c r="G189" s="23"/>
    </row>
    <row r="190" spans="2:7" x14ac:dyDescent="0.35">
      <c r="B190" s="22" t="s">
        <v>1089</v>
      </c>
      <c r="C190" s="23"/>
      <c r="F190" s="22" t="s">
        <v>493</v>
      </c>
      <c r="G190" s="23"/>
    </row>
    <row r="191" spans="2:7" x14ac:dyDescent="0.35">
      <c r="B191" s="22" t="s">
        <v>1090</v>
      </c>
      <c r="C191" s="23"/>
      <c r="F191" s="22" t="s">
        <v>495</v>
      </c>
      <c r="G191" s="23"/>
    </row>
    <row r="192" spans="2:7" x14ac:dyDescent="0.35">
      <c r="B192" s="22" t="s">
        <v>356</v>
      </c>
      <c r="C192" s="23"/>
      <c r="F192" s="22" t="s">
        <v>503</v>
      </c>
      <c r="G192" s="23"/>
    </row>
    <row r="193" spans="2:7" x14ac:dyDescent="0.35">
      <c r="B193" s="22" t="s">
        <v>342</v>
      </c>
      <c r="C193" s="23"/>
      <c r="F193" s="22" t="s">
        <v>507</v>
      </c>
      <c r="G193" s="23"/>
    </row>
    <row r="194" spans="2:7" x14ac:dyDescent="0.35">
      <c r="B194" s="22" t="s">
        <v>336</v>
      </c>
      <c r="C194" s="23"/>
      <c r="F194" s="22" t="s">
        <v>515</v>
      </c>
      <c r="G194" s="23"/>
    </row>
    <row r="195" spans="2:7" x14ac:dyDescent="0.35">
      <c r="B195" s="22" t="s">
        <v>340</v>
      </c>
      <c r="C195" s="23"/>
      <c r="F195" s="22" t="s">
        <v>517</v>
      </c>
      <c r="G195" s="23"/>
    </row>
    <row r="196" spans="2:7" x14ac:dyDescent="0.35">
      <c r="B196" s="22" t="s">
        <v>350</v>
      </c>
      <c r="C196" s="23"/>
      <c r="F196" s="22" t="s">
        <v>521</v>
      </c>
      <c r="G196" s="23"/>
    </row>
    <row r="197" spans="2:7" x14ac:dyDescent="0.35">
      <c r="B197" s="22" t="s">
        <v>354</v>
      </c>
      <c r="C197" s="23"/>
      <c r="F197" s="22" t="s">
        <v>523</v>
      </c>
      <c r="G197" s="23"/>
    </row>
    <row r="198" spans="2:7" x14ac:dyDescent="0.35">
      <c r="B198" s="22" t="s">
        <v>352</v>
      </c>
      <c r="C198" s="23"/>
      <c r="F198" s="22" t="s">
        <v>525</v>
      </c>
      <c r="G198" s="23"/>
    </row>
    <row r="199" spans="2:7" x14ac:dyDescent="0.35">
      <c r="B199" s="22" t="s">
        <v>348</v>
      </c>
      <c r="C199" s="23"/>
      <c r="F199" s="22" t="s">
        <v>527</v>
      </c>
      <c r="G199" s="23"/>
    </row>
    <row r="200" spans="2:7" x14ac:dyDescent="0.35">
      <c r="B200" s="22" t="s">
        <v>344</v>
      </c>
      <c r="C200" s="23"/>
      <c r="F200" s="22" t="s">
        <v>530</v>
      </c>
      <c r="G200" s="23"/>
    </row>
    <row r="201" spans="2:7" x14ac:dyDescent="0.35">
      <c r="B201" s="22" t="s">
        <v>338</v>
      </c>
      <c r="C201" s="23"/>
      <c r="F201" s="22" t="s">
        <v>538</v>
      </c>
      <c r="G201" s="23"/>
    </row>
    <row r="202" spans="2:7" x14ac:dyDescent="0.35">
      <c r="B202" s="22" t="s">
        <v>346</v>
      </c>
      <c r="C202" s="23"/>
      <c r="F202" s="22" t="s">
        <v>540</v>
      </c>
      <c r="G202" s="23"/>
    </row>
    <row r="203" spans="2:7" x14ac:dyDescent="0.35">
      <c r="B203" s="22" t="s">
        <v>391</v>
      </c>
      <c r="C203" s="23"/>
      <c r="F203" s="22" t="s">
        <v>542</v>
      </c>
      <c r="G203" s="23"/>
    </row>
    <row r="204" spans="2:7" x14ac:dyDescent="0.35">
      <c r="B204" s="22" t="s">
        <v>369</v>
      </c>
      <c r="C204" s="23"/>
      <c r="F204" s="22" t="s">
        <v>544</v>
      </c>
      <c r="G204" s="23"/>
    </row>
    <row r="205" spans="2:7" x14ac:dyDescent="0.35">
      <c r="B205" s="22" t="s">
        <v>379</v>
      </c>
      <c r="C205" s="23"/>
      <c r="F205" s="22" t="s">
        <v>575</v>
      </c>
      <c r="G205" s="23"/>
    </row>
    <row r="206" spans="2:7" x14ac:dyDescent="0.35">
      <c r="B206" s="22" t="s">
        <v>367</v>
      </c>
      <c r="C206" s="23"/>
      <c r="F206" s="22" t="s">
        <v>652</v>
      </c>
      <c r="G206" s="23"/>
    </row>
    <row r="207" spans="2:7" x14ac:dyDescent="0.35">
      <c r="B207" s="22" t="s">
        <v>371</v>
      </c>
      <c r="C207" s="23"/>
      <c r="F207" s="22" t="s">
        <v>675</v>
      </c>
      <c r="G207" s="23"/>
    </row>
    <row r="208" spans="2:7" x14ac:dyDescent="0.35">
      <c r="B208" s="22" t="s">
        <v>1091</v>
      </c>
      <c r="C208" s="23"/>
      <c r="F208" s="22" t="s">
        <v>677</v>
      </c>
      <c r="G208" s="23"/>
    </row>
    <row r="209" spans="2:7" x14ac:dyDescent="0.35">
      <c r="B209" s="22" t="s">
        <v>362</v>
      </c>
      <c r="C209" s="23"/>
      <c r="F209" s="22" t="s">
        <v>751</v>
      </c>
      <c r="G209" s="23"/>
    </row>
    <row r="210" spans="2:7" x14ac:dyDescent="0.35">
      <c r="B210" s="22" t="s">
        <v>1092</v>
      </c>
      <c r="C210" s="23"/>
      <c r="F210" s="22" t="s">
        <v>755</v>
      </c>
      <c r="G210" s="23"/>
    </row>
    <row r="211" spans="2:7" x14ac:dyDescent="0.35">
      <c r="B211" s="22" t="s">
        <v>393</v>
      </c>
      <c r="C211" s="23"/>
      <c r="F211" s="22" t="s">
        <v>757</v>
      </c>
      <c r="G211" s="23"/>
    </row>
    <row r="212" spans="2:7" x14ac:dyDescent="0.35">
      <c r="B212" s="22" t="s">
        <v>363</v>
      </c>
      <c r="C212" s="23"/>
      <c r="F212" s="22" t="s">
        <v>759</v>
      </c>
      <c r="G212" s="23"/>
    </row>
    <row r="213" spans="2:7" x14ac:dyDescent="0.35">
      <c r="B213" s="22" t="s">
        <v>381</v>
      </c>
      <c r="C213" s="23"/>
      <c r="F213" s="22" t="s">
        <v>760</v>
      </c>
      <c r="G213" s="23"/>
    </row>
    <row r="214" spans="2:7" x14ac:dyDescent="0.35">
      <c r="B214" s="22" t="s">
        <v>360</v>
      </c>
      <c r="C214" s="23"/>
      <c r="F214" s="22" t="s">
        <v>771</v>
      </c>
      <c r="G214" s="23"/>
    </row>
    <row r="215" spans="2:7" x14ac:dyDescent="0.35">
      <c r="B215" s="22" t="s">
        <v>373</v>
      </c>
      <c r="C215" s="23"/>
      <c r="F215" s="22" t="s">
        <v>783</v>
      </c>
      <c r="G215" s="23"/>
    </row>
    <row r="216" spans="2:7" x14ac:dyDescent="0.35">
      <c r="B216" s="22" t="s">
        <v>389</v>
      </c>
      <c r="C216" s="23"/>
      <c r="F216" s="22" t="s">
        <v>803</v>
      </c>
      <c r="G216" s="23"/>
    </row>
    <row r="217" spans="2:7" x14ac:dyDescent="0.35">
      <c r="B217" s="22" t="s">
        <v>399</v>
      </c>
      <c r="C217" s="23"/>
      <c r="F217" s="22" t="s">
        <v>805</v>
      </c>
      <c r="G217" s="23"/>
    </row>
    <row r="218" spans="2:7" x14ac:dyDescent="0.35">
      <c r="B218" s="22" t="s">
        <v>1093</v>
      </c>
      <c r="C218" s="23"/>
      <c r="F218" s="22" t="s">
        <v>829</v>
      </c>
      <c r="G218" s="23"/>
    </row>
    <row r="219" spans="2:7" x14ac:dyDescent="0.35">
      <c r="B219" s="22" t="s">
        <v>395</v>
      </c>
      <c r="C219" s="23"/>
      <c r="F219" s="22" t="s">
        <v>830</v>
      </c>
      <c r="G219" s="23"/>
    </row>
    <row r="220" spans="2:7" x14ac:dyDescent="0.35">
      <c r="B220" s="22" t="s">
        <v>358</v>
      </c>
      <c r="C220" s="23"/>
      <c r="F220" s="22" t="s">
        <v>837</v>
      </c>
      <c r="G220" s="23"/>
    </row>
    <row r="221" spans="2:7" x14ac:dyDescent="0.35">
      <c r="B221" s="22" t="s">
        <v>397</v>
      </c>
      <c r="C221" s="23"/>
      <c r="F221" s="22" t="s">
        <v>840</v>
      </c>
      <c r="G221" s="23"/>
    </row>
    <row r="222" spans="2:7" x14ac:dyDescent="0.35">
      <c r="B222" s="22" t="s">
        <v>1094</v>
      </c>
      <c r="C222" s="23"/>
      <c r="F222" s="22" t="s">
        <v>849</v>
      </c>
      <c r="G222" s="23"/>
    </row>
    <row r="223" spans="2:7" x14ac:dyDescent="0.35">
      <c r="B223" s="22" t="s">
        <v>1095</v>
      </c>
      <c r="C223" s="23"/>
      <c r="F223" s="22" t="s">
        <v>557</v>
      </c>
      <c r="G223" s="23"/>
    </row>
    <row r="224" spans="2:7" x14ac:dyDescent="0.35">
      <c r="B224" s="22" t="s">
        <v>1096</v>
      </c>
      <c r="C224" s="23"/>
      <c r="F224" s="22" t="s">
        <v>623</v>
      </c>
      <c r="G224" s="23"/>
    </row>
    <row r="225" spans="2:7" x14ac:dyDescent="0.35">
      <c r="B225" s="22" t="s">
        <v>375</v>
      </c>
      <c r="C225" s="23"/>
      <c r="F225" s="22" t="s">
        <v>601</v>
      </c>
      <c r="G225" s="23"/>
    </row>
    <row r="226" spans="2:7" x14ac:dyDescent="0.35">
      <c r="B226" s="22" t="s">
        <v>365</v>
      </c>
      <c r="C226" s="23"/>
      <c r="F226" s="22" t="s">
        <v>603</v>
      </c>
      <c r="G226" s="23"/>
    </row>
    <row r="227" spans="2:7" x14ac:dyDescent="0.35">
      <c r="B227" s="22" t="s">
        <v>383</v>
      </c>
      <c r="C227" s="23"/>
      <c r="F227" s="22" t="s">
        <v>619</v>
      </c>
      <c r="G227" s="23"/>
    </row>
    <row r="228" spans="2:7" x14ac:dyDescent="0.35">
      <c r="B228" s="22" t="s">
        <v>377</v>
      </c>
      <c r="C228" s="23"/>
      <c r="F228" s="22" t="s">
        <v>674</v>
      </c>
      <c r="G228" s="23"/>
    </row>
    <row r="229" spans="2:7" x14ac:dyDescent="0.35">
      <c r="B229" s="22" t="s">
        <v>385</v>
      </c>
      <c r="C229" s="23"/>
      <c r="F229" s="22" t="s">
        <v>564</v>
      </c>
      <c r="G229" s="23"/>
    </row>
    <row r="230" spans="2:7" x14ac:dyDescent="0.35">
      <c r="B230" s="22" t="s">
        <v>387</v>
      </c>
      <c r="C230" s="23"/>
      <c r="F230" s="22" t="s">
        <v>707</v>
      </c>
      <c r="G230" s="23"/>
    </row>
    <row r="231" spans="2:7" x14ac:dyDescent="0.35">
      <c r="B231" s="22" t="s">
        <v>403</v>
      </c>
      <c r="C231" s="23"/>
      <c r="F231" s="22" t="s">
        <v>73</v>
      </c>
      <c r="G231" s="23"/>
    </row>
    <row r="232" spans="2:7" x14ac:dyDescent="0.35">
      <c r="B232" s="22" t="s">
        <v>413</v>
      </c>
      <c r="C232" s="23"/>
      <c r="F232" s="22" t="s">
        <v>201</v>
      </c>
      <c r="G232" s="23"/>
    </row>
    <row r="233" spans="2:7" x14ac:dyDescent="0.35">
      <c r="B233" s="22" t="s">
        <v>415</v>
      </c>
      <c r="C233" s="23"/>
      <c r="F233" s="22" t="s">
        <v>101</v>
      </c>
      <c r="G233" s="23"/>
    </row>
    <row r="234" spans="2:7" x14ac:dyDescent="0.35">
      <c r="B234" s="22" t="s">
        <v>401</v>
      </c>
      <c r="C234" s="23"/>
      <c r="F234" s="22" t="s">
        <v>581</v>
      </c>
      <c r="G234" s="23"/>
    </row>
    <row r="235" spans="2:7" x14ac:dyDescent="0.35">
      <c r="B235" s="22" t="s">
        <v>409</v>
      </c>
      <c r="C235" s="23"/>
      <c r="F235" s="22" t="s">
        <v>131</v>
      </c>
      <c r="G235" s="23"/>
    </row>
    <row r="236" spans="2:7" x14ac:dyDescent="0.35">
      <c r="B236" s="22" t="s">
        <v>407</v>
      </c>
      <c r="C236" s="23"/>
      <c r="F236" s="22" t="s">
        <v>147</v>
      </c>
      <c r="G236" s="23"/>
    </row>
    <row r="237" spans="2:7" x14ac:dyDescent="0.35">
      <c r="B237" s="22" t="s">
        <v>411</v>
      </c>
      <c r="C237" s="23"/>
      <c r="F237" s="22" t="s">
        <v>89</v>
      </c>
      <c r="G237" s="23"/>
    </row>
    <row r="238" spans="2:7" x14ac:dyDescent="0.35">
      <c r="B238" s="22" t="s">
        <v>405</v>
      </c>
      <c r="C238" s="23"/>
      <c r="F238" s="22" t="s">
        <v>141</v>
      </c>
      <c r="G238" s="23"/>
    </row>
    <row r="239" spans="2:7" x14ac:dyDescent="0.35">
      <c r="B239" s="22" t="s">
        <v>1097</v>
      </c>
      <c r="C239" s="23"/>
      <c r="F239" s="22" t="s">
        <v>654</v>
      </c>
      <c r="G239" s="23"/>
    </row>
    <row r="240" spans="2:7" x14ac:dyDescent="0.35">
      <c r="B240" s="22" t="s">
        <v>421</v>
      </c>
      <c r="C240" s="23"/>
      <c r="F240" s="22" t="s">
        <v>125</v>
      </c>
      <c r="G240" s="23"/>
    </row>
    <row r="241" spans="2:7" x14ac:dyDescent="0.35">
      <c r="B241" s="22" t="s">
        <v>424</v>
      </c>
      <c r="C241" s="23"/>
      <c r="F241" s="22" t="s">
        <v>145</v>
      </c>
      <c r="G241" s="23"/>
    </row>
    <row r="242" spans="2:7" x14ac:dyDescent="0.35">
      <c r="B242" s="22" t="s">
        <v>422</v>
      </c>
      <c r="C242" s="23"/>
      <c r="F242" s="22" t="s">
        <v>185</v>
      </c>
      <c r="G242" s="23"/>
    </row>
    <row r="243" spans="2:7" x14ac:dyDescent="0.35">
      <c r="B243" s="22" t="s">
        <v>428</v>
      </c>
      <c r="C243" s="23"/>
      <c r="F243" s="22" t="s">
        <v>221</v>
      </c>
      <c r="G243" s="23"/>
    </row>
    <row r="244" spans="2:7" x14ac:dyDescent="0.35">
      <c r="B244" s="22" t="s">
        <v>1098</v>
      </c>
      <c r="C244" s="23"/>
      <c r="F244" s="22" t="s">
        <v>584</v>
      </c>
      <c r="G244" s="23"/>
    </row>
    <row r="245" spans="2:7" x14ac:dyDescent="0.35">
      <c r="B245" s="22" t="s">
        <v>426</v>
      </c>
      <c r="C245" s="23"/>
      <c r="F245" s="22" t="s">
        <v>589</v>
      </c>
      <c r="G245" s="23"/>
    </row>
    <row r="246" spans="2:7" x14ac:dyDescent="0.35">
      <c r="B246" s="22" t="s">
        <v>1099</v>
      </c>
      <c r="C246" s="23"/>
      <c r="F246" s="22" t="s">
        <v>625</v>
      </c>
      <c r="G246" s="23"/>
    </row>
    <row r="247" spans="2:7" x14ac:dyDescent="0.35">
      <c r="B247" s="22" t="s">
        <v>1100</v>
      </c>
      <c r="C247" s="23"/>
      <c r="F247" s="22" t="s">
        <v>673</v>
      </c>
      <c r="G247" s="23"/>
    </row>
    <row r="248" spans="2:7" x14ac:dyDescent="0.35">
      <c r="B248" s="22" t="s">
        <v>1101</v>
      </c>
      <c r="C248" s="23"/>
      <c r="F248" s="22" t="s">
        <v>559</v>
      </c>
      <c r="G248" s="23"/>
    </row>
    <row r="249" spans="2:7" x14ac:dyDescent="0.35">
      <c r="B249" s="22" t="s">
        <v>430</v>
      </c>
      <c r="C249" s="23"/>
      <c r="F249" s="22" t="s">
        <v>597</v>
      </c>
      <c r="G249" s="23"/>
    </row>
    <row r="250" spans="2:7" x14ac:dyDescent="0.35">
      <c r="B250" s="22" t="s">
        <v>1102</v>
      </c>
      <c r="C250" s="23"/>
      <c r="F250" s="22" t="s">
        <v>611</v>
      </c>
      <c r="G250" s="23"/>
    </row>
    <row r="251" spans="2:7" x14ac:dyDescent="0.35">
      <c r="B251" s="22" t="s">
        <v>1103</v>
      </c>
      <c r="C251" s="23"/>
      <c r="F251" s="22" t="s">
        <v>621</v>
      </c>
      <c r="G251" s="23"/>
    </row>
    <row r="252" spans="2:7" x14ac:dyDescent="0.35">
      <c r="B252" s="22" t="s">
        <v>417</v>
      </c>
      <c r="C252" s="23"/>
      <c r="F252" s="22" t="s">
        <v>738</v>
      </c>
      <c r="G252" s="23"/>
    </row>
    <row r="253" spans="2:7" x14ac:dyDescent="0.35">
      <c r="B253" s="22" t="s">
        <v>419</v>
      </c>
      <c r="C253" s="23"/>
      <c r="F253" s="22" t="s">
        <v>767</v>
      </c>
      <c r="G253" s="23"/>
    </row>
    <row r="254" spans="2:7" x14ac:dyDescent="0.35">
      <c r="B254" s="22" t="s">
        <v>1104</v>
      </c>
      <c r="C254" s="23"/>
      <c r="F254" s="22" t="s">
        <v>85</v>
      </c>
      <c r="G254" s="23"/>
    </row>
    <row r="255" spans="2:7" x14ac:dyDescent="0.35">
      <c r="B255" s="22" t="s">
        <v>1105</v>
      </c>
      <c r="C255" s="23"/>
      <c r="F255" s="22" t="s">
        <v>91</v>
      </c>
      <c r="G255" s="23"/>
    </row>
    <row r="256" spans="2:7" x14ac:dyDescent="0.35">
      <c r="B256" s="22" t="s">
        <v>1106</v>
      </c>
      <c r="C256" s="23"/>
      <c r="F256" s="22" t="s">
        <v>121</v>
      </c>
      <c r="G256" s="23"/>
    </row>
    <row r="257" spans="2:7" x14ac:dyDescent="0.35">
      <c r="B257" s="22" t="s">
        <v>434</v>
      </c>
      <c r="C257" s="23"/>
      <c r="F257" s="22" t="s">
        <v>230</v>
      </c>
      <c r="G257" s="23"/>
    </row>
    <row r="258" spans="2:7" x14ac:dyDescent="0.35">
      <c r="B258" s="22" t="s">
        <v>457</v>
      </c>
      <c r="C258" s="23"/>
      <c r="F258" s="22" t="s">
        <v>562</v>
      </c>
      <c r="G258" s="23"/>
    </row>
    <row r="259" spans="2:7" x14ac:dyDescent="0.35">
      <c r="B259" s="22" t="s">
        <v>455</v>
      </c>
      <c r="C259" s="23"/>
      <c r="F259" s="22" t="s">
        <v>636</v>
      </c>
      <c r="G259" s="23"/>
    </row>
    <row r="260" spans="2:7" x14ac:dyDescent="0.35">
      <c r="B260" s="22" t="s">
        <v>465</v>
      </c>
      <c r="C260" s="23"/>
      <c r="F260" s="22" t="s">
        <v>640</v>
      </c>
      <c r="G260" s="23"/>
    </row>
    <row r="261" spans="2:7" x14ac:dyDescent="0.35">
      <c r="B261" s="22" t="s">
        <v>449</v>
      </c>
      <c r="C261" s="23"/>
      <c r="F261" s="22" t="s">
        <v>655</v>
      </c>
      <c r="G261" s="23"/>
    </row>
    <row r="262" spans="2:7" x14ac:dyDescent="0.35">
      <c r="B262" s="22" t="s">
        <v>463</v>
      </c>
      <c r="C262" s="23"/>
      <c r="F262" s="22" t="s">
        <v>671</v>
      </c>
      <c r="G262" s="23"/>
    </row>
    <row r="263" spans="2:7" x14ac:dyDescent="0.35">
      <c r="B263" s="22" t="s">
        <v>432</v>
      </c>
      <c r="C263" s="23"/>
      <c r="F263" s="22" t="s">
        <v>775</v>
      </c>
      <c r="G263" s="23"/>
    </row>
    <row r="264" spans="2:7" x14ac:dyDescent="0.35">
      <c r="B264" s="22" t="s">
        <v>451</v>
      </c>
      <c r="C264" s="23"/>
      <c r="F264" s="22" t="s">
        <v>780</v>
      </c>
      <c r="G264" s="23"/>
    </row>
    <row r="265" spans="2:7" x14ac:dyDescent="0.35">
      <c r="B265" s="22" t="s">
        <v>1107</v>
      </c>
      <c r="C265" s="23"/>
      <c r="F265" s="22" t="s">
        <v>566</v>
      </c>
      <c r="G265" s="23"/>
    </row>
    <row r="266" spans="2:7" x14ac:dyDescent="0.35">
      <c r="B266" s="22" t="s">
        <v>453</v>
      </c>
      <c r="C266" s="23"/>
      <c r="F266" s="22" t="s">
        <v>568</v>
      </c>
      <c r="G266" s="23"/>
    </row>
    <row r="267" spans="2:7" x14ac:dyDescent="0.35">
      <c r="B267" s="22" t="s">
        <v>459</v>
      </c>
      <c r="C267" s="23"/>
      <c r="F267" s="22" t="s">
        <v>605</v>
      </c>
      <c r="G267" s="23"/>
    </row>
    <row r="268" spans="2:7" x14ac:dyDescent="0.35">
      <c r="B268" s="22" t="s">
        <v>1108</v>
      </c>
      <c r="C268" s="23"/>
      <c r="F268" s="22" t="s">
        <v>608</v>
      </c>
      <c r="G268" s="23"/>
    </row>
    <row r="269" spans="2:7" x14ac:dyDescent="0.35">
      <c r="B269" s="22" t="s">
        <v>439</v>
      </c>
      <c r="C269" s="23"/>
      <c r="F269" s="22" t="s">
        <v>613</v>
      </c>
      <c r="G269" s="23"/>
    </row>
    <row r="270" spans="2:7" x14ac:dyDescent="0.35">
      <c r="B270" s="22" t="s">
        <v>1109</v>
      </c>
      <c r="C270" s="23"/>
      <c r="F270" s="22" t="s">
        <v>615</v>
      </c>
      <c r="G270" s="23"/>
    </row>
    <row r="271" spans="2:7" x14ac:dyDescent="0.35">
      <c r="B271" s="22" t="s">
        <v>435</v>
      </c>
      <c r="C271" s="23"/>
      <c r="F271" s="22" t="s">
        <v>642</v>
      </c>
      <c r="G271" s="23"/>
    </row>
    <row r="272" spans="2:7" x14ac:dyDescent="0.35">
      <c r="B272" s="22" t="s">
        <v>1110</v>
      </c>
      <c r="C272" s="23"/>
      <c r="F272" s="22" t="s">
        <v>664</v>
      </c>
      <c r="G272" s="23"/>
    </row>
    <row r="273" spans="2:7" x14ac:dyDescent="0.35">
      <c r="B273" s="22" t="s">
        <v>1111</v>
      </c>
      <c r="C273" s="23"/>
      <c r="F273" s="22" t="s">
        <v>666</v>
      </c>
      <c r="G273" s="23"/>
    </row>
    <row r="274" spans="2:7" x14ac:dyDescent="0.35">
      <c r="B274" s="22" t="s">
        <v>441</v>
      </c>
      <c r="C274" s="23"/>
      <c r="F274" s="22" t="s">
        <v>711</v>
      </c>
      <c r="G274" s="23"/>
    </row>
    <row r="275" spans="2:7" x14ac:dyDescent="0.35">
      <c r="B275" s="22" t="s">
        <v>1112</v>
      </c>
      <c r="C275" s="23"/>
      <c r="F275" s="22" t="s">
        <v>713</v>
      </c>
      <c r="G275" s="23"/>
    </row>
    <row r="276" spans="2:7" x14ac:dyDescent="0.35">
      <c r="B276" s="22" t="s">
        <v>1113</v>
      </c>
      <c r="C276" s="23"/>
      <c r="F276" s="22" t="s">
        <v>715</v>
      </c>
      <c r="G276" s="23"/>
    </row>
    <row r="277" spans="2:7" x14ac:dyDescent="0.35">
      <c r="B277" s="22" t="s">
        <v>1114</v>
      </c>
      <c r="C277" s="23"/>
      <c r="F277" s="22" t="s">
        <v>717</v>
      </c>
      <c r="G277" s="23"/>
    </row>
    <row r="278" spans="2:7" x14ac:dyDescent="0.35">
      <c r="B278" s="22" t="s">
        <v>443</v>
      </c>
      <c r="C278" s="23"/>
      <c r="F278" s="22" t="s">
        <v>732</v>
      </c>
      <c r="G278" s="23"/>
    </row>
    <row r="279" spans="2:7" x14ac:dyDescent="0.35">
      <c r="B279" s="22" t="s">
        <v>447</v>
      </c>
      <c r="C279" s="23"/>
      <c r="F279" s="22" t="s">
        <v>734</v>
      </c>
      <c r="G279" s="23"/>
    </row>
    <row r="280" spans="2:7" x14ac:dyDescent="0.35">
      <c r="B280" s="22" t="s">
        <v>1115</v>
      </c>
      <c r="C280" s="23"/>
      <c r="F280" s="22" t="s">
        <v>736</v>
      </c>
      <c r="G280" s="23"/>
    </row>
    <row r="281" spans="2:7" x14ac:dyDescent="0.35">
      <c r="B281" s="22" t="s">
        <v>437</v>
      </c>
      <c r="C281" s="23"/>
      <c r="F281" s="22" t="s">
        <v>740</v>
      </c>
      <c r="G281" s="23"/>
    </row>
    <row r="282" spans="2:7" x14ac:dyDescent="0.35">
      <c r="B282" s="22" t="s">
        <v>445</v>
      </c>
      <c r="C282" s="23"/>
      <c r="F282" s="22" t="s">
        <v>742</v>
      </c>
      <c r="G282" s="23"/>
    </row>
    <row r="283" spans="2:7" x14ac:dyDescent="0.35">
      <c r="B283" s="22" t="s">
        <v>1116</v>
      </c>
      <c r="C283" s="23"/>
      <c r="F283" s="22" t="s">
        <v>744</v>
      </c>
      <c r="G283" s="23"/>
    </row>
    <row r="284" spans="2:7" x14ac:dyDescent="0.35">
      <c r="B284" s="22" t="s">
        <v>461</v>
      </c>
      <c r="C284" s="23"/>
      <c r="F284" s="22" t="s">
        <v>746</v>
      </c>
      <c r="G284" s="23"/>
    </row>
    <row r="285" spans="2:7" x14ac:dyDescent="0.35">
      <c r="B285" s="22" t="s">
        <v>1117</v>
      </c>
      <c r="C285" s="23"/>
      <c r="F285" s="22" t="s">
        <v>749</v>
      </c>
      <c r="G285" s="23"/>
    </row>
    <row r="286" spans="2:7" x14ac:dyDescent="0.35">
      <c r="B286" s="22" t="s">
        <v>467</v>
      </c>
      <c r="C286" s="23"/>
      <c r="F286" s="22" t="s">
        <v>769</v>
      </c>
      <c r="G286" s="23"/>
    </row>
    <row r="287" spans="2:7" x14ac:dyDescent="0.35">
      <c r="B287" s="22" t="s">
        <v>469</v>
      </c>
      <c r="C287" s="23"/>
      <c r="F287" s="22" t="s">
        <v>777</v>
      </c>
      <c r="G287" s="23"/>
    </row>
    <row r="288" spans="2:7" x14ac:dyDescent="0.35">
      <c r="B288" s="22" t="s">
        <v>473</v>
      </c>
      <c r="C288" s="23"/>
      <c r="F288" s="22" t="s">
        <v>779</v>
      </c>
      <c r="G288" s="23"/>
    </row>
    <row r="289" spans="2:7" x14ac:dyDescent="0.35">
      <c r="B289" s="22" t="s">
        <v>471</v>
      </c>
      <c r="C289" s="23"/>
      <c r="F289" s="22" t="s">
        <v>782</v>
      </c>
      <c r="G289" s="23"/>
    </row>
    <row r="290" spans="2:7" x14ac:dyDescent="0.35">
      <c r="B290" s="22" t="s">
        <v>493</v>
      </c>
      <c r="C290" s="23"/>
      <c r="F290" s="22" t="s">
        <v>75</v>
      </c>
      <c r="G290" s="23"/>
    </row>
    <row r="291" spans="2:7" x14ac:dyDescent="0.35">
      <c r="B291" s="22" t="s">
        <v>483</v>
      </c>
      <c r="C291" s="23"/>
      <c r="F291" s="22" t="s">
        <v>548</v>
      </c>
      <c r="G291" s="23"/>
    </row>
    <row r="292" spans="2:7" x14ac:dyDescent="0.35">
      <c r="B292" s="22" t="s">
        <v>1118</v>
      </c>
      <c r="C292" s="23"/>
      <c r="F292" s="22" t="s">
        <v>583</v>
      </c>
      <c r="G292" s="23"/>
    </row>
    <row r="293" spans="2:7" x14ac:dyDescent="0.35">
      <c r="B293" s="22" t="s">
        <v>485</v>
      </c>
      <c r="C293" s="23"/>
      <c r="F293" s="22" t="s">
        <v>785</v>
      </c>
      <c r="G293" s="23"/>
    </row>
    <row r="294" spans="2:7" x14ac:dyDescent="0.35">
      <c r="B294" s="22" t="s">
        <v>1119</v>
      </c>
      <c r="C294" s="23"/>
      <c r="F294" s="22" t="s">
        <v>833</v>
      </c>
      <c r="G294" s="23"/>
    </row>
    <row r="295" spans="2:7" x14ac:dyDescent="0.35">
      <c r="B295" s="22" t="s">
        <v>1120</v>
      </c>
      <c r="C295" s="23"/>
      <c r="F295" s="22" t="s">
        <v>103</v>
      </c>
      <c r="G295" s="23"/>
    </row>
    <row r="296" spans="2:7" x14ac:dyDescent="0.35">
      <c r="B296" s="22" t="s">
        <v>479</v>
      </c>
      <c r="C296" s="23"/>
      <c r="F296" s="22" t="s">
        <v>129</v>
      </c>
      <c r="G296" s="23"/>
    </row>
    <row r="297" spans="2:7" x14ac:dyDescent="0.35">
      <c r="B297" s="22" t="s">
        <v>491</v>
      </c>
      <c r="C297" s="23"/>
      <c r="F297" s="22" t="s">
        <v>133</v>
      </c>
      <c r="G297" s="23"/>
    </row>
    <row r="298" spans="2:7" x14ac:dyDescent="0.35">
      <c r="B298" s="22" t="s">
        <v>475</v>
      </c>
      <c r="C298" s="23"/>
      <c r="F298" s="22" t="s">
        <v>139</v>
      </c>
      <c r="G298" s="23"/>
    </row>
    <row r="299" spans="2:7" x14ac:dyDescent="0.35">
      <c r="B299" s="22" t="s">
        <v>481</v>
      </c>
      <c r="C299" s="23"/>
      <c r="F299" s="22" t="s">
        <v>159</v>
      </c>
      <c r="G299" s="23"/>
    </row>
    <row r="300" spans="2:7" x14ac:dyDescent="0.35">
      <c r="B300" s="22" t="s">
        <v>489</v>
      </c>
      <c r="C300" s="23"/>
      <c r="F300" s="22" t="s">
        <v>161</v>
      </c>
      <c r="G300" s="23"/>
    </row>
    <row r="301" spans="2:7" x14ac:dyDescent="0.35">
      <c r="B301" s="22" t="s">
        <v>487</v>
      </c>
      <c r="C301" s="23"/>
      <c r="F301" s="22" t="s">
        <v>163</v>
      </c>
      <c r="G301" s="23"/>
    </row>
    <row r="302" spans="2:7" x14ac:dyDescent="0.35">
      <c r="B302" s="22" t="s">
        <v>477</v>
      </c>
      <c r="C302" s="23"/>
      <c r="F302" s="22" t="s">
        <v>167</v>
      </c>
      <c r="G302" s="23"/>
    </row>
    <row r="303" spans="2:7" x14ac:dyDescent="0.35">
      <c r="B303" s="22" t="s">
        <v>1121</v>
      </c>
      <c r="C303" s="23"/>
      <c r="F303" s="22" t="s">
        <v>179</v>
      </c>
      <c r="G303" s="23"/>
    </row>
    <row r="304" spans="2:7" x14ac:dyDescent="0.35">
      <c r="B304" s="22" t="s">
        <v>1122</v>
      </c>
      <c r="C304" s="23"/>
      <c r="F304" s="22" t="s">
        <v>586</v>
      </c>
      <c r="G304" s="23"/>
    </row>
    <row r="305" spans="2:7" x14ac:dyDescent="0.35">
      <c r="B305" s="22" t="s">
        <v>1123</v>
      </c>
      <c r="C305" s="23"/>
      <c r="F305" s="22" t="s">
        <v>587</v>
      </c>
      <c r="G305" s="23"/>
    </row>
    <row r="306" spans="2:7" x14ac:dyDescent="0.35">
      <c r="B306" s="22" t="s">
        <v>495</v>
      </c>
      <c r="C306" s="23"/>
      <c r="F306" s="22" t="s">
        <v>593</v>
      </c>
      <c r="G306" s="23"/>
    </row>
    <row r="307" spans="2:7" x14ac:dyDescent="0.35">
      <c r="B307" s="22" t="s">
        <v>507</v>
      </c>
      <c r="C307" s="23"/>
      <c r="F307" s="22" t="s">
        <v>626</v>
      </c>
      <c r="G307" s="23"/>
    </row>
    <row r="308" spans="2:7" x14ac:dyDescent="0.35">
      <c r="B308" s="22" t="s">
        <v>1124</v>
      </c>
      <c r="C308" s="23"/>
      <c r="F308" s="22" t="s">
        <v>628</v>
      </c>
      <c r="G308" s="23"/>
    </row>
    <row r="309" spans="2:7" x14ac:dyDescent="0.35">
      <c r="B309" s="22" t="s">
        <v>1125</v>
      </c>
      <c r="C309" s="23"/>
      <c r="F309" s="22" t="s">
        <v>630</v>
      </c>
      <c r="G309" s="23"/>
    </row>
    <row r="310" spans="2:7" x14ac:dyDescent="0.35">
      <c r="B310" s="22" t="s">
        <v>499</v>
      </c>
      <c r="C310" s="23"/>
      <c r="F310" s="22" t="s">
        <v>632</v>
      </c>
      <c r="G310" s="23"/>
    </row>
    <row r="311" spans="2:7" x14ac:dyDescent="0.35">
      <c r="B311" s="22" t="s">
        <v>1126</v>
      </c>
      <c r="C311" s="23"/>
      <c r="F311" s="22" t="s">
        <v>79</v>
      </c>
      <c r="G311" s="23"/>
    </row>
    <row r="312" spans="2:7" x14ac:dyDescent="0.35">
      <c r="B312" s="22" t="s">
        <v>503</v>
      </c>
      <c r="C312" s="23"/>
      <c r="F312" s="22" t="s">
        <v>105</v>
      </c>
      <c r="G312" s="23"/>
    </row>
    <row r="313" spans="2:7" x14ac:dyDescent="0.35">
      <c r="B313" s="22" t="s">
        <v>1127</v>
      </c>
      <c r="C313" s="23"/>
      <c r="F313" s="22" t="s">
        <v>109</v>
      </c>
      <c r="G313" s="23"/>
    </row>
    <row r="314" spans="2:7" x14ac:dyDescent="0.35">
      <c r="B314" s="22" t="s">
        <v>505</v>
      </c>
      <c r="C314" s="23"/>
      <c r="F314" s="22" t="s">
        <v>135</v>
      </c>
      <c r="G314" s="23"/>
    </row>
    <row r="315" spans="2:7" x14ac:dyDescent="0.35">
      <c r="B315" s="22" t="s">
        <v>501</v>
      </c>
      <c r="C315" s="23"/>
      <c r="F315" s="22" t="s">
        <v>171</v>
      </c>
      <c r="G315" s="23"/>
    </row>
    <row r="316" spans="2:7" x14ac:dyDescent="0.35">
      <c r="B316" s="22" t="s">
        <v>497</v>
      </c>
      <c r="C316" s="23"/>
      <c r="F316" s="22" t="s">
        <v>173</v>
      </c>
      <c r="G316" s="23"/>
    </row>
    <row r="317" spans="2:7" x14ac:dyDescent="0.35">
      <c r="B317" s="22" t="s">
        <v>1128</v>
      </c>
      <c r="C317" s="23"/>
      <c r="F317" s="22" t="s">
        <v>175</v>
      </c>
      <c r="G317" s="23"/>
    </row>
    <row r="318" spans="2:7" x14ac:dyDescent="0.35">
      <c r="B318" s="22" t="s">
        <v>532</v>
      </c>
      <c r="C318" s="23"/>
      <c r="F318" s="22" t="s">
        <v>177</v>
      </c>
      <c r="G318" s="23"/>
    </row>
    <row r="319" spans="2:7" x14ac:dyDescent="0.35">
      <c r="B319" s="22" t="s">
        <v>1129</v>
      </c>
      <c r="C319" s="23"/>
      <c r="F319" s="22" t="s">
        <v>181</v>
      </c>
      <c r="G319" s="23"/>
    </row>
    <row r="320" spans="2:7" x14ac:dyDescent="0.35">
      <c r="B320" s="22" t="s">
        <v>542</v>
      </c>
      <c r="C320" s="23"/>
      <c r="F320" s="22" t="s">
        <v>215</v>
      </c>
      <c r="G320" s="23"/>
    </row>
    <row r="321" spans="2:7" x14ac:dyDescent="0.35">
      <c r="B321" s="22" t="s">
        <v>1130</v>
      </c>
      <c r="C321" s="23"/>
      <c r="F321" s="22" t="s">
        <v>330</v>
      </c>
      <c r="G321" s="23"/>
    </row>
    <row r="322" spans="2:7" x14ac:dyDescent="0.35">
      <c r="B322" s="22" t="s">
        <v>515</v>
      </c>
      <c r="C322" s="23"/>
      <c r="F322" s="22" t="s">
        <v>332</v>
      </c>
      <c r="G322" s="23"/>
    </row>
    <row r="323" spans="2:7" x14ac:dyDescent="0.35">
      <c r="B323" s="22" t="s">
        <v>529</v>
      </c>
      <c r="C323" s="23"/>
      <c r="F323" s="22" t="s">
        <v>336</v>
      </c>
      <c r="G323" s="23"/>
    </row>
    <row r="324" spans="2:7" x14ac:dyDescent="0.35">
      <c r="B324" s="22" t="s">
        <v>1131</v>
      </c>
      <c r="C324" s="23"/>
      <c r="F324" s="22" t="s">
        <v>405</v>
      </c>
      <c r="G324" s="23"/>
    </row>
    <row r="325" spans="2:7" x14ac:dyDescent="0.35">
      <c r="B325" s="22" t="s">
        <v>1132</v>
      </c>
      <c r="C325" s="23"/>
      <c r="F325" s="22" t="s">
        <v>599</v>
      </c>
      <c r="G325" s="23"/>
    </row>
    <row r="326" spans="2:7" x14ac:dyDescent="0.35">
      <c r="B326" s="22" t="s">
        <v>1133</v>
      </c>
      <c r="C326" s="23"/>
      <c r="F326" s="22" t="s">
        <v>787</v>
      </c>
      <c r="G326" s="23"/>
    </row>
    <row r="327" spans="2:7" x14ac:dyDescent="0.35">
      <c r="B327" s="22" t="s">
        <v>1134</v>
      </c>
      <c r="C327" s="23"/>
      <c r="F327" s="22" t="s">
        <v>789</v>
      </c>
      <c r="G327" s="23"/>
    </row>
    <row r="328" spans="2:7" x14ac:dyDescent="0.35">
      <c r="B328" s="22" t="s">
        <v>530</v>
      </c>
      <c r="C328" s="23"/>
      <c r="F328" s="22" t="s">
        <v>794</v>
      </c>
      <c r="G328" s="23"/>
    </row>
    <row r="329" spans="2:7" x14ac:dyDescent="0.35">
      <c r="B329" s="22" t="s">
        <v>1135</v>
      </c>
      <c r="C329" s="23"/>
      <c r="F329" s="22" t="s">
        <v>807</v>
      </c>
      <c r="G329" s="23"/>
    </row>
    <row r="330" spans="2:7" x14ac:dyDescent="0.35">
      <c r="B330" s="22" t="s">
        <v>511</v>
      </c>
      <c r="C330" s="23"/>
      <c r="F330" s="22" t="s">
        <v>809</v>
      </c>
      <c r="G330" s="23"/>
    </row>
    <row r="331" spans="2:7" x14ac:dyDescent="0.35">
      <c r="B331" s="22" t="s">
        <v>538</v>
      </c>
      <c r="C331" s="23"/>
      <c r="F331" s="22" t="s">
        <v>819</v>
      </c>
      <c r="G331" s="23"/>
    </row>
    <row r="332" spans="2:7" x14ac:dyDescent="0.35">
      <c r="B332" s="22" t="s">
        <v>1136</v>
      </c>
      <c r="C332" s="23"/>
      <c r="F332" s="22" t="s">
        <v>842</v>
      </c>
      <c r="G332" s="23"/>
    </row>
    <row r="333" spans="2:7" x14ac:dyDescent="0.35">
      <c r="B333" s="22" t="s">
        <v>1137</v>
      </c>
      <c r="C333" s="23"/>
      <c r="F333" s="22" t="s">
        <v>845</v>
      </c>
      <c r="G333" s="23"/>
    </row>
    <row r="334" spans="2:7" x14ac:dyDescent="0.35">
      <c r="B334" s="22" t="s">
        <v>521</v>
      </c>
      <c r="C334" s="23"/>
      <c r="F334" s="22" t="s">
        <v>851</v>
      </c>
      <c r="G334" s="23"/>
    </row>
    <row r="335" spans="2:7" x14ac:dyDescent="0.35">
      <c r="B335" s="22" t="s">
        <v>1138</v>
      </c>
      <c r="C335" s="23"/>
      <c r="F335" s="22" t="s">
        <v>853</v>
      </c>
      <c r="G335" s="23"/>
    </row>
    <row r="336" spans="2:7" x14ac:dyDescent="0.35">
      <c r="B336" s="22" t="s">
        <v>1139</v>
      </c>
      <c r="C336" s="23"/>
      <c r="F336" s="22" t="s">
        <v>83</v>
      </c>
      <c r="G336" s="23"/>
    </row>
    <row r="337" spans="2:7" x14ac:dyDescent="0.35">
      <c r="B337" s="22" t="s">
        <v>517</v>
      </c>
      <c r="C337" s="23"/>
      <c r="F337" s="22" t="s">
        <v>111</v>
      </c>
      <c r="G337" s="23"/>
    </row>
    <row r="338" spans="2:7" x14ac:dyDescent="0.35">
      <c r="B338" s="22" t="s">
        <v>1140</v>
      </c>
      <c r="C338" s="23"/>
      <c r="F338" s="22" t="s">
        <v>117</v>
      </c>
      <c r="G338" s="23"/>
    </row>
    <row r="339" spans="2:7" x14ac:dyDescent="0.35">
      <c r="B339" s="22" t="s">
        <v>540</v>
      </c>
      <c r="C339" s="23"/>
      <c r="F339" s="22" t="s">
        <v>193</v>
      </c>
      <c r="G339" s="23"/>
    </row>
    <row r="340" spans="2:7" x14ac:dyDescent="0.35">
      <c r="B340" s="22" t="s">
        <v>1141</v>
      </c>
      <c r="C340" s="23"/>
      <c r="F340" s="22" t="s">
        <v>197</v>
      </c>
      <c r="G340" s="23"/>
    </row>
    <row r="341" spans="2:7" x14ac:dyDescent="0.35">
      <c r="B341" s="22" t="s">
        <v>534</v>
      </c>
      <c r="C341" s="23"/>
      <c r="F341" s="22" t="s">
        <v>199</v>
      </c>
      <c r="G341" s="23"/>
    </row>
    <row r="342" spans="2:7" x14ac:dyDescent="0.35">
      <c r="B342" s="22" t="s">
        <v>1142</v>
      </c>
      <c r="C342" s="23"/>
      <c r="F342" s="22" t="s">
        <v>203</v>
      </c>
      <c r="G342" s="23"/>
    </row>
    <row r="343" spans="2:7" x14ac:dyDescent="0.35">
      <c r="B343" s="22" t="s">
        <v>1143</v>
      </c>
      <c r="C343" s="23"/>
      <c r="F343" s="22" t="s">
        <v>205</v>
      </c>
      <c r="G343" s="23"/>
    </row>
    <row r="344" spans="2:7" x14ac:dyDescent="0.35">
      <c r="B344" s="22" t="s">
        <v>1144</v>
      </c>
      <c r="C344" s="23"/>
      <c r="F344" s="22" t="s">
        <v>207</v>
      </c>
      <c r="G344" s="23"/>
    </row>
    <row r="345" spans="2:7" x14ac:dyDescent="0.35">
      <c r="B345" s="22" t="s">
        <v>1145</v>
      </c>
      <c r="C345" s="23"/>
      <c r="F345" s="22" t="s">
        <v>219</v>
      </c>
      <c r="G345" s="23"/>
    </row>
    <row r="346" spans="2:7" x14ac:dyDescent="0.35">
      <c r="B346" s="22" t="s">
        <v>1146</v>
      </c>
      <c r="C346" s="23"/>
      <c r="F346" s="22" t="s">
        <v>222</v>
      </c>
      <c r="G346" s="23"/>
    </row>
    <row r="347" spans="2:7" x14ac:dyDescent="0.35">
      <c r="B347" s="22" t="s">
        <v>525</v>
      </c>
      <c r="C347" s="23"/>
      <c r="F347" s="22" t="s">
        <v>224</v>
      </c>
      <c r="G347" s="23"/>
    </row>
    <row r="348" spans="2:7" x14ac:dyDescent="0.35">
      <c r="B348" s="22" t="s">
        <v>527</v>
      </c>
      <c r="C348" s="23"/>
      <c r="F348" s="22" t="s">
        <v>226</v>
      </c>
      <c r="G348" s="23"/>
    </row>
    <row r="349" spans="2:7" x14ac:dyDescent="0.35">
      <c r="B349" s="22" t="s">
        <v>1147</v>
      </c>
      <c r="C349" s="23"/>
      <c r="F349" s="22" t="s">
        <v>228</v>
      </c>
      <c r="G349" s="23"/>
    </row>
    <row r="350" spans="2:7" x14ac:dyDescent="0.35">
      <c r="B350" s="22" t="s">
        <v>1148</v>
      </c>
      <c r="C350" s="23"/>
      <c r="F350" s="22" t="s">
        <v>254</v>
      </c>
      <c r="G350" s="23"/>
    </row>
    <row r="351" spans="2:7" x14ac:dyDescent="0.35">
      <c r="B351" s="22" t="s">
        <v>1149</v>
      </c>
      <c r="C351" s="23"/>
      <c r="F351" s="22" t="s">
        <v>270</v>
      </c>
      <c r="G351" s="23"/>
    </row>
    <row r="352" spans="2:7" x14ac:dyDescent="0.35">
      <c r="B352" s="22" t="s">
        <v>536</v>
      </c>
      <c r="C352" s="23"/>
      <c r="F352" s="22" t="s">
        <v>272</v>
      </c>
      <c r="G352" s="23"/>
    </row>
    <row r="353" spans="2:7" x14ac:dyDescent="0.35">
      <c r="B353" s="22" t="s">
        <v>523</v>
      </c>
      <c r="C353" s="23"/>
      <c r="F353" s="22" t="s">
        <v>274</v>
      </c>
      <c r="G353" s="23"/>
    </row>
    <row r="354" spans="2:7" x14ac:dyDescent="0.35">
      <c r="B354" s="22" t="s">
        <v>1150</v>
      </c>
      <c r="C354" s="23"/>
      <c r="F354" s="22" t="s">
        <v>276</v>
      </c>
      <c r="G354" s="23"/>
    </row>
    <row r="355" spans="2:7" x14ac:dyDescent="0.35">
      <c r="B355" s="22" t="s">
        <v>513</v>
      </c>
      <c r="C355" s="23"/>
      <c r="F355" s="22" t="s">
        <v>278</v>
      </c>
      <c r="G355" s="23"/>
    </row>
    <row r="356" spans="2:7" x14ac:dyDescent="0.35">
      <c r="B356" s="22" t="s">
        <v>1151</v>
      </c>
      <c r="C356" s="23"/>
      <c r="F356" s="22" t="s">
        <v>280</v>
      </c>
      <c r="G356" s="23"/>
    </row>
    <row r="357" spans="2:7" x14ac:dyDescent="0.35">
      <c r="B357" s="22" t="s">
        <v>1152</v>
      </c>
      <c r="C357" s="23"/>
      <c r="F357" s="22" t="s">
        <v>282</v>
      </c>
      <c r="G357" s="23"/>
    </row>
    <row r="358" spans="2:7" x14ac:dyDescent="0.35">
      <c r="B358" s="22" t="s">
        <v>1153</v>
      </c>
      <c r="C358" s="23"/>
      <c r="F358" s="22" t="s">
        <v>284</v>
      </c>
      <c r="G358" s="23"/>
    </row>
    <row r="359" spans="2:7" x14ac:dyDescent="0.35">
      <c r="B359" s="22" t="s">
        <v>1154</v>
      </c>
      <c r="C359" s="23"/>
      <c r="F359" s="22" t="s">
        <v>286</v>
      </c>
      <c r="G359" s="23"/>
    </row>
    <row r="360" spans="2:7" x14ac:dyDescent="0.35">
      <c r="B360" s="22" t="s">
        <v>509</v>
      </c>
      <c r="C360" s="23"/>
      <c r="F360" s="22" t="s">
        <v>306</v>
      </c>
      <c r="G360" s="23"/>
    </row>
    <row r="361" spans="2:7" x14ac:dyDescent="0.35">
      <c r="B361" s="22" t="s">
        <v>1155</v>
      </c>
      <c r="C361" s="23"/>
      <c r="F361" s="22" t="s">
        <v>324</v>
      </c>
      <c r="G361" s="23"/>
    </row>
    <row r="362" spans="2:7" x14ac:dyDescent="0.35">
      <c r="B362" s="22" t="s">
        <v>1156</v>
      </c>
      <c r="C362" s="23"/>
      <c r="F362" s="22" t="s">
        <v>328</v>
      </c>
      <c r="G362" s="23"/>
    </row>
    <row r="363" spans="2:7" x14ac:dyDescent="0.35">
      <c r="B363" s="22" t="s">
        <v>1157</v>
      </c>
      <c r="C363" s="23"/>
      <c r="F363" s="22" t="s">
        <v>377</v>
      </c>
      <c r="G363" s="23"/>
    </row>
    <row r="364" spans="2:7" x14ac:dyDescent="0.35">
      <c r="B364" s="22" t="s">
        <v>1158</v>
      </c>
      <c r="C364" s="23"/>
      <c r="F364" s="22" t="s">
        <v>409</v>
      </c>
      <c r="G364" s="23"/>
    </row>
    <row r="365" spans="2:7" x14ac:dyDescent="0.35">
      <c r="B365" s="22" t="s">
        <v>1159</v>
      </c>
      <c r="C365" s="23"/>
      <c r="F365" s="22" t="s">
        <v>411</v>
      </c>
      <c r="G365" s="23"/>
    </row>
    <row r="366" spans="2:7" x14ac:dyDescent="0.35">
      <c r="B366" s="22" t="s">
        <v>1160</v>
      </c>
      <c r="C366" s="23"/>
      <c r="F366" s="22" t="s">
        <v>413</v>
      </c>
      <c r="G366" s="23"/>
    </row>
    <row r="367" spans="2:7" x14ac:dyDescent="0.35">
      <c r="B367" s="22" t="s">
        <v>519</v>
      </c>
      <c r="C367" s="23"/>
      <c r="F367" s="22" t="s">
        <v>419</v>
      </c>
      <c r="G367" s="23"/>
    </row>
    <row r="368" spans="2:7" x14ac:dyDescent="0.35">
      <c r="B368" s="22" t="s">
        <v>1161</v>
      </c>
      <c r="C368" s="23"/>
      <c r="F368" s="22" t="s">
        <v>421</v>
      </c>
      <c r="G368" s="23"/>
    </row>
    <row r="369" spans="2:7" x14ac:dyDescent="0.35">
      <c r="B369" s="22" t="s">
        <v>1162</v>
      </c>
      <c r="C369" s="23"/>
      <c r="F369" s="22" t="s">
        <v>422</v>
      </c>
      <c r="G369" s="23"/>
    </row>
    <row r="370" spans="2:7" x14ac:dyDescent="0.35">
      <c r="B370" s="22" t="s">
        <v>1163</v>
      </c>
      <c r="C370" s="23"/>
      <c r="F370" s="22" t="s">
        <v>477</v>
      </c>
      <c r="G370" s="23"/>
    </row>
    <row r="371" spans="2:7" x14ac:dyDescent="0.35">
      <c r="B371" s="22" t="s">
        <v>1164</v>
      </c>
      <c r="C371" s="23"/>
      <c r="F371" s="22" t="s">
        <v>481</v>
      </c>
      <c r="G371" s="23"/>
    </row>
    <row r="372" spans="2:7" x14ac:dyDescent="0.35">
      <c r="B372" s="22" t="s">
        <v>544</v>
      </c>
      <c r="C372" s="23"/>
      <c r="F372" s="22" t="s">
        <v>501</v>
      </c>
      <c r="G372" s="23"/>
    </row>
    <row r="373" spans="2:7" x14ac:dyDescent="0.35">
      <c r="B373" s="22" t="s">
        <v>543</v>
      </c>
      <c r="C373" s="23"/>
      <c r="F373" s="22" t="s">
        <v>551</v>
      </c>
      <c r="G373" s="23"/>
    </row>
    <row r="374" spans="2:7" x14ac:dyDescent="0.35">
      <c r="B374" s="22" t="s">
        <v>546</v>
      </c>
      <c r="C374" s="23"/>
      <c r="F374" s="22" t="s">
        <v>553</v>
      </c>
      <c r="G374" s="23"/>
    </row>
    <row r="375" spans="2:7" x14ac:dyDescent="0.35">
      <c r="B375" s="22" t="s">
        <v>1165</v>
      </c>
      <c r="C375" s="23"/>
      <c r="F375" s="22" t="s">
        <v>555</v>
      </c>
      <c r="G375" s="23"/>
    </row>
    <row r="376" spans="2:7" x14ac:dyDescent="0.35">
      <c r="B376" s="22" t="s">
        <v>679</v>
      </c>
      <c r="C376" s="23"/>
      <c r="F376" s="22" t="s">
        <v>591</v>
      </c>
      <c r="G376" s="23"/>
    </row>
    <row r="377" spans="2:7" x14ac:dyDescent="0.35">
      <c r="B377" s="22" t="s">
        <v>707</v>
      </c>
      <c r="C377" s="23"/>
      <c r="F377" s="22" t="s">
        <v>638</v>
      </c>
      <c r="G377" s="23"/>
    </row>
    <row r="378" spans="2:7" x14ac:dyDescent="0.35">
      <c r="B378" s="22" t="s">
        <v>713</v>
      </c>
      <c r="C378" s="23"/>
      <c r="F378" s="22" t="s">
        <v>646</v>
      </c>
      <c r="G378" s="23"/>
    </row>
    <row r="379" spans="2:7" x14ac:dyDescent="0.35">
      <c r="B379" s="22" t="s">
        <v>568</v>
      </c>
      <c r="C379" s="23"/>
      <c r="F379" s="22" t="s">
        <v>648</v>
      </c>
      <c r="G379" s="23"/>
    </row>
    <row r="380" spans="2:7" x14ac:dyDescent="0.35">
      <c r="B380" s="22" t="s">
        <v>579</v>
      </c>
      <c r="C380" s="23"/>
      <c r="F380" s="22" t="s">
        <v>656</v>
      </c>
      <c r="G380" s="23"/>
    </row>
    <row r="381" spans="2:7" x14ac:dyDescent="0.35">
      <c r="B381" s="22" t="s">
        <v>625</v>
      </c>
      <c r="C381" s="23"/>
      <c r="F381" s="22" t="s">
        <v>657</v>
      </c>
      <c r="G381" s="23"/>
    </row>
    <row r="382" spans="2:7" x14ac:dyDescent="0.35">
      <c r="B382" s="22" t="s">
        <v>1166</v>
      </c>
      <c r="C382" s="23"/>
      <c r="F382" s="22" t="s">
        <v>659</v>
      </c>
      <c r="G382" s="23"/>
    </row>
    <row r="383" spans="2:7" x14ac:dyDescent="0.35">
      <c r="B383" s="22" t="s">
        <v>673</v>
      </c>
      <c r="C383" s="23"/>
      <c r="F383" s="22" t="s">
        <v>661</v>
      </c>
      <c r="G383" s="23"/>
    </row>
    <row r="384" spans="2:7" x14ac:dyDescent="0.35">
      <c r="B384" s="22" t="s">
        <v>1167</v>
      </c>
      <c r="C384" s="23"/>
      <c r="F384" s="22" t="s">
        <v>663</v>
      </c>
      <c r="G384" s="23"/>
    </row>
    <row r="385" spans="2:7" x14ac:dyDescent="0.35">
      <c r="B385" s="22" t="s">
        <v>560</v>
      </c>
      <c r="C385" s="23"/>
      <c r="F385" s="22" t="s">
        <v>679</v>
      </c>
      <c r="G385" s="23"/>
    </row>
    <row r="386" spans="2:7" x14ac:dyDescent="0.35">
      <c r="B386" s="22" t="s">
        <v>584</v>
      </c>
      <c r="C386" s="23"/>
      <c r="F386" s="22" t="s">
        <v>682</v>
      </c>
      <c r="G386" s="23"/>
    </row>
    <row r="387" spans="2:7" x14ac:dyDescent="0.35">
      <c r="B387" s="22" t="s">
        <v>705</v>
      </c>
      <c r="C387" s="23"/>
      <c r="F387" s="22" t="s">
        <v>684</v>
      </c>
      <c r="G387" s="23"/>
    </row>
    <row r="388" spans="2:7" x14ac:dyDescent="0.35">
      <c r="B388" s="22" t="s">
        <v>694</v>
      </c>
      <c r="C388" s="23"/>
      <c r="F388" s="22" t="s">
        <v>686</v>
      </c>
      <c r="G388" s="23"/>
    </row>
    <row r="389" spans="2:7" x14ac:dyDescent="0.35">
      <c r="B389" s="22" t="s">
        <v>688</v>
      </c>
      <c r="C389" s="23"/>
      <c r="F389" s="22" t="s">
        <v>688</v>
      </c>
      <c r="G389" s="23"/>
    </row>
    <row r="390" spans="2:7" x14ac:dyDescent="0.35">
      <c r="B390" s="22" t="s">
        <v>562</v>
      </c>
      <c r="C390" s="23"/>
      <c r="F390" s="22" t="s">
        <v>690</v>
      </c>
      <c r="G390" s="23"/>
    </row>
    <row r="391" spans="2:7" x14ac:dyDescent="0.35">
      <c r="B391" s="22" t="s">
        <v>695</v>
      </c>
      <c r="C391" s="23"/>
      <c r="F391" s="22" t="s">
        <v>692</v>
      </c>
      <c r="G391" s="23"/>
    </row>
    <row r="392" spans="2:7" x14ac:dyDescent="0.35">
      <c r="B392" s="22" t="s">
        <v>621</v>
      </c>
      <c r="C392" s="23"/>
      <c r="F392" s="22" t="s">
        <v>694</v>
      </c>
      <c r="G392" s="23"/>
    </row>
    <row r="393" spans="2:7" x14ac:dyDescent="0.35">
      <c r="B393" s="22" t="s">
        <v>686</v>
      </c>
      <c r="C393" s="23"/>
      <c r="F393" s="22" t="s">
        <v>695</v>
      </c>
      <c r="G393" s="23"/>
    </row>
    <row r="394" spans="2:7" x14ac:dyDescent="0.35">
      <c r="B394" s="22" t="s">
        <v>680</v>
      </c>
      <c r="C394" s="23"/>
      <c r="F394" s="22" t="s">
        <v>697</v>
      </c>
      <c r="G394" s="23"/>
    </row>
    <row r="395" spans="2:7" x14ac:dyDescent="0.35">
      <c r="B395" s="22" t="s">
        <v>603</v>
      </c>
      <c r="C395" s="23"/>
      <c r="F395" s="22" t="s">
        <v>699</v>
      </c>
      <c r="G395" s="23"/>
    </row>
    <row r="396" spans="2:7" x14ac:dyDescent="0.35">
      <c r="B396" s="22" t="s">
        <v>692</v>
      </c>
      <c r="C396" s="23"/>
      <c r="F396" s="22" t="s">
        <v>701</v>
      </c>
      <c r="G396" s="23"/>
    </row>
    <row r="397" spans="2:7" x14ac:dyDescent="0.35">
      <c r="B397" s="22" t="s">
        <v>717</v>
      </c>
      <c r="C397" s="23"/>
      <c r="F397" s="22" t="s">
        <v>703</v>
      </c>
      <c r="G397" s="23"/>
    </row>
    <row r="398" spans="2:7" x14ac:dyDescent="0.35">
      <c r="B398" s="22" t="s">
        <v>1168</v>
      </c>
      <c r="C398" s="23"/>
      <c r="F398" s="22" t="s">
        <v>719</v>
      </c>
      <c r="G398" s="23"/>
    </row>
    <row r="399" spans="2:7" x14ac:dyDescent="0.35">
      <c r="B399" s="22" t="s">
        <v>636</v>
      </c>
      <c r="C399" s="23"/>
      <c r="F399" s="22" t="s">
        <v>724</v>
      </c>
      <c r="G399" s="23"/>
    </row>
    <row r="400" spans="2:7" x14ac:dyDescent="0.35">
      <c r="B400" s="22" t="s">
        <v>664</v>
      </c>
      <c r="C400" s="23"/>
      <c r="F400" s="22" t="s">
        <v>726</v>
      </c>
      <c r="G400" s="23"/>
    </row>
    <row r="401" spans="2:7" x14ac:dyDescent="0.35">
      <c r="B401" s="22" t="s">
        <v>701</v>
      </c>
      <c r="C401" s="23"/>
      <c r="F401" s="22" t="s">
        <v>765</v>
      </c>
      <c r="G401" s="23"/>
    </row>
    <row r="402" spans="2:7" x14ac:dyDescent="0.35">
      <c r="B402" s="22" t="s">
        <v>684</v>
      </c>
      <c r="C402" s="23"/>
      <c r="F402" s="22" t="s">
        <v>792</v>
      </c>
      <c r="G402" s="23"/>
    </row>
    <row r="403" spans="2:7" x14ac:dyDescent="0.35">
      <c r="B403" s="22" t="s">
        <v>709</v>
      </c>
      <c r="C403" s="23"/>
      <c r="F403" s="22" t="s">
        <v>796</v>
      </c>
      <c r="G403" s="23"/>
    </row>
    <row r="404" spans="2:7" x14ac:dyDescent="0.35">
      <c r="B404" s="22" t="s">
        <v>1169</v>
      </c>
      <c r="C404" s="23"/>
      <c r="F404" s="22" t="s">
        <v>800</v>
      </c>
      <c r="G404" s="23"/>
    </row>
    <row r="405" spans="2:7" x14ac:dyDescent="0.35">
      <c r="B405" s="22" t="s">
        <v>690</v>
      </c>
      <c r="C405" s="23"/>
      <c r="F405" s="22" t="s">
        <v>814</v>
      </c>
      <c r="G405" s="23"/>
    </row>
    <row r="406" spans="2:7" x14ac:dyDescent="0.35">
      <c r="B406" s="22" t="s">
        <v>1170</v>
      </c>
      <c r="C406" s="23"/>
      <c r="F406" s="22" t="s">
        <v>816</v>
      </c>
      <c r="G406" s="23"/>
    </row>
    <row r="407" spans="2:7" x14ac:dyDescent="0.35">
      <c r="B407" s="22" t="s">
        <v>682</v>
      </c>
      <c r="C407" s="23"/>
      <c r="F407" s="22" t="s">
        <v>818</v>
      </c>
      <c r="G407" s="23"/>
    </row>
    <row r="408" spans="2:7" x14ac:dyDescent="0.35">
      <c r="B408" s="22" t="s">
        <v>605</v>
      </c>
      <c r="C408" s="23"/>
      <c r="F408" s="22" t="s">
        <v>820</v>
      </c>
      <c r="G408" s="23"/>
    </row>
    <row r="409" spans="2:7" x14ac:dyDescent="0.35">
      <c r="B409" s="22" t="s">
        <v>1171</v>
      </c>
      <c r="C409" s="23"/>
      <c r="F409" s="22" t="s">
        <v>822</v>
      </c>
      <c r="G409" s="23"/>
    </row>
    <row r="410" spans="2:7" x14ac:dyDescent="0.35">
      <c r="B410" s="22" t="s">
        <v>697</v>
      </c>
      <c r="C410" s="23"/>
      <c r="F410" s="22" t="s">
        <v>823</v>
      </c>
      <c r="G410" s="23"/>
    </row>
    <row r="411" spans="2:7" x14ac:dyDescent="0.35">
      <c r="B411" s="22" t="s">
        <v>1172</v>
      </c>
      <c r="C411" s="23"/>
      <c r="F411" s="22" t="s">
        <v>825</v>
      </c>
      <c r="G411" s="23"/>
    </row>
    <row r="412" spans="2:7" x14ac:dyDescent="0.35">
      <c r="B412" s="22" t="s">
        <v>1173</v>
      </c>
      <c r="C412" s="23"/>
      <c r="F412" s="22" t="s">
        <v>827</v>
      </c>
      <c r="G412" s="23"/>
    </row>
    <row r="413" spans="2:7" x14ac:dyDescent="0.35">
      <c r="B413" s="22" t="s">
        <v>703</v>
      </c>
      <c r="C413" s="23"/>
      <c r="F413" s="22" t="s">
        <v>835</v>
      </c>
      <c r="G413" s="23"/>
    </row>
    <row r="414" spans="2:7" x14ac:dyDescent="0.35">
      <c r="B414" s="22" t="s">
        <v>699</v>
      </c>
      <c r="C414" s="23"/>
      <c r="F414" s="22" t="s">
        <v>847</v>
      </c>
      <c r="G414" s="23"/>
    </row>
    <row r="415" spans="2:7" x14ac:dyDescent="0.35">
      <c r="B415" s="22" t="s">
        <v>715</v>
      </c>
      <c r="C415" s="23"/>
      <c r="F415" s="22" t="s">
        <v>855</v>
      </c>
      <c r="G415" s="23"/>
    </row>
    <row r="416" spans="2:7" x14ac:dyDescent="0.35">
      <c r="B416" s="22" t="s">
        <v>1174</v>
      </c>
      <c r="C416" s="23"/>
      <c r="F416" s="22" t="s">
        <v>857</v>
      </c>
      <c r="G416" s="23"/>
    </row>
    <row r="417" spans="2:7" x14ac:dyDescent="0.35">
      <c r="B417" s="22" t="s">
        <v>1175</v>
      </c>
      <c r="C417" s="23"/>
      <c r="F417" s="22" t="s">
        <v>858</v>
      </c>
      <c r="G417" s="23"/>
    </row>
    <row r="418" spans="2:7" x14ac:dyDescent="0.35">
      <c r="B418" s="22" t="s">
        <v>601</v>
      </c>
      <c r="C418" s="23"/>
      <c r="F418" s="22" t="s">
        <v>860</v>
      </c>
      <c r="G418" s="23"/>
    </row>
    <row r="419" spans="2:7" x14ac:dyDescent="0.35">
      <c r="B419" s="22" t="s">
        <v>566</v>
      </c>
      <c r="C419" s="23"/>
      <c r="F419" s="22" t="s">
        <v>862</v>
      </c>
      <c r="G419" s="23"/>
    </row>
    <row r="420" spans="2:7" x14ac:dyDescent="0.35">
      <c r="B420" s="22" t="s">
        <v>1176</v>
      </c>
      <c r="C420" s="23"/>
      <c r="F420" s="22" t="s">
        <v>864</v>
      </c>
      <c r="G420" s="23"/>
    </row>
    <row r="421" spans="2:7" x14ac:dyDescent="0.35">
      <c r="B421" s="22" t="s">
        <v>564</v>
      </c>
      <c r="C421" s="23"/>
      <c r="F421" s="22" t="s">
        <v>866</v>
      </c>
      <c r="G421" s="23"/>
    </row>
    <row r="422" spans="2:7" x14ac:dyDescent="0.35">
      <c r="B422" s="22" t="s">
        <v>1177</v>
      </c>
      <c r="C422" s="23"/>
      <c r="F422" s="22" t="s">
        <v>868</v>
      </c>
      <c r="G422" s="23"/>
    </row>
    <row r="423" spans="2:7" ht="15" thickBot="1" x14ac:dyDescent="0.4">
      <c r="B423" s="22" t="s">
        <v>1178</v>
      </c>
      <c r="C423" s="23"/>
      <c r="F423" s="24" t="s">
        <v>870</v>
      </c>
      <c r="G423" s="25"/>
    </row>
    <row r="424" spans="2:7" x14ac:dyDescent="0.35">
      <c r="B424" s="22" t="s">
        <v>711</v>
      </c>
      <c r="C424" s="23"/>
    </row>
    <row r="425" spans="2:7" x14ac:dyDescent="0.35">
      <c r="B425" s="22" t="s">
        <v>724</v>
      </c>
      <c r="C425" s="23"/>
    </row>
    <row r="426" spans="2:7" x14ac:dyDescent="0.35">
      <c r="B426" s="22" t="s">
        <v>550</v>
      </c>
      <c r="C426" s="23"/>
    </row>
    <row r="427" spans="2:7" x14ac:dyDescent="0.35">
      <c r="B427" s="22" t="s">
        <v>719</v>
      </c>
      <c r="C427" s="23"/>
    </row>
    <row r="428" spans="2:7" x14ac:dyDescent="0.35">
      <c r="B428" s="22" t="s">
        <v>722</v>
      </c>
      <c r="C428" s="23"/>
    </row>
    <row r="429" spans="2:7" x14ac:dyDescent="0.35">
      <c r="B429" s="22" t="s">
        <v>1179</v>
      </c>
      <c r="C429" s="23"/>
    </row>
    <row r="430" spans="2:7" x14ac:dyDescent="0.35">
      <c r="B430" s="22" t="s">
        <v>1180</v>
      </c>
      <c r="C430" s="23"/>
    </row>
    <row r="431" spans="2:7" x14ac:dyDescent="0.35">
      <c r="B431" s="22" t="s">
        <v>666</v>
      </c>
      <c r="C431" s="23"/>
    </row>
    <row r="432" spans="2:7" x14ac:dyDescent="0.35">
      <c r="B432" s="22" t="s">
        <v>720</v>
      </c>
      <c r="C432" s="23"/>
    </row>
    <row r="433" spans="2:3" x14ac:dyDescent="0.35">
      <c r="B433" s="22" t="s">
        <v>1181</v>
      </c>
      <c r="C433" s="23"/>
    </row>
    <row r="434" spans="2:3" x14ac:dyDescent="0.35">
      <c r="B434" s="22" t="s">
        <v>1182</v>
      </c>
      <c r="C434" s="23"/>
    </row>
    <row r="435" spans="2:3" x14ac:dyDescent="0.35">
      <c r="B435" s="22" t="s">
        <v>607</v>
      </c>
      <c r="C435" s="23"/>
    </row>
    <row r="436" spans="2:3" x14ac:dyDescent="0.35">
      <c r="B436" s="22" t="s">
        <v>1183</v>
      </c>
      <c r="C436" s="23"/>
    </row>
    <row r="437" spans="2:3" x14ac:dyDescent="0.35">
      <c r="B437" s="22" t="s">
        <v>1184</v>
      </c>
      <c r="C437" s="23"/>
    </row>
    <row r="438" spans="2:3" x14ac:dyDescent="0.35">
      <c r="B438" s="22" t="s">
        <v>734</v>
      </c>
      <c r="C438" s="23"/>
    </row>
    <row r="439" spans="2:3" x14ac:dyDescent="0.35">
      <c r="B439" s="22" t="s">
        <v>1185</v>
      </c>
      <c r="C439" s="23"/>
    </row>
    <row r="440" spans="2:3" x14ac:dyDescent="0.35">
      <c r="B440" s="22" t="s">
        <v>1186</v>
      </c>
      <c r="C440" s="23"/>
    </row>
    <row r="441" spans="2:3" x14ac:dyDescent="0.35">
      <c r="B441" s="22" t="s">
        <v>1187</v>
      </c>
      <c r="C441" s="23"/>
    </row>
    <row r="442" spans="2:3" x14ac:dyDescent="0.35">
      <c r="B442" s="22" t="s">
        <v>730</v>
      </c>
      <c r="C442" s="23"/>
    </row>
    <row r="443" spans="2:3" x14ac:dyDescent="0.35">
      <c r="B443" s="22" t="s">
        <v>1188</v>
      </c>
      <c r="C443" s="23"/>
    </row>
    <row r="444" spans="2:3" x14ac:dyDescent="0.35">
      <c r="B444" s="22" t="s">
        <v>728</v>
      </c>
      <c r="C444" s="23"/>
    </row>
    <row r="445" spans="2:3" x14ac:dyDescent="0.35">
      <c r="B445" s="22" t="s">
        <v>1189</v>
      </c>
      <c r="C445" s="23"/>
    </row>
    <row r="446" spans="2:3" x14ac:dyDescent="0.35">
      <c r="B446" s="22" t="s">
        <v>1190</v>
      </c>
      <c r="C446" s="23"/>
    </row>
    <row r="447" spans="2:3" x14ac:dyDescent="0.35">
      <c r="B447" s="22" t="s">
        <v>732</v>
      </c>
      <c r="C447" s="23"/>
    </row>
    <row r="448" spans="2:3" x14ac:dyDescent="0.35">
      <c r="B448" s="22" t="s">
        <v>726</v>
      </c>
      <c r="C448" s="23"/>
    </row>
    <row r="449" spans="2:3" x14ac:dyDescent="0.35">
      <c r="B449" s="22" t="s">
        <v>1191</v>
      </c>
      <c r="C449" s="23"/>
    </row>
    <row r="450" spans="2:3" x14ac:dyDescent="0.35">
      <c r="B450" s="22" t="s">
        <v>1192</v>
      </c>
      <c r="C450" s="23"/>
    </row>
    <row r="451" spans="2:3" x14ac:dyDescent="0.35">
      <c r="B451" s="22" t="s">
        <v>1193</v>
      </c>
      <c r="C451" s="23"/>
    </row>
    <row r="452" spans="2:3" x14ac:dyDescent="0.35">
      <c r="B452" s="22" t="s">
        <v>746</v>
      </c>
      <c r="C452" s="23"/>
    </row>
    <row r="453" spans="2:3" x14ac:dyDescent="0.35">
      <c r="B453" s="22" t="s">
        <v>1194</v>
      </c>
      <c r="C453" s="23"/>
    </row>
    <row r="454" spans="2:3" x14ac:dyDescent="0.35">
      <c r="B454" s="22" t="s">
        <v>1195</v>
      </c>
      <c r="C454" s="23"/>
    </row>
    <row r="455" spans="2:3" x14ac:dyDescent="0.35">
      <c r="B455" s="22" t="s">
        <v>759</v>
      </c>
      <c r="C455" s="23"/>
    </row>
    <row r="456" spans="2:3" x14ac:dyDescent="0.35">
      <c r="B456" s="22" t="s">
        <v>1196</v>
      </c>
      <c r="C456" s="23"/>
    </row>
    <row r="457" spans="2:3" x14ac:dyDescent="0.35">
      <c r="B457" s="22" t="s">
        <v>1197</v>
      </c>
      <c r="C457" s="23"/>
    </row>
    <row r="458" spans="2:3" x14ac:dyDescent="0.35">
      <c r="B458" s="22" t="s">
        <v>644</v>
      </c>
      <c r="C458" s="23"/>
    </row>
    <row r="459" spans="2:3" x14ac:dyDescent="0.35">
      <c r="B459" s="22" t="s">
        <v>1198</v>
      </c>
      <c r="C459" s="23"/>
    </row>
    <row r="460" spans="2:3" x14ac:dyDescent="0.35">
      <c r="B460" s="22" t="s">
        <v>1199</v>
      </c>
      <c r="C460" s="23"/>
    </row>
    <row r="461" spans="2:3" x14ac:dyDescent="0.35">
      <c r="B461" s="22" t="s">
        <v>655</v>
      </c>
      <c r="C461" s="23"/>
    </row>
    <row r="462" spans="2:3" x14ac:dyDescent="0.35">
      <c r="B462" s="22" t="s">
        <v>1200</v>
      </c>
      <c r="C462" s="23"/>
    </row>
    <row r="463" spans="2:3" x14ac:dyDescent="0.35">
      <c r="B463" s="22" t="s">
        <v>1201</v>
      </c>
      <c r="C463" s="23"/>
    </row>
    <row r="464" spans="2:3" x14ac:dyDescent="0.35">
      <c r="B464" s="22" t="s">
        <v>1202</v>
      </c>
      <c r="C464" s="23"/>
    </row>
    <row r="465" spans="2:3" x14ac:dyDescent="0.35">
      <c r="B465" s="22" t="s">
        <v>1203</v>
      </c>
      <c r="C465" s="23"/>
    </row>
    <row r="466" spans="2:3" x14ac:dyDescent="0.35">
      <c r="B466" s="22" t="s">
        <v>1204</v>
      </c>
      <c r="C466" s="23"/>
    </row>
    <row r="467" spans="2:3" x14ac:dyDescent="0.35">
      <c r="B467" s="22" t="s">
        <v>1205</v>
      </c>
      <c r="C467" s="23"/>
    </row>
    <row r="468" spans="2:3" x14ac:dyDescent="0.35">
      <c r="B468" s="22" t="s">
        <v>1206</v>
      </c>
      <c r="C468" s="23"/>
    </row>
    <row r="469" spans="2:3" x14ac:dyDescent="0.35">
      <c r="B469" s="22" t="s">
        <v>1207</v>
      </c>
      <c r="C469" s="23"/>
    </row>
    <row r="470" spans="2:3" x14ac:dyDescent="0.35">
      <c r="B470" s="22" t="s">
        <v>1208</v>
      </c>
      <c r="C470" s="23"/>
    </row>
    <row r="471" spans="2:3" x14ac:dyDescent="0.35">
      <c r="B471" s="22" t="s">
        <v>1209</v>
      </c>
      <c r="C471" s="23"/>
    </row>
    <row r="472" spans="2:3" x14ac:dyDescent="0.35">
      <c r="B472" s="22" t="s">
        <v>1210</v>
      </c>
      <c r="C472" s="23"/>
    </row>
    <row r="473" spans="2:3" x14ac:dyDescent="0.35">
      <c r="B473" s="22" t="s">
        <v>1211</v>
      </c>
      <c r="C473" s="23"/>
    </row>
    <row r="474" spans="2:3" x14ac:dyDescent="0.35">
      <c r="B474" s="22" t="s">
        <v>1212</v>
      </c>
      <c r="C474" s="23"/>
    </row>
    <row r="475" spans="2:3" x14ac:dyDescent="0.35">
      <c r="B475" s="22" t="s">
        <v>1213</v>
      </c>
      <c r="C475" s="23"/>
    </row>
    <row r="476" spans="2:3" x14ac:dyDescent="0.35">
      <c r="B476" s="22" t="s">
        <v>1214</v>
      </c>
      <c r="C476" s="23"/>
    </row>
    <row r="477" spans="2:3" x14ac:dyDescent="0.35">
      <c r="B477" s="22" t="s">
        <v>1215</v>
      </c>
      <c r="C477" s="23"/>
    </row>
    <row r="478" spans="2:3" x14ac:dyDescent="0.35">
      <c r="B478" s="22" t="s">
        <v>1216</v>
      </c>
      <c r="C478" s="23"/>
    </row>
    <row r="479" spans="2:3" x14ac:dyDescent="0.35">
      <c r="B479" s="22" t="s">
        <v>1217</v>
      </c>
      <c r="C479" s="23"/>
    </row>
    <row r="480" spans="2:3" x14ac:dyDescent="0.35">
      <c r="B480" s="22" t="s">
        <v>1218</v>
      </c>
      <c r="C480" s="23"/>
    </row>
    <row r="481" spans="2:3" x14ac:dyDescent="0.35">
      <c r="B481" s="22" t="s">
        <v>1219</v>
      </c>
      <c r="C481" s="23"/>
    </row>
    <row r="482" spans="2:3" x14ac:dyDescent="0.35">
      <c r="B482" s="22" t="s">
        <v>1220</v>
      </c>
      <c r="C482" s="23"/>
    </row>
    <row r="483" spans="2:3" x14ac:dyDescent="0.35">
      <c r="B483" s="22" t="s">
        <v>1221</v>
      </c>
      <c r="C483" s="23"/>
    </row>
    <row r="484" spans="2:3" x14ac:dyDescent="0.35">
      <c r="B484" s="22" t="s">
        <v>1222</v>
      </c>
      <c r="C484" s="23"/>
    </row>
    <row r="485" spans="2:3" x14ac:dyDescent="0.35">
      <c r="B485" s="22" t="s">
        <v>1223</v>
      </c>
      <c r="C485" s="23"/>
    </row>
    <row r="486" spans="2:3" x14ac:dyDescent="0.35">
      <c r="B486" s="22" t="s">
        <v>1224</v>
      </c>
      <c r="C486" s="23"/>
    </row>
    <row r="487" spans="2:3" x14ac:dyDescent="0.35">
      <c r="B487" s="22" t="s">
        <v>1225</v>
      </c>
      <c r="C487" s="23"/>
    </row>
    <row r="488" spans="2:3" x14ac:dyDescent="0.35">
      <c r="B488" s="22" t="s">
        <v>1226</v>
      </c>
      <c r="C488" s="23"/>
    </row>
    <row r="489" spans="2:3" x14ac:dyDescent="0.35">
      <c r="B489" s="22" t="s">
        <v>1227</v>
      </c>
      <c r="C489" s="23"/>
    </row>
    <row r="490" spans="2:3" x14ac:dyDescent="0.35">
      <c r="B490" s="22" t="s">
        <v>1228</v>
      </c>
      <c r="C490" s="23"/>
    </row>
    <row r="491" spans="2:3" x14ac:dyDescent="0.35">
      <c r="B491" s="22" t="s">
        <v>1229</v>
      </c>
      <c r="C491" s="23"/>
    </row>
    <row r="492" spans="2:3" x14ac:dyDescent="0.35">
      <c r="B492" s="22" t="s">
        <v>1230</v>
      </c>
      <c r="C492" s="23"/>
    </row>
    <row r="493" spans="2:3" x14ac:dyDescent="0.35">
      <c r="B493" s="22" t="s">
        <v>597</v>
      </c>
      <c r="C493" s="23"/>
    </row>
    <row r="494" spans="2:3" x14ac:dyDescent="0.35">
      <c r="B494" s="22" t="s">
        <v>1231</v>
      </c>
      <c r="C494" s="23"/>
    </row>
    <row r="495" spans="2:3" x14ac:dyDescent="0.35">
      <c r="B495" s="22" t="s">
        <v>1232</v>
      </c>
      <c r="C495" s="23"/>
    </row>
    <row r="496" spans="2:3" x14ac:dyDescent="0.35">
      <c r="B496" s="22" t="s">
        <v>1233</v>
      </c>
      <c r="C496" s="23"/>
    </row>
    <row r="497" spans="2:3" x14ac:dyDescent="0.35">
      <c r="B497" s="22" t="s">
        <v>1234</v>
      </c>
      <c r="C497" s="23"/>
    </row>
    <row r="498" spans="2:3" x14ac:dyDescent="0.35">
      <c r="B498" s="22" t="s">
        <v>1235</v>
      </c>
      <c r="C498" s="23"/>
    </row>
    <row r="499" spans="2:3" x14ac:dyDescent="0.35">
      <c r="B499" s="22" t="s">
        <v>1236</v>
      </c>
      <c r="C499" s="23"/>
    </row>
    <row r="500" spans="2:3" x14ac:dyDescent="0.35">
      <c r="B500" s="22" t="s">
        <v>1237</v>
      </c>
      <c r="C500" s="23"/>
    </row>
    <row r="501" spans="2:3" x14ac:dyDescent="0.35">
      <c r="B501" s="22" t="s">
        <v>749</v>
      </c>
      <c r="C501" s="23"/>
    </row>
    <row r="502" spans="2:3" x14ac:dyDescent="0.35">
      <c r="B502" s="22" t="s">
        <v>1238</v>
      </c>
      <c r="C502" s="23"/>
    </row>
    <row r="503" spans="2:3" x14ac:dyDescent="0.35">
      <c r="B503" s="22" t="s">
        <v>1239</v>
      </c>
      <c r="C503" s="23"/>
    </row>
    <row r="504" spans="2:3" x14ac:dyDescent="0.35">
      <c r="B504" s="22" t="s">
        <v>1240</v>
      </c>
      <c r="C504" s="23"/>
    </row>
    <row r="505" spans="2:3" x14ac:dyDescent="0.35">
      <c r="B505" s="22" t="s">
        <v>1241</v>
      </c>
      <c r="C505" s="23"/>
    </row>
    <row r="506" spans="2:3" x14ac:dyDescent="0.35">
      <c r="B506" s="22" t="s">
        <v>1242</v>
      </c>
      <c r="C506" s="23"/>
    </row>
    <row r="507" spans="2:3" x14ac:dyDescent="0.35">
      <c r="B507" s="22" t="s">
        <v>1243</v>
      </c>
      <c r="C507" s="23"/>
    </row>
    <row r="508" spans="2:3" x14ac:dyDescent="0.35">
      <c r="B508" s="22" t="s">
        <v>1244</v>
      </c>
      <c r="C508" s="23"/>
    </row>
    <row r="509" spans="2:3" x14ac:dyDescent="0.35">
      <c r="B509" s="22" t="s">
        <v>1245</v>
      </c>
      <c r="C509" s="23"/>
    </row>
    <row r="510" spans="2:3" x14ac:dyDescent="0.35">
      <c r="B510" s="22" t="s">
        <v>1246</v>
      </c>
      <c r="C510" s="23"/>
    </row>
    <row r="511" spans="2:3" x14ac:dyDescent="0.35">
      <c r="B511" s="22" t="s">
        <v>747</v>
      </c>
      <c r="C511" s="23"/>
    </row>
    <row r="512" spans="2:3" x14ac:dyDescent="0.35">
      <c r="B512" s="22" t="s">
        <v>1247</v>
      </c>
      <c r="C512" s="23"/>
    </row>
    <row r="513" spans="2:3" x14ac:dyDescent="0.35">
      <c r="B513" s="22" t="s">
        <v>1248</v>
      </c>
      <c r="C513" s="23"/>
    </row>
    <row r="514" spans="2:3" x14ac:dyDescent="0.35">
      <c r="B514" s="22" t="s">
        <v>1249</v>
      </c>
      <c r="C514" s="23"/>
    </row>
    <row r="515" spans="2:3" x14ac:dyDescent="0.35">
      <c r="B515" s="22" t="s">
        <v>740</v>
      </c>
      <c r="C515" s="23"/>
    </row>
    <row r="516" spans="2:3" x14ac:dyDescent="0.35">
      <c r="B516" s="22" t="s">
        <v>1250</v>
      </c>
      <c r="C516" s="23"/>
    </row>
    <row r="517" spans="2:3" x14ac:dyDescent="0.35">
      <c r="B517" s="22" t="s">
        <v>755</v>
      </c>
      <c r="C517" s="23"/>
    </row>
    <row r="518" spans="2:3" x14ac:dyDescent="0.35">
      <c r="B518" s="22" t="s">
        <v>1251</v>
      </c>
      <c r="C518" s="23"/>
    </row>
    <row r="519" spans="2:3" x14ac:dyDescent="0.35">
      <c r="B519" s="22" t="s">
        <v>1252</v>
      </c>
      <c r="C519" s="23"/>
    </row>
    <row r="520" spans="2:3" x14ac:dyDescent="0.35">
      <c r="B520" s="22" t="s">
        <v>1253</v>
      </c>
      <c r="C520" s="23"/>
    </row>
    <row r="521" spans="2:3" x14ac:dyDescent="0.35">
      <c r="B521" s="22" t="s">
        <v>1254</v>
      </c>
      <c r="C521" s="23"/>
    </row>
    <row r="522" spans="2:3" x14ac:dyDescent="0.35">
      <c r="B522" s="22" t="s">
        <v>1255</v>
      </c>
      <c r="C522" s="23"/>
    </row>
    <row r="523" spans="2:3" x14ac:dyDescent="0.35">
      <c r="B523" s="22" t="s">
        <v>1256</v>
      </c>
      <c r="C523" s="23"/>
    </row>
    <row r="524" spans="2:3" x14ac:dyDescent="0.35">
      <c r="B524" s="22" t="s">
        <v>757</v>
      </c>
      <c r="C524" s="23"/>
    </row>
    <row r="525" spans="2:3" x14ac:dyDescent="0.35">
      <c r="B525" s="22" t="s">
        <v>1257</v>
      </c>
      <c r="C525" s="23"/>
    </row>
    <row r="526" spans="2:3" x14ac:dyDescent="0.35">
      <c r="B526" s="22" t="s">
        <v>736</v>
      </c>
      <c r="C526" s="23"/>
    </row>
    <row r="527" spans="2:3" x14ac:dyDescent="0.35">
      <c r="B527" s="22" t="s">
        <v>744</v>
      </c>
      <c r="C527" s="23"/>
    </row>
    <row r="528" spans="2:3" x14ac:dyDescent="0.35">
      <c r="B528" s="22" t="s">
        <v>1258</v>
      </c>
      <c r="C528" s="23"/>
    </row>
    <row r="529" spans="2:3" x14ac:dyDescent="0.35">
      <c r="B529" s="22" t="s">
        <v>1259</v>
      </c>
      <c r="C529" s="23"/>
    </row>
    <row r="530" spans="2:3" x14ac:dyDescent="0.35">
      <c r="B530" s="22" t="s">
        <v>753</v>
      </c>
      <c r="C530" s="23"/>
    </row>
    <row r="531" spans="2:3" x14ac:dyDescent="0.35">
      <c r="B531" s="22" t="s">
        <v>1260</v>
      </c>
      <c r="C531" s="23"/>
    </row>
    <row r="532" spans="2:3" x14ac:dyDescent="0.35">
      <c r="B532" s="22" t="s">
        <v>738</v>
      </c>
      <c r="C532" s="23"/>
    </row>
    <row r="533" spans="2:3" x14ac:dyDescent="0.35">
      <c r="B533" s="22" t="s">
        <v>608</v>
      </c>
      <c r="C533" s="23"/>
    </row>
    <row r="534" spans="2:3" x14ac:dyDescent="0.35">
      <c r="B534" s="22" t="s">
        <v>1261</v>
      </c>
      <c r="C534" s="23"/>
    </row>
    <row r="535" spans="2:3" x14ac:dyDescent="0.35">
      <c r="B535" s="22" t="s">
        <v>1262</v>
      </c>
      <c r="C535" s="23"/>
    </row>
    <row r="536" spans="2:3" x14ac:dyDescent="0.35">
      <c r="B536" s="22" t="s">
        <v>751</v>
      </c>
      <c r="C536" s="23"/>
    </row>
    <row r="537" spans="2:3" x14ac:dyDescent="0.35">
      <c r="B537" s="22" t="s">
        <v>1263</v>
      </c>
      <c r="C537" s="23"/>
    </row>
    <row r="538" spans="2:3" x14ac:dyDescent="0.35">
      <c r="B538" s="22" t="s">
        <v>742</v>
      </c>
      <c r="C538" s="23"/>
    </row>
    <row r="539" spans="2:3" x14ac:dyDescent="0.35">
      <c r="B539" s="22" t="s">
        <v>1264</v>
      </c>
      <c r="C539" s="23"/>
    </row>
    <row r="540" spans="2:3" x14ac:dyDescent="0.35">
      <c r="B540" s="22" t="s">
        <v>1265</v>
      </c>
      <c r="C540" s="23"/>
    </row>
    <row r="541" spans="2:3" x14ac:dyDescent="0.35">
      <c r="B541" s="22" t="s">
        <v>1266</v>
      </c>
      <c r="C541" s="23"/>
    </row>
    <row r="542" spans="2:3" x14ac:dyDescent="0.35">
      <c r="B542" s="22" t="s">
        <v>1267</v>
      </c>
      <c r="C542" s="23"/>
    </row>
    <row r="543" spans="2:3" x14ac:dyDescent="0.35">
      <c r="B543" s="22" t="s">
        <v>1268</v>
      </c>
      <c r="C543" s="23"/>
    </row>
    <row r="544" spans="2:3" x14ac:dyDescent="0.35">
      <c r="B544" s="22" t="s">
        <v>1269</v>
      </c>
      <c r="C544" s="23"/>
    </row>
    <row r="545" spans="2:3" x14ac:dyDescent="0.35">
      <c r="B545" s="22" t="s">
        <v>1270</v>
      </c>
      <c r="C545" s="23"/>
    </row>
    <row r="546" spans="2:3" x14ac:dyDescent="0.35">
      <c r="B546" s="22" t="s">
        <v>559</v>
      </c>
      <c r="C546" s="23"/>
    </row>
    <row r="547" spans="2:3" x14ac:dyDescent="0.35">
      <c r="B547" s="22" t="s">
        <v>570</v>
      </c>
      <c r="C547" s="23"/>
    </row>
    <row r="548" spans="2:3" x14ac:dyDescent="0.35">
      <c r="B548" s="22" t="s">
        <v>557</v>
      </c>
      <c r="C548" s="23"/>
    </row>
    <row r="549" spans="2:3" x14ac:dyDescent="0.35">
      <c r="B549" s="22" t="s">
        <v>555</v>
      </c>
      <c r="C549" s="23"/>
    </row>
    <row r="550" spans="2:3" x14ac:dyDescent="0.35">
      <c r="B550" s="22" t="s">
        <v>551</v>
      </c>
      <c r="C550" s="23"/>
    </row>
    <row r="551" spans="2:3" x14ac:dyDescent="0.35">
      <c r="B551" s="22" t="s">
        <v>1271</v>
      </c>
      <c r="C551" s="23"/>
    </row>
    <row r="552" spans="2:3" x14ac:dyDescent="0.35">
      <c r="B552" s="22" t="s">
        <v>1272</v>
      </c>
      <c r="C552" s="23"/>
    </row>
    <row r="553" spans="2:3" x14ac:dyDescent="0.35">
      <c r="B553" s="22" t="s">
        <v>1273</v>
      </c>
      <c r="C553" s="23"/>
    </row>
    <row r="554" spans="2:3" x14ac:dyDescent="0.35">
      <c r="B554" s="22" t="s">
        <v>575</v>
      </c>
      <c r="C554" s="23"/>
    </row>
    <row r="555" spans="2:3" x14ac:dyDescent="0.35">
      <c r="B555" s="22" t="s">
        <v>571</v>
      </c>
      <c r="C555" s="23"/>
    </row>
    <row r="556" spans="2:3" x14ac:dyDescent="0.35">
      <c r="B556" s="22" t="s">
        <v>1274</v>
      </c>
      <c r="C556" s="23"/>
    </row>
    <row r="557" spans="2:3" x14ac:dyDescent="0.35">
      <c r="B557" s="22" t="s">
        <v>573</v>
      </c>
      <c r="C557" s="23"/>
    </row>
    <row r="558" spans="2:3" x14ac:dyDescent="0.35">
      <c r="B558" s="22" t="s">
        <v>1275</v>
      </c>
      <c r="C558" s="23"/>
    </row>
    <row r="559" spans="2:3" x14ac:dyDescent="0.35">
      <c r="B559" s="22" t="s">
        <v>1276</v>
      </c>
      <c r="C559" s="23"/>
    </row>
    <row r="560" spans="2:3" x14ac:dyDescent="0.35">
      <c r="B560" s="22" t="s">
        <v>548</v>
      </c>
      <c r="C560" s="23"/>
    </row>
    <row r="561" spans="2:3" x14ac:dyDescent="0.35">
      <c r="B561" s="22" t="s">
        <v>553</v>
      </c>
      <c r="C561" s="23"/>
    </row>
    <row r="562" spans="2:3" x14ac:dyDescent="0.35">
      <c r="B562" s="22" t="s">
        <v>577</v>
      </c>
      <c r="C562" s="23"/>
    </row>
    <row r="563" spans="2:3" x14ac:dyDescent="0.35">
      <c r="B563" s="22" t="s">
        <v>1277</v>
      </c>
      <c r="C563" s="23"/>
    </row>
    <row r="564" spans="2:3" x14ac:dyDescent="0.35">
      <c r="B564" s="22" t="s">
        <v>581</v>
      </c>
      <c r="C564" s="23"/>
    </row>
    <row r="565" spans="2:3" x14ac:dyDescent="0.35">
      <c r="B565" s="22" t="s">
        <v>586</v>
      </c>
      <c r="C565" s="23"/>
    </row>
    <row r="566" spans="2:3" x14ac:dyDescent="0.35">
      <c r="B566" s="22" t="s">
        <v>1278</v>
      </c>
      <c r="C566" s="23"/>
    </row>
    <row r="567" spans="2:3" x14ac:dyDescent="0.35">
      <c r="B567" s="22" t="s">
        <v>610</v>
      </c>
      <c r="C567" s="23"/>
    </row>
    <row r="568" spans="2:3" x14ac:dyDescent="0.35">
      <c r="B568" s="22" t="s">
        <v>611</v>
      </c>
      <c r="C568" s="23"/>
    </row>
    <row r="569" spans="2:3" x14ac:dyDescent="0.35">
      <c r="B569" s="22" t="s">
        <v>1279</v>
      </c>
      <c r="C569" s="23"/>
    </row>
    <row r="570" spans="2:3" x14ac:dyDescent="0.35">
      <c r="B570" s="22" t="s">
        <v>589</v>
      </c>
      <c r="C570" s="23"/>
    </row>
    <row r="571" spans="2:3" x14ac:dyDescent="0.35">
      <c r="B571" s="22" t="s">
        <v>1280</v>
      </c>
      <c r="C571" s="23"/>
    </row>
    <row r="572" spans="2:3" x14ac:dyDescent="0.35">
      <c r="B572" s="22" t="s">
        <v>593</v>
      </c>
      <c r="C572" s="23"/>
    </row>
    <row r="573" spans="2:3" x14ac:dyDescent="0.35">
      <c r="B573" s="22" t="s">
        <v>615</v>
      </c>
      <c r="C573" s="23"/>
    </row>
    <row r="574" spans="2:3" x14ac:dyDescent="0.35">
      <c r="B574" s="22" t="s">
        <v>1281</v>
      </c>
      <c r="C574" s="23"/>
    </row>
    <row r="575" spans="2:3" x14ac:dyDescent="0.35">
      <c r="B575" s="22" t="s">
        <v>595</v>
      </c>
      <c r="C575" s="23"/>
    </row>
    <row r="576" spans="2:3" x14ac:dyDescent="0.35">
      <c r="B576" s="22" t="s">
        <v>613</v>
      </c>
      <c r="C576" s="23"/>
    </row>
    <row r="577" spans="2:3" x14ac:dyDescent="0.35">
      <c r="B577" s="22" t="s">
        <v>1282</v>
      </c>
      <c r="C577" s="23"/>
    </row>
    <row r="578" spans="2:3" x14ac:dyDescent="0.35">
      <c r="B578" s="22" t="s">
        <v>591</v>
      </c>
      <c r="C578" s="23"/>
    </row>
    <row r="579" spans="2:3" x14ac:dyDescent="0.35">
      <c r="B579" s="22" t="s">
        <v>1283</v>
      </c>
      <c r="C579" s="23"/>
    </row>
    <row r="580" spans="2:3" x14ac:dyDescent="0.35">
      <c r="B580" s="22" t="s">
        <v>1284</v>
      </c>
      <c r="C580" s="23"/>
    </row>
    <row r="581" spans="2:3" x14ac:dyDescent="0.35">
      <c r="B581" s="22" t="s">
        <v>587</v>
      </c>
      <c r="C581" s="23"/>
    </row>
    <row r="582" spans="2:3" x14ac:dyDescent="0.35">
      <c r="B582" s="22" t="s">
        <v>599</v>
      </c>
      <c r="C582" s="23"/>
    </row>
    <row r="583" spans="2:3" x14ac:dyDescent="0.35">
      <c r="B583" s="22" t="s">
        <v>1285</v>
      </c>
      <c r="C583" s="23"/>
    </row>
    <row r="584" spans="2:3" x14ac:dyDescent="0.35">
      <c r="B584" s="22" t="s">
        <v>583</v>
      </c>
      <c r="C584" s="23"/>
    </row>
    <row r="585" spans="2:3" x14ac:dyDescent="0.35">
      <c r="B585" s="22" t="s">
        <v>619</v>
      </c>
      <c r="C585" s="23"/>
    </row>
    <row r="586" spans="2:3" x14ac:dyDescent="0.35">
      <c r="B586" s="22" t="s">
        <v>638</v>
      </c>
      <c r="C586" s="23"/>
    </row>
    <row r="587" spans="2:3" x14ac:dyDescent="0.35">
      <c r="B587" s="22" t="s">
        <v>617</v>
      </c>
      <c r="C587" s="23"/>
    </row>
    <row r="588" spans="2:3" x14ac:dyDescent="0.35">
      <c r="B588" s="22" t="s">
        <v>623</v>
      </c>
      <c r="C588" s="23"/>
    </row>
    <row r="589" spans="2:3" x14ac:dyDescent="0.35">
      <c r="B589" s="22" t="s">
        <v>1286</v>
      </c>
      <c r="C589" s="23"/>
    </row>
    <row r="590" spans="2:3" x14ac:dyDescent="0.35">
      <c r="B590" s="22" t="s">
        <v>640</v>
      </c>
      <c r="C590" s="23"/>
    </row>
    <row r="591" spans="2:3" x14ac:dyDescent="0.35">
      <c r="B591" s="22" t="s">
        <v>1287</v>
      </c>
      <c r="C591" s="23"/>
    </row>
    <row r="592" spans="2:3" x14ac:dyDescent="0.35">
      <c r="B592" s="22" t="s">
        <v>634</v>
      </c>
      <c r="C592" s="23"/>
    </row>
    <row r="593" spans="2:3" x14ac:dyDescent="0.35">
      <c r="B593" s="22" t="s">
        <v>642</v>
      </c>
      <c r="C593" s="23"/>
    </row>
    <row r="594" spans="2:3" x14ac:dyDescent="0.35">
      <c r="B594" s="22" t="s">
        <v>632</v>
      </c>
      <c r="C594" s="23"/>
    </row>
    <row r="595" spans="2:3" x14ac:dyDescent="0.35">
      <c r="B595" s="22" t="s">
        <v>628</v>
      </c>
      <c r="C595" s="23"/>
    </row>
    <row r="596" spans="2:3" x14ac:dyDescent="0.35">
      <c r="B596" s="22" t="s">
        <v>630</v>
      </c>
      <c r="C596" s="23"/>
    </row>
    <row r="597" spans="2:3" x14ac:dyDescent="0.35">
      <c r="B597" s="22" t="s">
        <v>1288</v>
      </c>
      <c r="C597" s="23"/>
    </row>
    <row r="598" spans="2:3" x14ac:dyDescent="0.35">
      <c r="B598" s="22" t="s">
        <v>626</v>
      </c>
      <c r="C598" s="23"/>
    </row>
    <row r="599" spans="2:3" x14ac:dyDescent="0.35">
      <c r="B599" s="22" t="s">
        <v>652</v>
      </c>
      <c r="C599" s="23"/>
    </row>
    <row r="600" spans="2:3" x14ac:dyDescent="0.35">
      <c r="B600" s="22" t="s">
        <v>648</v>
      </c>
      <c r="C600" s="23"/>
    </row>
    <row r="601" spans="2:3" x14ac:dyDescent="0.35">
      <c r="B601" s="22" t="s">
        <v>650</v>
      </c>
      <c r="C601" s="23"/>
    </row>
    <row r="602" spans="2:3" x14ac:dyDescent="0.35">
      <c r="B602" s="22" t="s">
        <v>646</v>
      </c>
      <c r="C602" s="23"/>
    </row>
    <row r="603" spans="2:3" x14ac:dyDescent="0.35">
      <c r="B603" s="22" t="s">
        <v>1289</v>
      </c>
      <c r="C603" s="23"/>
    </row>
    <row r="604" spans="2:3" x14ac:dyDescent="0.35">
      <c r="B604" s="22" t="s">
        <v>1290</v>
      </c>
      <c r="C604" s="23"/>
    </row>
    <row r="605" spans="2:3" x14ac:dyDescent="0.35">
      <c r="B605" s="22" t="s">
        <v>654</v>
      </c>
      <c r="C605" s="23"/>
    </row>
    <row r="606" spans="2:3" x14ac:dyDescent="0.35">
      <c r="B606" s="22" t="s">
        <v>656</v>
      </c>
      <c r="C606" s="23"/>
    </row>
    <row r="607" spans="2:3" x14ac:dyDescent="0.35">
      <c r="B607" s="22" t="s">
        <v>1291</v>
      </c>
      <c r="C607" s="23"/>
    </row>
    <row r="608" spans="2:3" x14ac:dyDescent="0.35">
      <c r="B608" s="22" t="s">
        <v>670</v>
      </c>
      <c r="C608" s="23"/>
    </row>
    <row r="609" spans="2:3" x14ac:dyDescent="0.35">
      <c r="B609" s="22" t="s">
        <v>663</v>
      </c>
      <c r="C609" s="23"/>
    </row>
    <row r="610" spans="2:3" x14ac:dyDescent="0.35">
      <c r="B610" s="22" t="s">
        <v>1292</v>
      </c>
      <c r="C610" s="23"/>
    </row>
    <row r="611" spans="2:3" x14ac:dyDescent="0.35">
      <c r="B611" s="22" t="s">
        <v>1293</v>
      </c>
      <c r="C611" s="23"/>
    </row>
    <row r="612" spans="2:3" x14ac:dyDescent="0.35">
      <c r="B612" s="22" t="s">
        <v>1294</v>
      </c>
      <c r="C612" s="23"/>
    </row>
    <row r="613" spans="2:3" x14ac:dyDescent="0.35">
      <c r="B613" s="22" t="s">
        <v>661</v>
      </c>
      <c r="C613" s="23"/>
    </row>
    <row r="614" spans="2:3" x14ac:dyDescent="0.35">
      <c r="B614" s="22" t="s">
        <v>1295</v>
      </c>
      <c r="C614" s="23"/>
    </row>
    <row r="615" spans="2:3" x14ac:dyDescent="0.35">
      <c r="B615" s="22" t="s">
        <v>659</v>
      </c>
      <c r="C615" s="23"/>
    </row>
    <row r="616" spans="2:3" x14ac:dyDescent="0.35">
      <c r="B616" s="22" t="s">
        <v>671</v>
      </c>
      <c r="C616" s="23"/>
    </row>
    <row r="617" spans="2:3" x14ac:dyDescent="0.35">
      <c r="B617" s="22" t="s">
        <v>1296</v>
      </c>
      <c r="C617" s="23"/>
    </row>
    <row r="618" spans="2:3" x14ac:dyDescent="0.35">
      <c r="B618" s="22" t="s">
        <v>657</v>
      </c>
      <c r="C618" s="23"/>
    </row>
    <row r="619" spans="2:3" x14ac:dyDescent="0.35">
      <c r="B619" s="22" t="s">
        <v>668</v>
      </c>
      <c r="C619" s="23"/>
    </row>
    <row r="620" spans="2:3" x14ac:dyDescent="0.35">
      <c r="B620" s="22" t="s">
        <v>1297</v>
      </c>
      <c r="C620" s="23"/>
    </row>
    <row r="621" spans="2:3" x14ac:dyDescent="0.35">
      <c r="B621" s="22" t="s">
        <v>1298</v>
      </c>
      <c r="C621" s="23"/>
    </row>
    <row r="622" spans="2:3" x14ac:dyDescent="0.35">
      <c r="B622" s="22" t="s">
        <v>674</v>
      </c>
      <c r="C622" s="23"/>
    </row>
    <row r="623" spans="2:3" x14ac:dyDescent="0.35">
      <c r="B623" s="22" t="s">
        <v>677</v>
      </c>
      <c r="C623" s="23"/>
    </row>
    <row r="624" spans="2:3" x14ac:dyDescent="0.35">
      <c r="B624" s="22" t="s">
        <v>1299</v>
      </c>
      <c r="C624" s="23"/>
    </row>
    <row r="625" spans="2:3" x14ac:dyDescent="0.35">
      <c r="B625" s="22" t="s">
        <v>675</v>
      </c>
      <c r="C625" s="23"/>
    </row>
    <row r="626" spans="2:3" x14ac:dyDescent="0.35">
      <c r="B626" s="22" t="s">
        <v>1300</v>
      </c>
      <c r="C626" s="23"/>
    </row>
    <row r="627" spans="2:3" x14ac:dyDescent="0.35">
      <c r="B627" s="22" t="s">
        <v>760</v>
      </c>
      <c r="C627" s="23"/>
    </row>
    <row r="628" spans="2:3" x14ac:dyDescent="0.35">
      <c r="B628" s="22" t="s">
        <v>1301</v>
      </c>
      <c r="C628" s="23"/>
    </row>
    <row r="629" spans="2:3" x14ac:dyDescent="0.35">
      <c r="B629" s="22" t="s">
        <v>1302</v>
      </c>
      <c r="C629" s="23"/>
    </row>
    <row r="630" spans="2:3" x14ac:dyDescent="0.35">
      <c r="B630" s="22" t="s">
        <v>762</v>
      </c>
      <c r="C630" s="23"/>
    </row>
    <row r="631" spans="2:3" x14ac:dyDescent="0.35">
      <c r="B631" s="22" t="s">
        <v>763</v>
      </c>
      <c r="C631" s="23"/>
    </row>
    <row r="632" spans="2:3" x14ac:dyDescent="0.35">
      <c r="B632" s="22" t="s">
        <v>1303</v>
      </c>
      <c r="C632" s="23"/>
    </row>
    <row r="633" spans="2:3" x14ac:dyDescent="0.35">
      <c r="B633" s="22" t="s">
        <v>1304</v>
      </c>
      <c r="C633" s="23"/>
    </row>
    <row r="634" spans="2:3" x14ac:dyDescent="0.35">
      <c r="B634" s="22" t="s">
        <v>1305</v>
      </c>
      <c r="C634" s="23"/>
    </row>
    <row r="635" spans="2:3" x14ac:dyDescent="0.35">
      <c r="B635" s="22" t="s">
        <v>1306</v>
      </c>
      <c r="C635" s="23"/>
    </row>
    <row r="636" spans="2:3" x14ac:dyDescent="0.35">
      <c r="B636" s="22" t="s">
        <v>767</v>
      </c>
      <c r="C636" s="23"/>
    </row>
    <row r="637" spans="2:3" x14ac:dyDescent="0.35">
      <c r="B637" s="22" t="s">
        <v>1307</v>
      </c>
      <c r="C637" s="23"/>
    </row>
    <row r="638" spans="2:3" x14ac:dyDescent="0.35">
      <c r="B638" s="22" t="s">
        <v>1308</v>
      </c>
      <c r="C638" s="23"/>
    </row>
    <row r="639" spans="2:3" x14ac:dyDescent="0.35">
      <c r="B639" s="22" t="s">
        <v>769</v>
      </c>
      <c r="C639" s="23"/>
    </row>
    <row r="640" spans="2:3" x14ac:dyDescent="0.35">
      <c r="B640" s="22" t="s">
        <v>771</v>
      </c>
      <c r="C640" s="23"/>
    </row>
    <row r="641" spans="2:3" x14ac:dyDescent="0.35">
      <c r="B641" s="22" t="s">
        <v>765</v>
      </c>
      <c r="C641" s="23"/>
    </row>
    <row r="642" spans="2:3" x14ac:dyDescent="0.35">
      <c r="B642" s="22" t="s">
        <v>1309</v>
      </c>
      <c r="C642" s="23"/>
    </row>
    <row r="643" spans="2:3" x14ac:dyDescent="0.35">
      <c r="B643" s="22" t="s">
        <v>1310</v>
      </c>
      <c r="C643" s="23"/>
    </row>
    <row r="644" spans="2:3" x14ac:dyDescent="0.35">
      <c r="B644" s="22" t="s">
        <v>1311</v>
      </c>
      <c r="C644" s="23"/>
    </row>
    <row r="645" spans="2:3" x14ac:dyDescent="0.35">
      <c r="B645" s="22" t="s">
        <v>775</v>
      </c>
      <c r="C645" s="23"/>
    </row>
    <row r="646" spans="2:3" x14ac:dyDescent="0.35">
      <c r="B646" s="22" t="s">
        <v>782</v>
      </c>
      <c r="C646" s="23"/>
    </row>
    <row r="647" spans="2:3" x14ac:dyDescent="0.35">
      <c r="B647" s="22" t="s">
        <v>1312</v>
      </c>
      <c r="C647" s="23"/>
    </row>
    <row r="648" spans="2:3" x14ac:dyDescent="0.35">
      <c r="B648" s="22" t="s">
        <v>779</v>
      </c>
      <c r="C648" s="23"/>
    </row>
    <row r="649" spans="2:3" x14ac:dyDescent="0.35">
      <c r="B649" s="22" t="s">
        <v>1313</v>
      </c>
      <c r="C649" s="23"/>
    </row>
    <row r="650" spans="2:3" x14ac:dyDescent="0.35">
      <c r="B650" s="22" t="s">
        <v>773</v>
      </c>
      <c r="C650" s="23"/>
    </row>
    <row r="651" spans="2:3" x14ac:dyDescent="0.35">
      <c r="B651" s="22" t="s">
        <v>783</v>
      </c>
      <c r="C651" s="23"/>
    </row>
    <row r="652" spans="2:3" x14ac:dyDescent="0.35">
      <c r="B652" s="22" t="s">
        <v>1314</v>
      </c>
      <c r="C652" s="23"/>
    </row>
    <row r="653" spans="2:3" x14ac:dyDescent="0.35">
      <c r="B653" s="22" t="s">
        <v>1315</v>
      </c>
      <c r="C653" s="23"/>
    </row>
    <row r="654" spans="2:3" x14ac:dyDescent="0.35">
      <c r="B654" s="22" t="s">
        <v>777</v>
      </c>
      <c r="C654" s="23"/>
    </row>
    <row r="655" spans="2:3" x14ac:dyDescent="0.35">
      <c r="B655" s="22" t="s">
        <v>1316</v>
      </c>
      <c r="C655" s="23"/>
    </row>
    <row r="656" spans="2:3" x14ac:dyDescent="0.35">
      <c r="B656" s="22" t="s">
        <v>780</v>
      </c>
      <c r="C656" s="23"/>
    </row>
    <row r="657" spans="2:3" x14ac:dyDescent="0.35">
      <c r="B657" s="22" t="s">
        <v>1317</v>
      </c>
      <c r="C657" s="23"/>
    </row>
    <row r="658" spans="2:3" x14ac:dyDescent="0.35">
      <c r="B658" s="22" t="s">
        <v>1318</v>
      </c>
      <c r="C658" s="23"/>
    </row>
    <row r="659" spans="2:3" x14ac:dyDescent="0.35">
      <c r="B659" s="22" t="s">
        <v>1319</v>
      </c>
      <c r="C659" s="23"/>
    </row>
    <row r="660" spans="2:3" x14ac:dyDescent="0.35">
      <c r="B660" s="22" t="s">
        <v>1320</v>
      </c>
      <c r="C660" s="23"/>
    </row>
    <row r="661" spans="2:3" x14ac:dyDescent="0.35">
      <c r="B661" s="22" t="s">
        <v>1321</v>
      </c>
      <c r="C661" s="23"/>
    </row>
    <row r="662" spans="2:3" x14ac:dyDescent="0.35">
      <c r="B662" s="22" t="s">
        <v>802</v>
      </c>
      <c r="C662" s="23"/>
    </row>
    <row r="663" spans="2:3" x14ac:dyDescent="0.35">
      <c r="B663" s="22" t="s">
        <v>789</v>
      </c>
      <c r="C663" s="23"/>
    </row>
    <row r="664" spans="2:3" x14ac:dyDescent="0.35">
      <c r="B664" s="22" t="s">
        <v>1322</v>
      </c>
      <c r="C664" s="23"/>
    </row>
    <row r="665" spans="2:3" x14ac:dyDescent="0.35">
      <c r="B665" s="22" t="s">
        <v>1323</v>
      </c>
      <c r="C665" s="23"/>
    </row>
    <row r="666" spans="2:3" x14ac:dyDescent="0.35">
      <c r="B666" s="22" t="s">
        <v>785</v>
      </c>
      <c r="C666" s="23"/>
    </row>
    <row r="667" spans="2:3" x14ac:dyDescent="0.35">
      <c r="B667" s="22" t="s">
        <v>1324</v>
      </c>
      <c r="C667" s="23"/>
    </row>
    <row r="668" spans="2:3" x14ac:dyDescent="0.35">
      <c r="B668" s="22" t="s">
        <v>1325</v>
      </c>
      <c r="C668" s="23"/>
    </row>
    <row r="669" spans="2:3" x14ac:dyDescent="0.35">
      <c r="B669" s="22" t="s">
        <v>787</v>
      </c>
      <c r="C669" s="23"/>
    </row>
    <row r="670" spans="2:3" x14ac:dyDescent="0.35">
      <c r="B670" s="22" t="s">
        <v>1326</v>
      </c>
      <c r="C670" s="23"/>
    </row>
    <row r="671" spans="2:3" x14ac:dyDescent="0.35">
      <c r="B671" s="22" t="s">
        <v>790</v>
      </c>
      <c r="C671" s="23"/>
    </row>
    <row r="672" spans="2:3" x14ac:dyDescent="0.35">
      <c r="B672" s="22" t="s">
        <v>1327</v>
      </c>
      <c r="C672" s="23"/>
    </row>
    <row r="673" spans="2:3" x14ac:dyDescent="0.35">
      <c r="B673" s="22" t="s">
        <v>792</v>
      </c>
      <c r="C673" s="23"/>
    </row>
    <row r="674" spans="2:3" x14ac:dyDescent="0.35">
      <c r="B674" s="22" t="s">
        <v>800</v>
      </c>
      <c r="C674" s="23"/>
    </row>
    <row r="675" spans="2:3" x14ac:dyDescent="0.35">
      <c r="B675" s="22" t="s">
        <v>1328</v>
      </c>
      <c r="C675" s="23"/>
    </row>
    <row r="676" spans="2:3" x14ac:dyDescent="0.35">
      <c r="B676" s="22" t="s">
        <v>1329</v>
      </c>
      <c r="C676" s="23"/>
    </row>
    <row r="677" spans="2:3" x14ac:dyDescent="0.35">
      <c r="B677" s="22" t="s">
        <v>803</v>
      </c>
      <c r="C677" s="23"/>
    </row>
    <row r="678" spans="2:3" x14ac:dyDescent="0.35">
      <c r="B678" s="22" t="s">
        <v>1330</v>
      </c>
      <c r="C678" s="23"/>
    </row>
    <row r="679" spans="2:3" x14ac:dyDescent="0.35">
      <c r="B679" s="22" t="s">
        <v>805</v>
      </c>
      <c r="C679" s="23"/>
    </row>
    <row r="680" spans="2:3" x14ac:dyDescent="0.35">
      <c r="B680" s="22" t="s">
        <v>796</v>
      </c>
      <c r="C680" s="23"/>
    </row>
    <row r="681" spans="2:3" x14ac:dyDescent="0.35">
      <c r="B681" s="22" t="s">
        <v>794</v>
      </c>
      <c r="C681" s="23"/>
    </row>
    <row r="682" spans="2:3" x14ac:dyDescent="0.35">
      <c r="B682" s="22" t="s">
        <v>798</v>
      </c>
      <c r="C682" s="23"/>
    </row>
    <row r="683" spans="2:3" x14ac:dyDescent="0.35">
      <c r="B683" s="22" t="s">
        <v>1331</v>
      </c>
      <c r="C683" s="23"/>
    </row>
    <row r="684" spans="2:3" x14ac:dyDescent="0.35">
      <c r="B684" s="22" t="s">
        <v>1332</v>
      </c>
      <c r="C684" s="23"/>
    </row>
    <row r="685" spans="2:3" x14ac:dyDescent="0.35">
      <c r="B685" s="22" t="s">
        <v>1333</v>
      </c>
      <c r="C685" s="23"/>
    </row>
    <row r="686" spans="2:3" x14ac:dyDescent="0.35">
      <c r="B686" s="22" t="s">
        <v>1334</v>
      </c>
      <c r="C686" s="23"/>
    </row>
    <row r="687" spans="2:3" x14ac:dyDescent="0.35">
      <c r="B687" s="22" t="s">
        <v>1335</v>
      </c>
      <c r="C687" s="23"/>
    </row>
    <row r="688" spans="2:3" x14ac:dyDescent="0.35">
      <c r="B688" s="22" t="s">
        <v>811</v>
      </c>
      <c r="C688" s="23"/>
    </row>
    <row r="689" spans="2:3" x14ac:dyDescent="0.35">
      <c r="B689" s="22" t="s">
        <v>1336</v>
      </c>
      <c r="C689" s="23"/>
    </row>
    <row r="690" spans="2:3" x14ac:dyDescent="0.35">
      <c r="B690" s="22" t="s">
        <v>818</v>
      </c>
      <c r="C690" s="23"/>
    </row>
    <row r="691" spans="2:3" x14ac:dyDescent="0.35">
      <c r="B691" s="22" t="s">
        <v>816</v>
      </c>
      <c r="C691" s="23"/>
    </row>
    <row r="692" spans="2:3" x14ac:dyDescent="0.35">
      <c r="B692" s="22" t="s">
        <v>1337</v>
      </c>
      <c r="C692" s="23"/>
    </row>
    <row r="693" spans="2:3" x14ac:dyDescent="0.35">
      <c r="B693" s="22" t="s">
        <v>814</v>
      </c>
      <c r="C693" s="23"/>
    </row>
    <row r="694" spans="2:3" x14ac:dyDescent="0.35">
      <c r="B694" s="22" t="s">
        <v>812</v>
      </c>
      <c r="C694" s="23"/>
    </row>
    <row r="695" spans="2:3" x14ac:dyDescent="0.35">
      <c r="B695" s="22" t="s">
        <v>1338</v>
      </c>
      <c r="C695" s="23"/>
    </row>
    <row r="696" spans="2:3" x14ac:dyDescent="0.35">
      <c r="B696" s="22" t="s">
        <v>807</v>
      </c>
      <c r="C696" s="23"/>
    </row>
    <row r="697" spans="2:3" x14ac:dyDescent="0.35">
      <c r="B697" s="22" t="s">
        <v>809</v>
      </c>
      <c r="C697" s="23"/>
    </row>
    <row r="698" spans="2:3" x14ac:dyDescent="0.35">
      <c r="B698" s="22" t="s">
        <v>1339</v>
      </c>
      <c r="C698" s="23"/>
    </row>
    <row r="699" spans="2:3" x14ac:dyDescent="0.35">
      <c r="B699" s="22" t="s">
        <v>1340</v>
      </c>
      <c r="C699" s="23"/>
    </row>
    <row r="700" spans="2:3" x14ac:dyDescent="0.35">
      <c r="B700" s="22" t="s">
        <v>1341</v>
      </c>
      <c r="C700" s="23"/>
    </row>
    <row r="701" spans="2:3" x14ac:dyDescent="0.35">
      <c r="B701" s="22" t="s">
        <v>820</v>
      </c>
      <c r="C701" s="23"/>
    </row>
    <row r="702" spans="2:3" x14ac:dyDescent="0.35">
      <c r="B702" s="22" t="s">
        <v>825</v>
      </c>
      <c r="C702" s="23"/>
    </row>
    <row r="703" spans="2:3" x14ac:dyDescent="0.35">
      <c r="B703" s="22" t="s">
        <v>819</v>
      </c>
      <c r="C703" s="23"/>
    </row>
    <row r="704" spans="2:3" x14ac:dyDescent="0.35">
      <c r="B704" s="22" t="s">
        <v>822</v>
      </c>
      <c r="C704" s="23"/>
    </row>
    <row r="705" spans="2:3" x14ac:dyDescent="0.35">
      <c r="B705" s="22" t="s">
        <v>1342</v>
      </c>
      <c r="C705" s="23"/>
    </row>
    <row r="706" spans="2:3" x14ac:dyDescent="0.35">
      <c r="B706" s="22" t="s">
        <v>1343</v>
      </c>
      <c r="C706" s="23"/>
    </row>
    <row r="707" spans="2:3" x14ac:dyDescent="0.35">
      <c r="B707" s="22" t="s">
        <v>1344</v>
      </c>
      <c r="C707" s="23"/>
    </row>
    <row r="708" spans="2:3" x14ac:dyDescent="0.35">
      <c r="B708" s="22" t="s">
        <v>1345</v>
      </c>
      <c r="C708" s="23"/>
    </row>
    <row r="709" spans="2:3" x14ac:dyDescent="0.35">
      <c r="B709" s="22" t="s">
        <v>1346</v>
      </c>
      <c r="C709" s="23"/>
    </row>
    <row r="710" spans="2:3" x14ac:dyDescent="0.35">
      <c r="B710" s="22" t="s">
        <v>823</v>
      </c>
      <c r="C710" s="23"/>
    </row>
    <row r="711" spans="2:3" x14ac:dyDescent="0.35">
      <c r="B711" s="22" t="s">
        <v>1347</v>
      </c>
      <c r="C711" s="23"/>
    </row>
    <row r="712" spans="2:3" x14ac:dyDescent="0.35">
      <c r="B712" s="22" t="s">
        <v>1348</v>
      </c>
      <c r="C712" s="23"/>
    </row>
    <row r="713" spans="2:3" x14ac:dyDescent="0.35">
      <c r="B713" s="22" t="s">
        <v>1349</v>
      </c>
      <c r="C713" s="23"/>
    </row>
    <row r="714" spans="2:3" x14ac:dyDescent="0.35">
      <c r="B714" s="22" t="s">
        <v>829</v>
      </c>
      <c r="C714" s="23"/>
    </row>
    <row r="715" spans="2:3" x14ac:dyDescent="0.35">
      <c r="B715" s="22" t="s">
        <v>1350</v>
      </c>
      <c r="C715" s="23"/>
    </row>
    <row r="716" spans="2:3" x14ac:dyDescent="0.35">
      <c r="B716" s="22" t="s">
        <v>1351</v>
      </c>
      <c r="C716" s="23"/>
    </row>
    <row r="717" spans="2:3" x14ac:dyDescent="0.35">
      <c r="B717" s="22" t="s">
        <v>1352</v>
      </c>
      <c r="C717" s="23"/>
    </row>
    <row r="718" spans="2:3" x14ac:dyDescent="0.35">
      <c r="B718" s="22" t="s">
        <v>1353</v>
      </c>
      <c r="C718" s="23"/>
    </row>
    <row r="719" spans="2:3" x14ac:dyDescent="0.35">
      <c r="B719" s="22" t="s">
        <v>1354</v>
      </c>
      <c r="C719" s="23"/>
    </row>
    <row r="720" spans="2:3" x14ac:dyDescent="0.35">
      <c r="B720" s="22" t="s">
        <v>1355</v>
      </c>
      <c r="C720" s="23"/>
    </row>
    <row r="721" spans="2:3" x14ac:dyDescent="0.35">
      <c r="B721" s="22" t="s">
        <v>1356</v>
      </c>
      <c r="C721" s="23"/>
    </row>
    <row r="722" spans="2:3" x14ac:dyDescent="0.35">
      <c r="B722" s="22" t="s">
        <v>827</v>
      </c>
      <c r="C722" s="23"/>
    </row>
    <row r="723" spans="2:3" x14ac:dyDescent="0.35">
      <c r="B723" s="22" t="s">
        <v>830</v>
      </c>
      <c r="C723" s="23"/>
    </row>
    <row r="724" spans="2:3" x14ac:dyDescent="0.35">
      <c r="B724" s="22" t="s">
        <v>1357</v>
      </c>
      <c r="C724" s="23"/>
    </row>
    <row r="725" spans="2:3" x14ac:dyDescent="0.35">
      <c r="B725" s="22" t="s">
        <v>1358</v>
      </c>
      <c r="C725" s="23"/>
    </row>
    <row r="726" spans="2:3" x14ac:dyDescent="0.35">
      <c r="B726" s="22" t="s">
        <v>1359</v>
      </c>
      <c r="C726" s="23"/>
    </row>
    <row r="727" spans="2:3" x14ac:dyDescent="0.35">
      <c r="B727" s="22" t="s">
        <v>832</v>
      </c>
      <c r="C727" s="23"/>
    </row>
    <row r="728" spans="2:3" x14ac:dyDescent="0.35">
      <c r="B728" s="22" t="s">
        <v>1360</v>
      </c>
      <c r="C728" s="23"/>
    </row>
    <row r="729" spans="2:3" x14ac:dyDescent="0.35">
      <c r="B729" s="22" t="s">
        <v>1361</v>
      </c>
      <c r="C729" s="23"/>
    </row>
    <row r="730" spans="2:3" x14ac:dyDescent="0.35">
      <c r="B730" s="22" t="s">
        <v>1362</v>
      </c>
      <c r="C730" s="23"/>
    </row>
    <row r="731" spans="2:3" x14ac:dyDescent="0.35">
      <c r="B731" s="22" t="s">
        <v>1363</v>
      </c>
      <c r="C731" s="23"/>
    </row>
    <row r="732" spans="2:3" x14ac:dyDescent="0.35">
      <c r="B732" s="22" t="s">
        <v>1364</v>
      </c>
      <c r="C732" s="23"/>
    </row>
    <row r="733" spans="2:3" x14ac:dyDescent="0.35">
      <c r="B733" s="22" t="s">
        <v>1365</v>
      </c>
      <c r="C733" s="23"/>
    </row>
    <row r="734" spans="2:3" x14ac:dyDescent="0.35">
      <c r="B734" s="22" t="s">
        <v>1366</v>
      </c>
      <c r="C734" s="23"/>
    </row>
    <row r="735" spans="2:3" x14ac:dyDescent="0.35">
      <c r="B735" s="22" t="s">
        <v>1367</v>
      </c>
      <c r="C735" s="23"/>
    </row>
    <row r="736" spans="2:3" x14ac:dyDescent="0.35">
      <c r="B736" s="22" t="s">
        <v>833</v>
      </c>
      <c r="C736" s="23"/>
    </row>
    <row r="737" spans="2:3" x14ac:dyDescent="0.35">
      <c r="B737" s="22" t="s">
        <v>1368</v>
      </c>
      <c r="C737" s="23"/>
    </row>
    <row r="738" spans="2:3" x14ac:dyDescent="0.35">
      <c r="B738" s="22" t="s">
        <v>835</v>
      </c>
      <c r="C738" s="23"/>
    </row>
    <row r="739" spans="2:3" x14ac:dyDescent="0.35">
      <c r="B739" s="22" t="s">
        <v>1369</v>
      </c>
      <c r="C739" s="23"/>
    </row>
    <row r="740" spans="2:3" x14ac:dyDescent="0.35">
      <c r="B740" s="22" t="s">
        <v>1370</v>
      </c>
      <c r="C740" s="23"/>
    </row>
    <row r="741" spans="2:3" x14ac:dyDescent="0.35">
      <c r="B741" s="22" t="s">
        <v>837</v>
      </c>
      <c r="C741" s="23"/>
    </row>
    <row r="742" spans="2:3" x14ac:dyDescent="0.35">
      <c r="B742" s="22" t="s">
        <v>1371</v>
      </c>
      <c r="C742" s="23"/>
    </row>
    <row r="743" spans="2:3" x14ac:dyDescent="0.35">
      <c r="B743" s="22" t="s">
        <v>1372</v>
      </c>
      <c r="C743" s="23"/>
    </row>
    <row r="744" spans="2:3" x14ac:dyDescent="0.35">
      <c r="B744" s="22" t="s">
        <v>839</v>
      </c>
      <c r="C744" s="23"/>
    </row>
    <row r="745" spans="2:3" x14ac:dyDescent="0.35">
      <c r="B745" s="22" t="s">
        <v>1373</v>
      </c>
      <c r="C745" s="23"/>
    </row>
    <row r="746" spans="2:3" x14ac:dyDescent="0.35">
      <c r="B746" s="22" t="s">
        <v>840</v>
      </c>
      <c r="C746" s="23"/>
    </row>
    <row r="747" spans="2:3" x14ac:dyDescent="0.35">
      <c r="B747" s="22" t="s">
        <v>1374</v>
      </c>
      <c r="C747" s="23"/>
    </row>
    <row r="748" spans="2:3" x14ac:dyDescent="0.35">
      <c r="B748" s="22" t="s">
        <v>1375</v>
      </c>
      <c r="C748" s="23"/>
    </row>
    <row r="749" spans="2:3" x14ac:dyDescent="0.35">
      <c r="B749" s="22" t="s">
        <v>1376</v>
      </c>
      <c r="C749" s="23"/>
    </row>
    <row r="750" spans="2:3" x14ac:dyDescent="0.35">
      <c r="B750" s="22" t="s">
        <v>1377</v>
      </c>
      <c r="C750" s="23"/>
    </row>
    <row r="751" spans="2:3" x14ac:dyDescent="0.35">
      <c r="B751" s="22" t="s">
        <v>870</v>
      </c>
      <c r="C751" s="23"/>
    </row>
    <row r="752" spans="2:3" x14ac:dyDescent="0.35">
      <c r="B752" s="22" t="s">
        <v>1378</v>
      </c>
      <c r="C752" s="23"/>
    </row>
    <row r="753" spans="2:3" x14ac:dyDescent="0.35">
      <c r="B753" s="22" t="s">
        <v>1379</v>
      </c>
      <c r="C753" s="23"/>
    </row>
    <row r="754" spans="2:3" x14ac:dyDescent="0.35">
      <c r="B754" s="22" t="s">
        <v>1380</v>
      </c>
      <c r="C754" s="23"/>
    </row>
    <row r="755" spans="2:3" x14ac:dyDescent="0.35">
      <c r="B755" s="22" t="s">
        <v>868</v>
      </c>
      <c r="C755" s="23"/>
    </row>
    <row r="756" spans="2:3" x14ac:dyDescent="0.35">
      <c r="B756" s="22" t="s">
        <v>866</v>
      </c>
      <c r="C756" s="23"/>
    </row>
    <row r="757" spans="2:3" x14ac:dyDescent="0.35">
      <c r="B757" s="22" t="s">
        <v>1381</v>
      </c>
      <c r="C757" s="23"/>
    </row>
    <row r="758" spans="2:3" x14ac:dyDescent="0.35">
      <c r="B758" s="22" t="s">
        <v>1382</v>
      </c>
      <c r="C758" s="23"/>
    </row>
    <row r="759" spans="2:3" x14ac:dyDescent="0.35">
      <c r="B759" s="22" t="s">
        <v>1383</v>
      </c>
      <c r="C759" s="23"/>
    </row>
    <row r="760" spans="2:3" x14ac:dyDescent="0.35">
      <c r="B760" s="22" t="s">
        <v>1384</v>
      </c>
      <c r="C760" s="23"/>
    </row>
    <row r="761" spans="2:3" x14ac:dyDescent="0.35">
      <c r="B761" s="22" t="s">
        <v>1385</v>
      </c>
      <c r="C761" s="23"/>
    </row>
    <row r="762" spans="2:3" x14ac:dyDescent="0.35">
      <c r="B762" s="22" t="s">
        <v>849</v>
      </c>
      <c r="C762" s="23"/>
    </row>
    <row r="763" spans="2:3" x14ac:dyDescent="0.35">
      <c r="B763" s="22" t="s">
        <v>864</v>
      </c>
      <c r="C763" s="23"/>
    </row>
    <row r="764" spans="2:3" x14ac:dyDescent="0.35">
      <c r="B764" s="22" t="s">
        <v>843</v>
      </c>
      <c r="C764" s="23"/>
    </row>
    <row r="765" spans="2:3" x14ac:dyDescent="0.35">
      <c r="B765" s="22" t="s">
        <v>1386</v>
      </c>
      <c r="C765" s="23"/>
    </row>
    <row r="766" spans="2:3" x14ac:dyDescent="0.35">
      <c r="B766" s="22" t="s">
        <v>1387</v>
      </c>
      <c r="C766" s="23"/>
    </row>
    <row r="767" spans="2:3" x14ac:dyDescent="0.35">
      <c r="B767" s="22" t="s">
        <v>1388</v>
      </c>
      <c r="C767" s="23"/>
    </row>
    <row r="768" spans="2:3" x14ac:dyDescent="0.35">
      <c r="B768" s="22" t="s">
        <v>1389</v>
      </c>
      <c r="C768" s="23"/>
    </row>
    <row r="769" spans="2:3" x14ac:dyDescent="0.35">
      <c r="B769" s="22" t="s">
        <v>1390</v>
      </c>
      <c r="C769" s="23"/>
    </row>
    <row r="770" spans="2:3" x14ac:dyDescent="0.35">
      <c r="B770" s="22" t="s">
        <v>1391</v>
      </c>
      <c r="C770" s="23"/>
    </row>
    <row r="771" spans="2:3" x14ac:dyDescent="0.35">
      <c r="B771" s="22" t="s">
        <v>1392</v>
      </c>
      <c r="C771" s="23"/>
    </row>
    <row r="772" spans="2:3" x14ac:dyDescent="0.35">
      <c r="B772" s="22" t="s">
        <v>1393</v>
      </c>
      <c r="C772" s="23"/>
    </row>
    <row r="773" spans="2:3" x14ac:dyDescent="0.35">
      <c r="B773" s="22" t="s">
        <v>1394</v>
      </c>
      <c r="C773" s="23"/>
    </row>
    <row r="774" spans="2:3" x14ac:dyDescent="0.35">
      <c r="B774" s="22" t="s">
        <v>1395</v>
      </c>
      <c r="C774" s="23"/>
    </row>
    <row r="775" spans="2:3" x14ac:dyDescent="0.35">
      <c r="B775" s="22" t="s">
        <v>1396</v>
      </c>
      <c r="C775" s="23"/>
    </row>
    <row r="776" spans="2:3" x14ac:dyDescent="0.35">
      <c r="B776" s="22" t="s">
        <v>1397</v>
      </c>
      <c r="C776" s="23"/>
    </row>
    <row r="777" spans="2:3" x14ac:dyDescent="0.35">
      <c r="B777" s="22" t="s">
        <v>1398</v>
      </c>
      <c r="C777" s="23"/>
    </row>
    <row r="778" spans="2:3" x14ac:dyDescent="0.35">
      <c r="B778" s="22" t="s">
        <v>1399</v>
      </c>
      <c r="C778" s="23"/>
    </row>
    <row r="779" spans="2:3" x14ac:dyDescent="0.35">
      <c r="B779" s="22" t="s">
        <v>1400</v>
      </c>
      <c r="C779" s="23"/>
    </row>
    <row r="780" spans="2:3" x14ac:dyDescent="0.35">
      <c r="B780" s="22" t="s">
        <v>1401</v>
      </c>
      <c r="C780" s="23"/>
    </row>
    <row r="781" spans="2:3" x14ac:dyDescent="0.35">
      <c r="B781" s="22" t="s">
        <v>842</v>
      </c>
      <c r="C781" s="23"/>
    </row>
    <row r="782" spans="2:3" x14ac:dyDescent="0.35">
      <c r="B782" s="22" t="s">
        <v>845</v>
      </c>
      <c r="C782" s="23"/>
    </row>
    <row r="783" spans="2:3" x14ac:dyDescent="0.35">
      <c r="B783" s="22" t="s">
        <v>1402</v>
      </c>
      <c r="C783" s="23"/>
    </row>
    <row r="784" spans="2:3" x14ac:dyDescent="0.35">
      <c r="B784" s="22" t="s">
        <v>847</v>
      </c>
      <c r="C784" s="23"/>
    </row>
    <row r="785" spans="2:3" x14ac:dyDescent="0.35">
      <c r="B785" s="22" t="s">
        <v>236</v>
      </c>
      <c r="C785" s="23"/>
    </row>
    <row r="786" spans="2:3" x14ac:dyDescent="0.35">
      <c r="B786" s="22" t="s">
        <v>1403</v>
      </c>
      <c r="C786" s="23"/>
    </row>
    <row r="787" spans="2:3" x14ac:dyDescent="0.35">
      <c r="B787" s="22" t="s">
        <v>851</v>
      </c>
      <c r="C787" s="23"/>
    </row>
    <row r="788" spans="2:3" x14ac:dyDescent="0.35">
      <c r="B788" s="22" t="s">
        <v>1404</v>
      </c>
      <c r="C788" s="23"/>
    </row>
    <row r="789" spans="2:3" x14ac:dyDescent="0.35">
      <c r="B789" s="22" t="s">
        <v>1405</v>
      </c>
      <c r="C789" s="23"/>
    </row>
    <row r="790" spans="2:3" x14ac:dyDescent="0.35">
      <c r="B790" s="22" t="s">
        <v>857</v>
      </c>
      <c r="C790" s="23"/>
    </row>
    <row r="791" spans="2:3" x14ac:dyDescent="0.35">
      <c r="B791" s="22" t="s">
        <v>858</v>
      </c>
      <c r="C791" s="23"/>
    </row>
    <row r="792" spans="2:3" x14ac:dyDescent="0.35">
      <c r="B792" s="22" t="s">
        <v>1406</v>
      </c>
      <c r="C792" s="23"/>
    </row>
    <row r="793" spans="2:3" x14ac:dyDescent="0.35">
      <c r="B793" s="22" t="s">
        <v>1407</v>
      </c>
      <c r="C793" s="23"/>
    </row>
    <row r="794" spans="2:3" x14ac:dyDescent="0.35">
      <c r="B794" s="22" t="s">
        <v>855</v>
      </c>
      <c r="C794" s="23"/>
    </row>
    <row r="795" spans="2:3" x14ac:dyDescent="0.35">
      <c r="B795" s="22" t="s">
        <v>1408</v>
      </c>
      <c r="C795" s="23"/>
    </row>
    <row r="796" spans="2:3" x14ac:dyDescent="0.35">
      <c r="B796" s="22" t="s">
        <v>853</v>
      </c>
      <c r="C796" s="23"/>
    </row>
    <row r="797" spans="2:3" x14ac:dyDescent="0.35">
      <c r="B797" s="22" t="s">
        <v>1409</v>
      </c>
      <c r="C797" s="23"/>
    </row>
    <row r="798" spans="2:3" x14ac:dyDescent="0.35">
      <c r="B798" s="22" t="s">
        <v>1410</v>
      </c>
      <c r="C798" s="23"/>
    </row>
    <row r="799" spans="2:3" x14ac:dyDescent="0.35">
      <c r="B799" s="22" t="s">
        <v>862</v>
      </c>
      <c r="C799" s="23"/>
    </row>
    <row r="800" spans="2:3" x14ac:dyDescent="0.35">
      <c r="B800" s="22" t="s">
        <v>860</v>
      </c>
      <c r="C800" s="23"/>
    </row>
    <row r="801" spans="2:3" x14ac:dyDescent="0.35">
      <c r="B801" s="22" t="s">
        <v>1411</v>
      </c>
      <c r="C801" s="23"/>
    </row>
    <row r="802" spans="2:3" x14ac:dyDescent="0.35">
      <c r="B802" s="22" t="s">
        <v>1412</v>
      </c>
      <c r="C802" s="23"/>
    </row>
    <row r="803" spans="2:3" x14ac:dyDescent="0.35">
      <c r="B803" s="22" t="s">
        <v>1413</v>
      </c>
      <c r="C803" s="23"/>
    </row>
    <row r="804" spans="2:3" x14ac:dyDescent="0.35">
      <c r="B804" s="22" t="s">
        <v>1414</v>
      </c>
      <c r="C804" s="23"/>
    </row>
    <row r="805" spans="2:3" x14ac:dyDescent="0.35">
      <c r="B805" s="22" t="s">
        <v>1415</v>
      </c>
      <c r="C805" s="23"/>
    </row>
    <row r="806" spans="2:3" x14ac:dyDescent="0.35">
      <c r="B806" s="22" t="s">
        <v>1416</v>
      </c>
      <c r="C806" s="23"/>
    </row>
    <row r="807" spans="2:3" x14ac:dyDescent="0.35">
      <c r="B807" s="22" t="s">
        <v>1417</v>
      </c>
      <c r="C807" s="23"/>
    </row>
    <row r="808" spans="2:3" ht="15" thickBot="1" x14ac:dyDescent="0.4">
      <c r="B808" s="24" t="s">
        <v>1418</v>
      </c>
      <c r="C808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30B1-24CE-44D1-8499-953EEBB0C666}">
  <dimension ref="B1:AG50"/>
  <sheetViews>
    <sheetView workbookViewId="0">
      <selection activeCell="AE14" sqref="AE14"/>
    </sheetView>
  </sheetViews>
  <sheetFormatPr defaultRowHeight="14.5" x14ac:dyDescent="0.35"/>
  <cols>
    <col min="5" max="5" width="3.453125" customWidth="1"/>
    <col min="9" max="9" width="3.1796875" customWidth="1"/>
    <col min="10" max="10" width="19.1796875" bestFit="1" customWidth="1"/>
    <col min="12" max="12" width="13.54296875" customWidth="1"/>
    <col min="14" max="14" width="14.453125" customWidth="1"/>
    <col min="16" max="16" width="4.1796875" customWidth="1"/>
    <col min="18" max="18" width="16.81640625" customWidth="1"/>
    <col min="20" max="20" width="3.81640625" customWidth="1"/>
    <col min="21" max="21" width="19.1796875" bestFit="1" customWidth="1"/>
    <col min="32" max="32" width="19.1796875" bestFit="1" customWidth="1"/>
  </cols>
  <sheetData>
    <row r="1" spans="2:33" x14ac:dyDescent="0.35">
      <c r="B1" s="178" t="s">
        <v>1449</v>
      </c>
      <c r="C1" s="179"/>
      <c r="D1" s="179"/>
      <c r="E1" s="179"/>
      <c r="F1" s="179"/>
      <c r="G1" s="179"/>
      <c r="H1" s="179"/>
      <c r="I1" s="179"/>
      <c r="J1" s="179"/>
      <c r="K1" s="180"/>
      <c r="M1" s="178" t="s">
        <v>2407</v>
      </c>
      <c r="N1" s="179"/>
      <c r="O1" s="179"/>
      <c r="P1" s="179"/>
      <c r="Q1" s="179"/>
      <c r="R1" s="179"/>
      <c r="S1" s="179"/>
      <c r="T1" s="179"/>
      <c r="U1" s="179"/>
      <c r="V1" s="180"/>
      <c r="X1" s="178" t="s">
        <v>2408</v>
      </c>
      <c r="Y1" s="179"/>
      <c r="Z1" s="179"/>
      <c r="AA1" s="179"/>
      <c r="AB1" s="179"/>
      <c r="AC1" s="179"/>
      <c r="AD1" s="179"/>
      <c r="AE1" s="179"/>
      <c r="AF1" s="179"/>
      <c r="AG1" s="180"/>
    </row>
    <row r="3" spans="2:33" s="10" customFormat="1" ht="58" x14ac:dyDescent="0.35">
      <c r="B3" s="26" t="s">
        <v>1031</v>
      </c>
      <c r="C3" s="29" t="s">
        <v>1033</v>
      </c>
      <c r="D3" s="27" t="s">
        <v>1445</v>
      </c>
      <c r="E3" s="28"/>
      <c r="F3" s="26" t="s">
        <v>1031</v>
      </c>
      <c r="G3" s="29" t="s">
        <v>1033</v>
      </c>
      <c r="H3" s="27" t="s">
        <v>1445</v>
      </c>
      <c r="I3" s="28"/>
      <c r="J3" s="26" t="s">
        <v>1446</v>
      </c>
      <c r="K3" s="27" t="s">
        <v>1447</v>
      </c>
      <c r="M3" s="26" t="s">
        <v>1031</v>
      </c>
      <c r="N3" s="29" t="s">
        <v>1032</v>
      </c>
      <c r="O3" s="11" t="s">
        <v>1445</v>
      </c>
      <c r="Q3" s="26" t="s">
        <v>1031</v>
      </c>
      <c r="R3" s="29" t="s">
        <v>1032</v>
      </c>
      <c r="S3" s="11" t="s">
        <v>1445</v>
      </c>
      <c r="U3" s="26" t="s">
        <v>1446</v>
      </c>
      <c r="V3" s="27" t="s">
        <v>1447</v>
      </c>
      <c r="X3" s="26" t="s">
        <v>1031</v>
      </c>
      <c r="Y3" s="29" t="s">
        <v>1032</v>
      </c>
      <c r="Z3" s="11" t="s">
        <v>1445</v>
      </c>
      <c r="AB3" s="26" t="s">
        <v>1031</v>
      </c>
      <c r="AC3" s="29" t="s">
        <v>1032</v>
      </c>
      <c r="AD3" s="11" t="s">
        <v>1445</v>
      </c>
      <c r="AF3" s="26" t="s">
        <v>1446</v>
      </c>
      <c r="AG3" s="27" t="s">
        <v>1447</v>
      </c>
    </row>
    <row r="4" spans="2:33" x14ac:dyDescent="0.35">
      <c r="B4" s="5" t="s">
        <v>938</v>
      </c>
      <c r="C4">
        <v>223</v>
      </c>
      <c r="D4" s="30">
        <f>(C4/421)*100</f>
        <v>52.969121140142519</v>
      </c>
      <c r="E4" s="32"/>
      <c r="F4" s="33" t="s">
        <v>938</v>
      </c>
      <c r="G4">
        <v>223</v>
      </c>
      <c r="H4" s="30">
        <v>52.969121140142519</v>
      </c>
      <c r="I4" s="32"/>
      <c r="J4" s="33" t="s">
        <v>938</v>
      </c>
      <c r="K4" s="30">
        <v>52.969121140142519</v>
      </c>
      <c r="M4" s="5" t="s">
        <v>938</v>
      </c>
      <c r="N4">
        <v>37</v>
      </c>
      <c r="O4" s="30">
        <f>(N4/69)*100</f>
        <v>53.623188405797109</v>
      </c>
      <c r="Q4" s="5" t="s">
        <v>938</v>
      </c>
      <c r="R4">
        <v>37</v>
      </c>
      <c r="S4" s="30">
        <f>(R4/69)*100</f>
        <v>53.623188405797109</v>
      </c>
      <c r="U4" s="5" t="s">
        <v>938</v>
      </c>
      <c r="V4" s="6">
        <v>53.623188405797109</v>
      </c>
      <c r="X4" s="5" t="s">
        <v>923</v>
      </c>
      <c r="Y4">
        <v>6</v>
      </c>
      <c r="Z4" s="30">
        <f>(Y4/SUM(Y4:Y21))*100</f>
        <v>17.647058823529413</v>
      </c>
      <c r="AB4" s="5" t="s">
        <v>923</v>
      </c>
      <c r="AC4">
        <v>6</v>
      </c>
      <c r="AD4" s="30">
        <f>(AC4/SUM(AC4:AC9))*100</f>
        <v>17.647058823529413</v>
      </c>
      <c r="AF4" s="5" t="s">
        <v>1450</v>
      </c>
      <c r="AG4" s="30">
        <v>17.647058823529413</v>
      </c>
    </row>
    <row r="5" spans="2:33" x14ac:dyDescent="0.35">
      <c r="B5" s="5" t="s">
        <v>923</v>
      </c>
      <c r="C5">
        <v>36</v>
      </c>
      <c r="D5" s="30">
        <f t="shared" ref="D5:D44" si="0">(C5/421)*100</f>
        <v>8.5510688836104514</v>
      </c>
      <c r="E5" s="32"/>
      <c r="F5" s="33" t="s">
        <v>923</v>
      </c>
      <c r="G5">
        <v>36</v>
      </c>
      <c r="H5" s="30">
        <v>8.5510688836104514</v>
      </c>
      <c r="I5" s="32"/>
      <c r="J5" s="33" t="s">
        <v>1450</v>
      </c>
      <c r="K5" s="30">
        <v>8.5510688836104514</v>
      </c>
      <c r="M5" s="5" t="s">
        <v>923</v>
      </c>
      <c r="N5">
        <v>6</v>
      </c>
      <c r="O5" s="30">
        <f t="shared" ref="O5:O22" si="1">(N5/69)*100</f>
        <v>8.695652173913043</v>
      </c>
      <c r="Q5" s="5" t="s">
        <v>923</v>
      </c>
      <c r="R5">
        <v>6</v>
      </c>
      <c r="S5" s="30">
        <f t="shared" ref="S5:S15" si="2">(R5/69)*100</f>
        <v>8.695652173913043</v>
      </c>
      <c r="U5" s="5" t="s">
        <v>1450</v>
      </c>
      <c r="V5" s="6">
        <v>8.695652173913043</v>
      </c>
      <c r="X5" s="5" t="s">
        <v>912</v>
      </c>
      <c r="Y5">
        <v>5</v>
      </c>
      <c r="Z5" s="30">
        <f>(Y5/SUM(Y4:Y21))*100</f>
        <v>14.705882352941178</v>
      </c>
      <c r="AB5" s="5" t="s">
        <v>912</v>
      </c>
      <c r="AC5">
        <v>5</v>
      </c>
      <c r="AD5" s="30">
        <f>(AC5/SUM(AC4:AC9))*100</f>
        <v>14.705882352941178</v>
      </c>
      <c r="AF5" s="5" t="s">
        <v>1451</v>
      </c>
      <c r="AG5" s="30">
        <v>14.705882352941178</v>
      </c>
    </row>
    <row r="6" spans="2:33" x14ac:dyDescent="0.35">
      <c r="B6" s="5" t="s">
        <v>912</v>
      </c>
      <c r="C6">
        <v>36</v>
      </c>
      <c r="D6" s="30">
        <f t="shared" si="0"/>
        <v>8.5510688836104514</v>
      </c>
      <c r="E6" s="32"/>
      <c r="F6" s="33" t="s">
        <v>912</v>
      </c>
      <c r="G6">
        <v>36</v>
      </c>
      <c r="H6" s="30">
        <v>8.5510688836104514</v>
      </c>
      <c r="I6" s="32"/>
      <c r="J6" s="33" t="s">
        <v>1451</v>
      </c>
      <c r="K6" s="30">
        <v>8.5510688836104514</v>
      </c>
      <c r="M6" s="5" t="s">
        <v>912</v>
      </c>
      <c r="N6">
        <v>5</v>
      </c>
      <c r="O6" s="30">
        <f t="shared" si="1"/>
        <v>7.2463768115942031</v>
      </c>
      <c r="Q6" s="5" t="s">
        <v>912</v>
      </c>
      <c r="R6">
        <v>5</v>
      </c>
      <c r="S6" s="30">
        <f t="shared" si="2"/>
        <v>7.2463768115942031</v>
      </c>
      <c r="U6" s="5" t="s">
        <v>1451</v>
      </c>
      <c r="V6" s="6">
        <v>7.2463768115942031</v>
      </c>
      <c r="X6" s="5" t="s">
        <v>932</v>
      </c>
      <c r="Y6">
        <v>4</v>
      </c>
      <c r="Z6" s="30">
        <f>(Y6/SUM(Y4:Y21))*100</f>
        <v>11.76470588235294</v>
      </c>
      <c r="AB6" s="5" t="s">
        <v>932</v>
      </c>
      <c r="AC6">
        <v>4</v>
      </c>
      <c r="AD6" s="30">
        <f>(AC6/SUM(AC4:AC9))*100</f>
        <v>11.76470588235294</v>
      </c>
      <c r="AF6" s="5" t="s">
        <v>1456</v>
      </c>
      <c r="AG6" s="30">
        <v>11.76470588235294</v>
      </c>
    </row>
    <row r="7" spans="2:33" x14ac:dyDescent="0.35">
      <c r="B7" s="5" t="s">
        <v>935</v>
      </c>
      <c r="C7">
        <v>28</v>
      </c>
      <c r="D7" s="30">
        <f t="shared" si="0"/>
        <v>6.6508313539192399</v>
      </c>
      <c r="E7" s="32"/>
      <c r="F7" s="33" t="s">
        <v>935</v>
      </c>
      <c r="G7">
        <v>28</v>
      </c>
      <c r="H7" s="30">
        <v>6.6508313539192399</v>
      </c>
      <c r="I7" s="32"/>
      <c r="J7" s="33" t="s">
        <v>1452</v>
      </c>
      <c r="K7" s="30">
        <v>6.6508313539192399</v>
      </c>
      <c r="M7" s="5" t="s">
        <v>932</v>
      </c>
      <c r="N7">
        <v>4</v>
      </c>
      <c r="O7" s="30">
        <f t="shared" si="1"/>
        <v>5.7971014492753623</v>
      </c>
      <c r="Q7" s="5" t="s">
        <v>932</v>
      </c>
      <c r="R7">
        <v>4</v>
      </c>
      <c r="S7" s="30">
        <f t="shared" si="2"/>
        <v>5.7971014492753623</v>
      </c>
      <c r="U7" s="5" t="s">
        <v>1456</v>
      </c>
      <c r="V7" s="6">
        <v>5.7971014492753623</v>
      </c>
      <c r="X7" s="5" t="s">
        <v>935</v>
      </c>
      <c r="Y7">
        <v>3</v>
      </c>
      <c r="Z7" s="30">
        <f>(Y7/SUM(Y4:Y21))*100</f>
        <v>8.8235294117647065</v>
      </c>
      <c r="AB7" s="5" t="s">
        <v>935</v>
      </c>
      <c r="AC7">
        <v>3</v>
      </c>
      <c r="AD7" s="30">
        <f>(AC7/SUM(AC4:AC9))*100</f>
        <v>8.8235294117647065</v>
      </c>
      <c r="AF7" s="5" t="s">
        <v>1452</v>
      </c>
      <c r="AG7" s="30">
        <v>8.8235294117647065</v>
      </c>
    </row>
    <row r="8" spans="2:33" x14ac:dyDescent="0.35">
      <c r="B8" s="5" t="s">
        <v>920</v>
      </c>
      <c r="C8">
        <v>12</v>
      </c>
      <c r="D8" s="30">
        <f t="shared" si="0"/>
        <v>2.8503562945368173</v>
      </c>
      <c r="E8" s="32"/>
      <c r="F8" s="33" t="s">
        <v>920</v>
      </c>
      <c r="G8">
        <v>12</v>
      </c>
      <c r="H8" s="30">
        <v>2.8503562945368173</v>
      </c>
      <c r="I8" s="32"/>
      <c r="J8" s="33" t="s">
        <v>1453</v>
      </c>
      <c r="K8" s="30">
        <v>2.8503562945368173</v>
      </c>
      <c r="M8" s="5" t="s">
        <v>935</v>
      </c>
      <c r="N8">
        <v>3</v>
      </c>
      <c r="O8" s="30">
        <f t="shared" si="1"/>
        <v>4.3478260869565215</v>
      </c>
      <c r="Q8" s="5" t="s">
        <v>935</v>
      </c>
      <c r="R8">
        <v>3</v>
      </c>
      <c r="S8" s="30">
        <f t="shared" si="2"/>
        <v>4.3478260869565215</v>
      </c>
      <c r="U8" s="5" t="s">
        <v>1452</v>
      </c>
      <c r="V8" s="6">
        <v>4.3478260869565215</v>
      </c>
      <c r="X8" s="5" t="s">
        <v>920</v>
      </c>
      <c r="Y8">
        <v>3</v>
      </c>
      <c r="Z8" s="30">
        <f>(Y8/SUM(Y4:Y21))*100</f>
        <v>8.8235294117647065</v>
      </c>
      <c r="AB8" s="5" t="s">
        <v>920</v>
      </c>
      <c r="AC8">
        <v>3</v>
      </c>
      <c r="AD8" s="30">
        <f>(AC8/SUM(AC4:AC9))*100</f>
        <v>8.8235294117647065</v>
      </c>
      <c r="AF8" s="5" t="s">
        <v>1453</v>
      </c>
      <c r="AG8" s="30">
        <v>8.8235294117647065</v>
      </c>
    </row>
    <row r="9" spans="2:33" x14ac:dyDescent="0.35">
      <c r="B9" s="5" t="s">
        <v>947</v>
      </c>
      <c r="C9">
        <v>11</v>
      </c>
      <c r="D9" s="30">
        <f t="shared" si="0"/>
        <v>2.6128266033254155</v>
      </c>
      <c r="E9" s="32"/>
      <c r="F9" s="33" t="s">
        <v>947</v>
      </c>
      <c r="G9">
        <v>11</v>
      </c>
      <c r="H9" s="30">
        <v>2.6128266033254155</v>
      </c>
      <c r="I9" s="32"/>
      <c r="J9" s="33" t="s">
        <v>1454</v>
      </c>
      <c r="K9" s="30">
        <v>2.6128266033254155</v>
      </c>
      <c r="M9" s="5" t="s">
        <v>920</v>
      </c>
      <c r="N9">
        <v>3</v>
      </c>
      <c r="O9" s="30">
        <f t="shared" si="1"/>
        <v>4.3478260869565215</v>
      </c>
      <c r="Q9" s="5" t="s">
        <v>920</v>
      </c>
      <c r="R9">
        <v>3</v>
      </c>
      <c r="S9" s="30">
        <f t="shared" si="2"/>
        <v>4.3478260869565215</v>
      </c>
      <c r="U9" s="5" t="s">
        <v>1453</v>
      </c>
      <c r="V9" s="6">
        <v>4.3478260869565215</v>
      </c>
      <c r="X9" s="5" t="s">
        <v>947</v>
      </c>
      <c r="Y9">
        <v>1</v>
      </c>
      <c r="Z9" s="30">
        <f>(Y9/SUM(Y4:Y21))*100</f>
        <v>2.9411764705882351</v>
      </c>
      <c r="AB9" s="8" t="s">
        <v>1448</v>
      </c>
      <c r="AC9" s="2">
        <f>SUM(Y9:Y21)</f>
        <v>13</v>
      </c>
      <c r="AD9" s="31">
        <f>(AC9/SUM(AC4:AC9))*100</f>
        <v>38.235294117647058</v>
      </c>
      <c r="AF9" s="8" t="s">
        <v>1448</v>
      </c>
      <c r="AG9" s="31">
        <v>38.235294117647058</v>
      </c>
    </row>
    <row r="10" spans="2:33" x14ac:dyDescent="0.35">
      <c r="B10" s="5" t="s">
        <v>929</v>
      </c>
      <c r="C10">
        <v>9</v>
      </c>
      <c r="D10" s="30">
        <f t="shared" si="0"/>
        <v>2.1377672209026128</v>
      </c>
      <c r="E10" s="32"/>
      <c r="F10" s="33" t="s">
        <v>929</v>
      </c>
      <c r="G10">
        <v>9</v>
      </c>
      <c r="H10" s="30">
        <v>2.1377672209026128</v>
      </c>
      <c r="I10" s="32"/>
      <c r="J10" s="33" t="s">
        <v>1455</v>
      </c>
      <c r="K10" s="30">
        <v>2.1377672209026128</v>
      </c>
      <c r="M10" s="5" t="s">
        <v>947</v>
      </c>
      <c r="N10">
        <v>1</v>
      </c>
      <c r="O10" s="30">
        <f t="shared" si="1"/>
        <v>1.4492753623188406</v>
      </c>
      <c r="Q10" s="5" t="s">
        <v>947</v>
      </c>
      <c r="R10">
        <v>1</v>
      </c>
      <c r="S10" s="30">
        <f t="shared" si="2"/>
        <v>1.4492753623188406</v>
      </c>
      <c r="U10" s="5" t="s">
        <v>1454</v>
      </c>
      <c r="V10" s="6">
        <v>1.4492753623188406</v>
      </c>
      <c r="X10" s="5" t="s">
        <v>929</v>
      </c>
      <c r="Y10">
        <v>1</v>
      </c>
      <c r="Z10" s="30">
        <f>(Y10/SUM(Y4:Y21))*100</f>
        <v>2.9411764705882351</v>
      </c>
      <c r="AD10" s="32"/>
    </row>
    <row r="11" spans="2:33" x14ac:dyDescent="0.35">
      <c r="B11" s="5" t="s">
        <v>932</v>
      </c>
      <c r="C11">
        <v>8</v>
      </c>
      <c r="D11" s="30">
        <f t="shared" si="0"/>
        <v>1.9002375296912115</v>
      </c>
      <c r="E11" s="32"/>
      <c r="F11" s="33" t="s">
        <v>932</v>
      </c>
      <c r="G11">
        <v>8</v>
      </c>
      <c r="H11" s="30">
        <v>1.9002375296912115</v>
      </c>
      <c r="I11" s="32"/>
      <c r="J11" s="33" t="s">
        <v>1456</v>
      </c>
      <c r="K11" s="30">
        <v>1.9002375296912115</v>
      </c>
      <c r="M11" s="5" t="s">
        <v>929</v>
      </c>
      <c r="N11">
        <v>1</v>
      </c>
      <c r="O11" s="30">
        <f t="shared" si="1"/>
        <v>1.4492753623188406</v>
      </c>
      <c r="Q11" s="5" t="s">
        <v>929</v>
      </c>
      <c r="R11">
        <v>1</v>
      </c>
      <c r="S11" s="30">
        <f t="shared" si="2"/>
        <v>1.4492753623188406</v>
      </c>
      <c r="U11" s="5" t="s">
        <v>1455</v>
      </c>
      <c r="V11" s="6">
        <v>1.4492753623188406</v>
      </c>
      <c r="X11" s="5" t="s">
        <v>948</v>
      </c>
      <c r="Y11">
        <v>1</v>
      </c>
      <c r="Z11" s="30">
        <f>(Y11/SUM(Y4:Y21))*100</f>
        <v>2.9411764705882351</v>
      </c>
      <c r="AD11" s="32"/>
    </row>
    <row r="12" spans="2:33" x14ac:dyDescent="0.35">
      <c r="B12" s="5" t="s">
        <v>948</v>
      </c>
      <c r="C12">
        <v>7</v>
      </c>
      <c r="D12" s="30">
        <f t="shared" si="0"/>
        <v>1.66270783847981</v>
      </c>
      <c r="E12" s="32"/>
      <c r="F12" s="33" t="s">
        <v>948</v>
      </c>
      <c r="G12">
        <v>7</v>
      </c>
      <c r="H12" s="30">
        <v>1.66270783847981</v>
      </c>
      <c r="I12" s="32"/>
      <c r="J12" s="33" t="s">
        <v>1457</v>
      </c>
      <c r="K12" s="30">
        <v>1.66270783847981</v>
      </c>
      <c r="M12" s="5" t="s">
        <v>948</v>
      </c>
      <c r="N12">
        <v>1</v>
      </c>
      <c r="O12" s="30">
        <f t="shared" si="1"/>
        <v>1.4492753623188406</v>
      </c>
      <c r="Q12" s="5" t="s">
        <v>948</v>
      </c>
      <c r="R12">
        <v>1</v>
      </c>
      <c r="S12" s="30">
        <f t="shared" si="2"/>
        <v>1.4492753623188406</v>
      </c>
      <c r="U12" s="5" t="s">
        <v>1457</v>
      </c>
      <c r="V12" s="6">
        <v>1.4492753623188406</v>
      </c>
      <c r="X12" s="5" t="s">
        <v>951</v>
      </c>
      <c r="Y12">
        <v>1</v>
      </c>
      <c r="Z12" s="30">
        <f>(Y12/SUM(Y4:Y21))*100</f>
        <v>2.9411764705882351</v>
      </c>
      <c r="AD12" s="32"/>
    </row>
    <row r="13" spans="2:33" x14ac:dyDescent="0.35">
      <c r="B13" s="5" t="s">
        <v>951</v>
      </c>
      <c r="C13">
        <v>6</v>
      </c>
      <c r="D13" s="30">
        <f t="shared" si="0"/>
        <v>1.4251781472684086</v>
      </c>
      <c r="E13" s="32"/>
      <c r="F13" s="33" t="s">
        <v>951</v>
      </c>
      <c r="G13">
        <v>6</v>
      </c>
      <c r="H13" s="30">
        <v>1.4251781472684086</v>
      </c>
      <c r="I13" s="32"/>
      <c r="J13" s="33" t="s">
        <v>1458</v>
      </c>
      <c r="K13" s="30">
        <v>1.4251781472684086</v>
      </c>
      <c r="M13" s="5" t="s">
        <v>951</v>
      </c>
      <c r="N13">
        <v>1</v>
      </c>
      <c r="O13" s="30">
        <f t="shared" si="1"/>
        <v>1.4492753623188406</v>
      </c>
      <c r="Q13" s="5" t="s">
        <v>951</v>
      </c>
      <c r="R13">
        <v>1</v>
      </c>
      <c r="S13" s="30">
        <f t="shared" si="2"/>
        <v>1.4492753623188406</v>
      </c>
      <c r="U13" s="5" t="s">
        <v>1458</v>
      </c>
      <c r="V13" s="6">
        <v>1.4492753623188406</v>
      </c>
      <c r="X13" s="5" t="s">
        <v>939</v>
      </c>
      <c r="Y13">
        <v>1</v>
      </c>
      <c r="Z13" s="30">
        <f>(Y13/SUM(Y4:Y21))*100</f>
        <v>2.9411764705882351</v>
      </c>
      <c r="AD13" s="32"/>
    </row>
    <row r="14" spans="2:33" x14ac:dyDescent="0.35">
      <c r="B14" s="5" t="s">
        <v>939</v>
      </c>
      <c r="C14">
        <v>5</v>
      </c>
      <c r="D14" s="30">
        <f t="shared" si="0"/>
        <v>1.1876484560570071</v>
      </c>
      <c r="E14" s="32"/>
      <c r="F14" s="33" t="s">
        <v>939</v>
      </c>
      <c r="G14">
        <v>5</v>
      </c>
      <c r="H14" s="30">
        <v>1.1876484560570071</v>
      </c>
      <c r="I14" s="32"/>
      <c r="J14" s="33" t="s">
        <v>1459</v>
      </c>
      <c r="K14" s="30">
        <v>1.1876484560570071</v>
      </c>
      <c r="M14" s="5" t="s">
        <v>939</v>
      </c>
      <c r="N14">
        <v>1</v>
      </c>
      <c r="O14" s="30">
        <f t="shared" si="1"/>
        <v>1.4492753623188406</v>
      </c>
      <c r="Q14" s="5" t="s">
        <v>939</v>
      </c>
      <c r="R14">
        <v>1</v>
      </c>
      <c r="S14" s="30">
        <f t="shared" si="2"/>
        <v>1.4492753623188406</v>
      </c>
      <c r="U14" s="5" t="s">
        <v>1459</v>
      </c>
      <c r="V14" s="6">
        <v>1.4492753623188406</v>
      </c>
      <c r="X14" s="5" t="s">
        <v>915</v>
      </c>
      <c r="Y14">
        <v>1</v>
      </c>
      <c r="Z14" s="30">
        <f>(Y14/SUM(Y4:Y21))*100</f>
        <v>2.9411764705882351</v>
      </c>
      <c r="AD14" s="32"/>
    </row>
    <row r="15" spans="2:33" x14ac:dyDescent="0.35">
      <c r="B15" s="5" t="s">
        <v>915</v>
      </c>
      <c r="C15">
        <v>4</v>
      </c>
      <c r="D15" s="30">
        <f t="shared" si="0"/>
        <v>0.95011876484560576</v>
      </c>
      <c r="E15" s="32"/>
      <c r="F15" s="33" t="s">
        <v>915</v>
      </c>
      <c r="G15">
        <v>4</v>
      </c>
      <c r="H15" s="30">
        <v>0.95011876484560576</v>
      </c>
      <c r="I15" s="32"/>
      <c r="J15" s="33" t="s">
        <v>1460</v>
      </c>
      <c r="K15" s="30">
        <v>0.95011876484560576</v>
      </c>
      <c r="M15" s="5" t="s">
        <v>915</v>
      </c>
      <c r="N15">
        <v>1</v>
      </c>
      <c r="O15" s="30">
        <f t="shared" si="1"/>
        <v>1.4492753623188406</v>
      </c>
      <c r="Q15" s="5" t="s">
        <v>915</v>
      </c>
      <c r="R15">
        <v>1</v>
      </c>
      <c r="S15" s="30">
        <f t="shared" si="2"/>
        <v>1.4492753623188406</v>
      </c>
      <c r="U15" s="5" t="s">
        <v>1460</v>
      </c>
      <c r="V15" s="6">
        <v>1.4492753623188406</v>
      </c>
      <c r="X15" s="5" t="s">
        <v>917</v>
      </c>
      <c r="Y15">
        <v>1</v>
      </c>
      <c r="Z15" s="30">
        <f>(Y15/SUM(Y4:Y21))*100</f>
        <v>2.9411764705882351</v>
      </c>
    </row>
    <row r="16" spans="2:33" x14ac:dyDescent="0.35">
      <c r="B16" s="5" t="s">
        <v>917</v>
      </c>
      <c r="C16">
        <v>3</v>
      </c>
      <c r="D16" s="30">
        <f t="shared" si="0"/>
        <v>0.71258907363420432</v>
      </c>
      <c r="E16" s="32"/>
      <c r="F16" s="34" t="s">
        <v>1448</v>
      </c>
      <c r="G16" s="2">
        <f>SUM(C16:C44)</f>
        <v>44</v>
      </c>
      <c r="H16" s="31">
        <f>(G16/421)*100</f>
        <v>10.451306413301662</v>
      </c>
      <c r="I16" s="32"/>
      <c r="J16" s="34" t="s">
        <v>1448</v>
      </c>
      <c r="K16" s="31">
        <v>10.451306413301662</v>
      </c>
      <c r="M16" s="5" t="s">
        <v>917</v>
      </c>
      <c r="N16">
        <v>1</v>
      </c>
      <c r="O16" s="30">
        <f t="shared" si="1"/>
        <v>1.4492753623188406</v>
      </c>
      <c r="Q16" s="8" t="s">
        <v>1448</v>
      </c>
      <c r="R16" s="2">
        <f>SUM(N16:N22)</f>
        <v>7</v>
      </c>
      <c r="S16" s="31">
        <f>(R16/69)*100</f>
        <v>10.144927536231885</v>
      </c>
      <c r="U16" s="8" t="s">
        <v>1448</v>
      </c>
      <c r="V16" s="9">
        <v>10.144927536231885</v>
      </c>
      <c r="X16" s="5" t="s">
        <v>926</v>
      </c>
      <c r="Y16">
        <v>1</v>
      </c>
      <c r="Z16" s="30">
        <f>(Y16/SUM(Y4:Y21))*100</f>
        <v>2.9411764705882351</v>
      </c>
      <c r="AD16" s="32"/>
    </row>
    <row r="17" spans="2:30" x14ac:dyDescent="0.35">
      <c r="B17" s="5" t="s">
        <v>926</v>
      </c>
      <c r="C17">
        <v>3</v>
      </c>
      <c r="D17" s="30">
        <f t="shared" si="0"/>
        <v>0.71258907363420432</v>
      </c>
      <c r="E17" s="32"/>
      <c r="F17" s="32"/>
      <c r="G17" s="32"/>
      <c r="H17" s="32"/>
      <c r="I17" s="32"/>
      <c r="J17" s="32"/>
      <c r="K17" s="32"/>
      <c r="M17" s="5" t="s">
        <v>926</v>
      </c>
      <c r="N17">
        <v>1</v>
      </c>
      <c r="O17" s="30">
        <f t="shared" si="1"/>
        <v>1.4492753623188406</v>
      </c>
      <c r="S17" s="32"/>
      <c r="X17" s="5" t="s">
        <v>944</v>
      </c>
      <c r="Y17">
        <v>1</v>
      </c>
      <c r="Z17" s="30">
        <f>(Y17/SUM(Y4:Y21))*100</f>
        <v>2.9411764705882351</v>
      </c>
      <c r="AD17" s="32"/>
    </row>
    <row r="18" spans="2:30" x14ac:dyDescent="0.35">
      <c r="B18" s="5" t="s">
        <v>944</v>
      </c>
      <c r="C18">
        <v>3</v>
      </c>
      <c r="D18" s="30">
        <f t="shared" si="0"/>
        <v>0.71258907363420432</v>
      </c>
      <c r="E18" s="32"/>
      <c r="F18" s="32"/>
      <c r="G18" s="32"/>
      <c r="H18" s="32"/>
      <c r="I18" s="32"/>
      <c r="J18" s="32"/>
      <c r="K18" s="32"/>
      <c r="M18" s="5" t="s">
        <v>944</v>
      </c>
      <c r="N18">
        <v>1</v>
      </c>
      <c r="O18" s="30">
        <f t="shared" si="1"/>
        <v>1.4492753623188406</v>
      </c>
      <c r="S18" s="32"/>
      <c r="X18" s="5" t="s">
        <v>940</v>
      </c>
      <c r="Y18">
        <v>1</v>
      </c>
      <c r="Z18" s="30">
        <f>(Y18/SUM(Y4:Y21))*100</f>
        <v>2.9411764705882351</v>
      </c>
      <c r="AD18" s="32"/>
    </row>
    <row r="19" spans="2:30" x14ac:dyDescent="0.35">
      <c r="B19" s="5" t="s">
        <v>962</v>
      </c>
      <c r="C19">
        <v>3</v>
      </c>
      <c r="D19" s="30">
        <f t="shared" si="0"/>
        <v>0.71258907363420432</v>
      </c>
      <c r="E19" s="32"/>
      <c r="F19" s="32"/>
      <c r="G19" s="32"/>
      <c r="H19" s="32"/>
      <c r="I19" s="32"/>
      <c r="J19" s="32"/>
      <c r="K19" s="32"/>
      <c r="M19" s="5" t="s">
        <v>940</v>
      </c>
      <c r="N19">
        <v>1</v>
      </c>
      <c r="O19" s="30">
        <f t="shared" si="1"/>
        <v>1.4492753623188406</v>
      </c>
      <c r="S19" s="32"/>
      <c r="X19" s="5" t="s">
        <v>954</v>
      </c>
      <c r="Y19">
        <v>1</v>
      </c>
      <c r="Z19" s="30">
        <f>(Y19/SUM(Y4:Y21))*100</f>
        <v>2.9411764705882351</v>
      </c>
      <c r="AD19" s="32"/>
    </row>
    <row r="20" spans="2:30" x14ac:dyDescent="0.35">
      <c r="B20" s="5" t="s">
        <v>965</v>
      </c>
      <c r="C20">
        <v>2</v>
      </c>
      <c r="D20" s="30">
        <f t="shared" si="0"/>
        <v>0.47505938242280288</v>
      </c>
      <c r="E20" s="32"/>
      <c r="F20" s="32"/>
      <c r="G20" s="32"/>
      <c r="H20" s="32"/>
      <c r="I20" s="32"/>
      <c r="J20" s="32"/>
      <c r="K20" s="32"/>
      <c r="M20" s="5" t="s">
        <v>954</v>
      </c>
      <c r="N20">
        <v>1</v>
      </c>
      <c r="O20" s="30">
        <f t="shared" si="1"/>
        <v>1.4492753623188406</v>
      </c>
      <c r="S20" s="32"/>
      <c r="X20" s="5" t="s">
        <v>957</v>
      </c>
      <c r="Y20">
        <v>1</v>
      </c>
      <c r="Z20" s="30">
        <f>(Y20/SUM(Y4:Y21))*100</f>
        <v>2.9411764705882351</v>
      </c>
      <c r="AD20" s="32"/>
    </row>
    <row r="21" spans="2:30" x14ac:dyDescent="0.35">
      <c r="B21" s="5" t="s">
        <v>976</v>
      </c>
      <c r="C21">
        <v>2</v>
      </c>
      <c r="D21" s="30">
        <f t="shared" si="0"/>
        <v>0.47505938242280288</v>
      </c>
      <c r="E21" s="32"/>
      <c r="F21" s="32"/>
      <c r="G21" s="32"/>
      <c r="H21" s="32"/>
      <c r="I21" s="32"/>
      <c r="J21" s="32"/>
      <c r="K21" s="32"/>
      <c r="M21" s="5" t="s">
        <v>957</v>
      </c>
      <c r="N21">
        <v>1</v>
      </c>
      <c r="O21" s="30">
        <f t="shared" si="1"/>
        <v>1.4492753623188406</v>
      </c>
      <c r="S21" s="32"/>
      <c r="X21" s="8" t="s">
        <v>960</v>
      </c>
      <c r="Y21" s="2">
        <v>1</v>
      </c>
      <c r="Z21" s="31">
        <f>(Y21/SUM(Y4:Y21))*100</f>
        <v>2.9411764705882351</v>
      </c>
      <c r="AD21" s="32"/>
    </row>
    <row r="22" spans="2:30" x14ac:dyDescent="0.35">
      <c r="B22" s="5" t="s">
        <v>985</v>
      </c>
      <c r="C22">
        <v>2</v>
      </c>
      <c r="D22" s="30">
        <f t="shared" si="0"/>
        <v>0.47505938242280288</v>
      </c>
      <c r="E22" s="32"/>
      <c r="F22" s="32"/>
      <c r="G22" s="32"/>
      <c r="H22" s="32"/>
      <c r="I22" s="32"/>
      <c r="J22" s="32"/>
      <c r="K22" s="32"/>
      <c r="M22" s="8" t="s">
        <v>960</v>
      </c>
      <c r="N22" s="2">
        <v>1</v>
      </c>
      <c r="O22" s="31">
        <f t="shared" si="1"/>
        <v>1.4492753623188406</v>
      </c>
      <c r="S22" s="32"/>
      <c r="AD22" s="32"/>
    </row>
    <row r="23" spans="2:30" x14ac:dyDescent="0.35">
      <c r="B23" s="5" t="s">
        <v>988</v>
      </c>
      <c r="C23">
        <v>2</v>
      </c>
      <c r="D23" s="30">
        <f t="shared" si="0"/>
        <v>0.47505938242280288</v>
      </c>
      <c r="E23" s="32"/>
      <c r="F23" s="32"/>
      <c r="G23" s="32"/>
      <c r="H23" s="32"/>
      <c r="I23" s="32"/>
      <c r="J23" s="32"/>
      <c r="K23" s="32"/>
    </row>
    <row r="24" spans="2:30" ht="15" customHeight="1" x14ac:dyDescent="0.35">
      <c r="B24" s="5" t="s">
        <v>992</v>
      </c>
      <c r="C24">
        <v>2</v>
      </c>
      <c r="D24" s="30">
        <f t="shared" si="0"/>
        <v>0.47505938242280288</v>
      </c>
      <c r="E24" s="32"/>
      <c r="F24" s="32"/>
      <c r="G24" s="32"/>
      <c r="H24" s="32"/>
      <c r="I24" s="32"/>
      <c r="J24" s="32"/>
      <c r="K24" s="32"/>
      <c r="M24" s="264" t="s">
        <v>1462</v>
      </c>
      <c r="N24" s="264"/>
      <c r="O24" s="264"/>
      <c r="X24" s="10"/>
      <c r="Y24" s="10"/>
      <c r="Z24" s="10"/>
    </row>
    <row r="25" spans="2:30" x14ac:dyDescent="0.35">
      <c r="B25" s="5" t="s">
        <v>1007</v>
      </c>
      <c r="C25">
        <v>2</v>
      </c>
      <c r="D25" s="30">
        <f t="shared" si="0"/>
        <v>0.47505938242280288</v>
      </c>
      <c r="E25" s="32"/>
      <c r="F25" s="32"/>
      <c r="G25" s="32"/>
      <c r="H25" s="32"/>
      <c r="I25" s="32"/>
      <c r="J25" s="32"/>
      <c r="K25" s="32"/>
      <c r="M25" s="264"/>
      <c r="N25" s="264"/>
      <c r="O25" s="264"/>
      <c r="X25" s="10"/>
      <c r="Y25" s="10"/>
      <c r="Z25" s="10"/>
    </row>
    <row r="26" spans="2:30" x14ac:dyDescent="0.35">
      <c r="B26" s="5" t="s">
        <v>1024</v>
      </c>
      <c r="C26">
        <v>2</v>
      </c>
      <c r="D26" s="30">
        <f t="shared" si="0"/>
        <v>0.47505938242280288</v>
      </c>
      <c r="E26" s="32"/>
      <c r="F26" s="32"/>
      <c r="G26" s="32"/>
      <c r="H26" s="32"/>
      <c r="I26" s="32"/>
      <c r="J26" s="32"/>
      <c r="K26" s="32"/>
      <c r="M26" s="264"/>
      <c r="N26" s="264"/>
      <c r="O26" s="264"/>
      <c r="X26" s="10"/>
      <c r="Y26" s="10"/>
      <c r="Z26" s="10"/>
    </row>
    <row r="27" spans="2:30" x14ac:dyDescent="0.35">
      <c r="B27" s="5" t="s">
        <v>940</v>
      </c>
      <c r="C27">
        <v>1</v>
      </c>
      <c r="D27" s="30">
        <f t="shared" si="0"/>
        <v>0.23752969121140144</v>
      </c>
      <c r="E27" s="32"/>
      <c r="F27" s="32"/>
      <c r="G27" s="32"/>
      <c r="H27" s="32"/>
      <c r="I27" s="32"/>
      <c r="J27" s="32"/>
      <c r="K27" s="32"/>
      <c r="M27" s="264"/>
      <c r="N27" s="264"/>
      <c r="O27" s="264"/>
      <c r="X27" s="10"/>
      <c r="Y27" s="10"/>
      <c r="Z27" s="10"/>
    </row>
    <row r="28" spans="2:30" x14ac:dyDescent="0.35">
      <c r="B28" s="5" t="s">
        <v>954</v>
      </c>
      <c r="C28">
        <v>1</v>
      </c>
      <c r="D28" s="30">
        <f t="shared" si="0"/>
        <v>0.23752969121140144</v>
      </c>
      <c r="E28" s="32"/>
      <c r="F28" s="32"/>
      <c r="G28" s="32"/>
      <c r="H28" s="32"/>
      <c r="I28" s="32"/>
      <c r="J28" s="32"/>
      <c r="K28" s="32"/>
      <c r="Z28" s="32"/>
    </row>
    <row r="29" spans="2:30" x14ac:dyDescent="0.35">
      <c r="B29" s="5" t="s">
        <v>957</v>
      </c>
      <c r="C29">
        <v>1</v>
      </c>
      <c r="D29" s="30">
        <f t="shared" si="0"/>
        <v>0.23752969121140144</v>
      </c>
      <c r="E29" s="32"/>
      <c r="F29" s="32"/>
      <c r="G29" s="32"/>
      <c r="H29" s="32"/>
      <c r="I29" s="32"/>
      <c r="J29" s="32"/>
      <c r="K29" s="32"/>
    </row>
    <row r="30" spans="2:30" x14ac:dyDescent="0.35">
      <c r="B30" s="5" t="s">
        <v>960</v>
      </c>
      <c r="C30">
        <v>1</v>
      </c>
      <c r="D30" s="30">
        <f t="shared" si="0"/>
        <v>0.23752969121140144</v>
      </c>
      <c r="E30" s="32"/>
      <c r="F30" s="32"/>
      <c r="G30" s="32"/>
      <c r="H30" s="32"/>
      <c r="I30" s="32"/>
      <c r="J30" s="32"/>
      <c r="K30" s="32"/>
    </row>
    <row r="31" spans="2:30" x14ac:dyDescent="0.35">
      <c r="B31" s="5" t="s">
        <v>967</v>
      </c>
      <c r="C31">
        <v>1</v>
      </c>
      <c r="D31" s="30">
        <f t="shared" si="0"/>
        <v>0.23752969121140144</v>
      </c>
      <c r="E31" s="32"/>
      <c r="F31" s="32"/>
      <c r="G31" s="32"/>
      <c r="H31" s="32"/>
      <c r="I31" s="32"/>
      <c r="J31" s="32"/>
      <c r="K31" s="32"/>
    </row>
    <row r="32" spans="2:30" x14ac:dyDescent="0.35">
      <c r="B32" s="5" t="s">
        <v>970</v>
      </c>
      <c r="C32">
        <v>1</v>
      </c>
      <c r="D32" s="30">
        <f t="shared" si="0"/>
        <v>0.23752969121140144</v>
      </c>
      <c r="E32" s="32"/>
      <c r="F32" s="32"/>
      <c r="G32" s="32"/>
      <c r="H32" s="32"/>
      <c r="I32" s="32"/>
      <c r="J32" s="32"/>
      <c r="K32" s="32"/>
    </row>
    <row r="33" spans="2:11" x14ac:dyDescent="0.35">
      <c r="B33" s="5" t="s">
        <v>973</v>
      </c>
      <c r="C33">
        <v>1</v>
      </c>
      <c r="D33" s="30">
        <f t="shared" si="0"/>
        <v>0.23752969121140144</v>
      </c>
      <c r="E33" s="32"/>
      <c r="F33" s="32"/>
      <c r="G33" s="32"/>
      <c r="H33" s="32"/>
      <c r="I33" s="32"/>
      <c r="J33" s="32"/>
      <c r="K33" s="32"/>
    </row>
    <row r="34" spans="2:11" x14ac:dyDescent="0.35">
      <c r="B34" s="5" t="s">
        <v>979</v>
      </c>
      <c r="C34">
        <v>1</v>
      </c>
      <c r="D34" s="30">
        <f t="shared" si="0"/>
        <v>0.23752969121140144</v>
      </c>
      <c r="E34" s="32"/>
      <c r="F34" s="32"/>
      <c r="G34" s="32"/>
      <c r="H34" s="32"/>
      <c r="I34" s="32"/>
      <c r="J34" s="32"/>
      <c r="K34" s="32"/>
    </row>
    <row r="35" spans="2:11" x14ac:dyDescent="0.35">
      <c r="B35" s="5" t="s">
        <v>982</v>
      </c>
      <c r="C35">
        <v>1</v>
      </c>
      <c r="D35" s="30">
        <f t="shared" si="0"/>
        <v>0.23752969121140144</v>
      </c>
      <c r="E35" s="32"/>
      <c r="F35" s="32"/>
      <c r="G35" s="32"/>
      <c r="H35" s="32"/>
      <c r="I35" s="32"/>
      <c r="J35" s="32"/>
      <c r="K35" s="32"/>
    </row>
    <row r="36" spans="2:11" x14ac:dyDescent="0.35">
      <c r="B36" s="5" t="s">
        <v>995</v>
      </c>
      <c r="C36">
        <v>1</v>
      </c>
      <c r="D36" s="30">
        <f t="shared" si="0"/>
        <v>0.23752969121140144</v>
      </c>
      <c r="E36" s="32"/>
      <c r="F36" s="32"/>
      <c r="G36" s="32"/>
      <c r="H36" s="32"/>
      <c r="I36" s="32"/>
      <c r="J36" s="32"/>
      <c r="K36" s="32"/>
    </row>
    <row r="37" spans="2:11" x14ac:dyDescent="0.35">
      <c r="B37" s="5" t="s">
        <v>998</v>
      </c>
      <c r="C37">
        <v>1</v>
      </c>
      <c r="D37" s="30">
        <f t="shared" si="0"/>
        <v>0.23752969121140144</v>
      </c>
      <c r="E37" s="32"/>
      <c r="F37" s="32"/>
      <c r="G37" s="32"/>
      <c r="H37" s="32"/>
      <c r="I37" s="32"/>
      <c r="J37" s="32"/>
      <c r="K37" s="32"/>
    </row>
    <row r="38" spans="2:11" x14ac:dyDescent="0.35">
      <c r="B38" s="5" t="s">
        <v>1004</v>
      </c>
      <c r="C38">
        <v>1</v>
      </c>
      <c r="D38" s="30">
        <f t="shared" si="0"/>
        <v>0.23752969121140144</v>
      </c>
      <c r="E38" s="32"/>
      <c r="F38" s="32"/>
      <c r="G38" s="32"/>
      <c r="H38" s="32"/>
      <c r="I38" s="32"/>
      <c r="J38" s="32"/>
      <c r="K38" s="32"/>
    </row>
    <row r="39" spans="2:11" x14ac:dyDescent="0.35">
      <c r="B39" s="5" t="s">
        <v>1010</v>
      </c>
      <c r="C39">
        <v>1</v>
      </c>
      <c r="D39" s="30">
        <f t="shared" si="0"/>
        <v>0.23752969121140144</v>
      </c>
      <c r="E39" s="32"/>
      <c r="F39" s="32"/>
      <c r="G39" s="32"/>
      <c r="H39" s="32"/>
      <c r="I39" s="32"/>
      <c r="J39" s="32"/>
      <c r="K39" s="32"/>
    </row>
    <row r="40" spans="2:11" x14ac:dyDescent="0.35">
      <c r="B40" s="5" t="s">
        <v>1013</v>
      </c>
      <c r="C40">
        <v>1</v>
      </c>
      <c r="D40" s="30">
        <f t="shared" si="0"/>
        <v>0.23752969121140144</v>
      </c>
      <c r="E40" s="32"/>
      <c r="F40" s="32"/>
      <c r="G40" s="32"/>
      <c r="H40" s="32"/>
      <c r="I40" s="32"/>
      <c r="J40" s="32"/>
      <c r="K40" s="32"/>
    </row>
    <row r="41" spans="2:11" x14ac:dyDescent="0.35">
      <c r="B41" s="5" t="s">
        <v>1018</v>
      </c>
      <c r="C41">
        <v>1</v>
      </c>
      <c r="D41" s="30">
        <f t="shared" si="0"/>
        <v>0.23752969121140144</v>
      </c>
      <c r="E41" s="32"/>
      <c r="F41" s="32"/>
      <c r="G41" s="32"/>
      <c r="H41" s="32"/>
      <c r="I41" s="32"/>
      <c r="J41" s="32"/>
      <c r="K41" s="32"/>
    </row>
    <row r="42" spans="2:11" x14ac:dyDescent="0.35">
      <c r="B42" s="5" t="s">
        <v>1021</v>
      </c>
      <c r="C42">
        <v>1</v>
      </c>
      <c r="D42" s="30">
        <f t="shared" si="0"/>
        <v>0.23752969121140144</v>
      </c>
      <c r="E42" s="32"/>
      <c r="F42" s="32"/>
      <c r="G42" s="32"/>
      <c r="H42" s="32"/>
      <c r="I42" s="32"/>
      <c r="J42" s="32"/>
      <c r="K42" s="32"/>
    </row>
    <row r="43" spans="2:11" x14ac:dyDescent="0.35">
      <c r="B43" s="5" t="s">
        <v>1027</v>
      </c>
      <c r="C43">
        <v>1</v>
      </c>
      <c r="D43" s="30">
        <f t="shared" si="0"/>
        <v>0.23752969121140144</v>
      </c>
      <c r="E43" s="32"/>
      <c r="F43" s="32"/>
      <c r="G43" s="32"/>
      <c r="H43" s="32"/>
      <c r="I43" s="32"/>
      <c r="J43" s="32"/>
      <c r="K43" s="32"/>
    </row>
    <row r="44" spans="2:11" x14ac:dyDescent="0.35">
      <c r="B44" s="8" t="s">
        <v>991</v>
      </c>
      <c r="C44" s="2">
        <v>1</v>
      </c>
      <c r="D44" s="31">
        <f t="shared" si="0"/>
        <v>0.23752969121140144</v>
      </c>
      <c r="E44" s="32"/>
      <c r="F44" s="32"/>
      <c r="G44" s="32"/>
      <c r="H44" s="32"/>
      <c r="I44" s="32"/>
      <c r="J44" s="32"/>
      <c r="K44" s="32"/>
    </row>
    <row r="46" spans="2:11" ht="15" customHeight="1" x14ac:dyDescent="0.35">
      <c r="B46" s="264" t="s">
        <v>1462</v>
      </c>
      <c r="C46" s="264"/>
      <c r="D46" s="264"/>
    </row>
    <row r="47" spans="2:11" x14ac:dyDescent="0.35">
      <c r="B47" s="264"/>
      <c r="C47" s="264"/>
      <c r="D47" s="264"/>
    </row>
    <row r="48" spans="2:11" x14ac:dyDescent="0.35">
      <c r="B48" s="264"/>
      <c r="C48" s="264"/>
      <c r="D48" s="264"/>
    </row>
    <row r="49" spans="2:4" x14ac:dyDescent="0.35">
      <c r="B49" s="264"/>
      <c r="C49" s="264"/>
      <c r="D49" s="264"/>
    </row>
    <row r="50" spans="2:4" x14ac:dyDescent="0.35">
      <c r="B50" s="264"/>
      <c r="C50" s="264"/>
      <c r="D50" s="264"/>
    </row>
  </sheetData>
  <sortState xmlns:xlrd2="http://schemas.microsoft.com/office/spreadsheetml/2017/richdata2" ref="M4:N44">
    <sortCondition descending="1" ref="N4:N44"/>
  </sortState>
  <mergeCells count="5">
    <mergeCell ref="B1:K1"/>
    <mergeCell ref="M1:V1"/>
    <mergeCell ref="M24:O27"/>
    <mergeCell ref="B46:D50"/>
    <mergeCell ref="X1:A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DB1B-3476-4AC2-95A8-29D17C68A4A8}">
  <dimension ref="B1:L30"/>
  <sheetViews>
    <sheetView workbookViewId="0">
      <selection activeCell="D9" sqref="D9"/>
    </sheetView>
  </sheetViews>
  <sheetFormatPr defaultRowHeight="14.5" x14ac:dyDescent="0.35"/>
  <cols>
    <col min="2" max="2" width="22.1796875" bestFit="1" customWidth="1"/>
    <col min="3" max="3" width="10.1796875" bestFit="1" customWidth="1"/>
    <col min="7" max="7" width="22.36328125" customWidth="1"/>
    <col min="8" max="8" width="12.54296875" customWidth="1"/>
  </cols>
  <sheetData>
    <row r="1" spans="2:12" x14ac:dyDescent="0.35">
      <c r="B1" s="159" t="s">
        <v>3923</v>
      </c>
    </row>
    <row r="2" spans="2:12" x14ac:dyDescent="0.35">
      <c r="B2" s="159" t="s">
        <v>2406</v>
      </c>
    </row>
    <row r="4" spans="2:12" ht="58" x14ac:dyDescent="0.35">
      <c r="B4" s="176" t="s">
        <v>3921</v>
      </c>
      <c r="C4" s="26" t="s">
        <v>2405</v>
      </c>
      <c r="D4" s="29" t="s">
        <v>1032</v>
      </c>
      <c r="E4" s="11" t="s">
        <v>1445</v>
      </c>
      <c r="F4" s="10"/>
      <c r="G4" s="26" t="s">
        <v>3924</v>
      </c>
      <c r="H4" s="27" t="s">
        <v>3925</v>
      </c>
      <c r="I4" s="10"/>
      <c r="J4" s="10"/>
      <c r="K4" s="28"/>
      <c r="L4" s="28"/>
    </row>
    <row r="5" spans="2:12" x14ac:dyDescent="0.35">
      <c r="B5" s="5" t="s">
        <v>3917</v>
      </c>
      <c r="C5" s="5" t="s">
        <v>1521</v>
      </c>
      <c r="D5">
        <v>12</v>
      </c>
      <c r="E5" s="30">
        <f>(D5/D27)*100</f>
        <v>21.818181818181817</v>
      </c>
      <c r="G5" s="5" t="s">
        <v>1000</v>
      </c>
      <c r="H5" s="6">
        <f>COUNTIF($B$5:$B$25,"=Helix-turn-helix")</f>
        <v>8</v>
      </c>
      <c r="I5" s="32"/>
      <c r="L5" s="32"/>
    </row>
    <row r="6" spans="2:12" x14ac:dyDescent="0.35">
      <c r="B6" s="5" t="s">
        <v>3926</v>
      </c>
      <c r="C6" s="5" t="s">
        <v>1660</v>
      </c>
      <c r="D6">
        <v>7</v>
      </c>
      <c r="E6" s="30">
        <f>(D6/D27)*100</f>
        <v>12.727272727272727</v>
      </c>
      <c r="G6" s="5" t="s">
        <v>3926</v>
      </c>
      <c r="H6" s="6">
        <f>COUNTIF($B$5:$B$25,"=Basic Domains group")</f>
        <v>4</v>
      </c>
      <c r="I6" s="32"/>
      <c r="L6" s="32"/>
    </row>
    <row r="7" spans="2:12" x14ac:dyDescent="0.35">
      <c r="B7" s="5" t="s">
        <v>3919</v>
      </c>
      <c r="C7" s="5" t="s">
        <v>924</v>
      </c>
      <c r="D7">
        <v>5</v>
      </c>
      <c r="E7" s="30">
        <f>(D7/D27)*100</f>
        <v>9.0909090909090917</v>
      </c>
      <c r="G7" s="5" t="s">
        <v>3917</v>
      </c>
      <c r="H7" s="6">
        <f>COUNTIF($B$5:$B$25,"=Unclassified Structure")</f>
        <v>3</v>
      </c>
      <c r="I7" s="32"/>
      <c r="L7" s="32"/>
    </row>
    <row r="8" spans="2:12" x14ac:dyDescent="0.35">
      <c r="B8" s="5" t="s">
        <v>1000</v>
      </c>
      <c r="C8" s="5" t="s">
        <v>913</v>
      </c>
      <c r="D8">
        <v>5</v>
      </c>
      <c r="E8" s="30">
        <f>(D8/D27)*100</f>
        <v>9.0909090909090917</v>
      </c>
      <c r="G8" s="5" t="s">
        <v>3919</v>
      </c>
      <c r="H8" s="6">
        <f>COUNTIF($B$5:$B$25,"=Zinc-Coordinating Group")</f>
        <v>3</v>
      </c>
      <c r="I8" s="32"/>
      <c r="L8" s="32"/>
    </row>
    <row r="9" spans="2:12" x14ac:dyDescent="0.35">
      <c r="B9" s="5" t="s">
        <v>3918</v>
      </c>
      <c r="C9" s="5" t="s">
        <v>1504</v>
      </c>
      <c r="D9">
        <v>4</v>
      </c>
      <c r="E9" s="30">
        <f>(D9/D27)*100</f>
        <v>7.2727272727272725</v>
      </c>
      <c r="G9" s="5" t="s">
        <v>3920</v>
      </c>
      <c r="H9" s="6">
        <f>COUNTIF($B$5:$B$25,"=Beta-Scaffold Factors")</f>
        <v>2</v>
      </c>
      <c r="I9" s="32"/>
      <c r="L9" s="32"/>
    </row>
    <row r="10" spans="2:12" x14ac:dyDescent="0.35">
      <c r="B10" s="5" t="s">
        <v>3926</v>
      </c>
      <c r="C10" s="5" t="s">
        <v>936</v>
      </c>
      <c r="D10">
        <v>3</v>
      </c>
      <c r="E10" s="30">
        <f>(D10/D27)*100</f>
        <v>5.4545454545454541</v>
      </c>
      <c r="G10" s="8" t="s">
        <v>3918</v>
      </c>
      <c r="H10" s="9">
        <f>COUNTIF($B$5:$B$25,"=Other Alpha-Helix Group")</f>
        <v>1</v>
      </c>
      <c r="I10" s="32"/>
      <c r="L10" s="32"/>
    </row>
    <row r="11" spans="2:12" x14ac:dyDescent="0.35">
      <c r="B11" s="5" t="s">
        <v>3926</v>
      </c>
      <c r="C11" s="5" t="s">
        <v>1681</v>
      </c>
      <c r="D11">
        <v>3</v>
      </c>
      <c r="E11" s="30">
        <f>(D11/D27)*100</f>
        <v>5.4545454545454541</v>
      </c>
      <c r="I11" s="32"/>
      <c r="L11" s="32"/>
    </row>
    <row r="12" spans="2:12" x14ac:dyDescent="0.35">
      <c r="B12" s="5" t="s">
        <v>1000</v>
      </c>
      <c r="C12" s="5" t="s">
        <v>1736</v>
      </c>
      <c r="D12">
        <v>3</v>
      </c>
      <c r="E12" s="30">
        <f>(D12/D27)*100</f>
        <v>5.4545454545454541</v>
      </c>
      <c r="I12" s="32"/>
      <c r="L12" s="32"/>
    </row>
    <row r="13" spans="2:12" x14ac:dyDescent="0.35">
      <c r="B13" s="5" t="s">
        <v>1000</v>
      </c>
      <c r="C13" s="5" t="s">
        <v>1002</v>
      </c>
      <c r="D13">
        <v>1</v>
      </c>
      <c r="E13" s="30">
        <f>(D13/D27)*100</f>
        <v>1.8181818181818181</v>
      </c>
      <c r="I13" s="32"/>
      <c r="L13" s="32"/>
    </row>
    <row r="14" spans="2:12" x14ac:dyDescent="0.35">
      <c r="B14" s="5" t="s">
        <v>3919</v>
      </c>
      <c r="C14" s="5" t="s">
        <v>1574</v>
      </c>
      <c r="D14">
        <v>1</v>
      </c>
      <c r="E14" s="30">
        <f>(D14/D27)*100</f>
        <v>1.8181818181818181</v>
      </c>
      <c r="I14" s="32"/>
      <c r="L14" s="32"/>
    </row>
    <row r="15" spans="2:12" x14ac:dyDescent="0.35">
      <c r="B15" s="5" t="s">
        <v>1000</v>
      </c>
      <c r="C15" s="5" t="s">
        <v>1799</v>
      </c>
      <c r="D15">
        <v>1</v>
      </c>
      <c r="E15" s="30">
        <f>(D15/D27)*100</f>
        <v>1.8181818181818181</v>
      </c>
    </row>
    <row r="16" spans="2:12" x14ac:dyDescent="0.35">
      <c r="B16" s="5" t="s">
        <v>1000</v>
      </c>
      <c r="C16" s="5" t="s">
        <v>1626</v>
      </c>
      <c r="D16">
        <v>1</v>
      </c>
      <c r="E16" s="30">
        <f>(D16/D27)*100</f>
        <v>1.8181818181818181</v>
      </c>
      <c r="I16" s="32"/>
    </row>
    <row r="17" spans="2:9" x14ac:dyDescent="0.35">
      <c r="B17" s="5" t="s">
        <v>3920</v>
      </c>
      <c r="C17" s="5" t="s">
        <v>1030</v>
      </c>
      <c r="D17">
        <v>1</v>
      </c>
      <c r="E17" s="30">
        <f>(D17/D27)*100</f>
        <v>1.8181818181818181</v>
      </c>
      <c r="I17" s="32"/>
    </row>
    <row r="18" spans="2:9" x14ac:dyDescent="0.35">
      <c r="B18" s="5" t="s">
        <v>3917</v>
      </c>
      <c r="C18" s="5" t="s">
        <v>916</v>
      </c>
      <c r="D18">
        <v>1</v>
      </c>
      <c r="E18" s="30">
        <f>(D18/D27)*100</f>
        <v>1.8181818181818181</v>
      </c>
      <c r="I18" s="32"/>
    </row>
    <row r="19" spans="2:9" x14ac:dyDescent="0.35">
      <c r="B19" s="5" t="s">
        <v>3919</v>
      </c>
      <c r="C19" s="5" t="s">
        <v>1795</v>
      </c>
      <c r="D19">
        <v>1</v>
      </c>
      <c r="E19" s="30">
        <f>(D19/D27)*100</f>
        <v>1.8181818181818181</v>
      </c>
      <c r="I19" s="32"/>
    </row>
    <row r="20" spans="2:9" x14ac:dyDescent="0.35">
      <c r="B20" s="5" t="s">
        <v>1000</v>
      </c>
      <c r="C20" s="5" t="s">
        <v>669</v>
      </c>
      <c r="D20">
        <v>1</v>
      </c>
      <c r="E20" s="30">
        <f>(D20/D27)*100</f>
        <v>1.8181818181818181</v>
      </c>
      <c r="I20" s="32"/>
    </row>
    <row r="21" spans="2:9" x14ac:dyDescent="0.35">
      <c r="B21" s="5" t="s">
        <v>3917</v>
      </c>
      <c r="C21" s="5" t="s">
        <v>1860</v>
      </c>
      <c r="D21">
        <v>1</v>
      </c>
      <c r="E21" s="30">
        <f>(D21/D27)*100</f>
        <v>1.8181818181818181</v>
      </c>
      <c r="I21" s="32"/>
    </row>
    <row r="22" spans="2:9" x14ac:dyDescent="0.35">
      <c r="B22" s="5" t="s">
        <v>1000</v>
      </c>
      <c r="C22" s="5" t="s">
        <v>1588</v>
      </c>
      <c r="D22">
        <v>1</v>
      </c>
      <c r="E22" s="30">
        <f>(D22/D27)*100</f>
        <v>1.8181818181818181</v>
      </c>
      <c r="I22" s="32"/>
    </row>
    <row r="23" spans="2:9" x14ac:dyDescent="0.35">
      <c r="B23" s="5" t="s">
        <v>3926</v>
      </c>
      <c r="C23" s="5" t="s">
        <v>1881</v>
      </c>
      <c r="D23">
        <v>1</v>
      </c>
      <c r="E23" s="30">
        <f>(D23/D27)*100</f>
        <v>1.8181818181818181</v>
      </c>
      <c r="I23" s="32"/>
    </row>
    <row r="24" spans="2:9" x14ac:dyDescent="0.35">
      <c r="B24" s="5" t="s">
        <v>1000</v>
      </c>
      <c r="C24" s="5" t="s">
        <v>1914</v>
      </c>
      <c r="D24">
        <v>1</v>
      </c>
      <c r="E24" s="30">
        <f>(D24/D27)*100</f>
        <v>1.8181818181818181</v>
      </c>
    </row>
    <row r="25" spans="2:9" x14ac:dyDescent="0.35">
      <c r="B25" s="177" t="s">
        <v>3920</v>
      </c>
      <c r="C25" s="8" t="s">
        <v>1931</v>
      </c>
      <c r="D25" s="2">
        <v>1</v>
      </c>
      <c r="E25" s="31">
        <f>(D25/D27)*100</f>
        <v>1.8181818181818181</v>
      </c>
    </row>
    <row r="26" spans="2:9" x14ac:dyDescent="0.35">
      <c r="E26" s="32"/>
    </row>
    <row r="27" spans="2:9" x14ac:dyDescent="0.35">
      <c r="C27" t="s">
        <v>3913</v>
      </c>
      <c r="D27">
        <f>SUM(D5:D25)</f>
        <v>55</v>
      </c>
    </row>
    <row r="30" spans="2:9" x14ac:dyDescent="0.35">
      <c r="I30" s="32"/>
    </row>
  </sheetData>
  <sortState xmlns:xlrd2="http://schemas.microsoft.com/office/spreadsheetml/2017/richdata2" ref="G5:H10">
    <sortCondition descending="1" ref="H5:H10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All_OGs</vt:lpstr>
      <vt:lpstr>Full_blast_vs_ATFDB</vt:lpstr>
      <vt:lpstr>List_unique_ATFDB_TFs</vt:lpstr>
      <vt:lpstr>List_unique_pfams</vt:lpstr>
      <vt:lpstr>List_unique_Eggnog_OGs</vt:lpstr>
      <vt:lpstr>Stats_Pfam</vt:lpstr>
      <vt:lpstr>Stats_ATFDB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Aleotti, Alessandra</dc:creator>
  <cp:lastModifiedBy>Alessandra Aleotti</cp:lastModifiedBy>
  <dcterms:created xsi:type="dcterms:W3CDTF">2023-03-10T12:05:21Z</dcterms:created>
  <dcterms:modified xsi:type="dcterms:W3CDTF">2023-08-15T10:00:49Z</dcterms:modified>
</cp:coreProperties>
</file>