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er Aronson\Documents\"/>
    </mc:Choice>
  </mc:AlternateContent>
  <xr:revisionPtr revIDLastSave="0" documentId="13_ncr:1_{CD4AA1F6-3407-41AA-88CF-86F4BD3C58CF}" xr6:coauthVersionLast="47" xr6:coauthVersionMax="47" xr10:uidLastSave="{00000000-0000-0000-0000-000000000000}"/>
  <bookViews>
    <workbookView xWindow="-120" yWindow="-120" windowWidth="23280" windowHeight="14880" xr2:uid="{8AC56453-352D-4DC5-9085-7CAFE73D57AA}"/>
  </bookViews>
  <sheets>
    <sheet name="Reg Filter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0" hidden="1">'Reg Filter'!$A$1:$O$60</definedName>
    <definedName name="AssetM">[1]Table!$J$3:$K$13</definedName>
    <definedName name="Benjamin">OFFSET('[2]Weight Watch'!$B$9,'[2]Weight Watch'!$I$3-9,2,'[2]Weight Watch'!$I$2,1)</definedName>
    <definedName name="Client">[1]X!$C$9</definedName>
    <definedName name="DateF">OFFSET('[2]Weight Watch'!$B$9,'[2]Weight Watch'!$I$3-9,0,'[2]Weight Watch'!$I$2,1)</definedName>
    <definedName name="DefaultB">[1]X!$F$5</definedName>
    <definedName name="Difference">OFFSET([3]Salman!$G$9,0,0,[3]Salman!$B$4,1)</definedName>
    <definedName name="Eric">OFFSET('[2]Weight Watch'!$B$9,'[2]Weight Watch'!$I$3-9,4,'[2]Weight Watch'!$I$2,1)</definedName>
    <definedName name="FanF">OFFSET('[2]Weight Watch'!$B$9,'[2]Weight Watch'!$I$3-9,3,'[2]Weight Watch'!$I$2,1)</definedName>
    <definedName name="Footer">[1]X!$C$10</definedName>
    <definedName name="George">OFFSET('[2]Weight Watch'!$B$9,'[2]Weight Watch'!$I$3-9,3,'[2]Weight Watch'!$I$2,1)</definedName>
    <definedName name="LiF">OFFSET('[2]Weight Watch'!$B$9,'[2]Weight Watch'!$I$3-9,2,'[2]Weight Watch'!$I$2,1)</definedName>
    <definedName name="MeasDate">OFFSET('[2]Weight Watch'!$B$9,'[2]Weight Watch'!$I$3-9,0,'[2]Weight Watch'!$I$2,1)</definedName>
    <definedName name="MetMRV">[4]Table!$C$21:$D$31</definedName>
    <definedName name="Rate">OFFSET([5]Rate!$C$4,0,0,COUNT([5]Rate!$C:$C))</definedName>
    <definedName name="Version">[1]X!$A$2</definedName>
    <definedName name="WangF">OFFSET('[2]Weight Watch'!$B$9,'[2]Weight Watch'!$I$3-9,4,'[2]Weight Watch'!$I$2,1)</definedName>
    <definedName name="Year">OFFSET([5]Rate!$B$4,0,0,COUNT([5]Rate!$B:$B))</definedName>
    <definedName name="Year158">'[6]FAS 158 Input'!$H$4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" i="2" l="1"/>
  <c r="N1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8" i="2"/>
  <c r="N44" i="2"/>
  <c r="N45" i="2"/>
  <c r="N46" i="2"/>
  <c r="N47" i="2"/>
  <c r="N48" i="2"/>
  <c r="N49" i="2"/>
  <c r="N50" i="2"/>
  <c r="N51" i="2"/>
  <c r="N52" i="2"/>
  <c r="N53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M8" i="2"/>
  <c r="L8" i="2"/>
  <c r="J4" i="2" l="1"/>
  <c r="N2" i="2"/>
  <c r="N4" i="2"/>
  <c r="J2" i="2"/>
  <c r="J3" i="2"/>
  <c r="N3" i="2"/>
</calcChain>
</file>

<file path=xl/sharedStrings.xml><?xml version="1.0" encoding="utf-8"?>
<sst xmlns="http://schemas.openxmlformats.org/spreadsheetml/2006/main" count="180" uniqueCount="78">
  <si>
    <t>R</t>
  </si>
  <si>
    <t>Lee, Gordon</t>
  </si>
  <si>
    <t>Clinton, Bills</t>
  </si>
  <si>
    <t>V</t>
  </si>
  <si>
    <t>Jordon, Hillary</t>
  </si>
  <si>
    <t>A</t>
  </si>
  <si>
    <t>Jobs, Benjamin</t>
  </si>
  <si>
    <t>Larson, George</t>
  </si>
  <si>
    <t>Larson, Chris</t>
  </si>
  <si>
    <t>Wang, Eric</t>
  </si>
  <si>
    <t>Benson, Jessika</t>
  </si>
  <si>
    <t>Bartho, George</t>
  </si>
  <si>
    <t>Klendshoj, Saleh</t>
  </si>
  <si>
    <t>Aho, Blake</t>
  </si>
  <si>
    <t>Larson, Brian</t>
  </si>
  <si>
    <t>Doll Woolley, Yazeed</t>
  </si>
  <si>
    <t>Souers, Celina</t>
  </si>
  <si>
    <t>Larson, Luke</t>
  </si>
  <si>
    <t>Nelson, Jumaan</t>
  </si>
  <si>
    <t>Johnson, Aaron</t>
  </si>
  <si>
    <t>Lam, Jacqueline E</t>
  </si>
  <si>
    <t>Shapiro, Amanda</t>
  </si>
  <si>
    <t>Jackson, Dawn E</t>
  </si>
  <si>
    <t>Hohl, David L</t>
  </si>
  <si>
    <t>Carlson, Austin</t>
  </si>
  <si>
    <t>Donovan, Alina</t>
  </si>
  <si>
    <t>Jumaan, Casey A</t>
  </si>
  <si>
    <t>Hitpas, Bruce D</t>
  </si>
  <si>
    <t>Asche, Alexis</t>
  </si>
  <si>
    <t>Kampwerth, Rebecca M</t>
  </si>
  <si>
    <t>Guy, Robert L</t>
  </si>
  <si>
    <t>Harada, Richard G</t>
  </si>
  <si>
    <t>Harvestine, Susan R</t>
  </si>
  <si>
    <t>Gall, Susann K</t>
  </si>
  <si>
    <t>Duvall, DeeAnn S</t>
  </si>
  <si>
    <t>Carlson, Jeremy</t>
  </si>
  <si>
    <t>Gist, Tracy A</t>
  </si>
  <si>
    <t>Chen, Jerome F</t>
  </si>
  <si>
    <t>Asche, Ryan</t>
  </si>
  <si>
    <t>Baker, Eric</t>
  </si>
  <si>
    <t>Dehn, Diane M</t>
  </si>
  <si>
    <t>Aljebreen, Patric</t>
  </si>
  <si>
    <t>Cress, Scott G</t>
  </si>
  <si>
    <t>Bossler, Bill</t>
  </si>
  <si>
    <t>Nelson, Yuyang</t>
  </si>
  <si>
    <t>Brinkley, Roxanne L</t>
  </si>
  <si>
    <t>Brinkley, Jeanne M</t>
  </si>
  <si>
    <t>Richman, Michelle</t>
  </si>
  <si>
    <t>Olson, Nicholas</t>
  </si>
  <si>
    <t>Butina, Natalie</t>
  </si>
  <si>
    <t>Al Jaloud, Steve</t>
  </si>
  <si>
    <t>Tiedens, Bret</t>
  </si>
  <si>
    <t>Donovan, Adrienne</t>
  </si>
  <si>
    <t>Salary Increase</t>
  </si>
  <si>
    <t>Average Salary</t>
  </si>
  <si>
    <t xml:space="preserve">Service </t>
  </si>
  <si>
    <t xml:space="preserve">Age </t>
  </si>
  <si>
    <t>1/1/2014 Status</t>
  </si>
  <si>
    <t>1/1/2015 Status</t>
  </si>
  <si>
    <t>Retirement Benefit</t>
  </si>
  <si>
    <t>Retirement Date</t>
  </si>
  <si>
    <t>2012 Salary</t>
  </si>
  <si>
    <t>2013 Salary</t>
  </si>
  <si>
    <t>2014 Salary</t>
  </si>
  <si>
    <t>Date of Hire</t>
  </si>
  <si>
    <t>Date of Birth</t>
  </si>
  <si>
    <t>Name</t>
  </si>
  <si>
    <t>ID</t>
  </si>
  <si>
    <t>Employee Data Provided for the 2015 valuation</t>
  </si>
  <si>
    <t xml:space="preserve">Valuation Date </t>
  </si>
  <si>
    <t>Number Of Records(Filtered):</t>
  </si>
  <si>
    <t>Average Age(Filtered):</t>
  </si>
  <si>
    <t>Min Age(Filtered):</t>
  </si>
  <si>
    <t>Max Age(Filtered):</t>
  </si>
  <si>
    <t>Number Of Records(Total):</t>
  </si>
  <si>
    <t>Average Age(Total):</t>
  </si>
  <si>
    <t>Max Age(Total):</t>
  </si>
  <si>
    <t>Min Age(Total):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</si>
</sst>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mm/dd/yyyy"/>
    <numFmt numFmtId="166" formatCode="mm/dd/yy;@"/>
    <numFmt numFmtId="169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</font>
    <font>
      <b/>
      <sz val="12"/>
      <name val="Arial"/>
      <family val="2"/>
    </font>
    <font>
      <sz val="12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4" fillId="0" borderId="0"/>
  </cellStyleXfs>
  <cellXfs count="22">
    <xf numFmtId="0" fontId="0" fillId="0" borderId="0" xfId="0"/>
    <xf numFmtId="0" fontId="2" fillId="0" borderId="0" xfId="2"/>
    <xf numFmtId="0" fontId="2" fillId="2" borderId="1" xfId="2" applyFill="1" applyBorder="1" applyAlignment="1">
      <alignment horizontal="center"/>
    </xf>
    <xf numFmtId="164" fontId="0" fillId="2" borderId="1" xfId="3" applyNumberFormat="1" applyFont="1" applyFill="1" applyBorder="1"/>
    <xf numFmtId="165" fontId="2" fillId="2" borderId="1" xfId="2" applyNumberFormat="1" applyFill="1" applyBorder="1" applyAlignment="1">
      <alignment horizontal="center"/>
    </xf>
    <xf numFmtId="0" fontId="2" fillId="2" borderId="0" xfId="2" applyFill="1"/>
    <xf numFmtId="164" fontId="2" fillId="0" borderId="0" xfId="2" applyNumberFormat="1"/>
    <xf numFmtId="0" fontId="4" fillId="0" borderId="0" xfId="4"/>
    <xf numFmtId="0" fontId="5" fillId="0" borderId="0" xfId="4" applyFont="1"/>
    <xf numFmtId="14" fontId="4" fillId="4" borderId="2" xfId="4" applyNumberFormat="1" applyFill="1" applyBorder="1"/>
    <xf numFmtId="0" fontId="5" fillId="0" borderId="0" xfId="2" applyFont="1"/>
    <xf numFmtId="169" fontId="2" fillId="0" borderId="0" xfId="2" applyNumberFormat="1"/>
    <xf numFmtId="10" fontId="2" fillId="0" borderId="0" xfId="1" applyNumberFormat="1" applyFont="1"/>
    <xf numFmtId="0" fontId="6" fillId="0" borderId="0" xfId="4" applyFont="1"/>
    <xf numFmtId="169" fontId="6" fillId="0" borderId="0" xfId="4" applyNumberFormat="1" applyFont="1"/>
    <xf numFmtId="169" fontId="6" fillId="0" borderId="0" xfId="2" applyNumberFormat="1" applyFont="1"/>
    <xf numFmtId="0" fontId="3" fillId="3" borderId="3" xfId="2" applyFont="1" applyFill="1" applyBorder="1" applyAlignment="1">
      <alignment horizontal="center"/>
    </xf>
    <xf numFmtId="0" fontId="3" fillId="3" borderId="4" xfId="2" applyFont="1" applyFill="1" applyBorder="1" applyAlignment="1">
      <alignment horizontal="center"/>
    </xf>
    <xf numFmtId="166" fontId="3" fillId="3" borderId="4" xfId="2" applyNumberFormat="1" applyFont="1" applyFill="1" applyBorder="1" applyAlignment="1">
      <alignment horizontal="center"/>
    </xf>
    <xf numFmtId="0" fontId="3" fillId="3" borderId="4" xfId="2" applyFont="1" applyFill="1" applyBorder="1" applyAlignment="1">
      <alignment horizontal="center" wrapText="1"/>
    </xf>
    <xf numFmtId="0" fontId="3" fillId="3" borderId="5" xfId="2" applyFont="1" applyFill="1" applyBorder="1" applyAlignment="1">
      <alignment horizontal="center"/>
    </xf>
    <xf numFmtId="1" fontId="2" fillId="0" borderId="0" xfId="2" applyNumberFormat="1"/>
  </cellXfs>
  <cellStyles count="5">
    <cellStyle name="Comma 2" xfId="3" xr:uid="{C1F40A39-5A3B-4A1C-A540-066B654529FD}"/>
    <cellStyle name="Normal" xfId="0" builtinId="0"/>
    <cellStyle name="Normal 2" xfId="2" xr:uid="{C5EA5BBB-6522-4610-B247-28B423035612}"/>
    <cellStyle name="Normal 3" xfId="4" xr:uid="{FED51CB8-7E69-48AD-8A3C-6C76D50256C1}"/>
    <cellStyle name="Percent" xfId="1" builtinId="5"/>
  </cellStyles>
  <dxfs count="17">
    <dxf>
      <numFmt numFmtId="1" formatCode="0"/>
    </dxf>
    <dxf>
      <numFmt numFmtId="169" formatCode="0.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10"/>
        <name val="Arial"/>
        <family val="2"/>
        <scheme val="none"/>
      </font>
      <fill>
        <patternFill patternType="solid">
          <fgColor indexed="64"/>
          <bgColor indexed="43"/>
        </patternFill>
      </fill>
      <alignment horizontal="center" vertical="bottom" textRotation="0" wrapText="0" indent="0" justifyLastLine="0" shrinkToFit="0" readingOrder="0"/>
    </dxf>
    <dxf>
      <numFmt numFmtId="169" formatCode="0.0000"/>
    </dxf>
    <dxf>
      <fill>
        <patternFill patternType="solid">
          <fgColor indexed="64"/>
          <bgColor indexed="1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indexed="1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indexed="1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mm/dd/yyyy"/>
      <fill>
        <patternFill patternType="solid">
          <fgColor indexed="64"/>
          <bgColor indexed="1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indexed="1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indexed="1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indexed="1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mm/dd/yyyy"/>
      <fill>
        <patternFill patternType="solid">
          <fgColor indexed="64"/>
          <bgColor indexed="1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mm/dd/yyyy"/>
      <fill>
        <patternFill patternType="solid">
          <fgColor indexed="64"/>
          <bgColor indexed="1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indexed="13"/>
        </patternFill>
      </fill>
    </dxf>
    <dxf>
      <fill>
        <patternFill patternType="solid">
          <fgColor indexed="64"/>
          <bgColor indexed="1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top style="medium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uodong/Pension/FundPPA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m1jk7r/Documents/Guodong%20on%20C/Excel/Excel/201/4.2%20Char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Review%201/H/Private%20-%20Li/Pleasure/Weight%20Contro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Guodong/Pension/FASB158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Review%201/H/Maryville/Maryville%20-%20Key%20Files/ACSC%20201%20and%20301/Tests%20and%20Exams/Test%201.1-5.5%20-%20Count%20&amp;%20Annuity%20&amp;%20Statement%20&amp;%20Rate%20Chart%20&amp;%20Pivo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Review/Pending/Model%20FAS%20158%20Disclosur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Y"/>
      <sheetName val="TY"/>
      <sheetName val="NY"/>
      <sheetName val="BasePY"/>
      <sheetName val="Contrib"/>
      <sheetName val="Input"/>
      <sheetName val="Liability"/>
      <sheetName val="ProVal"/>
      <sheetName val="Analysis"/>
      <sheetName val="ProValInfo"/>
      <sheetName val="ProVal0"/>
      <sheetName val="ProVal1"/>
      <sheetName val="PartD"/>
      <sheetName val="Major"/>
      <sheetName val="C"/>
      <sheetName val="DiscAC"/>
      <sheetName val="Disc C"/>
      <sheetName val="B"/>
      <sheetName val="AM"/>
      <sheetName val="Plan"/>
      <sheetName val="YC"/>
      <sheetName val="Rate"/>
      <sheetName val="Note"/>
      <sheetName val="Table"/>
      <sheetName val="Cover"/>
      <sheetName val="Data"/>
      <sheetName val="Result"/>
      <sheetName val="FT"/>
      <sheetName val="AS"/>
      <sheetName val="AV"/>
      <sheetName val="Return"/>
      <sheetName val="ROR"/>
      <sheetName val="SchSB"/>
      <sheetName val="Election"/>
      <sheetName val="AFN"/>
      <sheetName val="4010"/>
      <sheetName val="GL"/>
      <sheetName val="Stat"/>
      <sheetName val="Sum"/>
      <sheetName val="At-Risk"/>
      <sheetName val="At-Risk max"/>
      <sheetName val="Burn CB"/>
      <sheetName val="Shortfall"/>
      <sheetName val="Base"/>
      <sheetName val="ASC 960"/>
      <sheetName val="FB"/>
      <sheetName val="min"/>
      <sheetName val="max"/>
      <sheetName val="Qtrly"/>
      <sheetName val="PBGC"/>
      <sheetName val="PBGC F"/>
      <sheetName val="SB"/>
      <sheetName val="Calendar"/>
      <sheetName val="AFTAP"/>
      <sheetName val="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I5">
            <v>40909</v>
          </cell>
        </row>
      </sheetData>
      <sheetData sheetId="19"/>
      <sheetData sheetId="20"/>
      <sheetData sheetId="21"/>
      <sheetData sheetId="22"/>
      <sheetData sheetId="23">
        <row r="3">
          <cell r="J3" t="str">
            <v>Market Value</v>
          </cell>
          <cell r="K3" t="str">
            <v>Reg 1.412(c)(2)-1(c) &amp; RP 2000-40 Sec 4.10</v>
          </cell>
        </row>
        <row r="4">
          <cell r="J4" t="str">
            <v>Average Value</v>
          </cell>
          <cell r="K4" t="str">
            <v>Reg 1.412(c)(2)-1(b)(7) &amp; RP 2000-40 Sec 4.11</v>
          </cell>
        </row>
        <row r="5">
          <cell r="J5" t="str">
            <v>Average Value</v>
          </cell>
          <cell r="K5" t="str">
            <v>Reg 1.412(c)(2)-1(b)(7) &amp; RP 2000-40 Sec 4.12, Phase-in</v>
          </cell>
        </row>
        <row r="6">
          <cell r="J6" t="str">
            <v>Expected AV1</v>
          </cell>
          <cell r="K6" t="str">
            <v>Recognize G/L as equal payments</v>
          </cell>
        </row>
        <row r="7">
          <cell r="J7" t="str">
            <v>Expected AV2</v>
          </cell>
          <cell r="K7" t="str">
            <v>Adjust AV toward MV by fixed %</v>
          </cell>
        </row>
        <row r="8">
          <cell r="J8" t="str">
            <v>Smoothed Value</v>
          </cell>
          <cell r="K8" t="str">
            <v>Rev Proc 2000-40 Sec 4.15</v>
          </cell>
        </row>
        <row r="9">
          <cell r="J9" t="str">
            <v>Smoothed Value</v>
          </cell>
          <cell r="K9" t="str">
            <v>Rev Proc 2000-40 Sec 4.16, Phase-in</v>
          </cell>
        </row>
        <row r="10">
          <cell r="J10" t="str">
            <v>Average Value</v>
          </cell>
          <cell r="K10" t="str">
            <v>Reg 1.412(c)(2)-1(b)(7) &amp; RP 2000-40 Sec 4.17, Phase-in</v>
          </cell>
        </row>
        <row r="11">
          <cell r="J11" t="str">
            <v>Undefined</v>
          </cell>
          <cell r="K11" t="str">
            <v>Undefined</v>
          </cell>
        </row>
        <row r="12">
          <cell r="J12" t="str">
            <v>Undefined</v>
          </cell>
          <cell r="K12" t="str">
            <v>Undefined</v>
          </cell>
        </row>
        <row r="13">
          <cell r="J13" t="str">
            <v>Other Method</v>
          </cell>
          <cell r="K13" t="str">
            <v>Other Method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A2" t="str">
            <v>Version 1/1 - 1/1/2000</v>
          </cell>
        </row>
        <row r="5">
          <cell r="F5" t="str">
            <v/>
          </cell>
        </row>
        <row r="9">
          <cell r="C9" t="str">
            <v>Inc. Pension Plan</v>
          </cell>
        </row>
        <row r="10">
          <cell r="C10" t="str">
            <v>Billing Code:                           Version 1/1 - 1/1/2000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"/>
      <sheetName val="Student Records"/>
      <sheetName val="Count"/>
      <sheetName val="Progress to Goal"/>
      <sheetName val="HW Progress"/>
      <sheetName val="Weight Watch"/>
      <sheetName val="Static"/>
      <sheetName val="dynamic"/>
    </sheetNames>
    <sheetDataSet>
      <sheetData sheetId="0"/>
      <sheetData sheetId="1"/>
      <sheetData sheetId="2"/>
      <sheetData sheetId="3"/>
      <sheetData sheetId="4"/>
      <sheetData sheetId="5">
        <row r="2">
          <cell r="I2">
            <v>10</v>
          </cell>
        </row>
        <row r="3">
          <cell r="I3">
            <v>25</v>
          </cell>
        </row>
        <row r="9">
          <cell r="B9" t="str">
            <v>Date</v>
          </cell>
        </row>
      </sheetData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king"/>
      <sheetName val="Weight"/>
      <sheetName val="Salman"/>
      <sheetName val="Stairs"/>
      <sheetName val="Golf"/>
      <sheetName val="Misc"/>
      <sheetName val="Golf Courses"/>
      <sheetName val="Ping Pang"/>
      <sheetName val="Hiking Trails"/>
      <sheetName val="Health Info"/>
      <sheetName val="Weight &amp; more"/>
      <sheetName val="Activities before 2014"/>
      <sheetName val="Activity"/>
      <sheetName val="JGP"/>
      <sheetName val="Swim"/>
      <sheetName val="Record Sheet"/>
      <sheetName val="Record Time"/>
      <sheetName val="Event"/>
      <sheetName val="Trails"/>
    </sheetNames>
    <sheetDataSet>
      <sheetData sheetId="0" refreshError="1"/>
      <sheetData sheetId="1">
        <row r="1">
          <cell r="J1">
            <v>0</v>
          </cell>
        </row>
      </sheetData>
      <sheetData sheetId="2">
        <row r="4">
          <cell r="B4">
            <v>160</v>
          </cell>
        </row>
        <row r="9">
          <cell r="G9">
            <v>34.5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Update"/>
      <sheetName val="LY"/>
      <sheetName val="TY"/>
      <sheetName val="NY"/>
      <sheetName val="Input"/>
      <sheetName val="ProVal"/>
      <sheetName val="ProValEst"/>
      <sheetName val="Analysis"/>
      <sheetName val="PartD"/>
      <sheetName val="Liability"/>
      <sheetName val="ProValInfo"/>
      <sheetName val="Contrib"/>
      <sheetName val="Table"/>
      <sheetName val="Base"/>
      <sheetName val="B"/>
      <sheetName val="Major"/>
      <sheetName val="Plan"/>
      <sheetName val="Sum"/>
      <sheetName val="AS"/>
      <sheetName val="MRV"/>
      <sheetName val="Int"/>
      <sheetName val="PSC"/>
      <sheetName val="GL"/>
      <sheetName val="NPBC"/>
      <sheetName val="FAS158"/>
      <sheetName val="FAS158 - before"/>
      <sheetName val="PJ"/>
      <sheetName val="AML"/>
      <sheetName val="Recon"/>
      <sheetName val="AS PJ"/>
      <sheetName val="Recon Sum"/>
      <sheetName val="X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21">
          <cell r="C21" t="str">
            <v>Market Value</v>
          </cell>
          <cell r="D21" t="str">
            <v>Reg 1.412(c)(2)-1(c) &amp; RP 2000-40 Sec 4.10</v>
          </cell>
        </row>
        <row r="22">
          <cell r="C22" t="str">
            <v>Average Value</v>
          </cell>
          <cell r="D22" t="str">
            <v>Reg 1.412(c)(2)-1(b)(7) &amp; RP 2000-40 Sec 4.11</v>
          </cell>
        </row>
        <row r="23">
          <cell r="C23" t="str">
            <v>Average Value</v>
          </cell>
          <cell r="D23" t="str">
            <v>Reg 1.412(c)(2)-1(b)(7) &amp; RP 2000-40 Sec 4.12, Phase-in</v>
          </cell>
        </row>
        <row r="24">
          <cell r="C24" t="str">
            <v>Expected AV1</v>
          </cell>
          <cell r="D24" t="str">
            <v>Recognize G/L as equal payments</v>
          </cell>
        </row>
        <row r="25">
          <cell r="C25" t="str">
            <v>Expected AV2</v>
          </cell>
          <cell r="D25" t="str">
            <v>Adjust AV toward MV by fixed %</v>
          </cell>
        </row>
        <row r="26">
          <cell r="C26" t="str">
            <v>Smoothed Value</v>
          </cell>
          <cell r="D26" t="str">
            <v>Rev Proc 2000-40 Sec 4.15</v>
          </cell>
        </row>
        <row r="27">
          <cell r="C27" t="str">
            <v>Smoothed Value</v>
          </cell>
          <cell r="D27" t="str">
            <v>Rev Proc 2000-40 Sec 4.16, Phase-in</v>
          </cell>
        </row>
        <row r="28">
          <cell r="C28" t="str">
            <v>Average Value</v>
          </cell>
          <cell r="D28" t="str">
            <v>Reg 1.412(c)(2)-1(b)(7) &amp; RP 2000-40 Sec 4.17, Phase-in</v>
          </cell>
        </row>
        <row r="29">
          <cell r="C29" t="str">
            <v>Smoothed Value</v>
          </cell>
          <cell r="D29" t="str">
            <v>Smoothed Value w/ PY expected return</v>
          </cell>
        </row>
        <row r="30">
          <cell r="C30" t="str">
            <v>Undefined</v>
          </cell>
          <cell r="D30" t="str">
            <v>Undefined</v>
          </cell>
        </row>
        <row r="31">
          <cell r="C31" t="str">
            <v>Other Method</v>
          </cell>
          <cell r="D31" t="str">
            <v>Other Method</v>
          </cell>
        </row>
      </sheetData>
      <sheetData sheetId="14" refreshError="1"/>
      <sheetData sheetId="15" refreshError="1"/>
      <sheetData sheetId="16" refreshError="1"/>
      <sheetData sheetId="17">
        <row r="35">
          <cell r="F35">
            <v>0</v>
          </cell>
        </row>
      </sheetData>
      <sheetData sheetId="18">
        <row r="7">
          <cell r="E7">
            <v>41275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rd"/>
      <sheetName val="Qx"/>
      <sheetName val="Filter DB"/>
      <sheetName val="Pivot Table"/>
      <sheetName val="Age Dist"/>
      <sheetName val="Annuity"/>
      <sheetName val="Rate"/>
      <sheetName val="Statement"/>
      <sheetName val="Progrss Graph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B2" t="str">
            <v>Interest Rate</v>
          </cell>
        </row>
        <row r="3">
          <cell r="B3" t="str">
            <v>Year</v>
          </cell>
          <cell r="C3" t="str">
            <v>Rate</v>
          </cell>
        </row>
        <row r="4">
          <cell r="B4">
            <v>2008</v>
          </cell>
          <cell r="C4">
            <v>0.04</v>
          </cell>
        </row>
        <row r="5">
          <cell r="B5">
            <v>2009</v>
          </cell>
          <cell r="C5">
            <v>7.4999999999999997E-2</v>
          </cell>
        </row>
        <row r="6">
          <cell r="B6">
            <v>2010</v>
          </cell>
          <cell r="C6">
            <v>6.5000000000000002E-2</v>
          </cell>
        </row>
        <row r="7">
          <cell r="B7">
            <v>2011</v>
          </cell>
          <cell r="C7">
            <v>7.2499999999999995E-2</v>
          </cell>
        </row>
        <row r="8">
          <cell r="B8">
            <v>2012</v>
          </cell>
          <cell r="C8">
            <v>6.5000000000000002E-2</v>
          </cell>
        </row>
        <row r="9">
          <cell r="B9">
            <v>2013</v>
          </cell>
          <cell r="C9">
            <v>0.04</v>
          </cell>
        </row>
        <row r="10">
          <cell r="B10">
            <v>2014</v>
          </cell>
        </row>
        <row r="11">
          <cell r="B11">
            <v>2015</v>
          </cell>
        </row>
        <row r="12">
          <cell r="B12">
            <v>2016</v>
          </cell>
        </row>
        <row r="13">
          <cell r="B13">
            <v>2017</v>
          </cell>
        </row>
        <row r="14">
          <cell r="B14">
            <v>2018</v>
          </cell>
        </row>
        <row r="15">
          <cell r="B15">
            <v>2019</v>
          </cell>
        </row>
        <row r="16">
          <cell r="B16">
            <v>2020</v>
          </cell>
        </row>
        <row r="17">
          <cell r="B17">
            <v>2021</v>
          </cell>
        </row>
        <row r="18">
          <cell r="B18">
            <v>2022</v>
          </cell>
        </row>
        <row r="19">
          <cell r="B19">
            <v>2023</v>
          </cell>
        </row>
        <row r="20">
          <cell r="B20">
            <v>2024</v>
          </cell>
        </row>
        <row r="21">
          <cell r="B21">
            <v>2025</v>
          </cell>
        </row>
        <row r="22">
          <cell r="B22">
            <v>2026</v>
          </cell>
        </row>
        <row r="23">
          <cell r="B23">
            <v>2027</v>
          </cell>
        </row>
        <row r="24">
          <cell r="B24">
            <v>2028</v>
          </cell>
        </row>
        <row r="26">
          <cell r="B26" t="str">
            <v>Current Year Info</v>
          </cell>
        </row>
        <row r="27">
          <cell r="B27" t="str">
            <v>Contract Year</v>
          </cell>
          <cell r="C27" t="str">
            <v>Rate</v>
          </cell>
        </row>
        <row r="28">
          <cell r="B28">
            <v>2013</v>
          </cell>
          <cell r="C28">
            <v>0.04</v>
          </cell>
        </row>
      </sheetData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FAS 158 Input"/>
      <sheetName val="Print Public for Profit"/>
      <sheetName val="Print Nonprofit"/>
      <sheetName val="Print Nonpublic"/>
    </sheetNames>
    <sheetDataSet>
      <sheetData sheetId="0"/>
      <sheetData sheetId="1">
        <row r="4">
          <cell r="H4">
            <v>2006</v>
          </cell>
        </row>
      </sheetData>
      <sheetData sheetId="2">
        <row r="5">
          <cell r="C5">
            <v>2005</v>
          </cell>
        </row>
      </sheetData>
      <sheetData sheetId="3"/>
      <sheetData sheetId="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AAA16E-EC6E-4A35-9604-4CC541572EAA}" name="Table2" displayName="Table2" ref="A7:O60" totalsRowShown="0" headerRowDxfId="2" headerRowBorderDxfId="15" tableBorderDxfId="16" headerRowCellStyle="Normal 2" dataCellStyle="Normal 2">
  <autoFilter ref="A7:O60" xr:uid="{18AAA16E-EC6E-4A35-9604-4CC541572EAA}">
    <filterColumn colId="9">
      <filters>
        <filter val="A"/>
      </filters>
    </filterColumn>
    <filterColumn colId="10">
      <customFilters>
        <customFilter operator="notEqual" val=" "/>
      </customFilters>
    </filterColumn>
    <filterColumn colId="11">
      <customFilters>
        <customFilter operator="greaterThan" val="50"/>
        <customFilter operator="lessThan" val="30"/>
      </customFilters>
    </filterColumn>
  </autoFilter>
  <tableColumns count="15">
    <tableColumn id="1" xr3:uid="{9822DA74-B8AB-49FE-9C35-E31E886B4823}" name="ID" dataDxfId="14" dataCellStyle="Normal 2"/>
    <tableColumn id="2" xr3:uid="{E85E6581-A768-4109-BF6D-54344DB101BF}" name="Name" dataDxfId="13" dataCellStyle="Normal 2"/>
    <tableColumn id="3" xr3:uid="{A9971227-940A-46B8-93CC-67E55C53C38F}" name="Date of Birth" dataDxfId="12" dataCellStyle="Normal 2"/>
    <tableColumn id="4" xr3:uid="{B6EFAC5A-19FB-4FA5-A666-4664BE785C0B}" name="Date of Hire" dataDxfId="11" dataCellStyle="Normal 2"/>
    <tableColumn id="5" xr3:uid="{BCBB92D3-C826-4B54-98AC-DD8F543842DD}" name="2014 Salary" dataDxfId="10" dataCellStyle="Comma 2"/>
    <tableColumn id="6" xr3:uid="{4835462F-F19A-4F38-A2C6-82D89748A174}" name="2013 Salary" dataDxfId="9" dataCellStyle="Comma 2"/>
    <tableColumn id="7" xr3:uid="{02DE8652-A8EE-467B-ABF2-13A1774BF33F}" name="2012 Salary" dataDxfId="8" dataCellStyle="Comma 2"/>
    <tableColumn id="8" xr3:uid="{6437E942-B2D8-4052-B7DC-3870B6194A06}" name="Retirement Date" dataDxfId="7" dataCellStyle="Normal 2"/>
    <tableColumn id="9" xr3:uid="{04A1FA13-FAFB-4B06-B737-BBD344CE2144}" name="Retirement Benefit" dataDxfId="6" dataCellStyle="Comma 2"/>
    <tableColumn id="10" xr3:uid="{93A039C1-9902-457B-B7E2-F7A649B04A36}" name="1/1/2015 Status" dataDxfId="5" dataCellStyle="Normal 2"/>
    <tableColumn id="11" xr3:uid="{022D1AAB-4AB4-4357-BE11-D75A4DF35ED7}" name="1/1/2014 Status" dataDxfId="4" dataCellStyle="Normal 2"/>
    <tableColumn id="12" xr3:uid="{C042AC5F-DBFF-4EC2-8E93-66B28FCC7D0C}" name="Age " dataDxfId="3" dataCellStyle="Normal 2">
      <calculatedColumnFormula>($C$3-C8)/365.25</calculatedColumnFormula>
    </tableColumn>
    <tableColumn id="13" xr3:uid="{187E15A8-1D74-49FD-8499-B9219BF8B97E}" name="Service " dataDxfId="1" dataCellStyle="Normal 2">
      <calculatedColumnFormula>($C$3-D8)/365.25</calculatedColumnFormula>
    </tableColumn>
    <tableColumn id="14" xr3:uid="{43280658-737E-4478-A167-F287BCEEC5B5}" name="Average Salary" dataDxfId="0" dataCellStyle="Normal 2"/>
    <tableColumn id="15" xr3:uid="{06613372-334D-48A7-A68F-D7C0C9AFD9D7}" name="Salary Increase" dataCellStyle="Normal 2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6221A-9247-4884-9775-1F568860A107}">
  <sheetPr>
    <pageSetUpPr fitToPage="1"/>
  </sheetPr>
  <dimension ref="A1:R60"/>
  <sheetViews>
    <sheetView tabSelected="1" workbookViewId="0">
      <selection activeCell="I22" sqref="I22"/>
    </sheetView>
  </sheetViews>
  <sheetFormatPr defaultColWidth="8.85546875" defaultRowHeight="12.75" x14ac:dyDescent="0.2"/>
  <cols>
    <col min="1" max="1" width="9.7109375" style="1" customWidth="1"/>
    <col min="2" max="2" width="20.28515625" style="1" bestFit="1" customWidth="1"/>
    <col min="3" max="3" width="14.42578125" style="1" customWidth="1"/>
    <col min="4" max="4" width="13.85546875" style="1" customWidth="1"/>
    <col min="5" max="7" width="13.5703125" style="1" customWidth="1"/>
    <col min="8" max="8" width="17.85546875" style="1" customWidth="1"/>
    <col min="9" max="9" width="20.140625" style="1" customWidth="1"/>
    <col min="10" max="11" width="16.42578125" style="1" customWidth="1"/>
    <col min="12" max="12" width="9.5703125" style="1" bestFit="1" customWidth="1"/>
    <col min="13" max="13" width="10.5703125" style="1" customWidth="1"/>
    <col min="14" max="14" width="17.140625" style="1" customWidth="1"/>
    <col min="15" max="15" width="17.28515625" style="1" customWidth="1"/>
    <col min="16" max="16" width="11.140625" style="1" customWidth="1"/>
    <col min="17" max="17" width="10.140625" style="1" bestFit="1" customWidth="1"/>
    <col min="18" max="16384" width="8.85546875" style="1"/>
  </cols>
  <sheetData>
    <row r="1" spans="1:18" ht="15.75" x14ac:dyDescent="0.25">
      <c r="A1" s="7"/>
      <c r="B1" s="7"/>
      <c r="C1" s="7"/>
      <c r="D1" s="7"/>
      <c r="E1" s="7"/>
      <c r="F1" s="7"/>
      <c r="G1" s="8" t="s">
        <v>70</v>
      </c>
      <c r="H1" s="7"/>
      <c r="I1" s="7"/>
      <c r="J1" s="13">
        <f>SUBTOTAL(3,A8:A60)</f>
        <v>28</v>
      </c>
      <c r="K1" s="8" t="s">
        <v>74</v>
      </c>
      <c r="L1" s="7"/>
      <c r="M1" s="7"/>
      <c r="N1" s="13">
        <f>COUNTA(A8:A60)</f>
        <v>53</v>
      </c>
    </row>
    <row r="2" spans="1:18" ht="16.5" thickBot="1" x14ac:dyDescent="0.3">
      <c r="A2" s="8" t="s">
        <v>68</v>
      </c>
      <c r="B2" s="7"/>
      <c r="C2" s="7"/>
      <c r="D2" s="7"/>
      <c r="E2" s="7"/>
      <c r="F2" s="7"/>
      <c r="G2" s="8" t="s">
        <v>71</v>
      </c>
      <c r="H2" s="7"/>
      <c r="I2" s="7"/>
      <c r="J2" s="14">
        <f>SUBTOTAL(1,L8:L60)</f>
        <v>61.006355725041551</v>
      </c>
      <c r="K2" s="8" t="s">
        <v>75</v>
      </c>
      <c r="L2" s="7"/>
      <c r="M2" s="7"/>
      <c r="N2" s="14">
        <f>AVERAGE(L8:L60)</f>
        <v>56.110185579791555</v>
      </c>
    </row>
    <row r="3" spans="1:18" ht="16.5" thickBot="1" x14ac:dyDescent="0.3">
      <c r="A3" s="8" t="s">
        <v>69</v>
      </c>
      <c r="B3" s="7"/>
      <c r="C3" s="9">
        <v>42005</v>
      </c>
      <c r="D3" s="7"/>
      <c r="E3" s="7"/>
      <c r="F3" s="7"/>
      <c r="G3" s="8" t="s">
        <v>73</v>
      </c>
      <c r="H3" s="7"/>
      <c r="I3" s="7"/>
      <c r="J3" s="14">
        <f>SUBTOTAL(4,L8:L60)</f>
        <v>115.00068446269678</v>
      </c>
      <c r="K3" s="8" t="s">
        <v>76</v>
      </c>
      <c r="L3" s="7"/>
      <c r="M3" s="7"/>
      <c r="N3" s="14">
        <f>MAX(L8:L60)</f>
        <v>115.00068446269678</v>
      </c>
    </row>
    <row r="4" spans="1:18" ht="15.75" x14ac:dyDescent="0.25">
      <c r="G4" s="10" t="s">
        <v>72</v>
      </c>
      <c r="J4" s="15">
        <f>SUBTOTAL(5,L8:L60)</f>
        <v>21.404517453798768</v>
      </c>
      <c r="K4" s="10" t="s">
        <v>77</v>
      </c>
      <c r="N4" s="14">
        <f>MIN(L8:L60)</f>
        <v>21.404517453798768</v>
      </c>
    </row>
    <row r="6" spans="1:18" x14ac:dyDescent="0.2">
      <c r="P6" s="6"/>
      <c r="Q6" s="6"/>
      <c r="R6" s="6"/>
    </row>
    <row r="7" spans="1:18" x14ac:dyDescent="0.2">
      <c r="A7" s="16" t="s">
        <v>67</v>
      </c>
      <c r="B7" s="17" t="s">
        <v>66</v>
      </c>
      <c r="C7" s="18" t="s">
        <v>65</v>
      </c>
      <c r="D7" s="17" t="s">
        <v>64</v>
      </c>
      <c r="E7" s="17" t="s">
        <v>63</v>
      </c>
      <c r="F7" s="17" t="s">
        <v>62</v>
      </c>
      <c r="G7" s="17" t="s">
        <v>61</v>
      </c>
      <c r="H7" s="19" t="s">
        <v>60</v>
      </c>
      <c r="I7" s="19" t="s">
        <v>59</v>
      </c>
      <c r="J7" s="19" t="s">
        <v>58</v>
      </c>
      <c r="K7" s="19" t="s">
        <v>57</v>
      </c>
      <c r="L7" s="17" t="s">
        <v>56</v>
      </c>
      <c r="M7" s="17" t="s">
        <v>55</v>
      </c>
      <c r="N7" s="20" t="s">
        <v>54</v>
      </c>
      <c r="O7" s="20" t="s">
        <v>53</v>
      </c>
      <c r="P7" s="6"/>
      <c r="Q7" s="6"/>
      <c r="R7" s="6"/>
    </row>
    <row r="8" spans="1:18" ht="15" hidden="1" x14ac:dyDescent="0.25">
      <c r="A8" s="2">
        <v>123491</v>
      </c>
      <c r="B8" s="5" t="s">
        <v>21</v>
      </c>
      <c r="C8" s="4">
        <v>24017</v>
      </c>
      <c r="D8" s="4">
        <v>34809</v>
      </c>
      <c r="E8" s="3">
        <v>250000</v>
      </c>
      <c r="F8" s="3">
        <v>230000</v>
      </c>
      <c r="G8" s="3">
        <v>210000</v>
      </c>
      <c r="H8" s="4"/>
      <c r="I8" s="3"/>
      <c r="J8" s="2" t="s">
        <v>5</v>
      </c>
      <c r="K8" s="2" t="s">
        <v>5</v>
      </c>
      <c r="L8" s="11">
        <f>($C$3-C8)/365.25</f>
        <v>49.248459958932237</v>
      </c>
      <c r="M8" s="11">
        <f>($C$3-D8)/365.25</f>
        <v>19.701574264202602</v>
      </c>
      <c r="N8" s="21">
        <f>AVERAGE(E8:G8)</f>
        <v>230000</v>
      </c>
      <c r="O8" s="12">
        <f>(E8/F8)-1</f>
        <v>8.6956521739130377E-2</v>
      </c>
      <c r="P8" s="6"/>
      <c r="Q8" s="6"/>
      <c r="R8" s="6"/>
    </row>
    <row r="9" spans="1:18" ht="15" hidden="1" x14ac:dyDescent="0.25">
      <c r="A9" s="2">
        <v>144983</v>
      </c>
      <c r="B9" s="5" t="s">
        <v>52</v>
      </c>
      <c r="C9" s="4">
        <v>27601</v>
      </c>
      <c r="D9" s="4">
        <v>38001</v>
      </c>
      <c r="E9" s="3">
        <v>99000</v>
      </c>
      <c r="F9" s="3">
        <v>94300</v>
      </c>
      <c r="G9" s="3">
        <v>89800</v>
      </c>
      <c r="H9" s="4"/>
      <c r="I9" s="3"/>
      <c r="J9" s="2" t="s">
        <v>5</v>
      </c>
      <c r="K9" s="2" t="s">
        <v>5</v>
      </c>
      <c r="L9" s="11">
        <f>($C$3-C9)/365.25</f>
        <v>39.436002737850785</v>
      </c>
      <c r="M9" s="11">
        <f>($C$3-D9)/365.25</f>
        <v>10.962354551676933</v>
      </c>
      <c r="N9" s="21">
        <f>AVERAGE(E9:G9)</f>
        <v>94366.666666666672</v>
      </c>
      <c r="O9" s="12">
        <f t="shared" ref="O9:O53" si="0">(E9/F9)-1</f>
        <v>4.9840933191940717E-2</v>
      </c>
      <c r="P9" s="6"/>
      <c r="Q9" s="6"/>
      <c r="R9" s="6"/>
    </row>
    <row r="10" spans="1:18" ht="15" x14ac:dyDescent="0.25">
      <c r="A10" s="2">
        <v>187427</v>
      </c>
      <c r="B10" s="5" t="s">
        <v>51</v>
      </c>
      <c r="C10" s="4">
        <v>21170</v>
      </c>
      <c r="D10" s="4">
        <v>37975</v>
      </c>
      <c r="E10" s="3">
        <v>98000</v>
      </c>
      <c r="F10" s="3">
        <v>93300</v>
      </c>
      <c r="G10" s="3">
        <v>88900</v>
      </c>
      <c r="H10" s="4"/>
      <c r="I10" s="3"/>
      <c r="J10" s="2" t="s">
        <v>5</v>
      </c>
      <c r="K10" s="2" t="s">
        <v>5</v>
      </c>
      <c r="L10" s="11">
        <f>($C$3-C10)/365.25</f>
        <v>57.043121149897331</v>
      </c>
      <c r="M10" s="11">
        <f>($C$3-D10)/365.25</f>
        <v>11.033538672142368</v>
      </c>
      <c r="N10" s="21">
        <f>AVERAGE(E10:G10)</f>
        <v>93400</v>
      </c>
      <c r="O10" s="12">
        <f t="shared" si="0"/>
        <v>5.0375133976420239E-2</v>
      </c>
      <c r="P10" s="6"/>
      <c r="Q10" s="6"/>
      <c r="R10" s="6"/>
    </row>
    <row r="11" spans="1:18" ht="15" hidden="1" x14ac:dyDescent="0.25">
      <c r="A11" s="2">
        <v>189508</v>
      </c>
      <c r="B11" s="5" t="s">
        <v>16</v>
      </c>
      <c r="C11" s="4">
        <v>30229</v>
      </c>
      <c r="D11" s="4">
        <v>35020</v>
      </c>
      <c r="E11" s="3">
        <v>97000</v>
      </c>
      <c r="F11" s="3">
        <v>92400</v>
      </c>
      <c r="G11" s="3">
        <v>88000</v>
      </c>
      <c r="H11" s="4"/>
      <c r="I11" s="3"/>
      <c r="J11" s="2" t="s">
        <v>5</v>
      </c>
      <c r="K11" s="2" t="s">
        <v>5</v>
      </c>
      <c r="L11" s="11">
        <f>($C$3-C11)/365.25</f>
        <v>32.240930869267622</v>
      </c>
      <c r="M11" s="11">
        <f>($C$3-D11)/365.25</f>
        <v>19.123887748117728</v>
      </c>
      <c r="N11" s="21">
        <f>AVERAGE(E11:G11)</f>
        <v>92466.666666666672</v>
      </c>
      <c r="O11" s="12">
        <f t="shared" si="0"/>
        <v>4.9783549783549708E-2</v>
      </c>
      <c r="P11" s="6"/>
      <c r="Q11" s="6"/>
      <c r="R11" s="6"/>
    </row>
    <row r="12" spans="1:18" ht="15" x14ac:dyDescent="0.25">
      <c r="A12" s="2">
        <v>199741</v>
      </c>
      <c r="B12" s="5" t="s">
        <v>50</v>
      </c>
      <c r="C12" s="4">
        <v>16439</v>
      </c>
      <c r="D12" s="4">
        <v>35929</v>
      </c>
      <c r="E12" s="3">
        <v>96000</v>
      </c>
      <c r="F12" s="3">
        <v>91400</v>
      </c>
      <c r="G12" s="3">
        <v>87100</v>
      </c>
      <c r="H12" s="4"/>
      <c r="I12" s="3"/>
      <c r="J12" s="2" t="s">
        <v>5</v>
      </c>
      <c r="K12" s="2" t="s">
        <v>5</v>
      </c>
      <c r="L12" s="11">
        <f>($C$3-C12)/365.25</f>
        <v>69.995893223819309</v>
      </c>
      <c r="M12" s="11">
        <f>($C$3-D12)/365.25</f>
        <v>16.635181382614647</v>
      </c>
      <c r="N12" s="21">
        <f>AVERAGE(E12:G12)</f>
        <v>91500</v>
      </c>
      <c r="O12" s="12">
        <f t="shared" si="0"/>
        <v>5.032822757111588E-2</v>
      </c>
      <c r="P12" s="6"/>
      <c r="Q12" s="6"/>
      <c r="R12" s="6"/>
    </row>
    <row r="13" spans="1:18" ht="15" x14ac:dyDescent="0.25">
      <c r="A13" s="2">
        <v>205217</v>
      </c>
      <c r="B13" s="5" t="s">
        <v>49</v>
      </c>
      <c r="C13" s="4">
        <v>17620</v>
      </c>
      <c r="D13" s="4">
        <v>34867</v>
      </c>
      <c r="E13" s="3">
        <v>95000</v>
      </c>
      <c r="F13" s="3">
        <v>90500</v>
      </c>
      <c r="G13" s="3">
        <v>86200</v>
      </c>
      <c r="H13" s="4"/>
      <c r="I13" s="3"/>
      <c r="J13" s="2" t="s">
        <v>5</v>
      </c>
      <c r="K13" s="2" t="s">
        <v>5</v>
      </c>
      <c r="L13" s="11">
        <f>($C$3-C13)/365.25</f>
        <v>66.762491444216295</v>
      </c>
      <c r="M13" s="11">
        <f>($C$3-D13)/365.25</f>
        <v>19.54277891854894</v>
      </c>
      <c r="N13" s="21">
        <f>AVERAGE(E13:G13)</f>
        <v>90566.666666666672</v>
      </c>
      <c r="O13" s="12">
        <f t="shared" si="0"/>
        <v>4.9723756906077332E-2</v>
      </c>
      <c r="P13" s="6"/>
      <c r="Q13" s="6"/>
      <c r="R13" s="6"/>
    </row>
    <row r="14" spans="1:18" ht="15" x14ac:dyDescent="0.25">
      <c r="A14" s="2">
        <v>206418</v>
      </c>
      <c r="B14" s="5" t="s">
        <v>48</v>
      </c>
      <c r="C14" s="4">
        <v>20874</v>
      </c>
      <c r="D14" s="4">
        <v>40497</v>
      </c>
      <c r="E14" s="3">
        <v>320000</v>
      </c>
      <c r="F14" s="3">
        <v>32000</v>
      </c>
      <c r="G14" s="3"/>
      <c r="H14" s="4"/>
      <c r="I14" s="3"/>
      <c r="J14" s="2" t="s">
        <v>5</v>
      </c>
      <c r="K14" s="2" t="s">
        <v>5</v>
      </c>
      <c r="L14" s="11">
        <f>($C$3-C14)/365.25</f>
        <v>57.85352498288843</v>
      </c>
      <c r="M14" s="11">
        <f>($C$3-D14)/365.25</f>
        <v>4.128678986995209</v>
      </c>
      <c r="N14" s="21">
        <f>AVERAGE(E14:G14)</f>
        <v>176000</v>
      </c>
      <c r="O14" s="12">
        <f t="shared" si="0"/>
        <v>9</v>
      </c>
      <c r="P14" s="6"/>
      <c r="Q14" s="6"/>
      <c r="R14" s="6"/>
    </row>
    <row r="15" spans="1:18" ht="15" x14ac:dyDescent="0.25">
      <c r="A15" s="2">
        <v>218201</v>
      </c>
      <c r="B15" s="5" t="s">
        <v>47</v>
      </c>
      <c r="C15" s="4">
        <v>15818</v>
      </c>
      <c r="D15" s="4">
        <v>35362</v>
      </c>
      <c r="E15" s="3">
        <v>93000</v>
      </c>
      <c r="F15" s="3">
        <v>88600</v>
      </c>
      <c r="G15" s="3">
        <v>84400</v>
      </c>
      <c r="H15" s="4"/>
      <c r="I15" s="3"/>
      <c r="J15" s="2" t="s">
        <v>5</v>
      </c>
      <c r="K15" s="2" t="s">
        <v>5</v>
      </c>
      <c r="L15" s="11">
        <f>($C$3-C15)/365.25</f>
        <v>71.696098562628336</v>
      </c>
      <c r="M15" s="11">
        <f>($C$3-D15)/365.25</f>
        <v>18.187542778918548</v>
      </c>
      <c r="N15" s="21">
        <f>AVERAGE(E15:G15)</f>
        <v>88666.666666666672</v>
      </c>
      <c r="O15" s="12">
        <f t="shared" si="0"/>
        <v>4.9661399548532659E-2</v>
      </c>
      <c r="P15" s="6"/>
      <c r="Q15" s="6"/>
      <c r="R15" s="6"/>
    </row>
    <row r="16" spans="1:18" ht="15" x14ac:dyDescent="0.25">
      <c r="A16" s="2">
        <v>225139</v>
      </c>
      <c r="B16" s="5" t="s">
        <v>19</v>
      </c>
      <c r="C16" s="4">
        <v>33987</v>
      </c>
      <c r="D16" s="4">
        <v>41074</v>
      </c>
      <c r="E16" s="3">
        <v>92000</v>
      </c>
      <c r="F16" s="3">
        <v>40000</v>
      </c>
      <c r="G16" s="3"/>
      <c r="H16" s="4"/>
      <c r="I16" s="3"/>
      <c r="J16" s="2" t="s">
        <v>5</v>
      </c>
      <c r="K16" s="2" t="s">
        <v>5</v>
      </c>
      <c r="L16" s="11">
        <f>($C$3-C16)/365.25</f>
        <v>21.952087611225188</v>
      </c>
      <c r="M16" s="11">
        <f>($C$3-D16)/365.25</f>
        <v>2.5489390828199863</v>
      </c>
      <c r="N16" s="21">
        <f>AVERAGE(E16:G16)</f>
        <v>66000</v>
      </c>
      <c r="O16" s="12">
        <f t="shared" si="0"/>
        <v>1.2999999999999998</v>
      </c>
      <c r="P16" s="6"/>
      <c r="Q16" s="6"/>
      <c r="R16" s="6"/>
    </row>
    <row r="17" spans="1:18" ht="15" hidden="1" x14ac:dyDescent="0.25">
      <c r="A17" s="2">
        <v>232072</v>
      </c>
      <c r="B17" s="5" t="s">
        <v>46</v>
      </c>
      <c r="C17" s="4">
        <v>24290</v>
      </c>
      <c r="D17" s="4">
        <v>39634</v>
      </c>
      <c r="E17" s="3">
        <v>91000</v>
      </c>
      <c r="F17" s="3">
        <v>86700</v>
      </c>
      <c r="G17" s="3">
        <v>82500</v>
      </c>
      <c r="H17" s="4"/>
      <c r="I17" s="3"/>
      <c r="J17" s="2" t="s">
        <v>5</v>
      </c>
      <c r="K17" s="2" t="s">
        <v>5</v>
      </c>
      <c r="L17" s="11">
        <f>($C$3-C17)/365.25</f>
        <v>48.501026694045173</v>
      </c>
      <c r="M17" s="11">
        <f>($C$3-D17)/365.25</f>
        <v>6.491444216290212</v>
      </c>
      <c r="N17" s="21">
        <f>AVERAGE(E17:G17)</f>
        <v>86733.333333333328</v>
      </c>
      <c r="O17" s="12">
        <f t="shared" si="0"/>
        <v>4.9596309111880066E-2</v>
      </c>
      <c r="P17" s="6"/>
      <c r="Q17" s="6"/>
      <c r="R17" s="6"/>
    </row>
    <row r="18" spans="1:18" ht="15" x14ac:dyDescent="0.25">
      <c r="A18" s="2">
        <v>250067</v>
      </c>
      <c r="B18" s="5" t="s">
        <v>45</v>
      </c>
      <c r="C18" s="4">
        <v>21974</v>
      </c>
      <c r="D18" s="4">
        <v>40073</v>
      </c>
      <c r="E18" s="3">
        <v>90000</v>
      </c>
      <c r="F18" s="3">
        <v>85700</v>
      </c>
      <c r="G18" s="3">
        <v>81600</v>
      </c>
      <c r="H18" s="4"/>
      <c r="I18" s="3"/>
      <c r="J18" s="2" t="s">
        <v>5</v>
      </c>
      <c r="K18" s="2" t="s">
        <v>5</v>
      </c>
      <c r="L18" s="11">
        <f>($C$3-C18)/365.25</f>
        <v>54.841889117043124</v>
      </c>
      <c r="M18" s="11">
        <f>($C$3-D18)/365.25</f>
        <v>5.28952772073922</v>
      </c>
      <c r="N18" s="21">
        <f>AVERAGE(E18:G18)</f>
        <v>85766.666666666672</v>
      </c>
      <c r="O18" s="12">
        <f t="shared" si="0"/>
        <v>5.0175029171528607E-2</v>
      </c>
      <c r="P18" s="6"/>
      <c r="Q18" s="6"/>
      <c r="R18" s="6"/>
    </row>
    <row r="19" spans="1:18" ht="15" x14ac:dyDescent="0.25">
      <c r="A19" s="2">
        <v>253862</v>
      </c>
      <c r="B19" s="5" t="s">
        <v>44</v>
      </c>
      <c r="C19" s="4">
        <v>23332</v>
      </c>
      <c r="D19" s="4">
        <v>40339</v>
      </c>
      <c r="E19" s="3">
        <v>89000</v>
      </c>
      <c r="F19" s="3">
        <v>84800</v>
      </c>
      <c r="G19" s="3">
        <v>80700</v>
      </c>
      <c r="H19" s="4"/>
      <c r="I19" s="3"/>
      <c r="J19" s="2" t="s">
        <v>5</v>
      </c>
      <c r="K19" s="2" t="s">
        <v>5</v>
      </c>
      <c r="L19" s="11">
        <f>($C$3-C19)/365.25</f>
        <v>51.123887748117724</v>
      </c>
      <c r="M19" s="11">
        <f>($C$3-D19)/365.25</f>
        <v>4.561259411362081</v>
      </c>
      <c r="N19" s="21">
        <f>AVERAGE(E19:G19)</f>
        <v>84833.333333333328</v>
      </c>
      <c r="O19" s="12">
        <f t="shared" si="0"/>
        <v>4.952830188679247E-2</v>
      </c>
      <c r="P19" s="6"/>
      <c r="Q19" s="6"/>
      <c r="R19" s="6"/>
    </row>
    <row r="20" spans="1:18" ht="15" x14ac:dyDescent="0.25">
      <c r="A20" s="2">
        <v>255179</v>
      </c>
      <c r="B20" s="5" t="s">
        <v>43</v>
      </c>
      <c r="C20" s="4">
        <v>22281</v>
      </c>
      <c r="D20" s="4">
        <v>40774</v>
      </c>
      <c r="E20" s="3">
        <v>88000</v>
      </c>
      <c r="F20" s="3">
        <v>83800</v>
      </c>
      <c r="G20" s="3">
        <v>40000</v>
      </c>
      <c r="H20" s="4"/>
      <c r="I20" s="3"/>
      <c r="J20" s="2" t="s">
        <v>5</v>
      </c>
      <c r="K20" s="2" t="s">
        <v>5</v>
      </c>
      <c r="L20" s="11">
        <f>($C$3-C20)/365.25</f>
        <v>54.001368925393564</v>
      </c>
      <c r="M20" s="11">
        <f>($C$3-D20)/365.25</f>
        <v>3.3702943189596168</v>
      </c>
      <c r="N20" s="21">
        <f>AVERAGE(E20:G20)</f>
        <v>70600</v>
      </c>
      <c r="O20" s="12">
        <f t="shared" si="0"/>
        <v>5.0119331742243478E-2</v>
      </c>
      <c r="P20" s="6"/>
      <c r="Q20" s="6"/>
      <c r="R20" s="6"/>
    </row>
    <row r="21" spans="1:18" ht="15" hidden="1" x14ac:dyDescent="0.25">
      <c r="A21" s="2">
        <v>258130</v>
      </c>
      <c r="B21" s="5" t="s">
        <v>42</v>
      </c>
      <c r="C21" s="4">
        <v>29124</v>
      </c>
      <c r="D21" s="4">
        <v>29006</v>
      </c>
      <c r="E21" s="3">
        <v>87000</v>
      </c>
      <c r="F21" s="3">
        <v>82900</v>
      </c>
      <c r="G21" s="3">
        <v>78900</v>
      </c>
      <c r="H21" s="4"/>
      <c r="I21" s="3"/>
      <c r="J21" s="2" t="s">
        <v>5</v>
      </c>
      <c r="K21" s="2" t="s">
        <v>5</v>
      </c>
      <c r="L21" s="11">
        <f>($C$3-C21)/365.25</f>
        <v>35.266255989048595</v>
      </c>
      <c r="M21" s="11">
        <f>($C$3-D21)/365.25</f>
        <v>35.589322381930188</v>
      </c>
      <c r="N21" s="21">
        <f>AVERAGE(E21:G21)</f>
        <v>82933.333333333328</v>
      </c>
      <c r="O21" s="12">
        <f t="shared" si="0"/>
        <v>4.9457177322074886E-2</v>
      </c>
      <c r="P21" s="6"/>
      <c r="Q21" s="6"/>
      <c r="R21" s="6"/>
    </row>
    <row r="22" spans="1:18" ht="15" x14ac:dyDescent="0.25">
      <c r="A22" s="2">
        <v>286491</v>
      </c>
      <c r="B22" s="5" t="s">
        <v>41</v>
      </c>
      <c r="C22" s="4">
        <v>16018</v>
      </c>
      <c r="D22" s="4">
        <v>31071</v>
      </c>
      <c r="E22" s="3">
        <v>86000</v>
      </c>
      <c r="F22" s="3">
        <v>81900</v>
      </c>
      <c r="G22" s="3">
        <v>78000</v>
      </c>
      <c r="H22" s="4"/>
      <c r="I22" s="3"/>
      <c r="J22" s="2" t="s">
        <v>5</v>
      </c>
      <c r="K22" s="2" t="s">
        <v>5</v>
      </c>
      <c r="L22" s="11">
        <f>($C$3-C22)/365.25</f>
        <v>71.148528405201915</v>
      </c>
      <c r="M22" s="11">
        <f>($C$3-D22)/365.25</f>
        <v>29.935660506502394</v>
      </c>
      <c r="N22" s="21">
        <f>AVERAGE(E22:G22)</f>
        <v>81966.666666666672</v>
      </c>
      <c r="O22" s="12">
        <f t="shared" si="0"/>
        <v>5.0061050061050105E-2</v>
      </c>
      <c r="P22" s="6"/>
      <c r="Q22" s="6"/>
      <c r="R22" s="6"/>
    </row>
    <row r="23" spans="1:18" ht="15" hidden="1" x14ac:dyDescent="0.25">
      <c r="A23" s="2">
        <v>290999</v>
      </c>
      <c r="B23" s="5" t="s">
        <v>40</v>
      </c>
      <c r="C23" s="4">
        <v>25991</v>
      </c>
      <c r="D23" s="4">
        <v>41600</v>
      </c>
      <c r="E23" s="3">
        <v>85000</v>
      </c>
      <c r="F23" s="3">
        <v>2000</v>
      </c>
      <c r="G23" s="3"/>
      <c r="H23" s="4"/>
      <c r="I23" s="3"/>
      <c r="J23" s="2" t="s">
        <v>5</v>
      </c>
      <c r="K23" s="2"/>
      <c r="L23" s="11">
        <f>($C$3-C23)/365.25</f>
        <v>43.843942505133469</v>
      </c>
      <c r="M23" s="11">
        <f>($C$3-D23)/365.25</f>
        <v>1.108829568788501</v>
      </c>
      <c r="N23" s="21">
        <f>AVERAGE(E23:G23)</f>
        <v>43500</v>
      </c>
      <c r="O23" s="12">
        <f t="shared" si="0"/>
        <v>41.5</v>
      </c>
      <c r="P23" s="6"/>
      <c r="Q23" s="6"/>
      <c r="R23" s="6"/>
    </row>
    <row r="24" spans="1:18" ht="15" x14ac:dyDescent="0.25">
      <c r="A24" s="2">
        <v>300843</v>
      </c>
      <c r="B24" s="5" t="s">
        <v>39</v>
      </c>
      <c r="C24" s="4">
        <v>17659</v>
      </c>
      <c r="D24" s="4">
        <v>31876</v>
      </c>
      <c r="E24" s="3">
        <v>84000</v>
      </c>
      <c r="F24" s="3">
        <v>80000</v>
      </c>
      <c r="G24" s="3">
        <v>76200</v>
      </c>
      <c r="H24" s="4"/>
      <c r="I24" s="3"/>
      <c r="J24" s="2" t="s">
        <v>5</v>
      </c>
      <c r="K24" s="2" t="s">
        <v>5</v>
      </c>
      <c r="L24" s="11">
        <f>($C$3-C24)/365.25</f>
        <v>66.655715263518132</v>
      </c>
      <c r="M24" s="11">
        <f>($C$3-D24)/365.25</f>
        <v>27.731690622861056</v>
      </c>
      <c r="N24" s="21">
        <f>AVERAGE(E24:G24)</f>
        <v>80066.666666666672</v>
      </c>
      <c r="O24" s="12">
        <f t="shared" si="0"/>
        <v>5.0000000000000044E-2</v>
      </c>
      <c r="P24" s="6"/>
      <c r="Q24" s="6"/>
      <c r="R24" s="6"/>
    </row>
    <row r="25" spans="1:18" ht="15" hidden="1" x14ac:dyDescent="0.25">
      <c r="A25" s="2">
        <v>302798</v>
      </c>
      <c r="B25" s="5" t="s">
        <v>38</v>
      </c>
      <c r="C25" s="4">
        <v>28924</v>
      </c>
      <c r="D25" s="4">
        <v>35009</v>
      </c>
      <c r="E25" s="3">
        <v>300000</v>
      </c>
      <c r="F25" s="3">
        <v>276000</v>
      </c>
      <c r="G25" s="3">
        <v>252000</v>
      </c>
      <c r="H25" s="4"/>
      <c r="I25" s="3"/>
      <c r="J25" s="2" t="s">
        <v>5</v>
      </c>
      <c r="K25" s="2" t="s">
        <v>5</v>
      </c>
      <c r="L25" s="11">
        <f>($C$3-C25)/365.25</f>
        <v>35.813826146475016</v>
      </c>
      <c r="M25" s="11">
        <f>($C$3-D25)/365.25</f>
        <v>19.154004106776181</v>
      </c>
      <c r="N25" s="21">
        <f>AVERAGE(E25:G25)</f>
        <v>276000</v>
      </c>
      <c r="O25" s="12">
        <f t="shared" si="0"/>
        <v>8.6956521739130377E-2</v>
      </c>
      <c r="P25" s="6"/>
      <c r="Q25" s="6"/>
      <c r="R25" s="6"/>
    </row>
    <row r="26" spans="1:18" ht="15" x14ac:dyDescent="0.25">
      <c r="A26" s="2">
        <v>310267</v>
      </c>
      <c r="B26" s="5" t="s">
        <v>37</v>
      </c>
      <c r="C26" s="4">
        <v>23532</v>
      </c>
      <c r="D26" s="4">
        <v>38201</v>
      </c>
      <c r="E26" s="3">
        <v>118800</v>
      </c>
      <c r="F26" s="3">
        <v>113100</v>
      </c>
      <c r="G26" s="3">
        <v>107800</v>
      </c>
      <c r="H26" s="4"/>
      <c r="I26" s="3"/>
      <c r="J26" s="2" t="s">
        <v>5</v>
      </c>
      <c r="K26" s="2" t="s">
        <v>5</v>
      </c>
      <c r="L26" s="11">
        <f>($C$3-C26)/365.25</f>
        <v>50.57631759069131</v>
      </c>
      <c r="M26" s="11">
        <f>($C$3-D26)/365.25</f>
        <v>10.414784394250514</v>
      </c>
      <c r="N26" s="21">
        <f>AVERAGE(E26:G26)</f>
        <v>113233.33333333333</v>
      </c>
      <c r="O26" s="12">
        <f t="shared" si="0"/>
        <v>5.0397877984084793E-2</v>
      </c>
      <c r="P26" s="6"/>
      <c r="Q26" s="6"/>
      <c r="R26" s="6"/>
    </row>
    <row r="27" spans="1:18" ht="15" x14ac:dyDescent="0.25">
      <c r="A27" s="2">
        <v>313615</v>
      </c>
      <c r="B27" s="5" t="s">
        <v>36</v>
      </c>
      <c r="C27" s="4">
        <v>34187</v>
      </c>
      <c r="D27" s="4">
        <v>38175</v>
      </c>
      <c r="E27" s="3">
        <v>117600</v>
      </c>
      <c r="F27" s="3">
        <v>112000</v>
      </c>
      <c r="G27" s="3">
        <v>106700</v>
      </c>
      <c r="H27" s="4"/>
      <c r="I27" s="3"/>
      <c r="J27" s="2" t="s">
        <v>5</v>
      </c>
      <c r="K27" s="2" t="s">
        <v>5</v>
      </c>
      <c r="L27" s="11">
        <f>($C$3-C27)/365.25</f>
        <v>21.404517453798768</v>
      </c>
      <c r="M27" s="11">
        <f>($C$3-D27)/365.25</f>
        <v>10.485968514715948</v>
      </c>
      <c r="N27" s="21">
        <f>AVERAGE(E27:G27)</f>
        <v>112100</v>
      </c>
      <c r="O27" s="12">
        <f t="shared" si="0"/>
        <v>5.0000000000000044E-2</v>
      </c>
      <c r="P27" s="6"/>
      <c r="Q27" s="6"/>
      <c r="R27" s="6"/>
    </row>
    <row r="28" spans="1:18" ht="15" hidden="1" x14ac:dyDescent="0.25">
      <c r="A28" s="2">
        <v>320387</v>
      </c>
      <c r="B28" s="5" t="s">
        <v>35</v>
      </c>
      <c r="C28" s="4">
        <v>25791</v>
      </c>
      <c r="D28" s="4">
        <v>35220</v>
      </c>
      <c r="E28" s="3">
        <v>116400</v>
      </c>
      <c r="F28" s="3">
        <v>110900</v>
      </c>
      <c r="G28" s="3">
        <v>105600</v>
      </c>
      <c r="H28" s="4"/>
      <c r="I28" s="3"/>
      <c r="J28" s="2" t="s">
        <v>5</v>
      </c>
      <c r="K28" s="2" t="s">
        <v>5</v>
      </c>
      <c r="L28" s="11">
        <f>($C$3-C28)/365.25</f>
        <v>44.39151266255989</v>
      </c>
      <c r="M28" s="11">
        <f>($C$3-D28)/365.25</f>
        <v>18.576317590691307</v>
      </c>
      <c r="N28" s="21">
        <f>AVERAGE(E28:G28)</f>
        <v>110966.66666666667</v>
      </c>
      <c r="O28" s="12">
        <f t="shared" si="0"/>
        <v>4.9594229035166748E-2</v>
      </c>
      <c r="P28" s="6"/>
      <c r="Q28" s="6"/>
      <c r="R28" s="6"/>
    </row>
    <row r="29" spans="1:18" ht="15" hidden="1" x14ac:dyDescent="0.25">
      <c r="A29" s="2">
        <v>340436</v>
      </c>
      <c r="B29" s="5" t="s">
        <v>34</v>
      </c>
      <c r="C29" s="4">
        <v>27791</v>
      </c>
      <c r="D29" s="4">
        <v>36129</v>
      </c>
      <c r="E29" s="3">
        <v>115200</v>
      </c>
      <c r="F29" s="3">
        <v>109700</v>
      </c>
      <c r="G29" s="3">
        <v>104500</v>
      </c>
      <c r="H29" s="4"/>
      <c r="I29" s="3"/>
      <c r="J29" s="2" t="s">
        <v>5</v>
      </c>
      <c r="K29" s="2" t="s">
        <v>5</v>
      </c>
      <c r="L29" s="11">
        <f>($C$3-C29)/365.25</f>
        <v>38.91581108829569</v>
      </c>
      <c r="M29" s="11">
        <f>($C$3-D29)/365.25</f>
        <v>16.087611225188226</v>
      </c>
      <c r="N29" s="21">
        <f>AVERAGE(E29:G29)</f>
        <v>109800</v>
      </c>
      <c r="O29" s="12">
        <f t="shared" si="0"/>
        <v>5.0136736554238892E-2</v>
      </c>
      <c r="P29" s="6"/>
      <c r="Q29" s="6"/>
      <c r="R29" s="6"/>
    </row>
    <row r="30" spans="1:18" ht="15" hidden="1" x14ac:dyDescent="0.25">
      <c r="A30" s="2">
        <v>345767</v>
      </c>
      <c r="B30" s="5" t="s">
        <v>33</v>
      </c>
      <c r="C30" s="4">
        <v>24217</v>
      </c>
      <c r="D30" s="4">
        <v>35067</v>
      </c>
      <c r="E30" s="3">
        <v>114000</v>
      </c>
      <c r="F30" s="3">
        <v>108600</v>
      </c>
      <c r="G30" s="3">
        <v>103400</v>
      </c>
      <c r="H30" s="4"/>
      <c r="I30" s="3"/>
      <c r="J30" s="2" t="s">
        <v>5</v>
      </c>
      <c r="K30" s="2" t="s">
        <v>5</v>
      </c>
      <c r="L30" s="11">
        <f>($C$3-C30)/365.25</f>
        <v>48.700889801505816</v>
      </c>
      <c r="M30" s="11">
        <f>($C$3-D30)/365.25</f>
        <v>18.99520876112252</v>
      </c>
      <c r="N30" s="21">
        <f>AVERAGE(E30:G30)</f>
        <v>108666.66666666667</v>
      </c>
      <c r="O30" s="12">
        <f t="shared" si="0"/>
        <v>4.9723756906077332E-2</v>
      </c>
      <c r="P30" s="6"/>
      <c r="Q30" s="6"/>
      <c r="R30" s="6"/>
    </row>
    <row r="31" spans="1:18" ht="15" hidden="1" x14ac:dyDescent="0.25">
      <c r="A31" s="2">
        <v>352244</v>
      </c>
      <c r="B31" s="5" t="s">
        <v>32</v>
      </c>
      <c r="C31" s="4">
        <v>21370</v>
      </c>
      <c r="D31" s="4">
        <v>41429</v>
      </c>
      <c r="E31" s="3">
        <v>384000</v>
      </c>
      <c r="F31" s="3">
        <v>38400</v>
      </c>
      <c r="G31" s="3"/>
      <c r="H31" s="4"/>
      <c r="I31" s="3"/>
      <c r="J31" s="2" t="s">
        <v>5</v>
      </c>
      <c r="K31" s="2"/>
      <c r="L31" s="11">
        <f>($C$3-C31)/365.25</f>
        <v>56.495550992470911</v>
      </c>
      <c r="M31" s="11">
        <f>($C$3-D31)/365.25</f>
        <v>1.5770020533880904</v>
      </c>
      <c r="N31" s="21">
        <f>AVERAGE(E31:G31)</f>
        <v>211200</v>
      </c>
      <c r="O31" s="12">
        <f t="shared" si="0"/>
        <v>9</v>
      </c>
      <c r="P31" s="6"/>
      <c r="Q31" s="6"/>
      <c r="R31" s="6"/>
    </row>
    <row r="32" spans="1:18" ht="15" x14ac:dyDescent="0.25">
      <c r="A32" s="2">
        <v>357982</v>
      </c>
      <c r="B32" s="5" t="s">
        <v>31</v>
      </c>
      <c r="C32" s="4">
        <v>17820</v>
      </c>
      <c r="D32" s="4">
        <v>35562</v>
      </c>
      <c r="E32" s="3">
        <v>111600</v>
      </c>
      <c r="F32" s="3">
        <v>106300</v>
      </c>
      <c r="G32" s="3">
        <v>101200</v>
      </c>
      <c r="H32" s="4"/>
      <c r="I32" s="3"/>
      <c r="J32" s="2" t="s">
        <v>5</v>
      </c>
      <c r="K32" s="2" t="s">
        <v>5</v>
      </c>
      <c r="L32" s="11">
        <f>($C$3-C32)/365.25</f>
        <v>66.214921286789874</v>
      </c>
      <c r="M32" s="11">
        <f>($C$3-D32)/365.25</f>
        <v>17.639972621492127</v>
      </c>
      <c r="N32" s="21">
        <f>AVERAGE(E32:G32)</f>
        <v>106366.66666666667</v>
      </c>
      <c r="O32" s="12">
        <f t="shared" si="0"/>
        <v>4.9858889934148554E-2</v>
      </c>
      <c r="P32" s="6"/>
      <c r="Q32" s="6"/>
      <c r="R32" s="6"/>
    </row>
    <row r="33" spans="1:18" ht="15" x14ac:dyDescent="0.25">
      <c r="A33" s="2">
        <v>369257</v>
      </c>
      <c r="B33" s="5" t="s">
        <v>30</v>
      </c>
      <c r="C33" s="4">
        <v>3651</v>
      </c>
      <c r="D33" s="4">
        <v>41274</v>
      </c>
      <c r="E33" s="3">
        <v>110400</v>
      </c>
      <c r="F33" s="3">
        <v>48000</v>
      </c>
      <c r="G33" s="3"/>
      <c r="H33" s="4"/>
      <c r="I33" s="3"/>
      <c r="J33" s="2" t="s">
        <v>5</v>
      </c>
      <c r="K33" s="2" t="s">
        <v>5</v>
      </c>
      <c r="L33" s="11">
        <f>($C$3-C33)/365.25</f>
        <v>105.00752908966462</v>
      </c>
      <c r="M33" s="11">
        <f>($C$3-D33)/365.25</f>
        <v>2.001368925393566</v>
      </c>
      <c r="N33" s="21">
        <f>AVERAGE(E33:G33)</f>
        <v>79200</v>
      </c>
      <c r="O33" s="12">
        <f t="shared" si="0"/>
        <v>1.2999999999999998</v>
      </c>
      <c r="P33" s="6"/>
      <c r="Q33" s="6"/>
      <c r="R33" s="6"/>
    </row>
    <row r="34" spans="1:18" ht="15" x14ac:dyDescent="0.25">
      <c r="A34" s="2">
        <v>375122</v>
      </c>
      <c r="B34" s="5" t="s">
        <v>29</v>
      </c>
      <c r="C34" s="4">
        <v>17859</v>
      </c>
      <c r="D34" s="4">
        <v>39834</v>
      </c>
      <c r="E34" s="3">
        <v>109200</v>
      </c>
      <c r="F34" s="3">
        <v>104000</v>
      </c>
      <c r="G34" s="3">
        <v>99000</v>
      </c>
      <c r="H34" s="4"/>
      <c r="I34" s="3"/>
      <c r="J34" s="2" t="s">
        <v>5</v>
      </c>
      <c r="K34" s="2" t="s">
        <v>5</v>
      </c>
      <c r="L34" s="11">
        <f>($C$3-C34)/365.25</f>
        <v>66.108145106091712</v>
      </c>
      <c r="M34" s="11">
        <f>($C$3-D34)/365.25</f>
        <v>5.9438740588637922</v>
      </c>
      <c r="N34" s="21">
        <f>AVERAGE(E34:G34)</f>
        <v>104066.66666666667</v>
      </c>
      <c r="O34" s="12">
        <f t="shared" si="0"/>
        <v>5.0000000000000044E-2</v>
      </c>
      <c r="P34" s="6"/>
      <c r="Q34" s="6"/>
      <c r="R34" s="6"/>
    </row>
    <row r="35" spans="1:18" ht="15" x14ac:dyDescent="0.25">
      <c r="A35" s="2">
        <v>406300</v>
      </c>
      <c r="B35" s="5" t="s">
        <v>28</v>
      </c>
      <c r="C35" s="4">
        <v>1</v>
      </c>
      <c r="D35" s="4">
        <v>40273</v>
      </c>
      <c r="E35" s="3">
        <v>108000</v>
      </c>
      <c r="F35" s="3">
        <v>102900</v>
      </c>
      <c r="G35" s="3">
        <v>98000</v>
      </c>
      <c r="H35" s="4"/>
      <c r="I35" s="3"/>
      <c r="J35" s="2" t="s">
        <v>5</v>
      </c>
      <c r="K35" s="2" t="s">
        <v>5</v>
      </c>
      <c r="L35" s="11">
        <f>($C$3-C35)/365.25</f>
        <v>115.00068446269678</v>
      </c>
      <c r="M35" s="11">
        <f>($C$3-D35)/365.25</f>
        <v>4.7419575633127993</v>
      </c>
      <c r="N35" s="21">
        <f>AVERAGE(E35:G35)</f>
        <v>102966.66666666667</v>
      </c>
      <c r="O35" s="12">
        <f t="shared" si="0"/>
        <v>4.9562682215743337E-2</v>
      </c>
      <c r="P35" s="6"/>
      <c r="Q35" s="6"/>
      <c r="R35" s="6"/>
    </row>
    <row r="36" spans="1:18" ht="15" x14ac:dyDescent="0.25">
      <c r="A36" s="2">
        <v>422365</v>
      </c>
      <c r="B36" s="5" t="s">
        <v>27</v>
      </c>
      <c r="C36" s="4">
        <v>21074</v>
      </c>
      <c r="D36" s="4">
        <v>40539</v>
      </c>
      <c r="E36" s="3">
        <v>106800</v>
      </c>
      <c r="F36" s="3">
        <v>101700</v>
      </c>
      <c r="G36" s="3">
        <v>96900</v>
      </c>
      <c r="H36" s="4"/>
      <c r="I36" s="3"/>
      <c r="J36" s="2" t="s">
        <v>5</v>
      </c>
      <c r="K36" s="2" t="s">
        <v>5</v>
      </c>
      <c r="L36" s="11">
        <f>($C$3-C36)/365.25</f>
        <v>57.30595482546201</v>
      </c>
      <c r="M36" s="11">
        <f>($C$3-D36)/365.25</f>
        <v>4.0136892539356603</v>
      </c>
      <c r="N36" s="21">
        <f>AVERAGE(E36:G36)</f>
        <v>101800</v>
      </c>
      <c r="O36" s="12">
        <f t="shared" si="0"/>
        <v>5.0147492625368661E-2</v>
      </c>
      <c r="P36" s="6"/>
      <c r="Q36" s="6"/>
      <c r="R36" s="6"/>
    </row>
    <row r="37" spans="1:18" ht="15" x14ac:dyDescent="0.25">
      <c r="A37" s="2">
        <v>423109</v>
      </c>
      <c r="B37" s="5" t="s">
        <v>26</v>
      </c>
      <c r="C37" s="4">
        <v>16218</v>
      </c>
      <c r="D37" s="4">
        <v>40974</v>
      </c>
      <c r="E37" s="3">
        <v>105600</v>
      </c>
      <c r="F37" s="3">
        <v>100600</v>
      </c>
      <c r="G37" s="3">
        <v>48000</v>
      </c>
      <c r="H37" s="4"/>
      <c r="I37" s="3"/>
      <c r="J37" s="2" t="s">
        <v>5</v>
      </c>
      <c r="K37" s="2" t="s">
        <v>5</v>
      </c>
      <c r="L37" s="11">
        <f>($C$3-C37)/365.25</f>
        <v>70.600958247775495</v>
      </c>
      <c r="M37" s="11">
        <f>($C$3-D37)/365.25</f>
        <v>2.8227241615331966</v>
      </c>
      <c r="N37" s="21">
        <f>AVERAGE(E37:G37)</f>
        <v>84733.333333333328</v>
      </c>
      <c r="O37" s="12">
        <f t="shared" si="0"/>
        <v>4.9701789264413598E-2</v>
      </c>
      <c r="P37" s="6"/>
      <c r="Q37" s="6"/>
      <c r="R37" s="6"/>
    </row>
    <row r="38" spans="1:18" ht="15" hidden="1" x14ac:dyDescent="0.25">
      <c r="A38" s="2">
        <v>426223</v>
      </c>
      <c r="B38" s="5" t="s">
        <v>25</v>
      </c>
      <c r="C38" s="4">
        <v>26191</v>
      </c>
      <c r="D38" s="4">
        <v>27116</v>
      </c>
      <c r="E38" s="3">
        <v>104400</v>
      </c>
      <c r="F38" s="3">
        <v>99400</v>
      </c>
      <c r="G38" s="3">
        <v>94700</v>
      </c>
      <c r="H38" s="4"/>
      <c r="I38" s="3"/>
      <c r="J38" s="2" t="s">
        <v>5</v>
      </c>
      <c r="K38" s="2" t="s">
        <v>5</v>
      </c>
      <c r="L38" s="11">
        <f>($C$3-C38)/365.25</f>
        <v>43.296372347707049</v>
      </c>
      <c r="M38" s="11">
        <f>($C$3-D38)/365.25</f>
        <v>40.763860369609858</v>
      </c>
      <c r="N38" s="21">
        <f>AVERAGE(E38:G38)</f>
        <v>99500</v>
      </c>
      <c r="O38" s="12">
        <f t="shared" si="0"/>
        <v>5.0301810865191143E-2</v>
      </c>
      <c r="P38" s="6"/>
      <c r="Q38" s="6"/>
      <c r="R38" s="6"/>
    </row>
    <row r="39" spans="1:18" ht="15" hidden="1" x14ac:dyDescent="0.25">
      <c r="A39" s="2">
        <v>430276</v>
      </c>
      <c r="B39" s="5" t="s">
        <v>24</v>
      </c>
      <c r="C39" s="4">
        <v>29324</v>
      </c>
      <c r="D39" s="4">
        <v>31271</v>
      </c>
      <c r="E39" s="3">
        <v>103200</v>
      </c>
      <c r="F39" s="3">
        <v>98300</v>
      </c>
      <c r="G39" s="3">
        <v>93600</v>
      </c>
      <c r="H39" s="4"/>
      <c r="I39" s="3"/>
      <c r="J39" s="2" t="s">
        <v>5</v>
      </c>
      <c r="K39" s="2" t="s">
        <v>5</v>
      </c>
      <c r="L39" s="11">
        <f>($C$3-C39)/365.25</f>
        <v>34.718685831622174</v>
      </c>
      <c r="M39" s="11">
        <f>($C$3-D39)/365.25</f>
        <v>29.388090349075977</v>
      </c>
      <c r="N39" s="21">
        <f>AVERAGE(E39:G39)</f>
        <v>98366.666666666672</v>
      </c>
      <c r="O39" s="12">
        <f t="shared" si="0"/>
        <v>4.984740590030512E-2</v>
      </c>
      <c r="P39" s="6"/>
      <c r="Q39" s="6"/>
      <c r="R39" s="6"/>
    </row>
    <row r="40" spans="1:18" ht="15" x14ac:dyDescent="0.25">
      <c r="A40" s="2">
        <v>430534</v>
      </c>
      <c r="B40" s="5" t="s">
        <v>23</v>
      </c>
      <c r="C40" s="4">
        <v>16018</v>
      </c>
      <c r="D40" s="4">
        <v>1</v>
      </c>
      <c r="E40" s="3">
        <v>102000</v>
      </c>
      <c r="F40" s="3">
        <v>2400</v>
      </c>
      <c r="G40" s="3"/>
      <c r="H40" s="4"/>
      <c r="I40" s="3"/>
      <c r="J40" s="2" t="s">
        <v>5</v>
      </c>
      <c r="K40" s="2" t="s">
        <v>5</v>
      </c>
      <c r="L40" s="11">
        <f>($C$3-C40)/365.25</f>
        <v>71.148528405201915</v>
      </c>
      <c r="M40" s="11">
        <f>($C$3-D40)/365.25</f>
        <v>115.00068446269678</v>
      </c>
      <c r="N40" s="21">
        <f>AVERAGE(E40:G40)</f>
        <v>52200</v>
      </c>
      <c r="O40" s="12">
        <f t="shared" si="0"/>
        <v>41.5</v>
      </c>
      <c r="P40" s="6"/>
      <c r="Q40" s="6"/>
      <c r="R40" s="6"/>
    </row>
    <row r="41" spans="1:18" ht="15" x14ac:dyDescent="0.25">
      <c r="A41" s="2">
        <v>443913</v>
      </c>
      <c r="B41" s="5" t="s">
        <v>22</v>
      </c>
      <c r="C41" s="4">
        <v>16639</v>
      </c>
      <c r="D41" s="4">
        <v>32076</v>
      </c>
      <c r="E41" s="3">
        <v>100800</v>
      </c>
      <c r="F41" s="3">
        <v>96000</v>
      </c>
      <c r="G41" s="3">
        <v>91400</v>
      </c>
      <c r="H41" s="4"/>
      <c r="I41" s="3"/>
      <c r="J41" s="2" t="s">
        <v>5</v>
      </c>
      <c r="K41" s="2" t="s">
        <v>5</v>
      </c>
      <c r="L41" s="11">
        <f>($C$3-C41)/365.25</f>
        <v>69.448323066392888</v>
      </c>
      <c r="M41" s="11">
        <f>($C$3-D41)/365.25</f>
        <v>27.184120465434635</v>
      </c>
      <c r="N41" s="21">
        <f>AVERAGE(E41:G41)</f>
        <v>96066.666666666672</v>
      </c>
      <c r="O41" s="12">
        <f t="shared" si="0"/>
        <v>5.0000000000000044E-2</v>
      </c>
      <c r="P41" s="6"/>
      <c r="Q41" s="6"/>
      <c r="R41" s="6"/>
    </row>
    <row r="42" spans="1:18" ht="15" x14ac:dyDescent="0.25">
      <c r="A42" s="2">
        <v>446641</v>
      </c>
      <c r="B42" s="5" t="s">
        <v>21</v>
      </c>
      <c r="C42" s="4">
        <v>23652</v>
      </c>
      <c r="D42" s="4">
        <v>35209</v>
      </c>
      <c r="E42" s="3">
        <v>360000</v>
      </c>
      <c r="F42" s="3">
        <v>331200</v>
      </c>
      <c r="G42" s="3">
        <v>302400</v>
      </c>
      <c r="H42" s="4"/>
      <c r="I42" s="3"/>
      <c r="J42" s="2" t="s">
        <v>5</v>
      </c>
      <c r="K42" s="2" t="s">
        <v>5</v>
      </c>
      <c r="L42" s="11">
        <f>($C$3-C42)/365.25</f>
        <v>50.247775496235455</v>
      </c>
      <c r="M42" s="11">
        <f>($C$3-D42)/365.25</f>
        <v>18.606433949349761</v>
      </c>
      <c r="N42" s="21">
        <f>AVERAGE(E42:G42)</f>
        <v>331200</v>
      </c>
      <c r="O42" s="12">
        <f t="shared" si="0"/>
        <v>8.6956521739130377E-2</v>
      </c>
      <c r="P42" s="6"/>
      <c r="Q42" s="6"/>
      <c r="R42" s="6"/>
    </row>
    <row r="43" spans="1:18" ht="15" x14ac:dyDescent="0.25">
      <c r="A43" s="2">
        <v>462488</v>
      </c>
      <c r="B43" s="5" t="s">
        <v>20</v>
      </c>
      <c r="C43" s="4">
        <v>22481</v>
      </c>
      <c r="D43" s="4">
        <v>38401</v>
      </c>
      <c r="E43" s="3">
        <v>142600</v>
      </c>
      <c r="F43" s="3">
        <v>135700</v>
      </c>
      <c r="G43" s="3">
        <v>129400</v>
      </c>
      <c r="H43" s="4"/>
      <c r="I43" s="3"/>
      <c r="J43" s="2" t="s">
        <v>5</v>
      </c>
      <c r="K43" s="2" t="s">
        <v>5</v>
      </c>
      <c r="L43" s="11">
        <f>($C$3-C43)/365.25</f>
        <v>53.453798767967143</v>
      </c>
      <c r="M43" s="11">
        <f>($C$3-D43)/365.25</f>
        <v>9.8672142368240934</v>
      </c>
      <c r="N43" s="21">
        <f>AVERAGE(E43:G43)</f>
        <v>135900</v>
      </c>
      <c r="O43" s="12">
        <f t="shared" si="0"/>
        <v>5.0847457627118731E-2</v>
      </c>
      <c r="P43" s="6"/>
      <c r="Q43" s="6"/>
      <c r="R43" s="6"/>
    </row>
    <row r="44" spans="1:18" ht="15" x14ac:dyDescent="0.25">
      <c r="A44" s="2">
        <v>472297</v>
      </c>
      <c r="B44" s="5" t="s">
        <v>19</v>
      </c>
      <c r="C44" s="4">
        <v>33987</v>
      </c>
      <c r="D44" s="4">
        <v>38375</v>
      </c>
      <c r="E44" s="3">
        <v>141100</v>
      </c>
      <c r="F44" s="3">
        <v>134400</v>
      </c>
      <c r="G44" s="3">
        <v>128000</v>
      </c>
      <c r="H44" s="4"/>
      <c r="I44" s="3"/>
      <c r="J44" s="2" t="s">
        <v>5</v>
      </c>
      <c r="K44" s="2" t="s">
        <v>5</v>
      </c>
      <c r="L44" s="11">
        <f>($C$3-C44)/365.25</f>
        <v>21.952087611225188</v>
      </c>
      <c r="M44" s="11">
        <f>($C$3-D44)/365.25</f>
        <v>9.9383983572895271</v>
      </c>
      <c r="N44" s="21">
        <f>AVERAGE(E44:G44)</f>
        <v>134500</v>
      </c>
      <c r="O44" s="12">
        <f t="shared" si="0"/>
        <v>4.9851190476190466E-2</v>
      </c>
      <c r="P44" s="6"/>
      <c r="Q44" s="6"/>
      <c r="R44" s="6"/>
    </row>
    <row r="45" spans="1:18" ht="15" hidden="1" x14ac:dyDescent="0.25">
      <c r="A45" s="2">
        <v>489909</v>
      </c>
      <c r="B45" s="5" t="s">
        <v>18</v>
      </c>
      <c r="C45" s="4">
        <v>24490</v>
      </c>
      <c r="D45" s="4">
        <v>1</v>
      </c>
      <c r="E45" s="3">
        <v>139700</v>
      </c>
      <c r="F45" s="3">
        <v>133100</v>
      </c>
      <c r="G45" s="3">
        <v>126700</v>
      </c>
      <c r="H45" s="4"/>
      <c r="I45" s="3"/>
      <c r="J45" s="2" t="s">
        <v>5</v>
      </c>
      <c r="K45" s="2" t="s">
        <v>5</v>
      </c>
      <c r="L45" s="11">
        <f>($C$3-C45)/365.25</f>
        <v>47.953456536618752</v>
      </c>
      <c r="M45" s="11">
        <f>($C$3-D45)/365.25</f>
        <v>115.00068446269678</v>
      </c>
      <c r="N45" s="21">
        <f>AVERAGE(E45:G45)</f>
        <v>133166.66666666666</v>
      </c>
      <c r="O45" s="12">
        <f t="shared" si="0"/>
        <v>4.9586776859504189E-2</v>
      </c>
      <c r="P45" s="6"/>
      <c r="Q45" s="6"/>
      <c r="R45" s="6"/>
    </row>
    <row r="46" spans="1:18" ht="15" x14ac:dyDescent="0.25">
      <c r="A46" s="2">
        <v>489933</v>
      </c>
      <c r="B46" s="5" t="s">
        <v>17</v>
      </c>
      <c r="C46" s="4">
        <v>22158</v>
      </c>
      <c r="D46" s="4">
        <v>36329</v>
      </c>
      <c r="E46" s="3">
        <v>138200</v>
      </c>
      <c r="F46" s="3">
        <v>131600</v>
      </c>
      <c r="G46" s="3">
        <v>125400</v>
      </c>
      <c r="H46" s="4"/>
      <c r="I46" s="3"/>
      <c r="J46" s="2" t="s">
        <v>5</v>
      </c>
      <c r="K46" s="2" t="s">
        <v>5</v>
      </c>
      <c r="L46" s="11">
        <f>($C$3-C46)/365.25</f>
        <v>54.338124572210816</v>
      </c>
      <c r="M46" s="11">
        <f>($C$3-D46)/365.25</f>
        <v>15.540041067761807</v>
      </c>
      <c r="N46" s="21">
        <f>AVERAGE(E46:G46)</f>
        <v>131733.33333333334</v>
      </c>
      <c r="O46" s="12">
        <f t="shared" si="0"/>
        <v>5.0151975683890626E-2</v>
      </c>
      <c r="P46" s="6"/>
      <c r="Q46" s="6"/>
      <c r="R46" s="6"/>
    </row>
    <row r="47" spans="1:18" ht="15" hidden="1" x14ac:dyDescent="0.25">
      <c r="A47" s="2">
        <v>537613</v>
      </c>
      <c r="B47" s="5" t="s">
        <v>16</v>
      </c>
      <c r="C47" s="4">
        <v>30229</v>
      </c>
      <c r="D47" s="4">
        <v>35267</v>
      </c>
      <c r="E47" s="3">
        <v>136800</v>
      </c>
      <c r="F47" s="3">
        <v>130300</v>
      </c>
      <c r="G47" s="3">
        <v>124100</v>
      </c>
      <c r="H47" s="4"/>
      <c r="I47" s="3"/>
      <c r="J47" s="2" t="s">
        <v>5</v>
      </c>
      <c r="K47" s="2" t="s">
        <v>5</v>
      </c>
      <c r="L47" s="11">
        <f>($C$3-C47)/365.25</f>
        <v>32.240930869267622</v>
      </c>
      <c r="M47" s="11">
        <f>($C$3-D47)/365.25</f>
        <v>18.447638603696099</v>
      </c>
      <c r="N47" s="21">
        <f>AVERAGE(E47:G47)</f>
        <v>130400</v>
      </c>
      <c r="O47" s="12">
        <f t="shared" si="0"/>
        <v>4.9884881043745111E-2</v>
      </c>
      <c r="P47" s="6"/>
      <c r="Q47" s="6"/>
      <c r="R47" s="6"/>
    </row>
    <row r="48" spans="1:18" ht="15" hidden="1" x14ac:dyDescent="0.25">
      <c r="A48" s="2">
        <v>538228</v>
      </c>
      <c r="B48" s="5" t="s">
        <v>15</v>
      </c>
      <c r="C48" s="4">
        <v>15818</v>
      </c>
      <c r="D48" s="4">
        <v>41629</v>
      </c>
      <c r="E48" s="3">
        <v>460800</v>
      </c>
      <c r="F48" s="3">
        <v>46100</v>
      </c>
      <c r="G48" s="3"/>
      <c r="H48" s="4"/>
      <c r="I48" s="3"/>
      <c r="J48" s="2" t="s">
        <v>5</v>
      </c>
      <c r="K48" s="2"/>
      <c r="L48" s="11">
        <f>($C$3-C48)/365.25</f>
        <v>71.696098562628336</v>
      </c>
      <c r="M48" s="11">
        <f>($C$3-D48)/365.25</f>
        <v>1.0294318959616702</v>
      </c>
      <c r="N48" s="21">
        <f>AVERAGE(E48:G48)</f>
        <v>253450</v>
      </c>
      <c r="O48" s="12">
        <f t="shared" si="0"/>
        <v>8.9956616052060738</v>
      </c>
      <c r="P48" s="6"/>
      <c r="Q48" s="6"/>
      <c r="R48" s="6"/>
    </row>
    <row r="49" spans="1:18" ht="15" hidden="1" x14ac:dyDescent="0.25">
      <c r="A49" s="2">
        <v>545776</v>
      </c>
      <c r="B49" s="5" t="s">
        <v>14</v>
      </c>
      <c r="C49" s="4">
        <v>24090</v>
      </c>
      <c r="D49" s="4">
        <v>35762</v>
      </c>
      <c r="E49" s="3">
        <v>133900</v>
      </c>
      <c r="F49" s="3">
        <v>127600</v>
      </c>
      <c r="G49" s="3">
        <v>121400</v>
      </c>
      <c r="H49" s="4"/>
      <c r="I49" s="3"/>
      <c r="J49" s="2" t="s">
        <v>5</v>
      </c>
      <c r="K49" s="2" t="s">
        <v>5</v>
      </c>
      <c r="L49" s="11">
        <f>($C$3-C49)/365.25</f>
        <v>49.048596851471594</v>
      </c>
      <c r="M49" s="11">
        <f>($C$3-D49)/365.25</f>
        <v>17.09240246406571</v>
      </c>
      <c r="N49" s="21">
        <f>AVERAGE(E49:G49)</f>
        <v>127633.33333333333</v>
      </c>
      <c r="O49" s="12">
        <f t="shared" si="0"/>
        <v>4.9373040752351161E-2</v>
      </c>
      <c r="P49" s="6"/>
      <c r="Q49" s="6"/>
      <c r="R49" s="6"/>
    </row>
    <row r="50" spans="1:18" ht="15" hidden="1" x14ac:dyDescent="0.25">
      <c r="A50" s="2">
        <v>565414</v>
      </c>
      <c r="B50" s="5" t="s">
        <v>13</v>
      </c>
      <c r="C50" s="4">
        <v>21758</v>
      </c>
      <c r="D50" s="4">
        <v>41474</v>
      </c>
      <c r="E50" s="3">
        <v>132500</v>
      </c>
      <c r="F50" s="3">
        <v>57600</v>
      </c>
      <c r="G50" s="3"/>
      <c r="H50" s="4"/>
      <c r="I50" s="3"/>
      <c r="J50" s="2" t="s">
        <v>5</v>
      </c>
      <c r="K50" s="2"/>
      <c r="L50" s="11">
        <f>($C$3-C50)/365.25</f>
        <v>55.433264887063658</v>
      </c>
      <c r="M50" s="11">
        <f>($C$3-D50)/365.25</f>
        <v>1.4537987679671458</v>
      </c>
      <c r="N50" s="21">
        <f>AVERAGE(E50:G50)</f>
        <v>95050</v>
      </c>
      <c r="O50" s="12">
        <f t="shared" si="0"/>
        <v>1.3003472222222223</v>
      </c>
      <c r="P50" s="6"/>
      <c r="Q50" s="6"/>
      <c r="R50" s="6"/>
    </row>
    <row r="51" spans="1:18" ht="15" x14ac:dyDescent="0.25">
      <c r="A51" s="2">
        <v>570202</v>
      </c>
      <c r="B51" s="5" t="s">
        <v>12</v>
      </c>
      <c r="C51" s="4">
        <v>16239</v>
      </c>
      <c r="D51" s="4">
        <v>40073</v>
      </c>
      <c r="E51" s="3">
        <v>90000</v>
      </c>
      <c r="F51" s="3">
        <v>85700</v>
      </c>
      <c r="G51" s="3">
        <v>81600</v>
      </c>
      <c r="H51" s="4"/>
      <c r="I51" s="3"/>
      <c r="J51" s="2" t="s">
        <v>5</v>
      </c>
      <c r="K51" s="2" t="s">
        <v>5</v>
      </c>
      <c r="L51" s="11">
        <f>($C$3-C51)/365.25</f>
        <v>70.543463381245715</v>
      </c>
      <c r="M51" s="11">
        <f>($C$3-D51)/365.25</f>
        <v>5.28952772073922</v>
      </c>
      <c r="N51" s="21">
        <f>AVERAGE(E51:G51)</f>
        <v>85766.666666666672</v>
      </c>
      <c r="O51" s="12">
        <f t="shared" si="0"/>
        <v>5.0175029171528607E-2</v>
      </c>
      <c r="P51" s="6"/>
      <c r="Q51" s="6"/>
      <c r="R51" s="6"/>
    </row>
    <row r="52" spans="1:18" ht="15" x14ac:dyDescent="0.25">
      <c r="A52" s="2">
        <v>578408</v>
      </c>
      <c r="B52" s="5" t="s">
        <v>11</v>
      </c>
      <c r="C52" s="4">
        <v>17459</v>
      </c>
      <c r="D52" s="4">
        <v>40339</v>
      </c>
      <c r="E52" s="3">
        <v>89000</v>
      </c>
      <c r="F52" s="3">
        <v>84800</v>
      </c>
      <c r="G52" s="3">
        <v>80700</v>
      </c>
      <c r="H52" s="4"/>
      <c r="I52" s="3"/>
      <c r="J52" s="2" t="s">
        <v>5</v>
      </c>
      <c r="K52" s="2" t="s">
        <v>5</v>
      </c>
      <c r="L52" s="11">
        <f>($C$3-C52)/365.25</f>
        <v>67.203285420944553</v>
      </c>
      <c r="M52" s="11">
        <f>($C$3-D52)/365.25</f>
        <v>4.561259411362081</v>
      </c>
      <c r="N52" s="21">
        <f>AVERAGE(E52:G52)</f>
        <v>84833.333333333328</v>
      </c>
      <c r="O52" s="12">
        <f t="shared" si="0"/>
        <v>4.952830188679247E-2</v>
      </c>
    </row>
    <row r="53" spans="1:18" ht="15" x14ac:dyDescent="0.25">
      <c r="A53" s="2">
        <v>579268</v>
      </c>
      <c r="B53" s="5" t="s">
        <v>10</v>
      </c>
      <c r="C53" s="4">
        <v>22081</v>
      </c>
      <c r="D53" s="4">
        <v>40774</v>
      </c>
      <c r="E53" s="3">
        <v>88000</v>
      </c>
      <c r="F53" s="3">
        <v>83800</v>
      </c>
      <c r="G53" s="3">
        <v>40000</v>
      </c>
      <c r="H53" s="4"/>
      <c r="I53" s="3"/>
      <c r="J53" s="2" t="s">
        <v>5</v>
      </c>
      <c r="K53" s="2" t="s">
        <v>5</v>
      </c>
      <c r="L53" s="11">
        <f>($C$3-C53)/365.25</f>
        <v>54.548939082819984</v>
      </c>
      <c r="M53" s="11">
        <f>($C$3-D53)/365.25</f>
        <v>3.3702943189596168</v>
      </c>
      <c r="N53" s="21">
        <f>AVERAGE(E53:G53)</f>
        <v>70600</v>
      </c>
      <c r="O53" s="12">
        <f t="shared" si="0"/>
        <v>5.0119331742243478E-2</v>
      </c>
    </row>
    <row r="54" spans="1:18" ht="15" hidden="1" x14ac:dyDescent="0.25">
      <c r="A54" s="2">
        <v>123486</v>
      </c>
      <c r="B54" s="5" t="s">
        <v>9</v>
      </c>
      <c r="C54" s="4">
        <v>19725</v>
      </c>
      <c r="D54" s="4"/>
      <c r="E54" s="3"/>
      <c r="F54" s="3"/>
      <c r="G54" s="3"/>
      <c r="H54" s="4">
        <v>43466</v>
      </c>
      <c r="I54" s="3">
        <v>8990</v>
      </c>
      <c r="J54" s="2" t="s">
        <v>3</v>
      </c>
      <c r="K54" s="2" t="s">
        <v>3</v>
      </c>
      <c r="L54" s="11">
        <f>($C$3-C54)/365.25</f>
        <v>60.999315537303218</v>
      </c>
      <c r="M54" s="11">
        <f>($C$3-D54)/365.25</f>
        <v>115.00342231348391</v>
      </c>
      <c r="N54" s="21"/>
    </row>
    <row r="55" spans="1:18" ht="15" hidden="1" x14ac:dyDescent="0.25">
      <c r="A55" s="2">
        <v>123485</v>
      </c>
      <c r="B55" s="5" t="s">
        <v>8</v>
      </c>
      <c r="C55" s="4">
        <v>16254</v>
      </c>
      <c r="D55" s="4"/>
      <c r="E55" s="3"/>
      <c r="F55" s="3"/>
      <c r="G55" s="3"/>
      <c r="H55" s="4">
        <v>39995</v>
      </c>
      <c r="I55" s="3">
        <v>18047</v>
      </c>
      <c r="J55" s="2" t="s">
        <v>0</v>
      </c>
      <c r="K55" s="2" t="s">
        <v>0</v>
      </c>
      <c r="L55" s="11">
        <f>($C$3-C55)/365.25</f>
        <v>70.502395619438744</v>
      </c>
      <c r="M55" s="11">
        <f>($C$3-D55)/365.25</f>
        <v>115.00342231348391</v>
      </c>
      <c r="N55" s="21"/>
    </row>
    <row r="56" spans="1:18" ht="15" hidden="1" x14ac:dyDescent="0.25">
      <c r="A56" s="2">
        <v>123484</v>
      </c>
      <c r="B56" s="5" t="s">
        <v>7</v>
      </c>
      <c r="C56" s="4">
        <v>18203</v>
      </c>
      <c r="D56" s="4"/>
      <c r="E56" s="3"/>
      <c r="F56" s="3"/>
      <c r="G56" s="3"/>
      <c r="H56" s="4">
        <v>41944</v>
      </c>
      <c r="I56" s="3">
        <v>9625</v>
      </c>
      <c r="J56" s="2" t="s">
        <v>0</v>
      </c>
      <c r="K56" s="2" t="s">
        <v>5</v>
      </c>
      <c r="L56" s="11">
        <f>($C$3-C56)/365.25</f>
        <v>65.166324435318273</v>
      </c>
      <c r="M56" s="11">
        <f>($C$3-D56)/365.25</f>
        <v>115.00342231348391</v>
      </c>
      <c r="N56" s="21"/>
    </row>
    <row r="57" spans="1:18" ht="15" hidden="1" x14ac:dyDescent="0.25">
      <c r="A57" s="2">
        <v>123472</v>
      </c>
      <c r="B57" s="5" t="s">
        <v>6</v>
      </c>
      <c r="C57" s="4">
        <v>19725</v>
      </c>
      <c r="D57" s="4"/>
      <c r="E57" s="3"/>
      <c r="F57" s="3"/>
      <c r="G57" s="3"/>
      <c r="H57" s="4">
        <v>43466</v>
      </c>
      <c r="I57" s="3">
        <v>5840</v>
      </c>
      <c r="J57" s="2" t="s">
        <v>3</v>
      </c>
      <c r="K57" s="2" t="s">
        <v>5</v>
      </c>
      <c r="L57" s="11">
        <f>($C$3-C57)/365.25</f>
        <v>60.999315537303218</v>
      </c>
      <c r="M57" s="11">
        <f>($C$3-D57)/365.25</f>
        <v>115.00342231348391</v>
      </c>
      <c r="N57" s="21"/>
    </row>
    <row r="58" spans="1:18" ht="15" hidden="1" x14ac:dyDescent="0.25">
      <c r="A58" s="2">
        <v>123466</v>
      </c>
      <c r="B58" s="5" t="s">
        <v>4</v>
      </c>
      <c r="C58" s="4">
        <v>22098</v>
      </c>
      <c r="D58" s="4"/>
      <c r="E58" s="3"/>
      <c r="F58" s="3"/>
      <c r="G58" s="3"/>
      <c r="H58" s="4">
        <v>45839</v>
      </c>
      <c r="I58" s="3">
        <v>15804</v>
      </c>
      <c r="J58" s="2" t="s">
        <v>3</v>
      </c>
      <c r="K58" s="2" t="s">
        <v>3</v>
      </c>
      <c r="L58" s="11">
        <f>($C$3-C58)/365.25</f>
        <v>54.502395619438744</v>
      </c>
      <c r="M58" s="11">
        <f>($C$3-D58)/365.25</f>
        <v>115.00342231348391</v>
      </c>
      <c r="N58" s="21"/>
    </row>
    <row r="59" spans="1:18" ht="15" hidden="1" x14ac:dyDescent="0.25">
      <c r="A59" s="2">
        <v>123465</v>
      </c>
      <c r="B59" s="5" t="s">
        <v>2</v>
      </c>
      <c r="C59" s="4">
        <v>16803</v>
      </c>
      <c r="D59" s="4"/>
      <c r="E59" s="3"/>
      <c r="F59" s="3"/>
      <c r="G59" s="3"/>
      <c r="H59" s="4">
        <v>40544</v>
      </c>
      <c r="I59" s="3">
        <v>10349</v>
      </c>
      <c r="J59" s="2" t="s">
        <v>0</v>
      </c>
      <c r="K59" s="2" t="s">
        <v>0</v>
      </c>
      <c r="L59" s="11">
        <f>($C$3-C59)/365.25</f>
        <v>68.999315537303218</v>
      </c>
      <c r="M59" s="11">
        <f>($C$3-D59)/365.25</f>
        <v>115.00342231348391</v>
      </c>
      <c r="N59" s="21"/>
    </row>
    <row r="60" spans="1:18" ht="15" hidden="1" x14ac:dyDescent="0.25">
      <c r="A60" s="2">
        <v>123451</v>
      </c>
      <c r="B60" s="5" t="s">
        <v>1</v>
      </c>
      <c r="C60" s="4">
        <v>13789</v>
      </c>
      <c r="D60" s="4"/>
      <c r="E60" s="3"/>
      <c r="F60" s="3"/>
      <c r="G60" s="3"/>
      <c r="H60" s="4">
        <v>37530</v>
      </c>
      <c r="I60" s="3">
        <v>7800</v>
      </c>
      <c r="J60" s="2" t="s">
        <v>0</v>
      </c>
      <c r="K60" s="2" t="s">
        <v>0</v>
      </c>
      <c r="L60" s="11">
        <f>($C$3-C60)/365.25</f>
        <v>77.251197809719372</v>
      </c>
      <c r="M60" s="11">
        <f>($C$3-D60)/365.25</f>
        <v>115.00342231348391</v>
      </c>
      <c r="N60" s="21"/>
    </row>
  </sheetData>
  <printOptions horizontalCentered="1"/>
  <pageMargins left="0.7" right="0.7" top="0.75" bottom="0.75" header="0.3" footer="0.3"/>
  <pageSetup scale="40" orientation="portrait" r:id="rId1"/>
  <headerFooter>
    <oddFooter>&amp;LWeek 5- Goal Seek, Sort and Filter.xlsx
Age Filter &amp;R4/10/2022
07:32 PM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a 5 + K V J O d t q y j A A A A 9 g A A A B I A H A B D b 2 5 m a W c v U G F j a 2 F n Z S 5 4 b W w g o h g A K K A U A A A A A A A A A A A A A A A A A A A A A A A A A A A A h Y + x D o I w F E V / h X S n L c X B k E c Z X C U x I R r X B i o 2 w s P Q Y v k 3 B z / J X x C j q J v j P f c M 9 9 6 v N 8 j G t g k u u r e m w 5 R E l J N A Y 9 l V B u u U D O 4 Q L k k m Y a P K k 6 p 1 M M l o k 9 F W K T k 6 d 0 4 Y 8 9 5 T H 9 O u r 5 n g P G L 7 f F 2 U R 9 0 q 8 p H N f z k 0 a J 3 C U h M J u 9 c Y K W j E Y 7 o Q g n J g M 4 T c 4 F c Q 0 9 5 n + w N h N T R u 6 L X U G G 4 L Y H M E 9 v 4 g H 1 B L A w Q U A A I A C A B r n 4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5 + K V C i K R 7 g O A A A A E Q A A A B M A H A B G b 3 J t d W x h c y 9 T Z W N 0 a W 9 u M S 5 t I K I Y A C i g F A A A A A A A A A A A A A A A A A A A A A A A A A A A A C t O T S 7 J z M 9 T C I b Q h t Y A U E s B A i 0 A F A A C A A g A a 5 + K V J O d t q y j A A A A 9 g A A A B I A A A A A A A A A A A A A A A A A A A A A A E N v b m Z p Z y 9 Q Y W N r Y W d l L n h t b F B L A Q I t A B Q A A g A I A G u f i l Q P y u m r p A A A A O k A A A A T A A A A A A A A A A A A A A A A A O 8 A A A B b Q 2 9 u d G V u d F 9 U e X B l c 1 0 u e G 1 s U E s B A i 0 A F A A C A A g A a 5 + K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A J 0 G x G j H f 1 G k 1 R b k m H f u B s A A A A A A g A A A A A A E G Y A A A A B A A A g A A A A b W U b 6 r O L 3 B k 3 t a A v L Z T Y 2 Z i C v + u J l Z 6 H L V a p g q S x V I M A A A A A D o A A A A A C A A A g A A A A m P 7 w w u u i 8 + 7 f f A H Q C y 1 t n h 4 2 B X b w i I z S d c 5 f m 2 R + w b 1 Q A A A A j S K r v R r 4 I g + f w e r A W z z 3 S 6 m l m a 0 i I b A s E M I L p / g 1 s f A 5 + U d W r l u E y S V X 7 T 9 Z N k e I u N X G 0 e a l 3 S 9 E q t M 9 c e S N G p i u 1 x l N x i U U 9 U / 6 7 Q P i A U R A A A A A / S L a 1 S a q J Q m I Z J D P R R S q g 0 X 2 U B Y v 8 j i R T t t 9 j F M m 2 3 8 3 V k s 5 8 A x 0 v k Q d z a J L E e Y n g R T c E t 2 2 n 4 n 8 8 Q A 8 j 2 d + U g = = < / D a t a M a s h u p > 
</file>

<file path=customXml/itemProps1.xml><?xml version="1.0" encoding="utf-8"?>
<ds:datastoreItem xmlns:ds="http://schemas.openxmlformats.org/officeDocument/2006/customXml" ds:itemID="{95B7E75B-0839-4CA8-B0F4-0D009FE47A3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 Filter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Aronson</dc:creator>
  <cp:lastModifiedBy>Alexander Aronson</cp:lastModifiedBy>
  <cp:lastPrinted>2022-04-11T01:02:54Z</cp:lastPrinted>
  <dcterms:created xsi:type="dcterms:W3CDTF">2022-04-11T00:30:57Z</dcterms:created>
  <dcterms:modified xsi:type="dcterms:W3CDTF">2022-04-11T01:03:29Z</dcterms:modified>
</cp:coreProperties>
</file>