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codeName="ThisWorkbook" defaultThemeVersion="202300"/>
  <xr:revisionPtr revIDLastSave="0" documentId="13_ncr:1_{89AFD754-96C5-41C1-BF3A-845AAC9FA6DB}" xr6:coauthVersionLast="47" xr6:coauthVersionMax="47" xr10:uidLastSave="{00000000-0000-0000-0000-000000000000}"/>
  <bookViews>
    <workbookView xWindow="-28920" yWindow="-120" windowWidth="29040" windowHeight="15720" tabRatio="887" activeTab="10" xr2:uid="{32826B30-023B-4127-ABE9-C7B486FB36E7}"/>
  </bookViews>
  <sheets>
    <sheet name="glossary" sheetId="3" r:id="rId1"/>
    <sheet name="FIX TOC" sheetId="68" r:id="rId2"/>
    <sheet name="add_extra_yaml" sheetId="60" r:id="rId3"/>
    <sheet name="nametitle_modappl" sheetId="49" r:id="rId4"/>
    <sheet name="ADD" sheetId="55" r:id="rId5"/>
    <sheet name="ISSUES" sheetId="63" r:id="rId6"/>
    <sheet name="find_replace" sheetId="57" r:id="rId7"/>
    <sheet name="find_key" sheetId="67" r:id="rId8"/>
    <sheet name="find_replace_single" sheetId="58" r:id="rId9"/>
    <sheet name="option_defs" sheetId="48" r:id="rId10"/>
    <sheet name="references" sheetId="64" r:id="rId11"/>
    <sheet name="refs_need_add" sheetId="65" r:id="rId12"/>
    <sheet name="kemp_et_al_2022" sheetId="38" r:id="rId13"/>
  </sheets>
  <definedNames>
    <definedName name="_xlnm._FilterDatabase" localSheetId="4" hidden="1">ADD!$A$1:$I$10</definedName>
    <definedName name="_xlnm._FilterDatabase" localSheetId="7" hidden="1">find_key!$A$1:$C$45</definedName>
    <definedName name="_xlnm._FilterDatabase" localSheetId="6" hidden="1">find_replace!$A$1:$R$490</definedName>
    <definedName name="_xlnm._FilterDatabase" localSheetId="8" hidden="1">find_replace_single!$A$1:$H$47</definedName>
    <definedName name="_xlnm._FilterDatabase" localSheetId="0" hidden="1">glossary!$A$1:$X$233</definedName>
    <definedName name="_xlnm._FilterDatabase" localSheetId="5" hidden="1">ISSUES!$A$1:$E$1</definedName>
    <definedName name="_xlnm._FilterDatabase" localSheetId="12" hidden="1">kemp_et_al_2022!$A$1:$F$41</definedName>
    <definedName name="_xlnm._FilterDatabase" localSheetId="3" hidden="1">nametitle_modappl!$A$1:$I$29</definedName>
    <definedName name="_xlnm._FilterDatabase" localSheetId="10" hidden="1">references!$A$1:$V$494</definedName>
    <definedName name="access_method" localSheetId="0">glossary!#REF!</definedName>
    <definedName name="access_method" localSheetId="3">nametitle_modappl!#REF!</definedName>
    <definedName name="age_class_adult" localSheetId="0">glossary!$D$18</definedName>
    <definedName name="age_class_adult" localSheetId="3">nametitle_modappl!#REF!</definedName>
    <definedName name="age_class_juvenile" localSheetId="0">glossary!$D$41</definedName>
    <definedName name="age_class_juvenile" localSheetId="3">nametitle_modappl!#REF!</definedName>
    <definedName name="age_class_subadult_yearling" localSheetId="0">glossary!$D$64</definedName>
    <definedName name="age_class_subadult_yearling" localSheetId="3">nametitle_modappl!#REF!</definedName>
    <definedName name="age_class_subadult_youngofyear" localSheetId="0">glossary!$D$65</definedName>
    <definedName name="age_class_subadult_youngofyear" localSheetId="3">nametitle_modappl!#REF!</definedName>
    <definedName name="analyst" localSheetId="0">glossary!$D$20</definedName>
    <definedName name="analyst" localSheetId="3">nametitle_modappl!#REF!</definedName>
    <definedName name="animal_id" localSheetId="0">glossary!#REF!</definedName>
    <definedName name="animal_id" localSheetId="3">nametitle_modappl!#REF!</definedName>
    <definedName name="baitlure_audible_lure" localSheetId="0">glossary!$D$75</definedName>
    <definedName name="baitlure_audible_lure" localSheetId="3">nametitle_modappl!#REF!</definedName>
    <definedName name="baitlure_bait_lure_type" localSheetId="0">glossary!$D$21</definedName>
    <definedName name="baitlure_bait_lure_type" localSheetId="3">nametitle_modappl!#REF!</definedName>
    <definedName name="baitlure_lure" localSheetId="0">glossary!#REF!</definedName>
    <definedName name="baitlure_lure" localSheetId="3">nametitle_modappl!#REF!</definedName>
    <definedName name="baitlure_scent_lure" localSheetId="0">glossary!$D$117</definedName>
    <definedName name="baitlure_scent_lure" localSheetId="3">nametitle_modappl!#REF!</definedName>
    <definedName name="baitlure_visual_lure" localSheetId="0">glossary!$D$148</definedName>
    <definedName name="baitlure_visual_lure" localSheetId="3">nametitle_modappl!#REF!</definedName>
    <definedName name="batteries_replaced" localSheetId="0">glossary!#REF!</definedName>
    <definedName name="batteries_replaced" localSheetId="3">nametitle_modappl!#REF!</definedName>
    <definedName name="behaviour" localSheetId="0">glossary!#REF!</definedName>
    <definedName name="behaviour" localSheetId="3">nametitle_modappl!#REF!</definedName>
    <definedName name="camera_active_on_arrival" localSheetId="0">glossary!#REF!</definedName>
    <definedName name="camera_active_on_arrival" localSheetId="3">nametitle_modappl!#REF!</definedName>
    <definedName name="camera_active_on_departure" localSheetId="0">glossary!#REF!</definedName>
    <definedName name="camera_active_on_departure" localSheetId="3">nametitle_modappl!#REF!</definedName>
    <definedName name="camera_angle" localSheetId="0">glossary!$D$78</definedName>
    <definedName name="camera_angle" localSheetId="3">nametitle_modappl!#REF!</definedName>
    <definedName name="camera_attachment" localSheetId="0">glossary!#REF!</definedName>
    <definedName name="camera_attachment" localSheetId="3">nametitle_modappl!#REF!</definedName>
    <definedName name="camera_damaged" localSheetId="0">glossary!#REF!</definedName>
    <definedName name="camera_damaged" localSheetId="3">nametitle_modappl!#REF!</definedName>
    <definedName name="camera_days_per_camera_location" localSheetId="0">glossary!$D$79</definedName>
    <definedName name="camera_days_per_camera_location" localSheetId="3">nametitle_modappl!#REF!</definedName>
    <definedName name="camera_direction" localSheetId="0">glossary!#REF!</definedName>
    <definedName name="camera_direction" localSheetId="3">nametitle_modappl!#REF!</definedName>
    <definedName name="camera_height" localSheetId="0">glossary!$D$22</definedName>
    <definedName name="camera_height" localSheetId="3">nametitle_modappl!#REF!</definedName>
    <definedName name="camera_id" localSheetId="0">glossary!$D$23</definedName>
    <definedName name="camera_id" localSheetId="3">nametitle_modappl!#REF!</definedName>
    <definedName name="camera_location_characteristics" localSheetId="0">glossary!#REF!</definedName>
    <definedName name="camera_location_characteristics" localSheetId="3">nametitle_modappl!#REF!</definedName>
    <definedName name="camera_location_comments" localSheetId="0">glossary!#REF!</definedName>
    <definedName name="camera_location_comments" localSheetId="3">nametitle_modappl!#REF!</definedName>
    <definedName name="camera_location_name" localSheetId="0">glossary!$D$24</definedName>
    <definedName name="camera_location_name" localSheetId="3">nametitle_modappl!#REF!</definedName>
    <definedName name="camera_make" localSheetId="0">glossary!$D$25</definedName>
    <definedName name="camera_make" localSheetId="3">nametitle_modappl!#REF!</definedName>
    <definedName name="camera_model" localSheetId="0">glossary!$D$26</definedName>
    <definedName name="camera_model" localSheetId="3">nametitle_modappl!#REF!</definedName>
    <definedName name="camera_serial_number" localSheetId="0">glossary!$D$27</definedName>
    <definedName name="camera_serial_number" localSheetId="3">nametitle_modappl!#REF!</definedName>
    <definedName name="camera_spacing" localSheetId="0">glossary!$D$81</definedName>
    <definedName name="camera_spacing" localSheetId="3">nametitle_modappl!#REF!</definedName>
    <definedName name="crew" localSheetId="0">glossary!$D$86</definedName>
    <definedName name="crew" localSheetId="3">nametitle_modappl!#REF!</definedName>
    <definedName name="cumulative_det_probability" localSheetId="0">glossary!$D$87</definedName>
    <definedName name="cumulative_det_probability" localSheetId="3">nametitle_modappl!#REF!</definedName>
    <definedName name="density" localSheetId="0">glossary!$D$88</definedName>
    <definedName name="density" localSheetId="3">nametitle_modappl!#REF!</definedName>
    <definedName name="deployment_area_photo_number" localSheetId="0">glossary!#REF!</definedName>
    <definedName name="deployment_area_photo_number" localSheetId="3">nametitle_modappl!#REF!</definedName>
    <definedName name="deployment_area_photos_taken" localSheetId="0">glossary!#REF!</definedName>
    <definedName name="deployment_area_photos_taken" localSheetId="3">nametitle_modappl!#REF!</definedName>
    <definedName name="deployment_comments" localSheetId="0">glossary!#REF!</definedName>
    <definedName name="deployment_comments" localSheetId="3">nametitle_modappl!#REF!</definedName>
    <definedName name="deployment_crew" localSheetId="0">glossary!$D$28</definedName>
    <definedName name="deployment_crew" localSheetId="3">nametitle_modappl!#REF!</definedName>
    <definedName name="deployment_end_date_time" localSheetId="0">glossary!$D$29</definedName>
    <definedName name="deployment_end_date_time" localSheetId="3">nametitle_modappl!#REF!</definedName>
    <definedName name="deployment_image_count" localSheetId="0">glossary!#REF!</definedName>
    <definedName name="deployment_image_count" localSheetId="3">nametitle_modappl!#REF!</definedName>
    <definedName name="deployment_metadata" localSheetId="0">glossary!$D$91</definedName>
    <definedName name="deployment_metadata" localSheetId="3">nametitle_modappl!#REF!</definedName>
    <definedName name="deployment_name" localSheetId="0">glossary!$D$30</definedName>
    <definedName name="deployment_name" localSheetId="3">nametitle_modappl!#REF!</definedName>
    <definedName name="deployment_start_date_time" localSheetId="0">glossary!$D$31</definedName>
    <definedName name="deployment_start_date_time" localSheetId="3">nametitle_modappl!#REF!</definedName>
    <definedName name="deployment_visit" localSheetId="0">glossary!$D$92</definedName>
    <definedName name="deployment_visit" localSheetId="3">nametitle_modappl!#REF!</definedName>
    <definedName name="detection_distance" localSheetId="0">glossary!$D$94</definedName>
    <definedName name="detection_distance" localSheetId="3">nametitle_modappl!#REF!</definedName>
    <definedName name="detection_event" localSheetId="0">glossary!$D$93</definedName>
    <definedName name="detection_event" localSheetId="3">nametitle_modappl!#REF!</definedName>
    <definedName name="detection_probability" localSheetId="0">glossary!$D$95</definedName>
    <definedName name="detection_probability" localSheetId="3">nametitle_modappl!#REF!</definedName>
    <definedName name="detection_rate" localSheetId="0">glossary!$D$96</definedName>
    <definedName name="detection_rate" localSheetId="3">nametitle_modappl!#REF!</definedName>
    <definedName name="detection_zone" localSheetId="0">glossary!$D$97</definedName>
    <definedName name="detection_zone" localSheetId="3">nametitle_modappl!#REF!</definedName>
    <definedName name="easting_camera_location" localSheetId="0">glossary!$D$32</definedName>
    <definedName name="easting_camera_location" localSheetId="3">nametitle_modappl!#REF!</definedName>
    <definedName name="effective_detection_distance" localSheetId="0">glossary!#REF!</definedName>
    <definedName name="effective_detection_distance" localSheetId="3">nametitle_modappl!#REF!</definedName>
    <definedName name="event_type" localSheetId="0">glossary!$D$33</definedName>
    <definedName name="event_type" localSheetId="3">nametitle_modappl!#REF!</definedName>
    <definedName name="event_type_tag" localSheetId="0">glossary!$D$70</definedName>
    <definedName name="event_type_tag" localSheetId="3">nametitle_modappl!#REF!</definedName>
    <definedName name="false_trigger" localSheetId="0">glossary!#REF!</definedName>
    <definedName name="false_trigger" localSheetId="3">nametitle_modappl!#REF!</definedName>
    <definedName name="field_of_view" localSheetId="0">glossary!#REF!</definedName>
    <definedName name="field_of_view" localSheetId="3">nametitle_modappl!#REF!</definedName>
    <definedName name="figure6_ref_id" localSheetId="5">ISSUES!#REF!</definedName>
    <definedName name="figure7_ref_id" localSheetId="5">ISSUES!#REF!</definedName>
    <definedName name="fov_registration_area" localSheetId="0">glossary!$D$113</definedName>
    <definedName name="fov_registration_area" localSheetId="3">nametitle_modappl!#REF!</definedName>
    <definedName name="fov_target_distance" localSheetId="0">glossary!#REF!</definedName>
    <definedName name="fov_target_distance" localSheetId="3">nametitle_modappl!#REF!</definedName>
    <definedName name="fov_viewshed" localSheetId="0">glossary!$D$144</definedName>
    <definedName name="fov_viewshed" localSheetId="3">nametitle_modappl!#REF!</definedName>
    <definedName name="fov_viewshed_density_estimators" localSheetId="0">glossary!$D$145</definedName>
    <definedName name="fov_viewshed_density_estimators" localSheetId="3">nametitle_modappl!#REF!</definedName>
    <definedName name="gps_unit_accuracy" localSheetId="0">glossary!$D$35</definedName>
    <definedName name="gps_unit_accuracy" localSheetId="3">nametitle_modappl!#REF!</definedName>
    <definedName name="human_transport_mode_activity" localSheetId="0">glossary!#REF!</definedName>
    <definedName name="human_transport_mode_activity" localSheetId="3">nametitle_modappl!#REF!</definedName>
    <definedName name="image_classification" localSheetId="0">glossary!#REF!</definedName>
    <definedName name="image_classification" localSheetId="3">nametitle_modappl!#REF!</definedName>
    <definedName name="image_classification_confidence" localSheetId="0">glossary!#REF!</definedName>
    <definedName name="image_classification_confidence" localSheetId="3">nametitle_modappl!#REF!</definedName>
    <definedName name="image_flash_output" localSheetId="0">glossary!#REF!</definedName>
    <definedName name="image_flash_output" localSheetId="3">nametitle_modappl!#REF!</definedName>
    <definedName name="image_infrared_illuminator" localSheetId="0">glossary!#REF!</definedName>
    <definedName name="image_infrared_illuminator" localSheetId="3">nametitle_modappl!#REF!</definedName>
    <definedName name="image_name" localSheetId="0">glossary!$D$36</definedName>
    <definedName name="image_name" localSheetId="3">nametitle_modappl!#REF!</definedName>
    <definedName name="image_processing" localSheetId="0">glossary!#REF!</definedName>
    <definedName name="image_processing" localSheetId="3">nametitle_modappl!#REF!</definedName>
    <definedName name="image_sequence_comments" localSheetId="0">glossary!#REF!</definedName>
    <definedName name="image_sequence_comments" localSheetId="3">nametitle_modappl!#REF!</definedName>
    <definedName name="image_sequence_date_time" localSheetId="0">glossary!$D$39</definedName>
    <definedName name="image_sequence_date_time" localSheetId="3">nametitle_modappl!#REF!</definedName>
    <definedName name="image_set_end_date_time" localSheetId="0">glossary!$D$37</definedName>
    <definedName name="image_set_end_date_time" localSheetId="3">nametitle_modappl!#REF!</definedName>
    <definedName name="image_set_start_date_time" localSheetId="0">glossary!$D$38</definedName>
    <definedName name="image_set_start_date_time" localSheetId="3">nametitle_modappl!#REF!</definedName>
    <definedName name="image_tagging" localSheetId="0">glossary!#REF!</definedName>
    <definedName name="image_tagging" localSheetId="3">nametitle_modappl!#REF!</definedName>
    <definedName name="image_trigger_mode" localSheetId="0">glossary!#REF!</definedName>
    <definedName name="image_trigger_mode" localSheetId="3">nametitle_modappl!#REF!</definedName>
    <definedName name="imperfect_detection" localSheetId="0">glossary!#REF!</definedName>
    <definedName name="imperfect_detection" localSheetId="3">nametitle_modappl!#REF!</definedName>
    <definedName name="independent_detection" localSheetId="0">glossary!#REF!</definedName>
    <definedName name="independent_detection" localSheetId="3">nametitle_modappl!#REF!</definedName>
    <definedName name="individual_count" localSheetId="0">glossary!$D$40</definedName>
    <definedName name="individual_count" localSheetId="3">nametitle_modappl!#REF!</definedName>
    <definedName name="intensity_of_use" localSheetId="0">glossary!#REF!</definedName>
    <definedName name="intensity_of_use" localSheetId="3">nametitle_modappl!#REF!</definedName>
    <definedName name="inter_detection_interval" localSheetId="0">glossary!#REF!</definedName>
    <definedName name="inter_detection_interval" localSheetId="3">nametitle_modappl!#REF!</definedName>
    <definedName name="kernel_density_estimator" localSheetId="0">glossary!#REF!</definedName>
    <definedName name="kernel_density_estimator" localSheetId="3">nametitle_modappl!#REF!</definedName>
    <definedName name="key_id" localSheetId="0">glossary!#REF!</definedName>
    <definedName name="key_id" localSheetId="3">nametitle_modappl!#REF!</definedName>
    <definedName name="latitude_camera_location" localSheetId="0">glossary!$D$42</definedName>
    <definedName name="latitude_camera_location" localSheetId="3">nametitle_modappl!#REF!</definedName>
    <definedName name="longitude_camera_location" localSheetId="0">glossary!$D$43</definedName>
    <definedName name="longitude_camera_location" localSheetId="3">nametitle_modappl!#REF!</definedName>
    <definedName name="metadata" localSheetId="0">glossary!#REF!</definedName>
    <definedName name="metadata" localSheetId="3">nametitle_modappl!#REF!</definedName>
    <definedName name="mods_2flankspim" localSheetId="0">glossary!$D$126</definedName>
    <definedName name="mods_2flankspim" localSheetId="3">nametitle_modappl!#REF!</definedName>
    <definedName name="mods_catspim" localSheetId="0">glossary!$D$83</definedName>
    <definedName name="mods_catspim" localSheetId="3">nametitle_modappl!#REF!</definedName>
    <definedName name="mods_cr_cmr" localSheetId="0">glossary!$D$82</definedName>
    <definedName name="mods_cr_cmr" localSheetId="3">nametitle_modappl!#REF!</definedName>
    <definedName name="mods_distance_sampling" localSheetId="0">glossary!#REF!</definedName>
    <definedName name="mods_distance_sampling" localSheetId="3">nametitle_modappl!#REF!</definedName>
    <definedName name="mods_hurdle" localSheetId="0">glossary!#REF!</definedName>
    <definedName name="mods_hurdle" localSheetId="3">nametitle_modappl!#REF!</definedName>
    <definedName name="mods_instantaneous_sampling" localSheetId="0">glossary!#REF!</definedName>
    <definedName name="mods_instantaneous_sampling" localSheetId="3">nametitle_modappl!#REF!</definedName>
    <definedName name="mods_inventory" localSheetId="0">glossary!#REF!</definedName>
    <definedName name="mods_inventory" localSheetId="3">nametitle_modappl!#REF!</definedName>
    <definedName name="mods_modelling_approach" localSheetId="0">glossary!#REF!</definedName>
    <definedName name="mods_modelling_approach" localSheetId="3">nametitle_modappl!#REF!</definedName>
    <definedName name="mods_modelling_assumption" localSheetId="0">glossary!#REF!</definedName>
    <definedName name="mods_modelling_assumption" localSheetId="3">nametitle_modappl!#REF!</definedName>
    <definedName name="mods_mr" localSheetId="0">glossary!#REF!</definedName>
    <definedName name="mods_mr" localSheetId="3">nametitle_modappl!#REF!</definedName>
    <definedName name="mods_n_mixture" localSheetId="0">glossary!$D$99</definedName>
    <definedName name="mods_n_mixture" localSheetId="3">nametitle_modappl!#REF!</definedName>
    <definedName name="mods_negative_binomial" localSheetId="0">glossary!$D$98</definedName>
    <definedName name="mods_negative_binomial" localSheetId="3">nametitle_modappl!#REF!</definedName>
    <definedName name="mods_occupancy" localSheetId="0">glossary!$D$101</definedName>
    <definedName name="mods_occupancy" localSheetId="3">nametitle_modappl!#REF!</definedName>
    <definedName name="mods_overdispersion" localSheetId="0">glossary!$D$102</definedName>
    <definedName name="mods_overdispersion" localSheetId="3">nametitle_modappl!#REF!</definedName>
    <definedName name="mods_poisson" localSheetId="0">glossary!$D$106</definedName>
    <definedName name="mods_poisson" localSheetId="3">nametitle_modappl!#REF!</definedName>
    <definedName name="mods_relative_abundance" localSheetId="0">glossary!$D$114</definedName>
    <definedName name="mods_relative_abundance" localSheetId="3">nametitle_modappl!#REF!</definedName>
    <definedName name="mods_rem" localSheetId="0">glossary!$D$111</definedName>
    <definedName name="mods_rem" localSheetId="3">nametitle_modappl!#REF!</definedName>
    <definedName name="mods_rest" localSheetId="0">glossary!$D$110</definedName>
    <definedName name="mods_rest" localSheetId="3">nametitle_modappl!#REF!</definedName>
    <definedName name="mods_royle_nichols" localSheetId="0">glossary!$D$115</definedName>
    <definedName name="mods_royle_nichols" localSheetId="3">nametitle_modappl!#REF!</definedName>
    <definedName name="mods_sc" localSheetId="0">glossary!$D$124</definedName>
    <definedName name="mods_sc" localSheetId="3">nametitle_modappl!#REF!</definedName>
    <definedName name="mods_scr_secr" localSheetId="0">glossary!$D$127</definedName>
    <definedName name="mods_scr_secr" localSheetId="3">nametitle_modappl!#REF!</definedName>
    <definedName name="mods_smr" localSheetId="0">glossary!$D$125</definedName>
    <definedName name="mods_smr" localSheetId="3">nametitle_modappl!#REF!</definedName>
    <definedName name="mods_ste" localSheetId="0">glossary!$D$122</definedName>
    <definedName name="mods_ste" localSheetId="3">nametitle_modappl!#REF!</definedName>
    <definedName name="mods_tifc" localSheetId="0">glossary!$D$136</definedName>
    <definedName name="mods_tifc" localSheetId="3">nametitle_modappl!#REF!</definedName>
    <definedName name="mods_tte" localSheetId="0">glossary!$D$138</definedName>
    <definedName name="mods_tte" localSheetId="3">nametitle_modappl!#REF!</definedName>
    <definedName name="mods_zero_inflation" localSheetId="0">glossary!$D$152</definedName>
    <definedName name="mods_zero_inflation" localSheetId="3">nametitle_modappl!#REF!</definedName>
    <definedName name="mods_zinb" localSheetId="0">glossary!$D$150</definedName>
    <definedName name="mods_zinb" localSheetId="3">nametitle_modappl!#REF!</definedName>
    <definedName name="mods_zip" localSheetId="0">glossary!$D$151</definedName>
    <definedName name="mods_zip" localSheetId="3">nametitle_modappl!#REF!</definedName>
    <definedName name="northing_camera_location" localSheetId="0">glossary!$D$49</definedName>
    <definedName name="northing_camera_location" localSheetId="3">nametitle_modappl!#REF!</definedName>
    <definedName name="number_of_images" localSheetId="0">glossary!#REF!</definedName>
    <definedName name="number_of_images" localSheetId="3">nametitle_modappl!#REF!</definedName>
    <definedName name="ocupancy" localSheetId="0">glossary!$D$100</definedName>
    <definedName name="ocupancy" localSheetId="3">nametitle_modappl!#REF!</definedName>
    <definedName name="project_coordinator_email" localSheetId="0">glossary!$D$51</definedName>
    <definedName name="project_coordinator_email" localSheetId="3">nametitle_modappl!#REF!</definedName>
    <definedName name="project_description" localSheetId="0">glossary!$D$53</definedName>
    <definedName name="project_description" localSheetId="3">nametitle_modappl!#REF!</definedName>
    <definedName name="project_name" localSheetId="0">glossary!$D$54</definedName>
    <definedName name="project_name" localSheetId="3">nametitle_modappl!#REF!</definedName>
    <definedName name="pseudoreplication" localSheetId="0">glossary!$D$108</definedName>
    <definedName name="pseudoreplication" localSheetId="3">nametitle_modappl!#REF!</definedName>
    <definedName name="purpose_of_visit" localSheetId="0">glossary!$D$55</definedName>
    <definedName name="purpose_of_visit" localSheetId="3">nametitle_modappl!#REF!</definedName>
    <definedName name="recovery_time" localSheetId="0">glossary!$D$112</definedName>
    <definedName name="recovery_time" localSheetId="3">nametitle_modappl!#REF!</definedName>
    <definedName name="remaining_battery_percent" localSheetId="0">glossary!#REF!</definedName>
    <definedName name="remaining_battery_percent" localSheetId="3">nametitle_modappl!#REF!</definedName>
    <definedName name="resource10_type" localSheetId="5">ISSUES!#REF!</definedName>
    <definedName name="resource11_ref_id" localSheetId="10">references!#REF!</definedName>
    <definedName name="resource12_ref_id" localSheetId="10">references!$F$437</definedName>
    <definedName name="resource2_ref_id" localSheetId="5">ISSUES!#REF!</definedName>
    <definedName name="resource3_ref_id" localSheetId="5">ISSUES!#REF!</definedName>
    <definedName name="resource4_ref_id" localSheetId="5">ISSUES!#REF!</definedName>
    <definedName name="resource5_note" localSheetId="10">references!$G$451</definedName>
    <definedName name="resource5_ref_id" localSheetId="10">references!$H$199</definedName>
    <definedName name="resource6_ref_id" localSheetId="11">refs_need_add!$A$3</definedName>
    <definedName name="resource8_ref_id" localSheetId="5">ISSUES!#REF!</definedName>
    <definedName name="sample_station_name" localSheetId="0">glossary!$D$57</definedName>
    <definedName name="sample_station_name" localSheetId="3">nametitle_modappl!#REF!</definedName>
    <definedName name="sampledesign_clustered" localSheetId="0">glossary!$D$84</definedName>
    <definedName name="sampledesign_clustered" localSheetId="3">nametitle_modappl!#REF!</definedName>
    <definedName name="sampledesign_convenience" localSheetId="0">glossary!$D$85</definedName>
    <definedName name="sampledesign_convenience" localSheetId="3">nametitle_modappl!#REF!</definedName>
    <definedName name="sampledesign_paired" localSheetId="0">glossary!$D$104</definedName>
    <definedName name="sampledesign_paired" localSheetId="3">nametitle_modappl!#REF!</definedName>
    <definedName name="sampledesign_random" localSheetId="0">glossary!$D$109</definedName>
    <definedName name="sampledesign_random" localSheetId="3">nametitle_modappl!#REF!</definedName>
    <definedName name="sampledesign_stratified" localSheetId="0">glossary!$D$129</definedName>
    <definedName name="sampledesign_stratified" localSheetId="3">nametitle_modappl!#REF!</definedName>
    <definedName name="sampledesign_stratified_random" localSheetId="0">glossary!$D$130</definedName>
    <definedName name="sampledesign_stratified_random" localSheetId="3">nametitle_modappl!#REF!</definedName>
    <definedName name="sampledesign_systematic" localSheetId="0">glossary!#REF!</definedName>
    <definedName name="sampledesign_systematic" localSheetId="3">nametitle_modappl!#REF!</definedName>
    <definedName name="sampledesign_systematic_random" localSheetId="0">glossary!$D$133</definedName>
    <definedName name="sampledesign_systematic_random" localSheetId="3">nametitle_modappl!#REF!</definedName>
    <definedName name="sampledesign_targeted" localSheetId="0">glossary!$D$134</definedName>
    <definedName name="sampledesign_targeted" localSheetId="3">nametitle_modappl!#REF!</definedName>
    <definedName name="sd_card_id" localSheetId="0">glossary!#REF!</definedName>
    <definedName name="sd_card_id" localSheetId="3">nametitle_modappl!#REF!</definedName>
    <definedName name="sd_card_replaced" localSheetId="0">glossary!#REF!</definedName>
    <definedName name="sd_card_replaced" localSheetId="3">nametitle_modappl!#REF!</definedName>
    <definedName name="sd_card_status" localSheetId="0">glossary!$D$2</definedName>
    <definedName name="sd_card_status" localSheetId="3">nametitle_modappl!#REF!</definedName>
    <definedName name="security" localSheetId="0">glossary!$D$3</definedName>
    <definedName name="security" localSheetId="3">nametitle_modappl!#REF!</definedName>
    <definedName name="sequence_name" localSheetId="0">glossary!$D$58</definedName>
    <definedName name="sequence_name" localSheetId="3">nametitle_modappl!#REF!</definedName>
    <definedName name="service_retrieval_comments" localSheetId="0">glossary!$D$4</definedName>
    <definedName name="service_retrieval_comments" localSheetId="3">nametitle_modappl!#REF!</definedName>
    <definedName name="service_retrieval_crew" localSheetId="0">glossary!$D$59</definedName>
    <definedName name="service_retrieval_crew" localSheetId="3">nametitle_modappl!#REF!</definedName>
    <definedName name="service_retrieval_metadata" localSheetId="0">glossary!$D$120</definedName>
    <definedName name="service_retrieval_metadata" localSheetId="3">nametitle_modappl!#REF!</definedName>
    <definedName name="service_retrieval_visit" localSheetId="0">glossary!$D$121</definedName>
    <definedName name="service_retrieval_visit" localSheetId="3">nametitle_modappl!#REF!</definedName>
    <definedName name="settings_flash_output" localSheetId="0">glossary!#REF!</definedName>
    <definedName name="settings_flash_output" localSheetId="3">nametitle_modappl!#REF!</definedName>
    <definedName name="settings_infrared_illum" localSheetId="0">glossary!#REF!</definedName>
    <definedName name="settings_infrared_illum" localSheetId="3">nametitle_modappl!#REF!</definedName>
    <definedName name="settings_motion_image_interval" localSheetId="0">glossary!$D$44</definedName>
    <definedName name="settings_motion_image_interval" localSheetId="3">nametitle_modappl!#REF!</definedName>
    <definedName name="settings_photos_per_trigger" localSheetId="0">glossary!$D$50</definedName>
    <definedName name="settings_photos_per_trigger" localSheetId="3">nametitle_modappl!#REF!</definedName>
    <definedName name="settings_quiet_period" localSheetId="0">glossary!$D$56</definedName>
    <definedName name="settings_quiet_period" localSheetId="3">nametitle_modappl!#REF!</definedName>
    <definedName name="settings_trigger_modes" localSheetId="0">glossary!$D$72</definedName>
    <definedName name="settings_trigger_modes" localSheetId="3">nametitle_modappl!#REF!</definedName>
    <definedName name="settings_trigger_sensitivity" localSheetId="0">glossary!$D$73</definedName>
    <definedName name="settings_trigger_sensitivity" localSheetId="3">nametitle_modappl!#REF!</definedName>
    <definedName name="settings_userlabel" localSheetId="0">glossary!$D$143</definedName>
    <definedName name="settings_userlabel" localSheetId="3">nametitle_modappl!#REF!</definedName>
    <definedName name="settings_video_length" localSheetId="0">glossary!$D$13</definedName>
    <definedName name="settings_video_length" localSheetId="3">nametitle_modappl!#REF!</definedName>
    <definedName name="spatial_autocorrelation" localSheetId="0">glossary!$D$123</definedName>
    <definedName name="spatial_autocorrelation" localSheetId="3">nametitle_modappl!#REF!</definedName>
    <definedName name="species" localSheetId="0">glossary!$D$61</definedName>
    <definedName name="species" localSheetId="3">nametitle_modappl!#REF!</definedName>
    <definedName name="stake_distance" localSheetId="0">glossary!$D$10</definedName>
    <definedName name="stake_distance" localSheetId="3">nametitle_modappl!#REF!</definedName>
    <definedName name="state_variable" localSheetId="0">glossary!$D$128</definedName>
    <definedName name="state_variable" localSheetId="3">nametitle_modappl!#REF!</definedName>
    <definedName name="study_area_description" localSheetId="0">glossary!$D$62</definedName>
    <definedName name="study_area_description" localSheetId="3">nametitle_modappl!#REF!</definedName>
    <definedName name="study_area_name" localSheetId="0">glossary!$D$63</definedName>
    <definedName name="study_area_name" localSheetId="3">nametitle_modappl!#REF!</definedName>
    <definedName name="survey_design_description" localSheetId="0">glossary!$D$11</definedName>
    <definedName name="survey_design_description" localSheetId="3">nametitle_modappl!#REF!</definedName>
    <definedName name="survey_name" localSheetId="0">glossary!$D$68</definedName>
    <definedName name="survey_name" localSheetId="3">nametitle_modappl!#REF!</definedName>
    <definedName name="survey_objectives" localSheetId="0">glossary!$D$69</definedName>
    <definedName name="survey_objectives" localSheetId="3">nametitle_modappl!#REF!</definedName>
    <definedName name="tags_age_class" localSheetId="0">glossary!$D$19</definedName>
    <definedName name="tags_age_class" localSheetId="3">nametitle_modappl!#REF!</definedName>
    <definedName name="tags_sex_class" localSheetId="0">glossary!$D$60</definedName>
    <definedName name="tags_sex_class" localSheetId="3">nametitle_modappl!#REF!</definedName>
    <definedName name="target_species" localSheetId="0">glossary!$D$71</definedName>
    <definedName name="target_species" localSheetId="3">nametitle_modappl!#REF!</definedName>
    <definedName name="test_image_taken" localSheetId="0">glossary!$D$12</definedName>
    <definedName name="test_image_taken" localSheetId="3">nametitle_modappl!#REF!</definedName>
    <definedName name="timelapse_image" localSheetId="0">glossary!$D$137</definedName>
    <definedName name="timelapse_image" localSheetId="3">nametitle_modappl!#REF!</definedName>
    <definedName name="total_number_of_camera_days" localSheetId="0">glossary!$D$139</definedName>
    <definedName name="total_number_of_camera_days" localSheetId="3">nametitle_modappl!#REF!</definedName>
    <definedName name="trigger_event" localSheetId="0">glossary!$D$140</definedName>
    <definedName name="trigger_event" localSheetId="3">nametitle_modappl!#REF!</definedName>
    <definedName name="trigger_speed" localSheetId="0">glossary!$D$141</definedName>
    <definedName name="trigger_speed" localSheetId="3">nametitle_modappl!#REF!</definedName>
    <definedName name="typeid_marked" localSheetId="0">glossary!#REF!</definedName>
    <definedName name="typeid_marked" localSheetId="3">nametitle_modappl!#REF!</definedName>
    <definedName name="typeid_partially_marked" localSheetId="0">glossary!$D$105</definedName>
    <definedName name="typeid_partially_marked" localSheetId="3">nametitle_modappl!#REF!</definedName>
    <definedName name="typeid_unmarked" localSheetId="0">glossary!$D$142</definedName>
    <definedName name="typeid_unmarked" localSheetId="3">nametitle_modappl!#REF!</definedName>
    <definedName name="utm_zone_camera_location" localSheetId="0">glossary!$D$74</definedName>
    <definedName name="utm_zone_camera_location" localSheetId="3">nametitle_modappl!#REF!</definedName>
    <definedName name="vid2_caption" localSheetId="10">references!#REF!</definedName>
    <definedName name="vid2_url" localSheetId="10">references!#REF!</definedName>
    <definedName name="vid3_caption" localSheetId="10">references!#REF!</definedName>
    <definedName name="vid3_url" localSheetId="10">references!#REF!</definedName>
    <definedName name="vid4_caption" localSheetId="10">references!#REF!</definedName>
    <definedName name="vid4_url" localSheetId="10">references!#REF!</definedName>
    <definedName name="vid5_caption" localSheetId="10">references!#REF!</definedName>
    <definedName name="vid5_url" localSheetId="10">references!#REF!</definedName>
    <definedName name="visit_comments" localSheetId="0">glossary!$D$14</definedName>
    <definedName name="visit_comments" localSheetId="3">nametitle_modappl!#REF!</definedName>
    <definedName name="visit_metadata" localSheetId="0">glossary!$D$147</definedName>
    <definedName name="visit_metadata" localSheetId="3">nametitle_modappl!#REF!</definedName>
    <definedName name="walktest_complete" localSheetId="0">glossary!$D$15</definedName>
    <definedName name="walktest_complete" localSheetId="3">nametitle_modappl!#REF!</definedName>
    <definedName name="walktest_distance" localSheetId="0">glossary!$D$16</definedName>
    <definedName name="walktest_distance" localSheetId="3">nametitle_modappl!#REF!</definedName>
    <definedName name="walktest_height" localSheetId="0">glossary!$D$17</definedName>
    <definedName name="walktest_height" localSheetId="3">nametitle_modappl!#REF!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42" i="3" l="1"/>
  <c r="W7" i="3"/>
  <c r="W8" i="3"/>
  <c r="W9" i="3"/>
  <c r="W14" i="3"/>
  <c r="W107" i="3"/>
  <c r="W15" i="3"/>
  <c r="W16" i="3"/>
  <c r="W17" i="3"/>
  <c r="W19" i="3"/>
  <c r="W18" i="3"/>
  <c r="W23" i="3"/>
  <c r="W24" i="3"/>
  <c r="W143" i="3"/>
  <c r="W108" i="3"/>
  <c r="W25" i="3"/>
  <c r="W26" i="3"/>
  <c r="W27" i="3"/>
  <c r="W28" i="3"/>
  <c r="W29" i="3"/>
  <c r="W30" i="3"/>
  <c r="W31" i="3"/>
  <c r="W32" i="3"/>
  <c r="W33" i="3"/>
  <c r="W34" i="3"/>
  <c r="W35" i="3"/>
  <c r="W39" i="3"/>
  <c r="W36" i="3"/>
  <c r="W37" i="3"/>
  <c r="W38" i="3"/>
  <c r="W40" i="3"/>
  <c r="W41" i="3"/>
  <c r="W42" i="3"/>
  <c r="W43" i="3"/>
  <c r="W106" i="3"/>
  <c r="W105" i="3"/>
  <c r="W164" i="3"/>
  <c r="W165" i="3"/>
  <c r="W44" i="3"/>
  <c r="W45" i="3"/>
  <c r="W46" i="3"/>
  <c r="W144" i="3"/>
  <c r="W57" i="3"/>
  <c r="W47" i="3"/>
  <c r="W49" i="3"/>
  <c r="W48" i="3"/>
  <c r="W50" i="3"/>
  <c r="W51" i="3"/>
  <c r="W52" i="3"/>
  <c r="W53" i="3"/>
  <c r="W54" i="3"/>
  <c r="W55" i="3"/>
  <c r="W56" i="3"/>
  <c r="W58" i="3"/>
  <c r="W59" i="3"/>
  <c r="W60" i="3"/>
  <c r="W61" i="3"/>
  <c r="W62" i="3"/>
  <c r="W63" i="3"/>
  <c r="W117" i="3"/>
  <c r="W65" i="3"/>
  <c r="W66" i="3"/>
  <c r="W112" i="3"/>
  <c r="W67" i="3"/>
  <c r="W68" i="3"/>
  <c r="W69" i="3"/>
  <c r="W184" i="3"/>
  <c r="W72" i="3"/>
  <c r="W71" i="3"/>
  <c r="W111" i="3"/>
  <c r="W75" i="3"/>
  <c r="W77" i="3"/>
  <c r="W76" i="3"/>
  <c r="W78" i="3"/>
  <c r="W124" i="3"/>
  <c r="W79" i="3"/>
  <c r="W81" i="3"/>
  <c r="W80" i="3"/>
  <c r="W82" i="3"/>
  <c r="W83" i="3"/>
  <c r="W84" i="3"/>
  <c r="W85" i="3"/>
  <c r="W88" i="3"/>
  <c r="W89" i="3"/>
  <c r="W90" i="3"/>
  <c r="W91" i="3"/>
  <c r="W92" i="3"/>
  <c r="W86" i="3"/>
  <c r="W87" i="3"/>
  <c r="W93" i="3"/>
  <c r="W94" i="3"/>
  <c r="W95" i="3"/>
  <c r="W185" i="3"/>
  <c r="W119" i="3"/>
  <c r="W223" i="3"/>
  <c r="W222" i="3"/>
  <c r="W96" i="3"/>
  <c r="W118" i="3"/>
  <c r="W10" i="3"/>
  <c r="W97" i="3"/>
  <c r="W98" i="3"/>
  <c r="W99" i="3"/>
  <c r="W100" i="3"/>
  <c r="W20" i="3"/>
  <c r="W219" i="3"/>
  <c r="W120" i="3"/>
  <c r="W101" i="3"/>
  <c r="W104" i="3"/>
  <c r="W103" i="3"/>
  <c r="W186" i="3"/>
  <c r="W125" i="3"/>
  <c r="W2" i="3"/>
  <c r="W3" i="3"/>
  <c r="W4" i="3"/>
  <c r="W5" i="3"/>
  <c r="W6" i="3"/>
  <c r="W121" i="3"/>
  <c r="W140" i="3"/>
  <c r="W113" i="3"/>
  <c r="W148" i="3"/>
  <c r="W147" i="3"/>
  <c r="W122" i="3"/>
  <c r="W123" i="3"/>
  <c r="W166" i="3"/>
  <c r="W220" i="3"/>
  <c r="W187" i="3"/>
  <c r="W126" i="3"/>
  <c r="W151" i="3"/>
  <c r="W224" i="3"/>
  <c r="W156" i="3"/>
  <c r="W153" i="3"/>
  <c r="W152" i="3"/>
  <c r="W154" i="3"/>
  <c r="W155" i="3"/>
  <c r="W157" i="3"/>
  <c r="W158" i="3"/>
  <c r="W188" i="3"/>
  <c r="W167" i="3"/>
  <c r="W131" i="3"/>
  <c r="W130" i="3"/>
  <c r="W159" i="3"/>
  <c r="W160" i="3"/>
  <c r="W70" i="3"/>
  <c r="W149" i="3"/>
  <c r="W127" i="3"/>
  <c r="W161" i="3"/>
  <c r="W132" i="3"/>
  <c r="W163" i="3"/>
  <c r="W162" i="3"/>
  <c r="W21" i="3"/>
  <c r="W173" i="3"/>
  <c r="W174" i="3"/>
  <c r="W175" i="3"/>
  <c r="W176" i="3"/>
  <c r="W178" i="3"/>
  <c r="W177" i="3"/>
  <c r="W182" i="3"/>
  <c r="W179" i="3"/>
  <c r="W180" i="3"/>
  <c r="W181" i="3"/>
  <c r="W183" i="3"/>
  <c r="W193" i="3"/>
  <c r="W136" i="3"/>
  <c r="W197" i="3"/>
  <c r="W133" i="3"/>
  <c r="W135" i="3"/>
  <c r="W102" i="3"/>
  <c r="W134" i="3"/>
  <c r="W198" i="3"/>
  <c r="W64" i="3"/>
  <c r="W109" i="3"/>
  <c r="W110" i="3"/>
  <c r="W145" i="3"/>
  <c r="W146" i="3"/>
  <c r="W195" i="3"/>
  <c r="W114" i="3"/>
  <c r="W115" i="3"/>
  <c r="W116" i="3"/>
  <c r="W194" i="3"/>
  <c r="W196" i="3"/>
  <c r="W199" i="3"/>
  <c r="W200" i="3"/>
  <c r="W201" i="3"/>
  <c r="W169" i="3"/>
  <c r="W168" i="3"/>
  <c r="W202" i="3"/>
  <c r="W205" i="3"/>
  <c r="W203" i="3"/>
  <c r="W204" i="3"/>
  <c r="W11" i="3"/>
  <c r="W12" i="3"/>
  <c r="W13" i="3"/>
  <c r="W210" i="3"/>
  <c r="W207" i="3"/>
  <c r="W206" i="3"/>
  <c r="W208" i="3"/>
  <c r="W209" i="3"/>
  <c r="W171" i="3"/>
  <c r="W170" i="3"/>
  <c r="W211" i="3"/>
  <c r="W212" i="3"/>
  <c r="W172" i="3"/>
  <c r="W214" i="3"/>
  <c r="W213" i="3"/>
  <c r="W137" i="3"/>
  <c r="W215" i="3"/>
  <c r="W138" i="3"/>
  <c r="W216" i="3"/>
  <c r="W217" i="3"/>
  <c r="W189" i="3"/>
  <c r="W190" i="3"/>
  <c r="W218" i="3"/>
  <c r="W221" i="3"/>
  <c r="W191" i="3"/>
  <c r="W225" i="3"/>
  <c r="W226" i="3"/>
  <c r="W192" i="3"/>
  <c r="W74" i="3"/>
  <c r="W73" i="3"/>
  <c r="W229" i="3"/>
  <c r="W227" i="3"/>
  <c r="W228" i="3"/>
  <c r="W22" i="3"/>
  <c r="W150" i="3"/>
  <c r="W233" i="3"/>
  <c r="W230" i="3"/>
  <c r="W231" i="3"/>
  <c r="W232" i="3"/>
  <c r="W128" i="3"/>
  <c r="W129" i="3"/>
  <c r="W139" i="3"/>
  <c r="W141" i="3"/>
  <c r="Q2" i="57"/>
  <c r="B46" i="67" a="1"/>
  <c r="B46" i="67" s="1"/>
  <c r="B49" i="67" a="1"/>
  <c r="B49" i="67" s="1"/>
  <c r="B50" i="67" a="1"/>
  <c r="B50" i="67" s="1"/>
  <c r="K487" i="57"/>
  <c r="L1" i="48"/>
  <c r="L3" i="48"/>
  <c r="L4" i="48"/>
  <c r="L5" i="48"/>
  <c r="L6" i="48"/>
  <c r="L7" i="48"/>
  <c r="L8" i="48"/>
  <c r="L9" i="48"/>
  <c r="L10" i="48"/>
  <c r="L11" i="48"/>
  <c r="L12" i="48"/>
  <c r="L13" i="48"/>
  <c r="L14" i="48"/>
  <c r="L15" i="48"/>
  <c r="L16" i="48"/>
  <c r="L17" i="48"/>
  <c r="L18" i="48"/>
  <c r="L19" i="48"/>
  <c r="L20" i="48"/>
  <c r="L21" i="48"/>
  <c r="L22" i="48"/>
  <c r="L23" i="48"/>
  <c r="L24" i="48"/>
  <c r="L25" i="48"/>
  <c r="L26" i="48"/>
  <c r="L27" i="48"/>
  <c r="L28" i="48"/>
  <c r="L29" i="48"/>
  <c r="L30" i="48"/>
  <c r="L31" i="48"/>
  <c r="L32" i="48"/>
  <c r="L33" i="48"/>
  <c r="L2" i="48"/>
  <c r="J3" i="48"/>
  <c r="K3" i="48"/>
  <c r="J4" i="48"/>
  <c r="K4" i="48"/>
  <c r="J5" i="48"/>
  <c r="K5" i="48"/>
  <c r="J6" i="48"/>
  <c r="K6" i="48"/>
  <c r="J7" i="48"/>
  <c r="K7" i="48"/>
  <c r="J8" i="48"/>
  <c r="K8" i="48"/>
  <c r="J9" i="48"/>
  <c r="K9" i="48"/>
  <c r="J10" i="48"/>
  <c r="K10" i="48"/>
  <c r="J11" i="48"/>
  <c r="K11" i="48"/>
  <c r="J12" i="48"/>
  <c r="K12" i="48"/>
  <c r="J13" i="48"/>
  <c r="K13" i="48"/>
  <c r="J14" i="48"/>
  <c r="K14" i="48"/>
  <c r="J15" i="48"/>
  <c r="K15" i="48"/>
  <c r="J16" i="48"/>
  <c r="K16" i="48"/>
  <c r="J17" i="48"/>
  <c r="K17" i="48"/>
  <c r="J18" i="48"/>
  <c r="K18" i="48"/>
  <c r="J19" i="48"/>
  <c r="K19" i="48"/>
  <c r="J20" i="48"/>
  <c r="K20" i="48"/>
  <c r="J21" i="48"/>
  <c r="K21" i="48"/>
  <c r="J22" i="48"/>
  <c r="K22" i="48"/>
  <c r="J23" i="48"/>
  <c r="K23" i="48"/>
  <c r="J24" i="48"/>
  <c r="K24" i="48"/>
  <c r="J25" i="48"/>
  <c r="K25" i="48"/>
  <c r="J26" i="48"/>
  <c r="K26" i="48"/>
  <c r="J27" i="48"/>
  <c r="K27" i="48"/>
  <c r="J28" i="48"/>
  <c r="K28" i="48"/>
  <c r="J29" i="48"/>
  <c r="K29" i="48"/>
  <c r="J30" i="48"/>
  <c r="K30" i="48"/>
  <c r="J31" i="48"/>
  <c r="K31" i="48"/>
  <c r="J32" i="48"/>
  <c r="K32" i="48"/>
  <c r="J33" i="48"/>
  <c r="K33" i="48"/>
  <c r="K2" i="48"/>
  <c r="J2" i="48"/>
  <c r="M53" i="3"/>
  <c r="I148" i="57" l="1"/>
  <c r="I487" i="57"/>
  <c r="I488" i="57"/>
  <c r="I489" i="57"/>
  <c r="I490" i="57"/>
  <c r="I149" i="57"/>
  <c r="I150" i="57"/>
  <c r="I151" i="57"/>
  <c r="I152" i="57"/>
  <c r="I153" i="57"/>
  <c r="I154" i="57"/>
  <c r="I155" i="57"/>
  <c r="I156" i="57"/>
  <c r="I157" i="57"/>
  <c r="I147" i="57"/>
  <c r="N24" i="3" l="1"/>
  <c r="K495" i="64"/>
  <c r="K496" i="64"/>
  <c r="I30" i="49"/>
  <c r="I31" i="49"/>
  <c r="I32" i="49"/>
  <c r="I33" i="49"/>
  <c r="I34" i="49"/>
  <c r="I35" i="49"/>
  <c r="I36" i="49"/>
  <c r="I37" i="49"/>
  <c r="I38" i="49"/>
  <c r="I39" i="49"/>
  <c r="I40" i="49"/>
  <c r="I41" i="49"/>
  <c r="I42" i="49"/>
  <c r="I43" i="49"/>
  <c r="I44" i="49"/>
  <c r="I45" i="49"/>
  <c r="I46" i="49"/>
  <c r="I47" i="49"/>
  <c r="I48" i="49"/>
  <c r="I49" i="49"/>
  <c r="I50" i="49"/>
  <c r="I51" i="49"/>
  <c r="I52" i="49"/>
  <c r="I53" i="49"/>
  <c r="I54" i="49"/>
  <c r="I55" i="49"/>
  <c r="I56" i="49"/>
  <c r="K281" i="57" l="1"/>
  <c r="K282" i="57"/>
  <c r="N13" i="3"/>
  <c r="N15" i="3"/>
  <c r="N16" i="3"/>
  <c r="N17" i="3"/>
  <c r="N19" i="3"/>
  <c r="N18" i="3"/>
  <c r="N20" i="3"/>
  <c r="N21" i="3"/>
  <c r="N22" i="3"/>
  <c r="N23" i="3"/>
  <c r="N25" i="3"/>
  <c r="N26" i="3"/>
  <c r="N27" i="3"/>
  <c r="N28" i="3"/>
  <c r="N29" i="3"/>
  <c r="N30" i="3"/>
  <c r="N31" i="3"/>
  <c r="N32" i="3"/>
  <c r="N33" i="3"/>
  <c r="N34" i="3"/>
  <c r="N35" i="3"/>
  <c r="N2" i="3"/>
  <c r="N39" i="3"/>
  <c r="N36" i="3"/>
  <c r="N37" i="3"/>
  <c r="N38" i="3"/>
  <c r="N40" i="3"/>
  <c r="N3" i="3"/>
  <c r="N41" i="3"/>
  <c r="N4" i="3"/>
  <c r="N42" i="3"/>
  <c r="N5" i="3"/>
  <c r="N43" i="3"/>
  <c r="N44" i="3"/>
  <c r="N45" i="3"/>
  <c r="N46" i="3"/>
  <c r="N57" i="3"/>
  <c r="N47" i="3"/>
  <c r="N49" i="3"/>
  <c r="N48" i="3"/>
  <c r="N50" i="3"/>
  <c r="N51" i="3"/>
  <c r="N52" i="3"/>
  <c r="N53" i="3"/>
  <c r="N54" i="3"/>
  <c r="N55" i="3"/>
  <c r="N56" i="3"/>
  <c r="N58" i="3"/>
  <c r="N59" i="3"/>
  <c r="N60" i="3"/>
  <c r="N61" i="3"/>
  <c r="N62" i="3"/>
  <c r="N63" i="3"/>
  <c r="N64" i="3"/>
  <c r="N65" i="3"/>
  <c r="N66" i="3"/>
  <c r="N67" i="3"/>
  <c r="N68" i="3"/>
  <c r="N69" i="3"/>
  <c r="N70" i="3"/>
  <c r="N72" i="3"/>
  <c r="N71" i="3"/>
  <c r="N74" i="3"/>
  <c r="N73" i="3"/>
  <c r="N75" i="3"/>
  <c r="N77" i="3"/>
  <c r="N76" i="3"/>
  <c r="N78" i="3"/>
  <c r="N79" i="3"/>
  <c r="N81" i="3"/>
  <c r="N80" i="3"/>
  <c r="N82" i="3"/>
  <c r="N83" i="3"/>
  <c r="N84" i="3"/>
  <c r="N85" i="3"/>
  <c r="N88" i="3"/>
  <c r="N86" i="3"/>
  <c r="N87" i="3"/>
  <c r="N89" i="3"/>
  <c r="N90" i="3"/>
  <c r="N91" i="3"/>
  <c r="N92" i="3"/>
  <c r="N93" i="3"/>
  <c r="N94" i="3"/>
  <c r="N95" i="3"/>
  <c r="N96" i="3"/>
  <c r="N97" i="3"/>
  <c r="N98" i="3"/>
  <c r="N99" i="3"/>
  <c r="N100" i="3"/>
  <c r="N101" i="3"/>
  <c r="N102" i="3"/>
  <c r="N103" i="3"/>
  <c r="N104" i="3"/>
  <c r="N105" i="3"/>
  <c r="N106" i="3"/>
  <c r="N107" i="3"/>
  <c r="N108" i="3"/>
  <c r="N109" i="3"/>
  <c r="N110" i="3"/>
  <c r="N111" i="3"/>
  <c r="N114" i="3"/>
  <c r="N112" i="3"/>
  <c r="N113" i="3"/>
  <c r="N115" i="3"/>
  <c r="N116" i="3"/>
  <c r="N117" i="3"/>
  <c r="N118" i="3"/>
  <c r="N119" i="3"/>
  <c r="N120" i="3"/>
  <c r="N121" i="3"/>
  <c r="N122" i="3"/>
  <c r="N123" i="3"/>
  <c r="N127" i="3"/>
  <c r="N124" i="3"/>
  <c r="N125" i="3"/>
  <c r="N126" i="3"/>
  <c r="N128" i="3"/>
  <c r="N129" i="3"/>
  <c r="N130" i="3"/>
  <c r="N131" i="3"/>
  <c r="N132" i="3"/>
  <c r="N133" i="3"/>
  <c r="N134" i="3"/>
  <c r="N135" i="3"/>
  <c r="N136" i="3"/>
  <c r="N137" i="3"/>
  <c r="N138" i="3"/>
  <c r="N139" i="3"/>
  <c r="N140" i="3"/>
  <c r="N141" i="3"/>
  <c r="N142" i="3"/>
  <c r="N143" i="3"/>
  <c r="N144" i="3"/>
  <c r="N145" i="3"/>
  <c r="N146" i="3"/>
  <c r="N147" i="3"/>
  <c r="N148" i="3"/>
  <c r="N149" i="3"/>
  <c r="N150" i="3"/>
  <c r="N151" i="3"/>
  <c r="N156" i="3"/>
  <c r="N153" i="3"/>
  <c r="N152" i="3"/>
  <c r="N154" i="3"/>
  <c r="N155" i="3"/>
  <c r="N157" i="3"/>
  <c r="N158" i="3"/>
  <c r="N159" i="3"/>
  <c r="N160" i="3"/>
  <c r="N161" i="3"/>
  <c r="N163" i="3"/>
  <c r="N162" i="3"/>
  <c r="N164" i="3"/>
  <c r="N165" i="3"/>
  <c r="N166" i="3"/>
  <c r="N167" i="3"/>
  <c r="N169" i="3"/>
  <c r="N168" i="3"/>
  <c r="N171" i="3"/>
  <c r="N170" i="3"/>
  <c r="N172" i="3"/>
  <c r="N173" i="3"/>
  <c r="N174" i="3"/>
  <c r="N175" i="3"/>
  <c r="N6" i="3"/>
  <c r="N176" i="3"/>
  <c r="N178" i="3"/>
  <c r="N177" i="3"/>
  <c r="N182" i="3"/>
  <c r="N179" i="3"/>
  <c r="N180" i="3"/>
  <c r="N181" i="3"/>
  <c r="N183" i="3"/>
  <c r="N184" i="3"/>
  <c r="N185" i="3"/>
  <c r="N186" i="3"/>
  <c r="N187" i="3"/>
  <c r="N188" i="3"/>
  <c r="N189" i="3"/>
  <c r="N190" i="3"/>
  <c r="N191" i="3"/>
  <c r="N192" i="3"/>
  <c r="N193" i="3"/>
  <c r="N194" i="3"/>
  <c r="N195" i="3"/>
  <c r="N196" i="3"/>
  <c r="N197" i="3"/>
  <c r="N198" i="3"/>
  <c r="N199" i="3"/>
  <c r="N200" i="3"/>
  <c r="N201" i="3"/>
  <c r="N202" i="3"/>
  <c r="N205" i="3"/>
  <c r="N203" i="3"/>
  <c r="N204" i="3"/>
  <c r="N210" i="3"/>
  <c r="N207" i="3"/>
  <c r="N206" i="3"/>
  <c r="N208" i="3"/>
  <c r="N209" i="3"/>
  <c r="N211" i="3"/>
  <c r="N212" i="3"/>
  <c r="N214" i="3"/>
  <c r="N213" i="3"/>
  <c r="N215" i="3"/>
  <c r="N216" i="3"/>
  <c r="N217" i="3"/>
  <c r="N218" i="3"/>
  <c r="N219" i="3"/>
  <c r="N220" i="3"/>
  <c r="N221" i="3"/>
  <c r="N223" i="3"/>
  <c r="N222" i="3"/>
  <c r="N224" i="3"/>
  <c r="N225" i="3"/>
  <c r="N226" i="3"/>
  <c r="N229" i="3"/>
  <c r="N227" i="3"/>
  <c r="N228" i="3"/>
  <c r="N233" i="3"/>
  <c r="N230" i="3"/>
  <c r="N231" i="3"/>
  <c r="N232" i="3"/>
  <c r="N12" i="3"/>
  <c r="B30" i="67" a="1"/>
  <c r="B30" i="67" s="1"/>
  <c r="R14" i="57" a="1"/>
  <c r="R14" i="57" s="1"/>
  <c r="K14" i="57"/>
  <c r="I14" i="57"/>
  <c r="M14" i="57" s="1"/>
  <c r="G14" i="57"/>
  <c r="R12" i="57" a="1"/>
  <c r="R12" i="57" s="1"/>
  <c r="K12" i="57"/>
  <c r="I12" i="57"/>
  <c r="M12" i="57" s="1"/>
  <c r="G12" i="57"/>
  <c r="B15" i="67" a="1"/>
  <c r="B15" i="67" s="1"/>
  <c r="B5" i="67" a="1"/>
  <c r="B5" i="67" s="1"/>
  <c r="B27" i="67" a="1"/>
  <c r="B27" i="67" s="1"/>
  <c r="R353" i="57" a="1"/>
  <c r="R353" i="57" s="1"/>
  <c r="K353" i="57"/>
  <c r="I353" i="57"/>
  <c r="M353" i="57" s="1"/>
  <c r="G353" i="57"/>
  <c r="R351" i="57" a="1"/>
  <c r="R351" i="57" s="1"/>
  <c r="K351" i="57"/>
  <c r="I351" i="57"/>
  <c r="G351" i="57"/>
  <c r="R349" i="57" a="1"/>
  <c r="R349" i="57" s="1"/>
  <c r="K349" i="57"/>
  <c r="I349" i="57"/>
  <c r="M349" i="57" s="1"/>
  <c r="G349" i="57"/>
  <c r="R347" i="57" a="1"/>
  <c r="R347" i="57" s="1"/>
  <c r="K347" i="57"/>
  <c r="I347" i="57"/>
  <c r="M347" i="57" s="1"/>
  <c r="G347" i="57"/>
  <c r="R345" i="57" a="1"/>
  <c r="R345" i="57" s="1"/>
  <c r="K345" i="57"/>
  <c r="I345" i="57"/>
  <c r="M345" i="57" s="1"/>
  <c r="G345" i="57"/>
  <c r="R343" i="57" a="1"/>
  <c r="R343" i="57" s="1"/>
  <c r="K343" i="57"/>
  <c r="I343" i="57"/>
  <c r="M343" i="57" s="1"/>
  <c r="G343" i="57"/>
  <c r="R341" i="57" a="1"/>
  <c r="R341" i="57" s="1"/>
  <c r="K341" i="57"/>
  <c r="I341" i="57"/>
  <c r="M341" i="57" s="1"/>
  <c r="G341" i="57"/>
  <c r="R339" i="57" a="1"/>
  <c r="R339" i="57" s="1"/>
  <c r="K339" i="57"/>
  <c r="I339" i="57"/>
  <c r="M339" i="57" s="1"/>
  <c r="G339" i="57"/>
  <c r="R337" i="57" a="1"/>
  <c r="R337" i="57" s="1"/>
  <c r="K337" i="57"/>
  <c r="I337" i="57"/>
  <c r="M337" i="57" s="1"/>
  <c r="G337" i="57"/>
  <c r="R335" i="57" a="1"/>
  <c r="R335" i="57" s="1"/>
  <c r="K335" i="57"/>
  <c r="I335" i="57"/>
  <c r="G335" i="57"/>
  <c r="G334" i="57"/>
  <c r="I334" i="57"/>
  <c r="M334" i="57" s="1"/>
  <c r="K334" i="57"/>
  <c r="R334" i="57" a="1"/>
  <c r="R334" i="57" s="1"/>
  <c r="G336" i="57"/>
  <c r="I336" i="57"/>
  <c r="M336" i="57" s="1"/>
  <c r="K336" i="57"/>
  <c r="R336" i="57" a="1"/>
  <c r="R336" i="57" s="1"/>
  <c r="G338" i="57"/>
  <c r="I338" i="57"/>
  <c r="M338" i="57" s="1"/>
  <c r="K338" i="57"/>
  <c r="R338" i="57" a="1"/>
  <c r="R338" i="57" s="1"/>
  <c r="G340" i="57"/>
  <c r="I340" i="57"/>
  <c r="M340" i="57" s="1"/>
  <c r="K340" i="57"/>
  <c r="R340" i="57" a="1"/>
  <c r="R340" i="57" s="1"/>
  <c r="G342" i="57"/>
  <c r="I342" i="57"/>
  <c r="M342" i="57" s="1"/>
  <c r="K342" i="57"/>
  <c r="R342" i="57" a="1"/>
  <c r="R342" i="57" s="1"/>
  <c r="G344" i="57"/>
  <c r="I344" i="57"/>
  <c r="K344" i="57"/>
  <c r="R344" i="57" a="1"/>
  <c r="R344" i="57" s="1"/>
  <c r="G346" i="57"/>
  <c r="I346" i="57"/>
  <c r="M346" i="57" s="1"/>
  <c r="K346" i="57"/>
  <c r="R346" i="57" a="1"/>
  <c r="R346" i="57" s="1"/>
  <c r="G348" i="57"/>
  <c r="I348" i="57"/>
  <c r="M348" i="57" s="1"/>
  <c r="K348" i="57"/>
  <c r="R348" i="57" a="1"/>
  <c r="R348" i="57" s="1"/>
  <c r="G350" i="57"/>
  <c r="I350" i="57"/>
  <c r="M350" i="57" s="1"/>
  <c r="K350" i="57"/>
  <c r="R350" i="57" a="1"/>
  <c r="R350" i="57" s="1"/>
  <c r="G352" i="57"/>
  <c r="I352" i="57"/>
  <c r="K352" i="57"/>
  <c r="M352" i="57"/>
  <c r="R352" i="57" a="1"/>
  <c r="R352" i="57" s="1"/>
  <c r="R324" i="57" a="1"/>
  <c r="R324" i="57" s="1"/>
  <c r="K324" i="57"/>
  <c r="I324" i="57"/>
  <c r="M324" i="57" s="1"/>
  <c r="G324" i="57"/>
  <c r="R322" i="57" a="1"/>
  <c r="R322" i="57" s="1"/>
  <c r="K322" i="57"/>
  <c r="I322" i="57"/>
  <c r="M322" i="57" s="1"/>
  <c r="G322" i="57"/>
  <c r="R200" i="57" a="1"/>
  <c r="R200" i="57" s="1"/>
  <c r="K200" i="57"/>
  <c r="I200" i="57"/>
  <c r="M200" i="57" s="1"/>
  <c r="G200" i="57"/>
  <c r="R46" i="57" a="1"/>
  <c r="R46" i="57" s="1"/>
  <c r="K46" i="57"/>
  <c r="I46" i="57"/>
  <c r="M46" i="57" s="1"/>
  <c r="G46" i="57"/>
  <c r="R50" i="57" a="1"/>
  <c r="R50" i="57" s="1"/>
  <c r="K50" i="57"/>
  <c r="I50" i="57"/>
  <c r="M50" i="57" s="1"/>
  <c r="G50" i="57"/>
  <c r="G9" i="57"/>
  <c r="I9" i="57"/>
  <c r="M9" i="57" s="1"/>
  <c r="K9" i="57"/>
  <c r="R9" i="57" a="1"/>
  <c r="R9" i="57" s="1"/>
  <c r="G293" i="57"/>
  <c r="R293" i="57" a="1"/>
  <c r="R293" i="57" s="1"/>
  <c r="K293" i="57"/>
  <c r="I293" i="57"/>
  <c r="M293" i="57" s="1"/>
  <c r="R296" i="57" a="1"/>
  <c r="R296" i="57" s="1"/>
  <c r="K296" i="57"/>
  <c r="I296" i="57"/>
  <c r="M296" i="57" s="1"/>
  <c r="G296" i="57"/>
  <c r="B8" i="67" a="1"/>
  <c r="B8" i="67" s="1"/>
  <c r="B42" i="67" a="1"/>
  <c r="B42" i="67" s="1"/>
  <c r="M76" i="3"/>
  <c r="J76" i="3"/>
  <c r="B39" i="67" a="1"/>
  <c r="B39" i="67" s="1"/>
  <c r="B40" i="67" a="1"/>
  <c r="B40" i="67" s="1"/>
  <c r="B22" i="67" a="1"/>
  <c r="B22" i="67" s="1"/>
  <c r="Q9" i="57" l="1"/>
  <c r="Q348" i="57"/>
  <c r="Q342" i="57"/>
  <c r="Q338" i="57"/>
  <c r="Q12" i="57"/>
  <c r="Q352" i="57"/>
  <c r="Q337" i="57"/>
  <c r="Q341" i="57"/>
  <c r="Q347" i="57"/>
  <c r="Q14" i="57"/>
  <c r="Q346" i="57"/>
  <c r="Q334" i="57"/>
  <c r="Q324" i="57"/>
  <c r="Q344" i="57"/>
  <c r="Q349" i="57"/>
  <c r="Q335" i="57"/>
  <c r="Q351" i="57"/>
  <c r="Q336" i="57"/>
  <c r="Q340" i="57"/>
  <c r="Q350" i="57"/>
  <c r="Q353" i="57"/>
  <c r="Q345" i="57"/>
  <c r="Q339" i="57"/>
  <c r="M351" i="57"/>
  <c r="Q343" i="57"/>
  <c r="M344" i="57"/>
  <c r="M335" i="57"/>
  <c r="Q322" i="57"/>
  <c r="Q200" i="57"/>
  <c r="Q46" i="57"/>
  <c r="Q50" i="57"/>
  <c r="Q296" i="57"/>
  <c r="Q293" i="57"/>
  <c r="K292" i="57"/>
  <c r="K295" i="57"/>
  <c r="Q4" i="57" l="1"/>
  <c r="G224" i="57"/>
  <c r="G393" i="57"/>
  <c r="G394" i="57"/>
  <c r="G404" i="57"/>
  <c r="G406" i="57"/>
  <c r="G405" i="57"/>
  <c r="G407" i="57"/>
  <c r="G271" i="57"/>
  <c r="G245" i="57"/>
  <c r="G273" i="57"/>
  <c r="G276" i="57"/>
  <c r="G274" i="57"/>
  <c r="G272" i="57"/>
  <c r="G275" i="57"/>
  <c r="G16" i="57"/>
  <c r="G21" i="57"/>
  <c r="G22" i="57"/>
  <c r="G209" i="57"/>
  <c r="G210" i="57"/>
  <c r="G23" i="57"/>
  <c r="G56" i="57"/>
  <c r="G58" i="57"/>
  <c r="G24" i="57"/>
  <c r="G190" i="57"/>
  <c r="G197" i="57"/>
  <c r="G198" i="57"/>
  <c r="G25" i="57"/>
  <c r="G26" i="57"/>
  <c r="G27" i="57"/>
  <c r="G28" i="57"/>
  <c r="G30" i="57"/>
  <c r="G29" i="57"/>
  <c r="G31" i="57"/>
  <c r="G40" i="57"/>
  <c r="G277" i="57"/>
  <c r="G278" i="57"/>
  <c r="G41" i="57"/>
  <c r="G42" i="57"/>
  <c r="G211" i="57"/>
  <c r="G212" i="57"/>
  <c r="G53" i="57"/>
  <c r="G54" i="57"/>
  <c r="G55" i="57"/>
  <c r="G57" i="57"/>
  <c r="G59" i="57"/>
  <c r="G60" i="57"/>
  <c r="G61" i="57"/>
  <c r="G62" i="57"/>
  <c r="G64" i="57"/>
  <c r="G63" i="57"/>
  <c r="G66" i="57"/>
  <c r="G65" i="57"/>
  <c r="G67" i="57"/>
  <c r="G68" i="57"/>
  <c r="G69" i="57"/>
  <c r="G70" i="57"/>
  <c r="G71" i="57"/>
  <c r="G74" i="57"/>
  <c r="G72" i="57"/>
  <c r="G73" i="57"/>
  <c r="G75" i="57"/>
  <c r="G77" i="57"/>
  <c r="G80" i="57"/>
  <c r="G82" i="57"/>
  <c r="G84" i="57"/>
  <c r="G85" i="57"/>
  <c r="G205" i="57"/>
  <c r="G206" i="57"/>
  <c r="G208" i="57"/>
  <c r="G203" i="57"/>
  <c r="G202" i="57"/>
  <c r="G318" i="57"/>
  <c r="G319" i="57"/>
  <c r="G204" i="57"/>
  <c r="G320" i="57"/>
  <c r="G321" i="57"/>
  <c r="G207" i="57"/>
  <c r="G86" i="57"/>
  <c r="G87" i="57"/>
  <c r="G88" i="57"/>
  <c r="G89" i="57"/>
  <c r="G279" i="57"/>
  <c r="G280" i="57"/>
  <c r="G92" i="57"/>
  <c r="G93" i="57"/>
  <c r="G94" i="57"/>
  <c r="G95" i="57"/>
  <c r="G96" i="57"/>
  <c r="G97" i="57"/>
  <c r="G99" i="57"/>
  <c r="G98" i="57"/>
  <c r="G100" i="57"/>
  <c r="G101" i="57"/>
  <c r="G102" i="57"/>
  <c r="G103" i="57"/>
  <c r="G105" i="57"/>
  <c r="G104" i="57"/>
  <c r="G108" i="57"/>
  <c r="G109" i="57"/>
  <c r="G106" i="57"/>
  <c r="G107" i="57"/>
  <c r="G115" i="57"/>
  <c r="G110" i="57"/>
  <c r="G111" i="57"/>
  <c r="G112" i="57"/>
  <c r="G113" i="57"/>
  <c r="G117" i="57"/>
  <c r="G116" i="57"/>
  <c r="G119" i="57"/>
  <c r="G114" i="57"/>
  <c r="G118" i="57"/>
  <c r="G120" i="57"/>
  <c r="G122" i="57"/>
  <c r="G121" i="57"/>
  <c r="G123" i="57"/>
  <c r="G124" i="57"/>
  <c r="G125" i="57"/>
  <c r="G225" i="57"/>
  <c r="G128" i="57"/>
  <c r="G129" i="57"/>
  <c r="G130" i="57"/>
  <c r="G131" i="57"/>
  <c r="G132" i="57"/>
  <c r="G134" i="57"/>
  <c r="G133" i="57"/>
  <c r="G135" i="57"/>
  <c r="G136" i="57"/>
  <c r="G372" i="57"/>
  <c r="G373" i="57"/>
  <c r="G141" i="57"/>
  <c r="G140" i="57"/>
  <c r="G142" i="57"/>
  <c r="G137" i="57"/>
  <c r="G215" i="57"/>
  <c r="G216" i="57"/>
  <c r="G148" i="57"/>
  <c r="G147" i="57"/>
  <c r="G149" i="57"/>
  <c r="G239" i="57"/>
  <c r="G152" i="57"/>
  <c r="G153" i="57"/>
  <c r="G154" i="57"/>
  <c r="G155" i="57"/>
  <c r="G156" i="57"/>
  <c r="G157" i="57"/>
  <c r="G158" i="57"/>
  <c r="G159" i="57"/>
  <c r="G160" i="57"/>
  <c r="G164" i="57"/>
  <c r="G166" i="57"/>
  <c r="G165" i="57"/>
  <c r="G168" i="57"/>
  <c r="G167" i="57"/>
  <c r="G169" i="57"/>
  <c r="G170" i="57"/>
  <c r="G171" i="57"/>
  <c r="G172" i="57"/>
  <c r="G161" i="57"/>
  <c r="G163" i="57"/>
  <c r="G162" i="57"/>
  <c r="G150" i="57"/>
  <c r="G151" i="57"/>
  <c r="G173" i="57"/>
  <c r="G174" i="57"/>
  <c r="G175" i="57"/>
  <c r="G177" i="57"/>
  <c r="G178" i="57"/>
  <c r="G374" i="57"/>
  <c r="G375" i="57"/>
  <c r="G228" i="57"/>
  <c r="G465" i="57"/>
  <c r="G467" i="57"/>
  <c r="G464" i="57"/>
  <c r="G466" i="57"/>
  <c r="G179" i="57"/>
  <c r="G180" i="57"/>
  <c r="G226" i="57"/>
  <c r="G227" i="57"/>
  <c r="G17" i="57"/>
  <c r="G181" i="57"/>
  <c r="G182" i="57"/>
  <c r="G183" i="57"/>
  <c r="G184" i="57"/>
  <c r="G185" i="57"/>
  <c r="G32" i="57"/>
  <c r="G33" i="57"/>
  <c r="G76" i="57"/>
  <c r="G78" i="57"/>
  <c r="G451" i="57"/>
  <c r="G454" i="57"/>
  <c r="G450" i="57"/>
  <c r="G453" i="57"/>
  <c r="G229" i="57"/>
  <c r="G186" i="57"/>
  <c r="G187" i="57"/>
  <c r="G196" i="57"/>
  <c r="G199" i="57"/>
  <c r="G201" i="57"/>
  <c r="G79" i="57"/>
  <c r="G81" i="57"/>
  <c r="G191" i="57"/>
  <c r="G194" i="57"/>
  <c r="G189" i="57"/>
  <c r="G193" i="57"/>
  <c r="G195" i="57"/>
  <c r="G192" i="57"/>
  <c r="G377" i="57"/>
  <c r="G376" i="57"/>
  <c r="G240" i="57"/>
  <c r="G4" i="57"/>
  <c r="G5" i="57"/>
  <c r="G6" i="57"/>
  <c r="G7" i="57"/>
  <c r="G8" i="57"/>
  <c r="G231" i="57"/>
  <c r="G233" i="57"/>
  <c r="G230" i="57"/>
  <c r="G232" i="57"/>
  <c r="G270" i="57"/>
  <c r="G418" i="57"/>
  <c r="G422" i="57"/>
  <c r="G419" i="57"/>
  <c r="G423" i="57"/>
  <c r="G236" i="57"/>
  <c r="G235" i="57"/>
  <c r="G234" i="57"/>
  <c r="G285" i="57"/>
  <c r="G286" i="57"/>
  <c r="G237" i="57"/>
  <c r="G238" i="57"/>
  <c r="G323" i="57"/>
  <c r="G325" i="57"/>
  <c r="G457" i="57"/>
  <c r="G459" i="57"/>
  <c r="G456" i="57"/>
  <c r="G458" i="57"/>
  <c r="G378" i="57"/>
  <c r="G241" i="57"/>
  <c r="G242" i="57"/>
  <c r="G243" i="57"/>
  <c r="G468" i="57"/>
  <c r="G469" i="57"/>
  <c r="G297" i="57"/>
  <c r="G298" i="57"/>
  <c r="G299" i="57"/>
  <c r="G300" i="57"/>
  <c r="G301" i="57"/>
  <c r="G303" i="57"/>
  <c r="G302" i="57"/>
  <c r="G304" i="57"/>
  <c r="G305" i="57"/>
  <c r="G306" i="57"/>
  <c r="G307" i="57"/>
  <c r="G380" i="57"/>
  <c r="G379" i="57"/>
  <c r="G330" i="57"/>
  <c r="G333" i="57"/>
  <c r="G326" i="57"/>
  <c r="G329" i="57"/>
  <c r="G332" i="57"/>
  <c r="G255" i="57"/>
  <c r="G253" i="57"/>
  <c r="G327" i="57"/>
  <c r="G331" i="57"/>
  <c r="G328" i="57"/>
  <c r="G310" i="57"/>
  <c r="G311" i="57"/>
  <c r="G138" i="57"/>
  <c r="G139" i="57"/>
  <c r="G247" i="57"/>
  <c r="G287" i="57"/>
  <c r="G288" i="57"/>
  <c r="G252" i="57"/>
  <c r="G312" i="57"/>
  <c r="G254" i="57"/>
  <c r="G256" i="57"/>
  <c r="G313" i="57"/>
  <c r="G314" i="57"/>
  <c r="G316" i="57"/>
  <c r="G315" i="57"/>
  <c r="G317" i="57"/>
  <c r="G257" i="57"/>
  <c r="G34" i="57"/>
  <c r="G36" i="57"/>
  <c r="G35" i="57"/>
  <c r="G37" i="57"/>
  <c r="G260" i="57"/>
  <c r="G354" i="57"/>
  <c r="G355" i="57"/>
  <c r="G357" i="57"/>
  <c r="G356" i="57"/>
  <c r="G262" i="57"/>
  <c r="G358" i="57"/>
  <c r="G359" i="57"/>
  <c r="G360" i="57"/>
  <c r="G362" i="57"/>
  <c r="G361" i="57"/>
  <c r="G363" i="57"/>
  <c r="G83" i="57"/>
  <c r="G364" i="57"/>
  <c r="G365" i="57"/>
  <c r="G366" i="57"/>
  <c r="G367" i="57"/>
  <c r="G370" i="57"/>
  <c r="G371" i="57"/>
  <c r="G368" i="57"/>
  <c r="G369" i="57"/>
  <c r="G387" i="57"/>
  <c r="G388" i="57"/>
  <c r="G263" i="57"/>
  <c r="G265" i="57"/>
  <c r="G395" i="57"/>
  <c r="G396" i="57"/>
  <c r="G258" i="57"/>
  <c r="G264" i="57"/>
  <c r="G188" i="57"/>
  <c r="G259" i="57"/>
  <c r="G261" i="57"/>
  <c r="G281" i="57"/>
  <c r="G282" i="57"/>
  <c r="G213" i="57"/>
  <c r="G214" i="57"/>
  <c r="G283" i="57"/>
  <c r="G284" i="57"/>
  <c r="G221" i="57"/>
  <c r="G222" i="57"/>
  <c r="G397" i="57"/>
  <c r="G399" i="57"/>
  <c r="G398" i="57"/>
  <c r="G400" i="57"/>
  <c r="G402" i="57"/>
  <c r="G401" i="57"/>
  <c r="G403" i="57"/>
  <c r="G408" i="57"/>
  <c r="G409" i="57"/>
  <c r="G410" i="57"/>
  <c r="G412" i="57"/>
  <c r="G411" i="57"/>
  <c r="G413" i="57"/>
  <c r="G420" i="57"/>
  <c r="G19" i="57"/>
  <c r="G20" i="57"/>
  <c r="G18" i="57"/>
  <c r="G414" i="57"/>
  <c r="G415" i="57"/>
  <c r="G416" i="57"/>
  <c r="G417" i="57"/>
  <c r="G421" i="57"/>
  <c r="G424" i="57"/>
  <c r="G425" i="57"/>
  <c r="G427" i="57"/>
  <c r="G426" i="57"/>
  <c r="G428" i="57"/>
  <c r="G429" i="57"/>
  <c r="G431" i="57"/>
  <c r="G430" i="57"/>
  <c r="G432" i="57"/>
  <c r="G433" i="57"/>
  <c r="G434" i="57"/>
  <c r="G435" i="57"/>
  <c r="G437" i="57"/>
  <c r="G436" i="57"/>
  <c r="G438" i="57"/>
  <c r="G266" i="57"/>
  <c r="G439" i="57"/>
  <c r="G441" i="57"/>
  <c r="G440" i="57"/>
  <c r="G442" i="57"/>
  <c r="G267" i="57"/>
  <c r="G443" i="57"/>
  <c r="G444" i="57"/>
  <c r="G445" i="57"/>
  <c r="G447" i="57"/>
  <c r="G381" i="57"/>
  <c r="G382" i="57"/>
  <c r="G448" i="57"/>
  <c r="G449" i="57"/>
  <c r="G446" i="57"/>
  <c r="G461" i="57"/>
  <c r="G463" i="57"/>
  <c r="G460" i="57"/>
  <c r="G462" i="57"/>
  <c r="G383" i="57"/>
  <c r="G384" i="57"/>
  <c r="G470" i="57"/>
  <c r="G386" i="57"/>
  <c r="G385" i="57"/>
  <c r="G143" i="57"/>
  <c r="G144" i="57"/>
  <c r="G145" i="57"/>
  <c r="G146" i="57"/>
  <c r="G473" i="57"/>
  <c r="G474" i="57"/>
  <c r="G475" i="57"/>
  <c r="G476" i="57"/>
  <c r="G478" i="57"/>
  <c r="G477" i="57"/>
  <c r="G479" i="57"/>
  <c r="G38" i="57"/>
  <c r="G39" i="57"/>
  <c r="G289" i="57"/>
  <c r="G290" i="57"/>
  <c r="G480" i="57"/>
  <c r="G482" i="57"/>
  <c r="G481" i="57"/>
  <c r="G484" i="57"/>
  <c r="G483" i="57"/>
  <c r="G485" i="57"/>
  <c r="G486" i="57"/>
  <c r="G249" i="57"/>
  <c r="G251" i="57"/>
  <c r="G268" i="57"/>
  <c r="G269" i="57"/>
  <c r="G248" i="57"/>
  <c r="G250" i="57"/>
  <c r="G13" i="57"/>
  <c r="G15" i="57"/>
  <c r="G10" i="57"/>
  <c r="G11" i="57"/>
  <c r="G43" i="57"/>
  <c r="G44" i="57"/>
  <c r="G45" i="57"/>
  <c r="G47" i="57"/>
  <c r="G48" i="57"/>
  <c r="G49" i="57"/>
  <c r="G51" i="57"/>
  <c r="G52" i="57"/>
  <c r="G90" i="57"/>
  <c r="G91" i="57"/>
  <c r="G126" i="57"/>
  <c r="G127" i="57"/>
  <c r="G487" i="57"/>
  <c r="Q487" i="57" s="1"/>
  <c r="G488" i="57"/>
  <c r="G489" i="57"/>
  <c r="G490" i="57"/>
  <c r="G176" i="57"/>
  <c r="G217" i="57"/>
  <c r="G218" i="57"/>
  <c r="G219" i="57"/>
  <c r="G220" i="57"/>
  <c r="G244" i="57"/>
  <c r="G246" i="57"/>
  <c r="G291" i="57"/>
  <c r="G294" i="57"/>
  <c r="G292" i="57"/>
  <c r="G295" i="57"/>
  <c r="G308" i="57"/>
  <c r="G309" i="57"/>
  <c r="G2" i="57"/>
  <c r="G3" i="57"/>
  <c r="G389" i="57"/>
  <c r="G390" i="57"/>
  <c r="G391" i="57"/>
  <c r="G392" i="57"/>
  <c r="G452" i="57"/>
  <c r="G455" i="57"/>
  <c r="G471" i="57"/>
  <c r="G472" i="57"/>
  <c r="G223" i="57"/>
  <c r="K223" i="57"/>
  <c r="R15" i="57" a="1"/>
  <c r="R15" i="57" s="1"/>
  <c r="K15" i="57"/>
  <c r="I15" i="57"/>
  <c r="R13" i="57" a="1"/>
  <c r="R13" i="57" s="1"/>
  <c r="K13" i="57"/>
  <c r="I13" i="57"/>
  <c r="N14" i="3"/>
  <c r="N7" i="3"/>
  <c r="N10" i="3"/>
  <c r="N11" i="3"/>
  <c r="N9" i="3"/>
  <c r="N8" i="3"/>
  <c r="M13" i="57" l="1"/>
  <c r="B23" i="67" a="1"/>
  <c r="B23" i="67" s="1"/>
  <c r="Q15" i="57"/>
  <c r="Q13" i="57"/>
  <c r="M15" i="57"/>
  <c r="B4" i="67" a="1"/>
  <c r="B4" i="67" s="1"/>
  <c r="K484" i="64"/>
  <c r="N4" i="64"/>
  <c r="N5" i="64"/>
  <c r="N6" i="64"/>
  <c r="N7" i="64"/>
  <c r="N8" i="64"/>
  <c r="N9" i="64"/>
  <c r="N10" i="64"/>
  <c r="N11" i="64"/>
  <c r="N12" i="64"/>
  <c r="N13" i="64"/>
  <c r="N14" i="64"/>
  <c r="N15" i="64"/>
  <c r="N16" i="64"/>
  <c r="N17" i="64"/>
  <c r="N18" i="64"/>
  <c r="N19" i="64"/>
  <c r="N20" i="64"/>
  <c r="N21" i="64"/>
  <c r="N22" i="64"/>
  <c r="N23" i="64"/>
  <c r="N24" i="64"/>
  <c r="N25" i="64"/>
  <c r="N26" i="64"/>
  <c r="N27" i="64"/>
  <c r="N28" i="64"/>
  <c r="N29" i="64"/>
  <c r="N30" i="64"/>
  <c r="N31" i="64"/>
  <c r="N32" i="64"/>
  <c r="N33" i="64"/>
  <c r="N34" i="64"/>
  <c r="N35" i="64"/>
  <c r="N36" i="64"/>
  <c r="N37" i="64"/>
  <c r="N38" i="64"/>
  <c r="N39" i="64"/>
  <c r="N40" i="64"/>
  <c r="N41" i="64"/>
  <c r="N42" i="64"/>
  <c r="N43" i="64"/>
  <c r="N44" i="64"/>
  <c r="N45" i="64"/>
  <c r="N46" i="64"/>
  <c r="N47" i="64"/>
  <c r="N48" i="64"/>
  <c r="N49" i="64"/>
  <c r="N50" i="64"/>
  <c r="N51" i="64"/>
  <c r="N52" i="64"/>
  <c r="N53" i="64"/>
  <c r="N54" i="64"/>
  <c r="N55" i="64"/>
  <c r="N56" i="64"/>
  <c r="N57" i="64"/>
  <c r="N58" i="64"/>
  <c r="N59" i="64"/>
  <c r="N60" i="64"/>
  <c r="N61" i="64"/>
  <c r="N62" i="64"/>
  <c r="N63" i="64"/>
  <c r="N64" i="64"/>
  <c r="N65" i="64"/>
  <c r="N66" i="64"/>
  <c r="N67" i="64"/>
  <c r="N68" i="64"/>
  <c r="N69" i="64"/>
  <c r="N70" i="64"/>
  <c r="N71" i="64"/>
  <c r="N72" i="64"/>
  <c r="N73" i="64"/>
  <c r="N74" i="64"/>
  <c r="N75" i="64"/>
  <c r="N76" i="64"/>
  <c r="N77" i="64"/>
  <c r="N78" i="64"/>
  <c r="N79" i="64"/>
  <c r="N80" i="64"/>
  <c r="N81" i="64"/>
  <c r="N82" i="64"/>
  <c r="N83" i="64"/>
  <c r="N84" i="64"/>
  <c r="N85" i="64"/>
  <c r="N86" i="64"/>
  <c r="N87" i="64"/>
  <c r="N88" i="64"/>
  <c r="N89" i="64"/>
  <c r="N90" i="64"/>
  <c r="N91" i="64"/>
  <c r="N92" i="64"/>
  <c r="N93" i="64"/>
  <c r="N94" i="64"/>
  <c r="N95" i="64"/>
  <c r="N96" i="64"/>
  <c r="N97" i="64"/>
  <c r="N98" i="64"/>
  <c r="N99" i="64"/>
  <c r="N100" i="64"/>
  <c r="N101" i="64"/>
  <c r="N102" i="64"/>
  <c r="N103" i="64"/>
  <c r="N104" i="64"/>
  <c r="N105" i="64"/>
  <c r="N106" i="64"/>
  <c r="N107" i="64"/>
  <c r="N108" i="64"/>
  <c r="N109" i="64"/>
  <c r="N110" i="64"/>
  <c r="N111" i="64"/>
  <c r="N112" i="64"/>
  <c r="N113" i="64"/>
  <c r="N114" i="64"/>
  <c r="N115" i="64"/>
  <c r="N116" i="64"/>
  <c r="N117" i="64"/>
  <c r="N118" i="64"/>
  <c r="N119" i="64"/>
  <c r="N120" i="64"/>
  <c r="N121" i="64"/>
  <c r="N122" i="64"/>
  <c r="N123" i="64"/>
  <c r="N124" i="64"/>
  <c r="N125" i="64"/>
  <c r="N126" i="64"/>
  <c r="N127" i="64"/>
  <c r="N128" i="64"/>
  <c r="N129" i="64"/>
  <c r="N130" i="64"/>
  <c r="N131" i="64"/>
  <c r="N132" i="64"/>
  <c r="N133" i="64"/>
  <c r="N134" i="64"/>
  <c r="N135" i="64"/>
  <c r="N136" i="64"/>
  <c r="N137" i="64"/>
  <c r="N138" i="64"/>
  <c r="N139" i="64"/>
  <c r="N140" i="64"/>
  <c r="N141" i="64"/>
  <c r="N142" i="64"/>
  <c r="N143" i="64"/>
  <c r="N144" i="64"/>
  <c r="N145" i="64"/>
  <c r="N146" i="64"/>
  <c r="N147" i="64"/>
  <c r="N148" i="64"/>
  <c r="N149" i="64"/>
  <c r="N150" i="64"/>
  <c r="N151" i="64"/>
  <c r="N152" i="64"/>
  <c r="N153" i="64"/>
  <c r="N154" i="64"/>
  <c r="N155" i="64"/>
  <c r="N156" i="64"/>
  <c r="N157" i="64"/>
  <c r="N158" i="64"/>
  <c r="N159" i="64"/>
  <c r="N160" i="64"/>
  <c r="N161" i="64"/>
  <c r="N162" i="64"/>
  <c r="N163" i="64"/>
  <c r="N164" i="64"/>
  <c r="N165" i="64"/>
  <c r="N166" i="64"/>
  <c r="N167" i="64"/>
  <c r="N168" i="64"/>
  <c r="N169" i="64"/>
  <c r="N170" i="64"/>
  <c r="N171" i="64"/>
  <c r="N172" i="64"/>
  <c r="N173" i="64"/>
  <c r="N174" i="64"/>
  <c r="N175" i="64"/>
  <c r="N176" i="64"/>
  <c r="N177" i="64"/>
  <c r="N178" i="64"/>
  <c r="N179" i="64"/>
  <c r="N180" i="64"/>
  <c r="N181" i="64"/>
  <c r="N182" i="64"/>
  <c r="N183" i="64"/>
  <c r="N184" i="64"/>
  <c r="N185" i="64"/>
  <c r="N186" i="64"/>
  <c r="N187" i="64"/>
  <c r="N188" i="64"/>
  <c r="N189" i="64"/>
  <c r="N190" i="64"/>
  <c r="N191" i="64"/>
  <c r="N192" i="64"/>
  <c r="N193" i="64"/>
  <c r="N194" i="64"/>
  <c r="N195" i="64"/>
  <c r="N196" i="64"/>
  <c r="N197" i="64"/>
  <c r="N198" i="64"/>
  <c r="N199" i="64"/>
  <c r="N200" i="64"/>
  <c r="N201" i="64"/>
  <c r="N202" i="64"/>
  <c r="N203" i="64"/>
  <c r="N204" i="64"/>
  <c r="N205" i="64"/>
  <c r="N206" i="64"/>
  <c r="N207" i="64"/>
  <c r="N208" i="64"/>
  <c r="N209" i="64"/>
  <c r="N210" i="64"/>
  <c r="N211" i="64"/>
  <c r="N212" i="64"/>
  <c r="N213" i="64"/>
  <c r="N214" i="64"/>
  <c r="N215" i="64"/>
  <c r="N216" i="64"/>
  <c r="N217" i="64"/>
  <c r="N218" i="64"/>
  <c r="N219" i="64"/>
  <c r="N220" i="64"/>
  <c r="N221" i="64"/>
  <c r="N222" i="64"/>
  <c r="N223" i="64"/>
  <c r="N224" i="64"/>
  <c r="N225" i="64"/>
  <c r="N226" i="64"/>
  <c r="N227" i="64"/>
  <c r="N228" i="64"/>
  <c r="N229" i="64"/>
  <c r="N230" i="64"/>
  <c r="N231" i="64"/>
  <c r="N232" i="64"/>
  <c r="N233" i="64"/>
  <c r="N234" i="64"/>
  <c r="N235" i="64"/>
  <c r="N236" i="64"/>
  <c r="N237" i="64"/>
  <c r="N238" i="64"/>
  <c r="N239" i="64"/>
  <c r="N240" i="64"/>
  <c r="N241" i="64"/>
  <c r="N242" i="64"/>
  <c r="N243" i="64"/>
  <c r="N244" i="64"/>
  <c r="N245" i="64"/>
  <c r="N246" i="64"/>
  <c r="N247" i="64"/>
  <c r="N248" i="64"/>
  <c r="N249" i="64"/>
  <c r="N250" i="64"/>
  <c r="N251" i="64"/>
  <c r="N252" i="64"/>
  <c r="N253" i="64"/>
  <c r="N254" i="64"/>
  <c r="N255" i="64"/>
  <c r="N256" i="64"/>
  <c r="N257" i="64"/>
  <c r="N258" i="64"/>
  <c r="N259" i="64"/>
  <c r="N260" i="64"/>
  <c r="N261" i="64"/>
  <c r="N262" i="64"/>
  <c r="N263" i="64"/>
  <c r="N264" i="64"/>
  <c r="N265" i="64"/>
  <c r="N266" i="64"/>
  <c r="N267" i="64"/>
  <c r="N268" i="64"/>
  <c r="N269" i="64"/>
  <c r="N270" i="64"/>
  <c r="N271" i="64"/>
  <c r="N272" i="64"/>
  <c r="N273" i="64"/>
  <c r="N274" i="64"/>
  <c r="N275" i="64"/>
  <c r="N276" i="64"/>
  <c r="N277" i="64"/>
  <c r="N278" i="64"/>
  <c r="N279" i="64"/>
  <c r="N280" i="64"/>
  <c r="N281" i="64"/>
  <c r="N282" i="64"/>
  <c r="N283" i="64"/>
  <c r="N284" i="64"/>
  <c r="N285" i="64"/>
  <c r="N286" i="64"/>
  <c r="N287" i="64"/>
  <c r="N288" i="64"/>
  <c r="N289" i="64"/>
  <c r="N290" i="64"/>
  <c r="N291" i="64"/>
  <c r="N292" i="64"/>
  <c r="N293" i="64"/>
  <c r="N294" i="64"/>
  <c r="N295" i="64"/>
  <c r="N296" i="64"/>
  <c r="N297" i="64"/>
  <c r="N298" i="64"/>
  <c r="N299" i="64"/>
  <c r="N300" i="64"/>
  <c r="N301" i="64"/>
  <c r="N302" i="64"/>
  <c r="N303" i="64"/>
  <c r="N304" i="64"/>
  <c r="N305" i="64"/>
  <c r="N306" i="64"/>
  <c r="N307" i="64"/>
  <c r="N308" i="64"/>
  <c r="N309" i="64"/>
  <c r="N310" i="64"/>
  <c r="N311" i="64"/>
  <c r="N312" i="64"/>
  <c r="N313" i="64"/>
  <c r="N314" i="64"/>
  <c r="N315" i="64"/>
  <c r="N316" i="64"/>
  <c r="N317" i="64"/>
  <c r="N318" i="64"/>
  <c r="N319" i="64"/>
  <c r="N320" i="64"/>
  <c r="N321" i="64"/>
  <c r="N322" i="64"/>
  <c r="N323" i="64"/>
  <c r="N324" i="64"/>
  <c r="N325" i="64"/>
  <c r="N326" i="64"/>
  <c r="N327" i="64"/>
  <c r="N328" i="64"/>
  <c r="N329" i="64"/>
  <c r="N330" i="64"/>
  <c r="N331" i="64"/>
  <c r="N332" i="64"/>
  <c r="N333" i="64"/>
  <c r="N334" i="64"/>
  <c r="N335" i="64"/>
  <c r="N336" i="64"/>
  <c r="N337" i="64"/>
  <c r="N338" i="64"/>
  <c r="N339" i="64"/>
  <c r="N340" i="64"/>
  <c r="N341" i="64"/>
  <c r="N342" i="64"/>
  <c r="N343" i="64"/>
  <c r="N344" i="64"/>
  <c r="N345" i="64"/>
  <c r="N346" i="64"/>
  <c r="N347" i="64"/>
  <c r="N348" i="64"/>
  <c r="N349" i="64"/>
  <c r="N350" i="64"/>
  <c r="N351" i="64"/>
  <c r="N352" i="64"/>
  <c r="N353" i="64"/>
  <c r="N354" i="64"/>
  <c r="N355" i="64"/>
  <c r="N356" i="64"/>
  <c r="N357" i="64"/>
  <c r="N358" i="64"/>
  <c r="N359" i="64"/>
  <c r="N360" i="64"/>
  <c r="N361" i="64"/>
  <c r="N362" i="64"/>
  <c r="N363" i="64"/>
  <c r="N364" i="64"/>
  <c r="N365" i="64"/>
  <c r="N366" i="64"/>
  <c r="N367" i="64"/>
  <c r="N368" i="64"/>
  <c r="N369" i="64"/>
  <c r="N370" i="64"/>
  <c r="N371" i="64"/>
  <c r="N372" i="64"/>
  <c r="N373" i="64"/>
  <c r="N374" i="64"/>
  <c r="N375" i="64"/>
  <c r="N376" i="64"/>
  <c r="N377" i="64"/>
  <c r="N378" i="64"/>
  <c r="N379" i="64"/>
  <c r="N380" i="64"/>
  <c r="N381" i="64"/>
  <c r="N382" i="64"/>
  <c r="N383" i="64"/>
  <c r="N384" i="64"/>
  <c r="N385" i="64"/>
  <c r="N386" i="64"/>
  <c r="N387" i="64"/>
  <c r="N388" i="64"/>
  <c r="N389" i="64"/>
  <c r="N390" i="64"/>
  <c r="N391" i="64"/>
  <c r="N392" i="64"/>
  <c r="N393" i="64"/>
  <c r="N394" i="64"/>
  <c r="N395" i="64"/>
  <c r="N396" i="64"/>
  <c r="N397" i="64"/>
  <c r="N398" i="64"/>
  <c r="N399" i="64"/>
  <c r="N400" i="64"/>
  <c r="N401" i="64"/>
  <c r="N402" i="64"/>
  <c r="N403" i="64"/>
  <c r="N404" i="64"/>
  <c r="N405" i="64"/>
  <c r="N406" i="64"/>
  <c r="N407" i="64"/>
  <c r="N408" i="64"/>
  <c r="N409" i="64"/>
  <c r="N410" i="64"/>
  <c r="N411" i="64"/>
  <c r="N412" i="64"/>
  <c r="N413" i="64"/>
  <c r="N414" i="64"/>
  <c r="N415" i="64"/>
  <c r="N416" i="64"/>
  <c r="N417" i="64"/>
  <c r="N418" i="64"/>
  <c r="N419" i="64"/>
  <c r="N420" i="64"/>
  <c r="N421" i="64"/>
  <c r="N422" i="64"/>
  <c r="N423" i="64"/>
  <c r="N424" i="64"/>
  <c r="N425" i="64"/>
  <c r="N426" i="64"/>
  <c r="N427" i="64"/>
  <c r="N428" i="64"/>
  <c r="N429" i="64"/>
  <c r="N430" i="64"/>
  <c r="N431" i="64"/>
  <c r="N432" i="64"/>
  <c r="N433" i="64"/>
  <c r="N434" i="64"/>
  <c r="N435" i="64"/>
  <c r="N436" i="64"/>
  <c r="N437" i="64"/>
  <c r="N438" i="64"/>
  <c r="N439" i="64"/>
  <c r="N440" i="64"/>
  <c r="N441" i="64"/>
  <c r="N442" i="64"/>
  <c r="N443" i="64"/>
  <c r="N444" i="64"/>
  <c r="N445" i="64"/>
  <c r="N446" i="64"/>
  <c r="N447" i="64"/>
  <c r="N448" i="64"/>
  <c r="N449" i="64"/>
  <c r="N450" i="64"/>
  <c r="N451" i="64"/>
  <c r="N452" i="64"/>
  <c r="N453" i="64"/>
  <c r="N454" i="64"/>
  <c r="N455" i="64"/>
  <c r="N456" i="64"/>
  <c r="N457" i="64"/>
  <c r="N458" i="64"/>
  <c r="N459" i="64"/>
  <c r="N460" i="64"/>
  <c r="N461" i="64"/>
  <c r="N462" i="64"/>
  <c r="N463" i="64"/>
  <c r="N464" i="64"/>
  <c r="N465" i="64"/>
  <c r="N466" i="64"/>
  <c r="N467" i="64"/>
  <c r="N468" i="64"/>
  <c r="N469" i="64"/>
  <c r="N470" i="64"/>
  <c r="N471" i="64"/>
  <c r="N472" i="64"/>
  <c r="N473" i="64"/>
  <c r="N474" i="64"/>
  <c r="N475" i="64"/>
  <c r="N476" i="64"/>
  <c r="N477" i="64"/>
  <c r="N478" i="64"/>
  <c r="N479" i="64"/>
  <c r="N480" i="64"/>
  <c r="N481" i="64"/>
  <c r="N482" i="64"/>
  <c r="N483" i="64"/>
  <c r="N484" i="64"/>
  <c r="N485" i="64"/>
  <c r="N486" i="64"/>
  <c r="N487" i="64"/>
  <c r="N488" i="64"/>
  <c r="N489" i="64"/>
  <c r="N490" i="64"/>
  <c r="N491" i="64"/>
  <c r="N492" i="64"/>
  <c r="N493" i="64"/>
  <c r="N494" i="64"/>
  <c r="N3" i="64"/>
  <c r="K3" i="64"/>
  <c r="I295" i="57"/>
  <c r="M295" i="57" s="1"/>
  <c r="I292" i="57"/>
  <c r="M292" i="57" s="1"/>
  <c r="R292" i="57" a="1"/>
  <c r="R292" i="57" s="1"/>
  <c r="K50" i="64"/>
  <c r="Q295" i="57" l="1"/>
  <c r="Q292" i="57"/>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2" i="48"/>
  <c r="Q2" i="64"/>
  <c r="U2" i="64" l="1"/>
  <c r="B28" i="67" l="1" a="1"/>
  <c r="B28" i="67" s="1"/>
  <c r="K6" i="64"/>
  <c r="Q6" i="64"/>
  <c r="R6" i="64"/>
  <c r="S6" i="64"/>
  <c r="T6" i="64"/>
  <c r="U6" i="64"/>
  <c r="Q3" i="64"/>
  <c r="R3" i="64"/>
  <c r="S3" i="64"/>
  <c r="T3" i="64"/>
  <c r="U3" i="64"/>
  <c r="K7" i="64"/>
  <c r="Q7" i="64"/>
  <c r="R7" i="64"/>
  <c r="S7" i="64"/>
  <c r="T7" i="64"/>
  <c r="U7" i="64"/>
  <c r="K5" i="64"/>
  <c r="Q5" i="64"/>
  <c r="R5" i="64"/>
  <c r="S5" i="64"/>
  <c r="T5" i="64"/>
  <c r="U5" i="64"/>
  <c r="K4" i="64"/>
  <c r="Q4" i="64"/>
  <c r="R4" i="64"/>
  <c r="S4" i="64"/>
  <c r="T4" i="64"/>
  <c r="U4" i="64"/>
  <c r="K10" i="64"/>
  <c r="Q10" i="64"/>
  <c r="R10" i="64"/>
  <c r="S10" i="64"/>
  <c r="T10" i="64"/>
  <c r="U10" i="64"/>
  <c r="K11" i="64"/>
  <c r="Q11" i="64"/>
  <c r="R11" i="64"/>
  <c r="S11" i="64"/>
  <c r="T11" i="64"/>
  <c r="U11" i="64"/>
  <c r="K12" i="64"/>
  <c r="Q12" i="64"/>
  <c r="R12" i="64"/>
  <c r="S12" i="64"/>
  <c r="T12" i="64"/>
  <c r="U12" i="64"/>
  <c r="K13" i="64"/>
  <c r="Q13" i="64"/>
  <c r="R13" i="64"/>
  <c r="S13" i="64"/>
  <c r="T13" i="64"/>
  <c r="U13" i="64"/>
  <c r="K14" i="64"/>
  <c r="Q14" i="64"/>
  <c r="R14" i="64"/>
  <c r="S14" i="64"/>
  <c r="T14" i="64"/>
  <c r="U14" i="64"/>
  <c r="K15" i="64"/>
  <c r="Q15" i="64"/>
  <c r="R15" i="64"/>
  <c r="S15" i="64"/>
  <c r="T15" i="64"/>
  <c r="U15" i="64"/>
  <c r="K16" i="64"/>
  <c r="Q16" i="64"/>
  <c r="R16" i="64"/>
  <c r="S16" i="64"/>
  <c r="T16" i="64"/>
  <c r="U16" i="64"/>
  <c r="K17" i="64"/>
  <c r="Q17" i="64"/>
  <c r="R17" i="64"/>
  <c r="S17" i="64"/>
  <c r="T17" i="64"/>
  <c r="U17" i="64"/>
  <c r="K18" i="64"/>
  <c r="Q18" i="64"/>
  <c r="R18" i="64"/>
  <c r="S18" i="64"/>
  <c r="T18" i="64"/>
  <c r="U18" i="64"/>
  <c r="K19" i="64"/>
  <c r="Q19" i="64"/>
  <c r="R19" i="64"/>
  <c r="S19" i="64"/>
  <c r="T19" i="64"/>
  <c r="U19" i="64"/>
  <c r="K20" i="64"/>
  <c r="Q20" i="64"/>
  <c r="R20" i="64"/>
  <c r="S20" i="64"/>
  <c r="T20" i="64"/>
  <c r="U20" i="64"/>
  <c r="K21" i="64"/>
  <c r="Q21" i="64"/>
  <c r="R21" i="64"/>
  <c r="S21" i="64"/>
  <c r="T21" i="64"/>
  <c r="U21" i="64"/>
  <c r="K22" i="64"/>
  <c r="Q22" i="64"/>
  <c r="R22" i="64"/>
  <c r="S22" i="64"/>
  <c r="T22" i="64"/>
  <c r="U22" i="64"/>
  <c r="K23" i="64"/>
  <c r="Q23" i="64"/>
  <c r="R23" i="64"/>
  <c r="S23" i="64"/>
  <c r="T23" i="64"/>
  <c r="U23" i="64"/>
  <c r="K24" i="64"/>
  <c r="Q24" i="64"/>
  <c r="R24" i="64"/>
  <c r="S24" i="64"/>
  <c r="T24" i="64"/>
  <c r="U24" i="64"/>
  <c r="K25" i="64"/>
  <c r="Q25" i="64"/>
  <c r="R25" i="64"/>
  <c r="S25" i="64"/>
  <c r="T25" i="64"/>
  <c r="U25" i="64"/>
  <c r="K26" i="64"/>
  <c r="Q26" i="64"/>
  <c r="R26" i="64"/>
  <c r="S26" i="64"/>
  <c r="T26" i="64"/>
  <c r="U26" i="64"/>
  <c r="K27" i="64"/>
  <c r="Q27" i="64"/>
  <c r="R27" i="64"/>
  <c r="S27" i="64"/>
  <c r="T27" i="64"/>
  <c r="U27" i="64"/>
  <c r="K28" i="64"/>
  <c r="Q28" i="64"/>
  <c r="R28" i="64"/>
  <c r="S28" i="64"/>
  <c r="T28" i="64"/>
  <c r="U28" i="64"/>
  <c r="K29" i="64"/>
  <c r="Q29" i="64"/>
  <c r="R29" i="64"/>
  <c r="S29" i="64"/>
  <c r="T29" i="64"/>
  <c r="U29" i="64"/>
  <c r="K30" i="64"/>
  <c r="Q30" i="64"/>
  <c r="R30" i="64"/>
  <c r="S30" i="64"/>
  <c r="T30" i="64"/>
  <c r="U30" i="64"/>
  <c r="K31" i="64"/>
  <c r="Q31" i="64"/>
  <c r="R31" i="64"/>
  <c r="S31" i="64"/>
  <c r="T31" i="64"/>
  <c r="U31" i="64"/>
  <c r="K32" i="64"/>
  <c r="Q32" i="64"/>
  <c r="R32" i="64"/>
  <c r="S32" i="64"/>
  <c r="T32" i="64"/>
  <c r="U32" i="64"/>
  <c r="K33" i="64"/>
  <c r="Q33" i="64"/>
  <c r="R33" i="64"/>
  <c r="S33" i="64"/>
  <c r="T33" i="64"/>
  <c r="U33" i="64"/>
  <c r="K34" i="64"/>
  <c r="Q34" i="64"/>
  <c r="R34" i="64"/>
  <c r="S34" i="64"/>
  <c r="T34" i="64"/>
  <c r="U34" i="64"/>
  <c r="K35" i="64"/>
  <c r="Q35" i="64"/>
  <c r="R35" i="64"/>
  <c r="S35" i="64"/>
  <c r="T35" i="64"/>
  <c r="U35" i="64"/>
  <c r="K36" i="64"/>
  <c r="Q36" i="64"/>
  <c r="R36" i="64"/>
  <c r="S36" i="64"/>
  <c r="T36" i="64"/>
  <c r="U36" i="64"/>
  <c r="K37" i="64"/>
  <c r="Q37" i="64"/>
  <c r="R37" i="64"/>
  <c r="S37" i="64"/>
  <c r="T37" i="64"/>
  <c r="U37" i="64"/>
  <c r="K38" i="64"/>
  <c r="Q38" i="64"/>
  <c r="R38" i="64"/>
  <c r="S38" i="64"/>
  <c r="T38" i="64"/>
  <c r="U38" i="64"/>
  <c r="K39" i="64"/>
  <c r="Q39" i="64"/>
  <c r="R39" i="64"/>
  <c r="S39" i="64"/>
  <c r="T39" i="64"/>
  <c r="U39" i="64"/>
  <c r="K40" i="64"/>
  <c r="Q40" i="64"/>
  <c r="R40" i="64"/>
  <c r="S40" i="64"/>
  <c r="T40" i="64"/>
  <c r="U40" i="64"/>
  <c r="K41" i="64"/>
  <c r="Q41" i="64"/>
  <c r="R41" i="64"/>
  <c r="S41" i="64"/>
  <c r="T41" i="64"/>
  <c r="U41" i="64"/>
  <c r="K42" i="64"/>
  <c r="Q42" i="64"/>
  <c r="R42" i="64"/>
  <c r="S42" i="64"/>
  <c r="T42" i="64"/>
  <c r="U42" i="64"/>
  <c r="K43" i="64"/>
  <c r="Q43" i="64"/>
  <c r="R43" i="64"/>
  <c r="S43" i="64"/>
  <c r="T43" i="64"/>
  <c r="U43" i="64"/>
  <c r="K44" i="64"/>
  <c r="Q44" i="64"/>
  <c r="R44" i="64"/>
  <c r="S44" i="64"/>
  <c r="T44" i="64"/>
  <c r="U44" i="64"/>
  <c r="K45" i="64"/>
  <c r="Q45" i="64"/>
  <c r="R45" i="64"/>
  <c r="S45" i="64"/>
  <c r="T45" i="64"/>
  <c r="U45" i="64"/>
  <c r="K46" i="64"/>
  <c r="Q46" i="64"/>
  <c r="R46" i="64"/>
  <c r="S46" i="64"/>
  <c r="T46" i="64"/>
  <c r="U46" i="64"/>
  <c r="K47" i="64"/>
  <c r="Q47" i="64"/>
  <c r="R47" i="64"/>
  <c r="S47" i="64"/>
  <c r="T47" i="64"/>
  <c r="U47" i="64"/>
  <c r="K48" i="64"/>
  <c r="Q48" i="64"/>
  <c r="R48" i="64"/>
  <c r="S48" i="64"/>
  <c r="T48" i="64"/>
  <c r="U48" i="64"/>
  <c r="K49" i="64"/>
  <c r="Q49" i="64"/>
  <c r="R49" i="64"/>
  <c r="S49" i="64"/>
  <c r="T49" i="64"/>
  <c r="U49" i="64"/>
  <c r="K51" i="64"/>
  <c r="Q51" i="64"/>
  <c r="R51" i="64"/>
  <c r="S51" i="64"/>
  <c r="T51" i="64"/>
  <c r="U51" i="64"/>
  <c r="K52" i="64"/>
  <c r="Q52" i="64"/>
  <c r="R52" i="64"/>
  <c r="S52" i="64"/>
  <c r="T52" i="64"/>
  <c r="U52" i="64"/>
  <c r="K53" i="64"/>
  <c r="Q53" i="64"/>
  <c r="R53" i="64"/>
  <c r="S53" i="64"/>
  <c r="T53" i="64"/>
  <c r="U53" i="64"/>
  <c r="K54" i="64"/>
  <c r="Q54" i="64"/>
  <c r="R54" i="64"/>
  <c r="S54" i="64"/>
  <c r="T54" i="64"/>
  <c r="U54" i="64"/>
  <c r="K55" i="64"/>
  <c r="Q55" i="64"/>
  <c r="R55" i="64"/>
  <c r="S55" i="64"/>
  <c r="T55" i="64"/>
  <c r="U55" i="64"/>
  <c r="K57" i="64"/>
  <c r="Q57" i="64"/>
  <c r="R57" i="64"/>
  <c r="S57" i="64"/>
  <c r="T57" i="64"/>
  <c r="U57" i="64"/>
  <c r="K56" i="64"/>
  <c r="Q56" i="64"/>
  <c r="R56" i="64"/>
  <c r="S56" i="64"/>
  <c r="T56" i="64"/>
  <c r="U56" i="64"/>
  <c r="K58" i="64"/>
  <c r="Q58" i="64"/>
  <c r="R58" i="64"/>
  <c r="S58" i="64"/>
  <c r="T58" i="64"/>
  <c r="U58" i="64"/>
  <c r="K59" i="64"/>
  <c r="Q59" i="64"/>
  <c r="R59" i="64"/>
  <c r="S59" i="64"/>
  <c r="T59" i="64"/>
  <c r="U59" i="64"/>
  <c r="K60" i="64"/>
  <c r="Q60" i="64"/>
  <c r="R60" i="64"/>
  <c r="S60" i="64"/>
  <c r="T60" i="64"/>
  <c r="U60" i="64"/>
  <c r="K61" i="64"/>
  <c r="Q61" i="64"/>
  <c r="R61" i="64"/>
  <c r="S61" i="64"/>
  <c r="T61" i="64"/>
  <c r="U61" i="64"/>
  <c r="K62" i="64"/>
  <c r="Q62" i="64"/>
  <c r="R62" i="64"/>
  <c r="S62" i="64"/>
  <c r="T62" i="64"/>
  <c r="U62" i="64"/>
  <c r="K63" i="64"/>
  <c r="Q63" i="64"/>
  <c r="R63" i="64"/>
  <c r="S63" i="64"/>
  <c r="T63" i="64"/>
  <c r="U63" i="64"/>
  <c r="K64" i="64"/>
  <c r="Q64" i="64"/>
  <c r="R64" i="64"/>
  <c r="S64" i="64"/>
  <c r="T64" i="64"/>
  <c r="U64" i="64"/>
  <c r="K65" i="64"/>
  <c r="Q65" i="64"/>
  <c r="R65" i="64"/>
  <c r="S65" i="64"/>
  <c r="T65" i="64"/>
  <c r="U65" i="64"/>
  <c r="K66" i="64"/>
  <c r="Q66" i="64"/>
  <c r="R66" i="64"/>
  <c r="S66" i="64"/>
  <c r="T66" i="64"/>
  <c r="U66" i="64"/>
  <c r="K67" i="64"/>
  <c r="Q67" i="64"/>
  <c r="R67" i="64"/>
  <c r="S67" i="64"/>
  <c r="T67" i="64"/>
  <c r="U67" i="64"/>
  <c r="K68" i="64"/>
  <c r="Q68" i="64"/>
  <c r="R68" i="64"/>
  <c r="S68" i="64"/>
  <c r="T68" i="64"/>
  <c r="U68" i="64"/>
  <c r="K69" i="64"/>
  <c r="Q69" i="64"/>
  <c r="R69" i="64"/>
  <c r="S69" i="64"/>
  <c r="T69" i="64"/>
  <c r="U69" i="64"/>
  <c r="K70" i="64"/>
  <c r="Q70" i="64"/>
  <c r="R70" i="64"/>
  <c r="S70" i="64"/>
  <c r="T70" i="64"/>
  <c r="U70" i="64"/>
  <c r="K71" i="64"/>
  <c r="Q71" i="64"/>
  <c r="R71" i="64"/>
  <c r="S71" i="64"/>
  <c r="T71" i="64"/>
  <c r="U71" i="64"/>
  <c r="K72" i="64"/>
  <c r="Q72" i="64"/>
  <c r="R72" i="64"/>
  <c r="S72" i="64"/>
  <c r="T72" i="64"/>
  <c r="U72" i="64"/>
  <c r="K73" i="64"/>
  <c r="Q73" i="64"/>
  <c r="R73" i="64"/>
  <c r="S73" i="64"/>
  <c r="T73" i="64"/>
  <c r="U73" i="64"/>
  <c r="K74" i="64"/>
  <c r="Q74" i="64"/>
  <c r="R74" i="64"/>
  <c r="S74" i="64"/>
  <c r="T74" i="64"/>
  <c r="U74" i="64"/>
  <c r="K75" i="64"/>
  <c r="Q75" i="64"/>
  <c r="R75" i="64"/>
  <c r="S75" i="64"/>
  <c r="T75" i="64"/>
  <c r="U75" i="64"/>
  <c r="K76" i="64"/>
  <c r="Q76" i="64"/>
  <c r="R76" i="64"/>
  <c r="S76" i="64"/>
  <c r="T76" i="64"/>
  <c r="U76" i="64"/>
  <c r="K79" i="64"/>
  <c r="Q79" i="64"/>
  <c r="R79" i="64"/>
  <c r="S79" i="64"/>
  <c r="T79" i="64"/>
  <c r="U79" i="64"/>
  <c r="K77" i="64"/>
  <c r="Q77" i="64"/>
  <c r="R77" i="64"/>
  <c r="S77" i="64"/>
  <c r="T77" i="64"/>
  <c r="U77" i="64"/>
  <c r="K78" i="64"/>
  <c r="Q78" i="64"/>
  <c r="R78" i="64"/>
  <c r="S78" i="64"/>
  <c r="T78" i="64"/>
  <c r="U78" i="64"/>
  <c r="K80" i="64"/>
  <c r="Q80" i="64"/>
  <c r="R80" i="64"/>
  <c r="S80" i="64"/>
  <c r="T80" i="64"/>
  <c r="U80" i="64"/>
  <c r="K81" i="64"/>
  <c r="Q81" i="64"/>
  <c r="R81" i="64"/>
  <c r="S81" i="64"/>
  <c r="T81" i="64"/>
  <c r="U81" i="64"/>
  <c r="K82" i="64"/>
  <c r="Q82" i="64"/>
  <c r="R82" i="64"/>
  <c r="S82" i="64"/>
  <c r="T82" i="64"/>
  <c r="U82" i="64"/>
  <c r="K83" i="64"/>
  <c r="Q83" i="64"/>
  <c r="R83" i="64"/>
  <c r="S83" i="64"/>
  <c r="T83" i="64"/>
  <c r="U83" i="64"/>
  <c r="K84" i="64"/>
  <c r="Q84" i="64"/>
  <c r="R84" i="64"/>
  <c r="S84" i="64"/>
  <c r="T84" i="64"/>
  <c r="U84" i="64"/>
  <c r="K85" i="64"/>
  <c r="Q85" i="64"/>
  <c r="R85" i="64"/>
  <c r="S85" i="64"/>
  <c r="T85" i="64"/>
  <c r="U85" i="64"/>
  <c r="K86" i="64"/>
  <c r="Q86" i="64"/>
  <c r="R86" i="64"/>
  <c r="S86" i="64"/>
  <c r="T86" i="64"/>
  <c r="U86" i="64"/>
  <c r="K87" i="64"/>
  <c r="Q87" i="64"/>
  <c r="R87" i="64"/>
  <c r="S87" i="64"/>
  <c r="T87" i="64"/>
  <c r="U87" i="64"/>
  <c r="K88" i="64"/>
  <c r="Q88" i="64"/>
  <c r="R88" i="64"/>
  <c r="S88" i="64"/>
  <c r="T88" i="64"/>
  <c r="U88" i="64"/>
  <c r="K89" i="64"/>
  <c r="Q89" i="64"/>
  <c r="R89" i="64"/>
  <c r="S89" i="64"/>
  <c r="T89" i="64"/>
  <c r="U89" i="64"/>
  <c r="K90" i="64"/>
  <c r="Q90" i="64"/>
  <c r="R90" i="64"/>
  <c r="S90" i="64"/>
  <c r="T90" i="64"/>
  <c r="U90" i="64"/>
  <c r="K91" i="64"/>
  <c r="Q91" i="64"/>
  <c r="R91" i="64"/>
  <c r="S91" i="64"/>
  <c r="T91" i="64"/>
  <c r="U91" i="64"/>
  <c r="K92" i="64"/>
  <c r="Q92" i="64"/>
  <c r="R92" i="64"/>
  <c r="S92" i="64"/>
  <c r="T92" i="64"/>
  <c r="U92" i="64"/>
  <c r="K93" i="64"/>
  <c r="Q93" i="64"/>
  <c r="R93" i="64"/>
  <c r="S93" i="64"/>
  <c r="T93" i="64"/>
  <c r="U93" i="64"/>
  <c r="K94" i="64"/>
  <c r="Q94" i="64"/>
  <c r="R94" i="64"/>
  <c r="S94" i="64"/>
  <c r="T94" i="64"/>
  <c r="U94" i="64"/>
  <c r="K95" i="64"/>
  <c r="Q95" i="64"/>
  <c r="R95" i="64"/>
  <c r="S95" i="64"/>
  <c r="T95" i="64"/>
  <c r="U95" i="64"/>
  <c r="K96" i="64"/>
  <c r="Q96" i="64"/>
  <c r="R96" i="64"/>
  <c r="S96" i="64"/>
  <c r="T96" i="64"/>
  <c r="U96" i="64"/>
  <c r="K97" i="64"/>
  <c r="Q97" i="64"/>
  <c r="R97" i="64"/>
  <c r="S97" i="64"/>
  <c r="T97" i="64"/>
  <c r="U97" i="64"/>
  <c r="K98" i="64"/>
  <c r="Q98" i="64"/>
  <c r="R98" i="64"/>
  <c r="S98" i="64"/>
  <c r="T98" i="64"/>
  <c r="U98" i="64"/>
  <c r="K99" i="64"/>
  <c r="Q99" i="64"/>
  <c r="R99" i="64"/>
  <c r="S99" i="64"/>
  <c r="T99" i="64"/>
  <c r="U99" i="64"/>
  <c r="K100" i="64"/>
  <c r="Q100" i="64"/>
  <c r="R100" i="64"/>
  <c r="S100" i="64"/>
  <c r="T100" i="64"/>
  <c r="U100" i="64"/>
  <c r="K101" i="64"/>
  <c r="Q101" i="64"/>
  <c r="R101" i="64"/>
  <c r="S101" i="64"/>
  <c r="T101" i="64"/>
  <c r="U101" i="64"/>
  <c r="K102" i="64"/>
  <c r="Q102" i="64"/>
  <c r="R102" i="64"/>
  <c r="S102" i="64"/>
  <c r="T102" i="64"/>
  <c r="U102" i="64"/>
  <c r="K103" i="64"/>
  <c r="Q103" i="64"/>
  <c r="R103" i="64"/>
  <c r="S103" i="64"/>
  <c r="T103" i="64"/>
  <c r="U103" i="64"/>
  <c r="K104" i="64"/>
  <c r="Q104" i="64"/>
  <c r="R104" i="64"/>
  <c r="S104" i="64"/>
  <c r="T104" i="64"/>
  <c r="U104" i="64"/>
  <c r="K105" i="64"/>
  <c r="Q105" i="64"/>
  <c r="R105" i="64"/>
  <c r="S105" i="64"/>
  <c r="T105" i="64"/>
  <c r="U105" i="64"/>
  <c r="K106" i="64"/>
  <c r="Q106" i="64"/>
  <c r="R106" i="64"/>
  <c r="S106" i="64"/>
  <c r="T106" i="64"/>
  <c r="U106" i="64"/>
  <c r="K110" i="64"/>
  <c r="Q110" i="64"/>
  <c r="R110" i="64"/>
  <c r="S110" i="64"/>
  <c r="T110" i="64"/>
  <c r="U110" i="64"/>
  <c r="K107" i="64"/>
  <c r="Q107" i="64"/>
  <c r="R107" i="64"/>
  <c r="S107" i="64"/>
  <c r="T107" i="64"/>
  <c r="U107" i="64"/>
  <c r="K108" i="64"/>
  <c r="Q108" i="64"/>
  <c r="R108" i="64"/>
  <c r="S108" i="64"/>
  <c r="T108" i="64"/>
  <c r="U108" i="64"/>
  <c r="K109" i="64"/>
  <c r="Q109" i="64"/>
  <c r="R109" i="64"/>
  <c r="S109" i="64"/>
  <c r="T109" i="64"/>
  <c r="U109" i="64"/>
  <c r="K111" i="64"/>
  <c r="Q111" i="64"/>
  <c r="R111" i="64"/>
  <c r="S111" i="64"/>
  <c r="T111" i="64"/>
  <c r="U111" i="64"/>
  <c r="K112" i="64"/>
  <c r="Q112" i="64"/>
  <c r="R112" i="64"/>
  <c r="S112" i="64"/>
  <c r="T112" i="64"/>
  <c r="U112" i="64"/>
  <c r="K116" i="64"/>
  <c r="Q116" i="64"/>
  <c r="R116" i="64"/>
  <c r="S116" i="64"/>
  <c r="T116" i="64"/>
  <c r="U116" i="64"/>
  <c r="K114" i="64"/>
  <c r="Q114" i="64"/>
  <c r="R114" i="64"/>
  <c r="S114" i="64"/>
  <c r="T114" i="64"/>
  <c r="U114" i="64"/>
  <c r="K115" i="64"/>
  <c r="Q115" i="64"/>
  <c r="R115" i="64"/>
  <c r="S115" i="64"/>
  <c r="T115" i="64"/>
  <c r="U115" i="64"/>
  <c r="K113" i="64"/>
  <c r="Q113" i="64"/>
  <c r="R113" i="64"/>
  <c r="S113" i="64"/>
  <c r="T113" i="64"/>
  <c r="U113" i="64"/>
  <c r="K117" i="64"/>
  <c r="Q117" i="64"/>
  <c r="R117" i="64"/>
  <c r="S117" i="64"/>
  <c r="T117" i="64"/>
  <c r="U117" i="64"/>
  <c r="K118" i="64"/>
  <c r="Q118" i="64"/>
  <c r="R118" i="64"/>
  <c r="S118" i="64"/>
  <c r="T118" i="64"/>
  <c r="U118" i="64"/>
  <c r="K119" i="64"/>
  <c r="Q119" i="64"/>
  <c r="R119" i="64"/>
  <c r="S119" i="64"/>
  <c r="T119" i="64"/>
  <c r="U119" i="64"/>
  <c r="K120" i="64"/>
  <c r="Q120" i="64"/>
  <c r="R120" i="64"/>
  <c r="S120" i="64"/>
  <c r="T120" i="64"/>
  <c r="U120" i="64"/>
  <c r="K121" i="64"/>
  <c r="Q121" i="64"/>
  <c r="R121" i="64"/>
  <c r="S121" i="64"/>
  <c r="T121" i="64"/>
  <c r="U121" i="64"/>
  <c r="K122" i="64"/>
  <c r="Q122" i="64"/>
  <c r="R122" i="64"/>
  <c r="S122" i="64"/>
  <c r="T122" i="64"/>
  <c r="U122" i="64"/>
  <c r="K123" i="64"/>
  <c r="Q123" i="64"/>
  <c r="R123" i="64"/>
  <c r="S123" i="64"/>
  <c r="T123" i="64"/>
  <c r="U123" i="64"/>
  <c r="K124" i="64"/>
  <c r="Q124" i="64"/>
  <c r="R124" i="64"/>
  <c r="S124" i="64"/>
  <c r="T124" i="64"/>
  <c r="U124" i="64"/>
  <c r="K125" i="64"/>
  <c r="Q125" i="64"/>
  <c r="R125" i="64"/>
  <c r="S125" i="64"/>
  <c r="T125" i="64"/>
  <c r="U125" i="64"/>
  <c r="K126" i="64"/>
  <c r="Q126" i="64"/>
  <c r="R126" i="64"/>
  <c r="S126" i="64"/>
  <c r="T126" i="64"/>
  <c r="U126" i="64"/>
  <c r="K127" i="64"/>
  <c r="Q127" i="64"/>
  <c r="R127" i="64"/>
  <c r="S127" i="64"/>
  <c r="T127" i="64"/>
  <c r="U127" i="64"/>
  <c r="K128" i="64"/>
  <c r="Q128" i="64"/>
  <c r="R128" i="64"/>
  <c r="S128" i="64"/>
  <c r="T128" i="64"/>
  <c r="U128" i="64"/>
  <c r="K129" i="64"/>
  <c r="Q129" i="64"/>
  <c r="R129" i="64"/>
  <c r="S129" i="64"/>
  <c r="T129" i="64"/>
  <c r="U129" i="64"/>
  <c r="K130" i="64"/>
  <c r="Q130" i="64"/>
  <c r="R130" i="64"/>
  <c r="S130" i="64"/>
  <c r="T130" i="64"/>
  <c r="U130" i="64"/>
  <c r="K131" i="64"/>
  <c r="Q131" i="64"/>
  <c r="R131" i="64"/>
  <c r="S131" i="64"/>
  <c r="T131" i="64"/>
  <c r="U131" i="64"/>
  <c r="K133" i="64"/>
  <c r="Q133" i="64"/>
  <c r="R133" i="64"/>
  <c r="S133" i="64"/>
  <c r="T133" i="64"/>
  <c r="U133" i="64"/>
  <c r="K132" i="64"/>
  <c r="Q132" i="64"/>
  <c r="R132" i="64"/>
  <c r="S132" i="64"/>
  <c r="T132" i="64"/>
  <c r="U132" i="64"/>
  <c r="K134" i="64"/>
  <c r="Q134" i="64"/>
  <c r="R134" i="64"/>
  <c r="S134" i="64"/>
  <c r="T134" i="64"/>
  <c r="U134" i="64"/>
  <c r="K135" i="64"/>
  <c r="Q135" i="64"/>
  <c r="R135" i="64"/>
  <c r="S135" i="64"/>
  <c r="T135" i="64"/>
  <c r="U135" i="64"/>
  <c r="K136" i="64"/>
  <c r="Q136" i="64"/>
  <c r="R136" i="64"/>
  <c r="S136" i="64"/>
  <c r="T136" i="64"/>
  <c r="U136" i="64"/>
  <c r="K137" i="64"/>
  <c r="Q137" i="64"/>
  <c r="R137" i="64"/>
  <c r="S137" i="64"/>
  <c r="T137" i="64"/>
  <c r="U137" i="64"/>
  <c r="K224" i="64"/>
  <c r="Q224" i="64"/>
  <c r="R224" i="64"/>
  <c r="S224" i="64"/>
  <c r="T224" i="64"/>
  <c r="U224" i="64"/>
  <c r="K139" i="64"/>
  <c r="Q139" i="64"/>
  <c r="R139" i="64"/>
  <c r="S139" i="64"/>
  <c r="T139" i="64"/>
  <c r="U139" i="64"/>
  <c r="K140" i="64"/>
  <c r="Q140" i="64"/>
  <c r="R140" i="64"/>
  <c r="S140" i="64"/>
  <c r="T140" i="64"/>
  <c r="U140" i="64"/>
  <c r="K141" i="64"/>
  <c r="Q141" i="64"/>
  <c r="R141" i="64"/>
  <c r="S141" i="64"/>
  <c r="T141" i="64"/>
  <c r="U141" i="64"/>
  <c r="K142" i="64"/>
  <c r="Q142" i="64"/>
  <c r="R142" i="64"/>
  <c r="S142" i="64"/>
  <c r="T142" i="64"/>
  <c r="U142" i="64"/>
  <c r="K143" i="64"/>
  <c r="Q143" i="64"/>
  <c r="R143" i="64"/>
  <c r="S143" i="64"/>
  <c r="T143" i="64"/>
  <c r="U143" i="64"/>
  <c r="K144" i="64"/>
  <c r="Q144" i="64"/>
  <c r="R144" i="64"/>
  <c r="S144" i="64"/>
  <c r="T144" i="64"/>
  <c r="U144" i="64"/>
  <c r="K145" i="64"/>
  <c r="Q145" i="64"/>
  <c r="R145" i="64"/>
  <c r="S145" i="64"/>
  <c r="T145" i="64"/>
  <c r="U145" i="64"/>
  <c r="K146" i="64"/>
  <c r="Q146" i="64"/>
  <c r="R146" i="64"/>
  <c r="S146" i="64"/>
  <c r="T146" i="64"/>
  <c r="U146" i="64"/>
  <c r="K147" i="64"/>
  <c r="Q147" i="64"/>
  <c r="R147" i="64"/>
  <c r="S147" i="64"/>
  <c r="T147" i="64"/>
  <c r="U147" i="64"/>
  <c r="K148" i="64"/>
  <c r="Q148" i="64"/>
  <c r="R148" i="64"/>
  <c r="S148" i="64"/>
  <c r="T148" i="64"/>
  <c r="U148" i="64"/>
  <c r="K150" i="64"/>
  <c r="Q150" i="64"/>
  <c r="R150" i="64"/>
  <c r="S150" i="64"/>
  <c r="T150" i="64"/>
  <c r="U150" i="64"/>
  <c r="K149" i="64"/>
  <c r="Q149" i="64"/>
  <c r="R149" i="64"/>
  <c r="S149" i="64"/>
  <c r="T149" i="64"/>
  <c r="U149" i="64"/>
  <c r="K151" i="64"/>
  <c r="Q151" i="64"/>
  <c r="R151" i="64"/>
  <c r="S151" i="64"/>
  <c r="T151" i="64"/>
  <c r="U151" i="64"/>
  <c r="K152" i="64"/>
  <c r="Q152" i="64"/>
  <c r="R152" i="64"/>
  <c r="S152" i="64"/>
  <c r="T152" i="64"/>
  <c r="U152" i="64"/>
  <c r="K153" i="64"/>
  <c r="Q153" i="64"/>
  <c r="R153" i="64"/>
  <c r="S153" i="64"/>
  <c r="T153" i="64"/>
  <c r="U153" i="64"/>
  <c r="K155" i="64"/>
  <c r="Q155" i="64"/>
  <c r="R155" i="64"/>
  <c r="S155" i="64"/>
  <c r="T155" i="64"/>
  <c r="U155" i="64"/>
  <c r="K154" i="64"/>
  <c r="Q154" i="64"/>
  <c r="R154" i="64"/>
  <c r="S154" i="64"/>
  <c r="T154" i="64"/>
  <c r="U154" i="64"/>
  <c r="K156" i="64"/>
  <c r="Q156" i="64"/>
  <c r="R156" i="64"/>
  <c r="S156" i="64"/>
  <c r="T156" i="64"/>
  <c r="U156" i="64"/>
  <c r="K159" i="64"/>
  <c r="Q159" i="64"/>
  <c r="R159" i="64"/>
  <c r="S159" i="64"/>
  <c r="T159" i="64"/>
  <c r="U159" i="64"/>
  <c r="K158" i="64"/>
  <c r="Q158" i="64"/>
  <c r="R158" i="64"/>
  <c r="S158" i="64"/>
  <c r="T158" i="64"/>
  <c r="U158" i="64"/>
  <c r="K157" i="64"/>
  <c r="Q157" i="64"/>
  <c r="R157" i="64"/>
  <c r="S157" i="64"/>
  <c r="T157" i="64"/>
  <c r="U157" i="64"/>
  <c r="K160" i="64"/>
  <c r="Q160" i="64"/>
  <c r="R160" i="64"/>
  <c r="S160" i="64"/>
  <c r="T160" i="64"/>
  <c r="U160" i="64"/>
  <c r="K162" i="64"/>
  <c r="Q162" i="64"/>
  <c r="R162" i="64"/>
  <c r="S162" i="64"/>
  <c r="T162" i="64"/>
  <c r="U162" i="64"/>
  <c r="K161" i="64"/>
  <c r="Q161" i="64"/>
  <c r="R161" i="64"/>
  <c r="S161" i="64"/>
  <c r="T161" i="64"/>
  <c r="U161" i="64"/>
  <c r="K163" i="64"/>
  <c r="Q163" i="64"/>
  <c r="R163" i="64"/>
  <c r="S163" i="64"/>
  <c r="T163" i="64"/>
  <c r="U163" i="64"/>
  <c r="K164" i="64"/>
  <c r="Q164" i="64"/>
  <c r="R164" i="64"/>
  <c r="S164" i="64"/>
  <c r="T164" i="64"/>
  <c r="U164" i="64"/>
  <c r="K165" i="64"/>
  <c r="Q165" i="64"/>
  <c r="R165" i="64"/>
  <c r="S165" i="64"/>
  <c r="T165" i="64"/>
  <c r="U165" i="64"/>
  <c r="K166" i="64"/>
  <c r="Q166" i="64"/>
  <c r="R166" i="64"/>
  <c r="S166" i="64"/>
  <c r="T166" i="64"/>
  <c r="U166" i="64"/>
  <c r="K167" i="64"/>
  <c r="Q167" i="64"/>
  <c r="R167" i="64"/>
  <c r="S167" i="64"/>
  <c r="T167" i="64"/>
  <c r="U167" i="64"/>
  <c r="K168" i="64"/>
  <c r="Q168" i="64"/>
  <c r="R168" i="64"/>
  <c r="S168" i="64"/>
  <c r="T168" i="64"/>
  <c r="U168" i="64"/>
  <c r="K173" i="64"/>
  <c r="Q173" i="64"/>
  <c r="R173" i="64"/>
  <c r="S173" i="64"/>
  <c r="T173" i="64"/>
  <c r="U173" i="64"/>
  <c r="K174" i="64"/>
  <c r="Q174" i="64"/>
  <c r="R174" i="64"/>
  <c r="S174" i="64"/>
  <c r="T174" i="64"/>
  <c r="U174" i="64"/>
  <c r="K169" i="64"/>
  <c r="Q169" i="64"/>
  <c r="R169" i="64"/>
  <c r="S169" i="64"/>
  <c r="T169" i="64"/>
  <c r="U169" i="64"/>
  <c r="K170" i="64"/>
  <c r="Q170" i="64"/>
  <c r="R170" i="64"/>
  <c r="S170" i="64"/>
  <c r="T170" i="64"/>
  <c r="U170" i="64"/>
  <c r="K171" i="64"/>
  <c r="Q171" i="64"/>
  <c r="R171" i="64"/>
  <c r="S171" i="64"/>
  <c r="T171" i="64"/>
  <c r="U171" i="64"/>
  <c r="K172" i="64"/>
  <c r="Q172" i="64"/>
  <c r="R172" i="64"/>
  <c r="S172" i="64"/>
  <c r="T172" i="64"/>
  <c r="U172" i="64"/>
  <c r="K175" i="64"/>
  <c r="Q175" i="64"/>
  <c r="R175" i="64"/>
  <c r="S175" i="64"/>
  <c r="T175" i="64"/>
  <c r="U175" i="64"/>
  <c r="K176" i="64"/>
  <c r="Q176" i="64"/>
  <c r="R176" i="64"/>
  <c r="S176" i="64"/>
  <c r="T176" i="64"/>
  <c r="U176" i="64"/>
  <c r="K177" i="64"/>
  <c r="Q177" i="64"/>
  <c r="R177" i="64"/>
  <c r="S177" i="64"/>
  <c r="T177" i="64"/>
  <c r="U177" i="64"/>
  <c r="K178" i="64"/>
  <c r="Q178" i="64"/>
  <c r="R178" i="64"/>
  <c r="S178" i="64"/>
  <c r="T178" i="64"/>
  <c r="U178" i="64"/>
  <c r="K181" i="64"/>
  <c r="Q181" i="64"/>
  <c r="R181" i="64"/>
  <c r="S181" i="64"/>
  <c r="T181" i="64"/>
  <c r="U181" i="64"/>
  <c r="K180" i="64"/>
  <c r="Q180" i="64"/>
  <c r="R180" i="64"/>
  <c r="S180" i="64"/>
  <c r="T180" i="64"/>
  <c r="U180" i="64"/>
  <c r="K179" i="64"/>
  <c r="Q179" i="64"/>
  <c r="R179" i="64"/>
  <c r="S179" i="64"/>
  <c r="T179" i="64"/>
  <c r="U179" i="64"/>
  <c r="K182" i="64"/>
  <c r="Q182" i="64"/>
  <c r="R182" i="64"/>
  <c r="S182" i="64"/>
  <c r="T182" i="64"/>
  <c r="U182" i="64"/>
  <c r="K183" i="64"/>
  <c r="Q183" i="64"/>
  <c r="R183" i="64"/>
  <c r="S183" i="64"/>
  <c r="T183" i="64"/>
  <c r="U183" i="64"/>
  <c r="K184" i="64"/>
  <c r="Q184" i="64"/>
  <c r="R184" i="64"/>
  <c r="S184" i="64"/>
  <c r="T184" i="64"/>
  <c r="U184" i="64"/>
  <c r="K185" i="64"/>
  <c r="Q185" i="64"/>
  <c r="R185" i="64"/>
  <c r="S185" i="64"/>
  <c r="T185" i="64"/>
  <c r="U185" i="64"/>
  <c r="K186" i="64"/>
  <c r="Q186" i="64"/>
  <c r="R186" i="64"/>
  <c r="S186" i="64"/>
  <c r="T186" i="64"/>
  <c r="U186" i="64"/>
  <c r="K187" i="64"/>
  <c r="Q187" i="64"/>
  <c r="R187" i="64"/>
  <c r="S187" i="64"/>
  <c r="T187" i="64"/>
  <c r="U187" i="64"/>
  <c r="K188" i="64"/>
  <c r="Q188" i="64"/>
  <c r="R188" i="64"/>
  <c r="S188" i="64"/>
  <c r="T188" i="64"/>
  <c r="U188" i="64"/>
  <c r="K189" i="64"/>
  <c r="Q189" i="64"/>
  <c r="R189" i="64"/>
  <c r="S189" i="64"/>
  <c r="T189" i="64"/>
  <c r="U189" i="64"/>
  <c r="K191" i="64"/>
  <c r="Q191" i="64"/>
  <c r="R191" i="64"/>
  <c r="S191" i="64"/>
  <c r="T191" i="64"/>
  <c r="U191" i="64"/>
  <c r="K190" i="64"/>
  <c r="Q190" i="64"/>
  <c r="R190" i="64"/>
  <c r="S190" i="64"/>
  <c r="T190" i="64"/>
  <c r="U190" i="64"/>
  <c r="K192" i="64"/>
  <c r="Q192" i="64"/>
  <c r="R192" i="64"/>
  <c r="S192" i="64"/>
  <c r="T192" i="64"/>
  <c r="U192" i="64"/>
  <c r="K193" i="64"/>
  <c r="Q193" i="64"/>
  <c r="R193" i="64"/>
  <c r="S193" i="64"/>
  <c r="T193" i="64"/>
  <c r="U193" i="64"/>
  <c r="K194" i="64"/>
  <c r="Q194" i="64"/>
  <c r="R194" i="64"/>
  <c r="S194" i="64"/>
  <c r="T194" i="64"/>
  <c r="U194" i="64"/>
  <c r="K195" i="64"/>
  <c r="Q195" i="64"/>
  <c r="R195" i="64"/>
  <c r="S195" i="64"/>
  <c r="T195" i="64"/>
  <c r="U195" i="64"/>
  <c r="K196" i="64"/>
  <c r="Q196" i="64"/>
  <c r="R196" i="64"/>
  <c r="S196" i="64"/>
  <c r="T196" i="64"/>
  <c r="U196" i="64"/>
  <c r="K197" i="64"/>
  <c r="Q197" i="64"/>
  <c r="R197" i="64"/>
  <c r="S197" i="64"/>
  <c r="T197" i="64"/>
  <c r="U197" i="64"/>
  <c r="K198" i="64"/>
  <c r="Q198" i="64"/>
  <c r="R198" i="64"/>
  <c r="S198" i="64"/>
  <c r="T198" i="64"/>
  <c r="U198" i="64"/>
  <c r="K199" i="64"/>
  <c r="Q199" i="64"/>
  <c r="R199" i="64"/>
  <c r="S199" i="64"/>
  <c r="T199" i="64"/>
  <c r="U199" i="64"/>
  <c r="K200" i="64"/>
  <c r="Q200" i="64"/>
  <c r="R200" i="64"/>
  <c r="S200" i="64"/>
  <c r="T200" i="64"/>
  <c r="U200" i="64"/>
  <c r="K201" i="64"/>
  <c r="Q201" i="64"/>
  <c r="R201" i="64"/>
  <c r="S201" i="64"/>
  <c r="T201" i="64"/>
  <c r="U201" i="64"/>
  <c r="K202" i="64"/>
  <c r="Q202" i="64"/>
  <c r="R202" i="64"/>
  <c r="S202" i="64"/>
  <c r="T202" i="64"/>
  <c r="U202" i="64"/>
  <c r="K203" i="64"/>
  <c r="Q203" i="64"/>
  <c r="R203" i="64"/>
  <c r="S203" i="64"/>
  <c r="T203" i="64"/>
  <c r="U203" i="64"/>
  <c r="K204" i="64"/>
  <c r="Q204" i="64"/>
  <c r="R204" i="64"/>
  <c r="S204" i="64"/>
  <c r="T204" i="64"/>
  <c r="U204" i="64"/>
  <c r="K205" i="64"/>
  <c r="Q205" i="64"/>
  <c r="R205" i="64"/>
  <c r="S205" i="64"/>
  <c r="T205" i="64"/>
  <c r="U205" i="64"/>
  <c r="K206" i="64"/>
  <c r="Q206" i="64"/>
  <c r="R206" i="64"/>
  <c r="S206" i="64"/>
  <c r="T206" i="64"/>
  <c r="U206" i="64"/>
  <c r="K207" i="64"/>
  <c r="Q207" i="64"/>
  <c r="R207" i="64"/>
  <c r="S207" i="64"/>
  <c r="T207" i="64"/>
  <c r="U207" i="64"/>
  <c r="K208" i="64"/>
  <c r="Q208" i="64"/>
  <c r="R208" i="64"/>
  <c r="S208" i="64"/>
  <c r="T208" i="64"/>
  <c r="U208" i="64"/>
  <c r="K209" i="64"/>
  <c r="Q209" i="64"/>
  <c r="R209" i="64"/>
  <c r="S209" i="64"/>
  <c r="T209" i="64"/>
  <c r="U209" i="64"/>
  <c r="K210" i="64"/>
  <c r="Q210" i="64"/>
  <c r="R210" i="64"/>
  <c r="S210" i="64"/>
  <c r="T210" i="64"/>
  <c r="U210" i="64"/>
  <c r="K211" i="64"/>
  <c r="Q211" i="64"/>
  <c r="R211" i="64"/>
  <c r="S211" i="64"/>
  <c r="T211" i="64"/>
  <c r="U211" i="64"/>
  <c r="K214" i="64"/>
  <c r="Q214" i="64"/>
  <c r="R214" i="64"/>
  <c r="S214" i="64"/>
  <c r="T214" i="64"/>
  <c r="U214" i="64"/>
  <c r="K213" i="64"/>
  <c r="Q213" i="64"/>
  <c r="R213" i="64"/>
  <c r="S213" i="64"/>
  <c r="T213" i="64"/>
  <c r="U213" i="64"/>
  <c r="K212" i="64"/>
  <c r="Q212" i="64"/>
  <c r="R212" i="64"/>
  <c r="S212" i="64"/>
  <c r="T212" i="64"/>
  <c r="U212" i="64"/>
  <c r="K215" i="64"/>
  <c r="Q215" i="64"/>
  <c r="R215" i="64"/>
  <c r="S215" i="64"/>
  <c r="T215" i="64"/>
  <c r="U215" i="64"/>
  <c r="K218" i="64"/>
  <c r="Q218" i="64"/>
  <c r="R218" i="64"/>
  <c r="S218" i="64"/>
  <c r="T218" i="64"/>
  <c r="U218" i="64"/>
  <c r="K219" i="64"/>
  <c r="Q219" i="64"/>
  <c r="R219" i="64"/>
  <c r="S219" i="64"/>
  <c r="T219" i="64"/>
  <c r="U219" i="64"/>
  <c r="K216" i="64"/>
  <c r="Q216" i="64"/>
  <c r="R216" i="64"/>
  <c r="S216" i="64"/>
  <c r="T216" i="64"/>
  <c r="U216" i="64"/>
  <c r="K217" i="64"/>
  <c r="Q217" i="64"/>
  <c r="R217" i="64"/>
  <c r="S217" i="64"/>
  <c r="T217" i="64"/>
  <c r="U217" i="64"/>
  <c r="K220" i="64"/>
  <c r="Q220" i="64"/>
  <c r="R220" i="64"/>
  <c r="S220" i="64"/>
  <c r="T220" i="64"/>
  <c r="U220" i="64"/>
  <c r="K222" i="64"/>
  <c r="Q222" i="64"/>
  <c r="R222" i="64"/>
  <c r="S222" i="64"/>
  <c r="T222" i="64"/>
  <c r="U222" i="64"/>
  <c r="K221" i="64"/>
  <c r="Q221" i="64"/>
  <c r="R221" i="64"/>
  <c r="S221" i="64"/>
  <c r="T221" i="64"/>
  <c r="U221" i="64"/>
  <c r="K223" i="64"/>
  <c r="Q223" i="64"/>
  <c r="R223" i="64"/>
  <c r="S223" i="64"/>
  <c r="T223" i="64"/>
  <c r="U223" i="64"/>
  <c r="K138" i="64"/>
  <c r="Q138" i="64"/>
  <c r="R138" i="64"/>
  <c r="S138" i="64"/>
  <c r="T138" i="64"/>
  <c r="U138" i="64"/>
  <c r="K225" i="64"/>
  <c r="Q225" i="64"/>
  <c r="R225" i="64"/>
  <c r="S225" i="64"/>
  <c r="T225" i="64"/>
  <c r="U225" i="64"/>
  <c r="K226" i="64"/>
  <c r="Q226" i="64"/>
  <c r="R226" i="64"/>
  <c r="S226" i="64"/>
  <c r="T226" i="64"/>
  <c r="U226" i="64"/>
  <c r="K227" i="64"/>
  <c r="Q227" i="64"/>
  <c r="R227" i="64"/>
  <c r="S227" i="64"/>
  <c r="T227" i="64"/>
  <c r="U227" i="64"/>
  <c r="K228" i="64"/>
  <c r="Q228" i="64"/>
  <c r="R228" i="64"/>
  <c r="S228" i="64"/>
  <c r="T228" i="64"/>
  <c r="U228" i="64"/>
  <c r="K229" i="64"/>
  <c r="Q229" i="64"/>
  <c r="R229" i="64"/>
  <c r="S229" i="64"/>
  <c r="T229" i="64"/>
  <c r="U229" i="64"/>
  <c r="K231" i="64"/>
  <c r="Q231" i="64"/>
  <c r="R231" i="64"/>
  <c r="S231" i="64"/>
  <c r="T231" i="64"/>
  <c r="U231" i="64"/>
  <c r="K230" i="64"/>
  <c r="Q230" i="64"/>
  <c r="R230" i="64"/>
  <c r="S230" i="64"/>
  <c r="T230" i="64"/>
  <c r="U230" i="64"/>
  <c r="K232" i="64"/>
  <c r="Q232" i="64"/>
  <c r="R232" i="64"/>
  <c r="S232" i="64"/>
  <c r="T232" i="64"/>
  <c r="U232" i="64"/>
  <c r="K233" i="64"/>
  <c r="Q233" i="64"/>
  <c r="R233" i="64"/>
  <c r="S233" i="64"/>
  <c r="T233" i="64"/>
  <c r="U233" i="64"/>
  <c r="K234" i="64"/>
  <c r="Q234" i="64"/>
  <c r="R234" i="64"/>
  <c r="S234" i="64"/>
  <c r="T234" i="64"/>
  <c r="U234" i="64"/>
  <c r="K235" i="64"/>
  <c r="Q235" i="64"/>
  <c r="R235" i="64"/>
  <c r="S235" i="64"/>
  <c r="T235" i="64"/>
  <c r="U235" i="64"/>
  <c r="K236" i="64"/>
  <c r="Q236" i="64"/>
  <c r="R236" i="64"/>
  <c r="S236" i="64"/>
  <c r="T236" i="64"/>
  <c r="U236" i="64"/>
  <c r="K237" i="64"/>
  <c r="Q237" i="64"/>
  <c r="R237" i="64"/>
  <c r="S237" i="64"/>
  <c r="T237" i="64"/>
  <c r="U237" i="64"/>
  <c r="K238" i="64"/>
  <c r="Q238" i="64"/>
  <c r="R238" i="64"/>
  <c r="S238" i="64"/>
  <c r="T238" i="64"/>
  <c r="U238" i="64"/>
  <c r="K239" i="64"/>
  <c r="Q239" i="64"/>
  <c r="R239" i="64"/>
  <c r="S239" i="64"/>
  <c r="T239" i="64"/>
  <c r="U239" i="64"/>
  <c r="K240" i="64"/>
  <c r="Q240" i="64"/>
  <c r="R240" i="64"/>
  <c r="S240" i="64"/>
  <c r="T240" i="64"/>
  <c r="U240" i="64"/>
  <c r="K241" i="64"/>
  <c r="Q241" i="64"/>
  <c r="R241" i="64"/>
  <c r="S241" i="64"/>
  <c r="T241" i="64"/>
  <c r="U241" i="64"/>
  <c r="K242" i="64"/>
  <c r="Q242" i="64"/>
  <c r="R242" i="64"/>
  <c r="S242" i="64"/>
  <c r="T242" i="64"/>
  <c r="U242" i="64"/>
  <c r="K243" i="64"/>
  <c r="Q243" i="64"/>
  <c r="R243" i="64"/>
  <c r="S243" i="64"/>
  <c r="T243" i="64"/>
  <c r="U243" i="64"/>
  <c r="K244" i="64"/>
  <c r="Q244" i="64"/>
  <c r="R244" i="64"/>
  <c r="S244" i="64"/>
  <c r="T244" i="64"/>
  <c r="U244" i="64"/>
  <c r="K245" i="64"/>
  <c r="Q245" i="64"/>
  <c r="R245" i="64"/>
  <c r="S245" i="64"/>
  <c r="T245" i="64"/>
  <c r="U245" i="64"/>
  <c r="K246" i="64"/>
  <c r="Q246" i="64"/>
  <c r="R246" i="64"/>
  <c r="S246" i="64"/>
  <c r="T246" i="64"/>
  <c r="U246" i="64"/>
  <c r="K247" i="64"/>
  <c r="Q247" i="64"/>
  <c r="R247" i="64"/>
  <c r="S247" i="64"/>
  <c r="T247" i="64"/>
  <c r="U247" i="64"/>
  <c r="K248" i="64"/>
  <c r="Q248" i="64"/>
  <c r="R248" i="64"/>
  <c r="S248" i="64"/>
  <c r="T248" i="64"/>
  <c r="U248" i="64"/>
  <c r="K249" i="64"/>
  <c r="Q249" i="64"/>
  <c r="R249" i="64"/>
  <c r="S249" i="64"/>
  <c r="T249" i="64"/>
  <c r="U249" i="64"/>
  <c r="K250" i="64"/>
  <c r="Q250" i="64"/>
  <c r="R250" i="64"/>
  <c r="S250" i="64"/>
  <c r="T250" i="64"/>
  <c r="U250" i="64"/>
  <c r="K251" i="64"/>
  <c r="Q251" i="64"/>
  <c r="R251" i="64"/>
  <c r="S251" i="64"/>
  <c r="T251" i="64"/>
  <c r="U251" i="64"/>
  <c r="K252" i="64"/>
  <c r="Q252" i="64"/>
  <c r="R252" i="64"/>
  <c r="S252" i="64"/>
  <c r="T252" i="64"/>
  <c r="U252" i="64"/>
  <c r="K253" i="64"/>
  <c r="Q253" i="64"/>
  <c r="R253" i="64"/>
  <c r="S253" i="64"/>
  <c r="T253" i="64"/>
  <c r="U253" i="64"/>
  <c r="K258" i="64"/>
  <c r="Q258" i="64"/>
  <c r="R258" i="64"/>
  <c r="S258" i="64"/>
  <c r="T258" i="64"/>
  <c r="U258" i="64"/>
  <c r="K257" i="64"/>
  <c r="Q257" i="64"/>
  <c r="R257" i="64"/>
  <c r="S257" i="64"/>
  <c r="T257" i="64"/>
  <c r="U257" i="64"/>
  <c r="K256" i="64"/>
  <c r="Q256" i="64"/>
  <c r="R256" i="64"/>
  <c r="S256" i="64"/>
  <c r="T256" i="64"/>
  <c r="U256" i="64"/>
  <c r="K259" i="64"/>
  <c r="Q259" i="64"/>
  <c r="R259" i="64"/>
  <c r="S259" i="64"/>
  <c r="T259" i="64"/>
  <c r="U259" i="64"/>
  <c r="K260" i="64"/>
  <c r="Q260" i="64"/>
  <c r="R260" i="64"/>
  <c r="S260" i="64"/>
  <c r="T260" i="64"/>
  <c r="U260" i="64"/>
  <c r="K254" i="64"/>
  <c r="Q254" i="64"/>
  <c r="R254" i="64"/>
  <c r="S254" i="64"/>
  <c r="T254" i="64"/>
  <c r="U254" i="64"/>
  <c r="K255" i="64"/>
  <c r="Q255" i="64"/>
  <c r="R255" i="64"/>
  <c r="S255" i="64"/>
  <c r="T255" i="64"/>
  <c r="U255" i="64"/>
  <c r="K261" i="64"/>
  <c r="Q261" i="64"/>
  <c r="R261" i="64"/>
  <c r="S261" i="64"/>
  <c r="T261" i="64"/>
  <c r="U261" i="64"/>
  <c r="K262" i="64"/>
  <c r="Q262" i="64"/>
  <c r="R262" i="64"/>
  <c r="S262" i="64"/>
  <c r="T262" i="64"/>
  <c r="U262" i="64"/>
  <c r="K263" i="64"/>
  <c r="Q263" i="64"/>
  <c r="R263" i="64"/>
  <c r="S263" i="64"/>
  <c r="T263" i="64"/>
  <c r="U263" i="64"/>
  <c r="K264" i="64"/>
  <c r="Q264" i="64"/>
  <c r="R264" i="64"/>
  <c r="S264" i="64"/>
  <c r="T264" i="64"/>
  <c r="U264" i="64"/>
  <c r="K265" i="64"/>
  <c r="Q265" i="64"/>
  <c r="R265" i="64"/>
  <c r="S265" i="64"/>
  <c r="T265" i="64"/>
  <c r="U265" i="64"/>
  <c r="K266" i="64"/>
  <c r="Q266" i="64"/>
  <c r="R266" i="64"/>
  <c r="S266" i="64"/>
  <c r="T266" i="64"/>
  <c r="U266" i="64"/>
  <c r="K268" i="64"/>
  <c r="Q268" i="64"/>
  <c r="R268" i="64"/>
  <c r="S268" i="64"/>
  <c r="T268" i="64"/>
  <c r="U268" i="64"/>
  <c r="K267" i="64"/>
  <c r="Q267" i="64"/>
  <c r="R267" i="64"/>
  <c r="S267" i="64"/>
  <c r="T267" i="64"/>
  <c r="U267" i="64"/>
  <c r="K269" i="64"/>
  <c r="Q269" i="64"/>
  <c r="R269" i="64"/>
  <c r="S269" i="64"/>
  <c r="T269" i="64"/>
  <c r="U269" i="64"/>
  <c r="K270" i="64"/>
  <c r="Q270" i="64"/>
  <c r="R270" i="64"/>
  <c r="S270" i="64"/>
  <c r="T270" i="64"/>
  <c r="U270" i="64"/>
  <c r="K271" i="64"/>
  <c r="Q271" i="64"/>
  <c r="R271" i="64"/>
  <c r="S271" i="64"/>
  <c r="T271" i="64"/>
  <c r="U271" i="64"/>
  <c r="K272" i="64"/>
  <c r="Q272" i="64"/>
  <c r="R272" i="64"/>
  <c r="S272" i="64"/>
  <c r="T272" i="64"/>
  <c r="U272" i="64"/>
  <c r="K273" i="64"/>
  <c r="Q273" i="64"/>
  <c r="R273" i="64"/>
  <c r="S273" i="64"/>
  <c r="T273" i="64"/>
  <c r="U273" i="64"/>
  <c r="K274" i="64"/>
  <c r="Q274" i="64"/>
  <c r="R274" i="64"/>
  <c r="S274" i="64"/>
  <c r="T274" i="64"/>
  <c r="U274" i="64"/>
  <c r="K275" i="64"/>
  <c r="Q275" i="64"/>
  <c r="R275" i="64"/>
  <c r="S275" i="64"/>
  <c r="T275" i="64"/>
  <c r="U275" i="64"/>
  <c r="K278" i="64"/>
  <c r="Q278" i="64"/>
  <c r="R278" i="64"/>
  <c r="S278" i="64"/>
  <c r="T278" i="64"/>
  <c r="U278" i="64"/>
  <c r="K277" i="64"/>
  <c r="Q277" i="64"/>
  <c r="R277" i="64"/>
  <c r="S277" i="64"/>
  <c r="T277" i="64"/>
  <c r="U277" i="64"/>
  <c r="K276" i="64"/>
  <c r="Q276" i="64"/>
  <c r="R276" i="64"/>
  <c r="S276" i="64"/>
  <c r="T276" i="64"/>
  <c r="U276" i="64"/>
  <c r="K279" i="64"/>
  <c r="Q279" i="64"/>
  <c r="R279" i="64"/>
  <c r="S279" i="64"/>
  <c r="T279" i="64"/>
  <c r="U279" i="64"/>
  <c r="K280" i="64"/>
  <c r="Q280" i="64"/>
  <c r="R280" i="64"/>
  <c r="S280" i="64"/>
  <c r="T280" i="64"/>
  <c r="U280" i="64"/>
  <c r="K281" i="64"/>
  <c r="Q281" i="64"/>
  <c r="R281" i="64"/>
  <c r="S281" i="64"/>
  <c r="T281" i="64"/>
  <c r="U281" i="64"/>
  <c r="K282" i="64"/>
  <c r="Q282" i="64"/>
  <c r="R282" i="64"/>
  <c r="S282" i="64"/>
  <c r="T282" i="64"/>
  <c r="U282" i="64"/>
  <c r="K283" i="64"/>
  <c r="Q283" i="64"/>
  <c r="R283" i="64"/>
  <c r="S283" i="64"/>
  <c r="T283" i="64"/>
  <c r="U283" i="64"/>
  <c r="K284" i="64"/>
  <c r="Q284" i="64"/>
  <c r="R284" i="64"/>
  <c r="S284" i="64"/>
  <c r="T284" i="64"/>
  <c r="U284" i="64"/>
  <c r="K285" i="64"/>
  <c r="Q285" i="64"/>
  <c r="R285" i="64"/>
  <c r="S285" i="64"/>
  <c r="T285" i="64"/>
  <c r="U285" i="64"/>
  <c r="K286" i="64"/>
  <c r="Q286" i="64"/>
  <c r="R286" i="64"/>
  <c r="S286" i="64"/>
  <c r="T286" i="64"/>
  <c r="U286" i="64"/>
  <c r="K287" i="64"/>
  <c r="Q287" i="64"/>
  <c r="R287" i="64"/>
  <c r="S287" i="64"/>
  <c r="T287" i="64"/>
  <c r="U287" i="64"/>
  <c r="K288" i="64"/>
  <c r="Q288" i="64"/>
  <c r="R288" i="64"/>
  <c r="S288" i="64"/>
  <c r="T288" i="64"/>
  <c r="U288" i="64"/>
  <c r="K289" i="64"/>
  <c r="Q289" i="64"/>
  <c r="R289" i="64"/>
  <c r="S289" i="64"/>
  <c r="T289" i="64"/>
  <c r="U289" i="64"/>
  <c r="K290" i="64"/>
  <c r="Q290" i="64"/>
  <c r="R290" i="64"/>
  <c r="S290" i="64"/>
  <c r="T290" i="64"/>
  <c r="U290" i="64"/>
  <c r="K291" i="64"/>
  <c r="Q291" i="64"/>
  <c r="R291" i="64"/>
  <c r="S291" i="64"/>
  <c r="T291" i="64"/>
  <c r="U291" i="64"/>
  <c r="K292" i="64"/>
  <c r="Q292" i="64"/>
  <c r="R292" i="64"/>
  <c r="S292" i="64"/>
  <c r="T292" i="64"/>
  <c r="U292" i="64"/>
  <c r="K293" i="64"/>
  <c r="Q293" i="64"/>
  <c r="R293" i="64"/>
  <c r="S293" i="64"/>
  <c r="T293" i="64"/>
  <c r="U293" i="64"/>
  <c r="K295" i="64"/>
  <c r="Q295" i="64"/>
  <c r="R295" i="64"/>
  <c r="S295" i="64"/>
  <c r="T295" i="64"/>
  <c r="U295" i="64"/>
  <c r="K294" i="64"/>
  <c r="Q294" i="64"/>
  <c r="R294" i="64"/>
  <c r="S294" i="64"/>
  <c r="T294" i="64"/>
  <c r="U294" i="64"/>
  <c r="K296" i="64"/>
  <c r="Q296" i="64"/>
  <c r="R296" i="64"/>
  <c r="S296" i="64"/>
  <c r="T296" i="64"/>
  <c r="U296" i="64"/>
  <c r="K297" i="64"/>
  <c r="Q297" i="64"/>
  <c r="R297" i="64"/>
  <c r="S297" i="64"/>
  <c r="T297" i="64"/>
  <c r="U297" i="64"/>
  <c r="K298" i="64"/>
  <c r="Q298" i="64"/>
  <c r="R298" i="64"/>
  <c r="S298" i="64"/>
  <c r="T298" i="64"/>
  <c r="U298" i="64"/>
  <c r="K299" i="64"/>
  <c r="Q299" i="64"/>
  <c r="R299" i="64"/>
  <c r="S299" i="64"/>
  <c r="T299" i="64"/>
  <c r="U299" i="64"/>
  <c r="K300" i="64"/>
  <c r="Q300" i="64"/>
  <c r="R300" i="64"/>
  <c r="S300" i="64"/>
  <c r="T300" i="64"/>
  <c r="U300" i="64"/>
  <c r="K301" i="64"/>
  <c r="Q301" i="64"/>
  <c r="R301" i="64"/>
  <c r="S301" i="64"/>
  <c r="T301" i="64"/>
  <c r="U301" i="64"/>
  <c r="K304" i="64"/>
  <c r="Q304" i="64"/>
  <c r="R304" i="64"/>
  <c r="S304" i="64"/>
  <c r="T304" i="64"/>
  <c r="U304" i="64"/>
  <c r="K305" i="64"/>
  <c r="Q305" i="64"/>
  <c r="R305" i="64"/>
  <c r="S305" i="64"/>
  <c r="T305" i="64"/>
  <c r="U305" i="64"/>
  <c r="K302" i="64"/>
  <c r="Q302" i="64"/>
  <c r="R302" i="64"/>
  <c r="S302" i="64"/>
  <c r="T302" i="64"/>
  <c r="U302" i="64"/>
  <c r="K306" i="64"/>
  <c r="Q306" i="64"/>
  <c r="R306" i="64"/>
  <c r="S306" i="64"/>
  <c r="T306" i="64"/>
  <c r="U306" i="64"/>
  <c r="K307" i="64"/>
  <c r="Q307" i="64"/>
  <c r="R307" i="64"/>
  <c r="S307" i="64"/>
  <c r="T307" i="64"/>
  <c r="U307" i="64"/>
  <c r="K308" i="64"/>
  <c r="Q308" i="64"/>
  <c r="R308" i="64"/>
  <c r="S308" i="64"/>
  <c r="T308" i="64"/>
  <c r="U308" i="64"/>
  <c r="K309" i="64"/>
  <c r="Q309" i="64"/>
  <c r="R309" i="64"/>
  <c r="S309" i="64"/>
  <c r="T309" i="64"/>
  <c r="U309" i="64"/>
  <c r="K311" i="64"/>
  <c r="Q311" i="64"/>
  <c r="R311" i="64"/>
  <c r="S311" i="64"/>
  <c r="T311" i="64"/>
  <c r="U311" i="64"/>
  <c r="K310" i="64"/>
  <c r="Q310" i="64"/>
  <c r="R310" i="64"/>
  <c r="S310" i="64"/>
  <c r="T310" i="64"/>
  <c r="U310" i="64"/>
  <c r="K312" i="64"/>
  <c r="Q312" i="64"/>
  <c r="R312" i="64"/>
  <c r="S312" i="64"/>
  <c r="T312" i="64"/>
  <c r="U312" i="64"/>
  <c r="K313" i="64"/>
  <c r="Q313" i="64"/>
  <c r="R313" i="64"/>
  <c r="S313" i="64"/>
  <c r="T313" i="64"/>
  <c r="U313" i="64"/>
  <c r="K316" i="64"/>
  <c r="Q316" i="64"/>
  <c r="R316" i="64"/>
  <c r="S316" i="64"/>
  <c r="T316" i="64"/>
  <c r="U316" i="64"/>
  <c r="K315" i="64"/>
  <c r="Q315" i="64"/>
  <c r="R315" i="64"/>
  <c r="S315" i="64"/>
  <c r="T315" i="64"/>
  <c r="U315" i="64"/>
  <c r="K317" i="64"/>
  <c r="Q317" i="64"/>
  <c r="R317" i="64"/>
  <c r="S317" i="64"/>
  <c r="T317" i="64"/>
  <c r="U317" i="64"/>
  <c r="K314" i="64"/>
  <c r="Q314" i="64"/>
  <c r="R314" i="64"/>
  <c r="S314" i="64"/>
  <c r="T314" i="64"/>
  <c r="U314" i="64"/>
  <c r="K319" i="64"/>
  <c r="Q319" i="64"/>
  <c r="R319" i="64"/>
  <c r="S319" i="64"/>
  <c r="T319" i="64"/>
  <c r="U319" i="64"/>
  <c r="K318" i="64"/>
  <c r="Q318" i="64"/>
  <c r="R318" i="64"/>
  <c r="S318" i="64"/>
  <c r="T318" i="64"/>
  <c r="U318" i="64"/>
  <c r="K320" i="64"/>
  <c r="Q320" i="64"/>
  <c r="R320" i="64"/>
  <c r="S320" i="64"/>
  <c r="T320" i="64"/>
  <c r="U320" i="64"/>
  <c r="K321" i="64"/>
  <c r="Q321" i="64"/>
  <c r="R321" i="64"/>
  <c r="S321" i="64"/>
  <c r="T321" i="64"/>
  <c r="U321" i="64"/>
  <c r="K322" i="64"/>
  <c r="Q322" i="64"/>
  <c r="R322" i="64"/>
  <c r="S322" i="64"/>
  <c r="T322" i="64"/>
  <c r="U322" i="64"/>
  <c r="K323" i="64"/>
  <c r="Q323" i="64"/>
  <c r="R323" i="64"/>
  <c r="S323" i="64"/>
  <c r="T323" i="64"/>
  <c r="U323" i="64"/>
  <c r="K324" i="64"/>
  <c r="Q324" i="64"/>
  <c r="R324" i="64"/>
  <c r="S324" i="64"/>
  <c r="T324" i="64"/>
  <c r="U324" i="64"/>
  <c r="K325" i="64"/>
  <c r="Q325" i="64"/>
  <c r="R325" i="64"/>
  <c r="S325" i="64"/>
  <c r="T325" i="64"/>
  <c r="U325" i="64"/>
  <c r="K326" i="64"/>
  <c r="Q326" i="64"/>
  <c r="R326" i="64"/>
  <c r="S326" i="64"/>
  <c r="T326" i="64"/>
  <c r="U326" i="64"/>
  <c r="K327" i="64"/>
  <c r="Q327" i="64"/>
  <c r="R327" i="64"/>
  <c r="S327" i="64"/>
  <c r="T327" i="64"/>
  <c r="U327" i="64"/>
  <c r="K329" i="64"/>
  <c r="Q329" i="64"/>
  <c r="R329" i="64"/>
  <c r="S329" i="64"/>
  <c r="T329" i="64"/>
  <c r="U329" i="64"/>
  <c r="K330" i="64"/>
  <c r="Q330" i="64"/>
  <c r="R330" i="64"/>
  <c r="S330" i="64"/>
  <c r="T330" i="64"/>
  <c r="U330" i="64"/>
  <c r="K328" i="64"/>
  <c r="Q328" i="64"/>
  <c r="R328" i="64"/>
  <c r="S328" i="64"/>
  <c r="T328" i="64"/>
  <c r="U328" i="64"/>
  <c r="K331" i="64"/>
  <c r="Q331" i="64"/>
  <c r="R331" i="64"/>
  <c r="S331" i="64"/>
  <c r="T331" i="64"/>
  <c r="U331" i="64"/>
  <c r="K332" i="64"/>
  <c r="Q332" i="64"/>
  <c r="R332" i="64"/>
  <c r="S332" i="64"/>
  <c r="T332" i="64"/>
  <c r="U332" i="64"/>
  <c r="K333" i="64"/>
  <c r="Q333" i="64"/>
  <c r="R333" i="64"/>
  <c r="S333" i="64"/>
  <c r="T333" i="64"/>
  <c r="U333" i="64"/>
  <c r="K334" i="64"/>
  <c r="Q334" i="64"/>
  <c r="R334" i="64"/>
  <c r="S334" i="64"/>
  <c r="T334" i="64"/>
  <c r="U334" i="64"/>
  <c r="K335" i="64"/>
  <c r="Q335" i="64"/>
  <c r="R335" i="64"/>
  <c r="S335" i="64"/>
  <c r="T335" i="64"/>
  <c r="U335" i="64"/>
  <c r="K336" i="64"/>
  <c r="Q336" i="64"/>
  <c r="R336" i="64"/>
  <c r="S336" i="64"/>
  <c r="T336" i="64"/>
  <c r="U336" i="64"/>
  <c r="K337" i="64"/>
  <c r="Q337" i="64"/>
  <c r="R337" i="64"/>
  <c r="S337" i="64"/>
  <c r="T337" i="64"/>
  <c r="U337" i="64"/>
  <c r="K338" i="64"/>
  <c r="Q338" i="64"/>
  <c r="R338" i="64"/>
  <c r="S338" i="64"/>
  <c r="T338" i="64"/>
  <c r="U338" i="64"/>
  <c r="K339" i="64"/>
  <c r="Q339" i="64"/>
  <c r="R339" i="64"/>
  <c r="S339" i="64"/>
  <c r="T339" i="64"/>
  <c r="U339" i="64"/>
  <c r="K340" i="64"/>
  <c r="Q340" i="64"/>
  <c r="R340" i="64"/>
  <c r="S340" i="64"/>
  <c r="T340" i="64"/>
  <c r="U340" i="64"/>
  <c r="K341" i="64"/>
  <c r="Q341" i="64"/>
  <c r="R341" i="64"/>
  <c r="S341" i="64"/>
  <c r="T341" i="64"/>
  <c r="U341" i="64"/>
  <c r="K342" i="64"/>
  <c r="Q342" i="64"/>
  <c r="R342" i="64"/>
  <c r="S342" i="64"/>
  <c r="T342" i="64"/>
  <c r="U342" i="64"/>
  <c r="K343" i="64"/>
  <c r="Q343" i="64"/>
  <c r="R343" i="64"/>
  <c r="S343" i="64"/>
  <c r="T343" i="64"/>
  <c r="U343" i="64"/>
  <c r="K344" i="64"/>
  <c r="Q344" i="64"/>
  <c r="R344" i="64"/>
  <c r="S344" i="64"/>
  <c r="T344" i="64"/>
  <c r="U344" i="64"/>
  <c r="K346" i="64"/>
  <c r="Q346" i="64"/>
  <c r="R346" i="64"/>
  <c r="S346" i="64"/>
  <c r="T346" i="64"/>
  <c r="U346" i="64"/>
  <c r="K347" i="64"/>
  <c r="Q347" i="64"/>
  <c r="R347" i="64"/>
  <c r="S347" i="64"/>
  <c r="T347" i="64"/>
  <c r="U347" i="64"/>
  <c r="K345" i="64"/>
  <c r="Q345" i="64"/>
  <c r="R345" i="64"/>
  <c r="S345" i="64"/>
  <c r="T345" i="64"/>
  <c r="U345" i="64"/>
  <c r="K348" i="64"/>
  <c r="Q348" i="64"/>
  <c r="R348" i="64"/>
  <c r="S348" i="64"/>
  <c r="T348" i="64"/>
  <c r="U348" i="64"/>
  <c r="K349" i="64"/>
  <c r="Q349" i="64"/>
  <c r="R349" i="64"/>
  <c r="S349" i="64"/>
  <c r="T349" i="64"/>
  <c r="U349" i="64"/>
  <c r="K350" i="64"/>
  <c r="Q350" i="64"/>
  <c r="R350" i="64"/>
  <c r="S350" i="64"/>
  <c r="T350" i="64"/>
  <c r="U350" i="64"/>
  <c r="K9" i="64"/>
  <c r="Q9" i="64"/>
  <c r="R9" i="64"/>
  <c r="S9" i="64"/>
  <c r="T9" i="64"/>
  <c r="U9" i="64"/>
  <c r="K303" i="64"/>
  <c r="Q303" i="64"/>
  <c r="R303" i="64"/>
  <c r="T303" i="64"/>
  <c r="U303" i="64"/>
  <c r="K8" i="64"/>
  <c r="Q8" i="64"/>
  <c r="R8" i="64"/>
  <c r="S8" i="64"/>
  <c r="T8" i="64"/>
  <c r="U8" i="64"/>
  <c r="K351" i="64"/>
  <c r="Q351" i="64"/>
  <c r="R351" i="64"/>
  <c r="S351" i="64"/>
  <c r="T351" i="64"/>
  <c r="U351" i="64"/>
  <c r="K352" i="64"/>
  <c r="Q352" i="64"/>
  <c r="R352" i="64"/>
  <c r="S352" i="64"/>
  <c r="T352" i="64"/>
  <c r="U352" i="64"/>
  <c r="K354" i="64"/>
  <c r="Q354" i="64"/>
  <c r="R354" i="64"/>
  <c r="S354" i="64"/>
  <c r="T354" i="64"/>
  <c r="U354" i="64"/>
  <c r="K355" i="64"/>
  <c r="Q355" i="64"/>
  <c r="R355" i="64"/>
  <c r="S355" i="64"/>
  <c r="T355" i="64"/>
  <c r="U355" i="64"/>
  <c r="K356" i="64"/>
  <c r="Q356" i="64"/>
  <c r="R356" i="64"/>
  <c r="S356" i="64"/>
  <c r="T356" i="64"/>
  <c r="U356" i="64"/>
  <c r="K357" i="64"/>
  <c r="Q357" i="64"/>
  <c r="R357" i="64"/>
  <c r="S357" i="64"/>
  <c r="T357" i="64"/>
  <c r="U357" i="64"/>
  <c r="K353" i="64"/>
  <c r="Q353" i="64"/>
  <c r="R353" i="64"/>
  <c r="S353" i="64"/>
  <c r="T353" i="64"/>
  <c r="U353" i="64"/>
  <c r="K358" i="64"/>
  <c r="Q358" i="64"/>
  <c r="R358" i="64"/>
  <c r="S358" i="64"/>
  <c r="T358" i="64"/>
  <c r="U358" i="64"/>
  <c r="K359" i="64"/>
  <c r="Q359" i="64"/>
  <c r="R359" i="64"/>
  <c r="S359" i="64"/>
  <c r="T359" i="64"/>
  <c r="U359" i="64"/>
  <c r="K360" i="64"/>
  <c r="Q360" i="64"/>
  <c r="R360" i="64"/>
  <c r="S360" i="64"/>
  <c r="T360" i="64"/>
  <c r="U360" i="64"/>
  <c r="K361" i="64"/>
  <c r="Q361" i="64"/>
  <c r="R361" i="64"/>
  <c r="S361" i="64"/>
  <c r="T361" i="64"/>
  <c r="U361" i="64"/>
  <c r="K362" i="64"/>
  <c r="Q362" i="64"/>
  <c r="R362" i="64"/>
  <c r="S362" i="64"/>
  <c r="T362" i="64"/>
  <c r="U362" i="64"/>
  <c r="K363" i="64"/>
  <c r="Q363" i="64"/>
  <c r="R363" i="64"/>
  <c r="S363" i="64"/>
  <c r="T363" i="64"/>
  <c r="U363" i="64"/>
  <c r="K367" i="64"/>
  <c r="Q367" i="64"/>
  <c r="R367" i="64"/>
  <c r="S367" i="64"/>
  <c r="T367" i="64"/>
  <c r="U367" i="64"/>
  <c r="K364" i="64"/>
  <c r="Q364" i="64"/>
  <c r="R364" i="64"/>
  <c r="S364" i="64"/>
  <c r="T364" i="64"/>
  <c r="U364" i="64"/>
  <c r="K365" i="64"/>
  <c r="Q365" i="64"/>
  <c r="R365" i="64"/>
  <c r="S365" i="64"/>
  <c r="T365" i="64"/>
  <c r="U365" i="64"/>
  <c r="K366" i="64"/>
  <c r="Q366" i="64"/>
  <c r="R366" i="64"/>
  <c r="S366" i="64"/>
  <c r="T366" i="64"/>
  <c r="U366" i="64"/>
  <c r="K373" i="64"/>
  <c r="Q373" i="64"/>
  <c r="R373" i="64"/>
  <c r="S373" i="64"/>
  <c r="T373" i="64"/>
  <c r="U373" i="64"/>
  <c r="K374" i="64"/>
  <c r="Q374" i="64"/>
  <c r="R374" i="64"/>
  <c r="S374" i="64"/>
  <c r="T374" i="64"/>
  <c r="U374" i="64"/>
  <c r="K368" i="64"/>
  <c r="Q368" i="64"/>
  <c r="R368" i="64"/>
  <c r="S368" i="64"/>
  <c r="T368" i="64"/>
  <c r="U368" i="64"/>
  <c r="K369" i="64"/>
  <c r="Q369" i="64"/>
  <c r="R369" i="64"/>
  <c r="S369" i="64"/>
  <c r="T369" i="64"/>
  <c r="U369" i="64"/>
  <c r="K375" i="64"/>
  <c r="Q375" i="64"/>
  <c r="R375" i="64"/>
  <c r="S375" i="64"/>
  <c r="T375" i="64"/>
  <c r="U375" i="64"/>
  <c r="K371" i="64"/>
  <c r="Q371" i="64"/>
  <c r="R371" i="64"/>
  <c r="S371" i="64"/>
  <c r="T371" i="64"/>
  <c r="U371" i="64"/>
  <c r="K372" i="64"/>
  <c r="Q372" i="64"/>
  <c r="R372" i="64"/>
  <c r="S372" i="64"/>
  <c r="T372" i="64"/>
  <c r="U372" i="64"/>
  <c r="K370" i="64"/>
  <c r="Q370" i="64"/>
  <c r="R370" i="64"/>
  <c r="S370" i="64"/>
  <c r="T370" i="64"/>
  <c r="U370" i="64"/>
  <c r="K378" i="64"/>
  <c r="Q378" i="64"/>
  <c r="R378" i="64"/>
  <c r="S378" i="64"/>
  <c r="T378" i="64"/>
  <c r="U378" i="64"/>
  <c r="K376" i="64"/>
  <c r="Q376" i="64"/>
  <c r="R376" i="64"/>
  <c r="S376" i="64"/>
  <c r="T376" i="64"/>
  <c r="U376" i="64"/>
  <c r="K377" i="64"/>
  <c r="Q377" i="64"/>
  <c r="R377" i="64"/>
  <c r="S377" i="64"/>
  <c r="T377" i="64"/>
  <c r="U377" i="64"/>
  <c r="K379" i="64"/>
  <c r="Q379" i="64"/>
  <c r="R379" i="64"/>
  <c r="S379" i="64"/>
  <c r="T379" i="64"/>
  <c r="U379" i="64"/>
  <c r="K380" i="64"/>
  <c r="Q380" i="64"/>
  <c r="R380" i="64"/>
  <c r="S380" i="64"/>
  <c r="T380" i="64"/>
  <c r="U380" i="64"/>
  <c r="K384" i="64"/>
  <c r="Q384" i="64"/>
  <c r="R384" i="64"/>
  <c r="S384" i="64"/>
  <c r="T384" i="64"/>
  <c r="U384" i="64"/>
  <c r="K385" i="64"/>
  <c r="Q385" i="64"/>
  <c r="R385" i="64"/>
  <c r="S385" i="64"/>
  <c r="T385" i="64"/>
  <c r="U385" i="64"/>
  <c r="K383" i="64"/>
  <c r="Q383" i="64"/>
  <c r="R383" i="64"/>
  <c r="S383" i="64"/>
  <c r="T383" i="64"/>
  <c r="U383" i="64"/>
  <c r="K381" i="64"/>
  <c r="Q381" i="64"/>
  <c r="R381" i="64"/>
  <c r="S381" i="64"/>
  <c r="T381" i="64"/>
  <c r="U381" i="64"/>
  <c r="K382" i="64"/>
  <c r="Q382" i="64"/>
  <c r="R382" i="64"/>
  <c r="S382" i="64"/>
  <c r="T382" i="64"/>
  <c r="U382" i="64"/>
  <c r="K386" i="64"/>
  <c r="Q386" i="64"/>
  <c r="R386" i="64"/>
  <c r="S386" i="64"/>
  <c r="T386" i="64"/>
  <c r="U386" i="64"/>
  <c r="K387" i="64"/>
  <c r="Q387" i="64"/>
  <c r="R387" i="64"/>
  <c r="S387" i="64"/>
  <c r="T387" i="64"/>
  <c r="U387" i="64"/>
  <c r="K388" i="64"/>
  <c r="Q388" i="64"/>
  <c r="R388" i="64"/>
  <c r="S388" i="64"/>
  <c r="T388" i="64"/>
  <c r="U388" i="64"/>
  <c r="K389" i="64"/>
  <c r="Q389" i="64"/>
  <c r="R389" i="64"/>
  <c r="S389" i="64"/>
  <c r="T389" i="64"/>
  <c r="U389" i="64"/>
  <c r="K390" i="64"/>
  <c r="Q390" i="64"/>
  <c r="R390" i="64"/>
  <c r="S390" i="64"/>
  <c r="T390" i="64"/>
  <c r="U390" i="64"/>
  <c r="K391" i="64"/>
  <c r="Q391" i="64"/>
  <c r="R391" i="64"/>
  <c r="S391" i="64"/>
  <c r="T391" i="64"/>
  <c r="U391" i="64"/>
  <c r="K392" i="64"/>
  <c r="Q392" i="64"/>
  <c r="R392" i="64"/>
  <c r="S392" i="64"/>
  <c r="T392" i="64"/>
  <c r="U392" i="64"/>
  <c r="K393" i="64"/>
  <c r="Q393" i="64"/>
  <c r="R393" i="64"/>
  <c r="S393" i="64"/>
  <c r="T393" i="64"/>
  <c r="U393" i="64"/>
  <c r="K394" i="64"/>
  <c r="Q394" i="64"/>
  <c r="R394" i="64"/>
  <c r="S394" i="64"/>
  <c r="T394" i="64"/>
  <c r="U394" i="64"/>
  <c r="K395" i="64"/>
  <c r="Q395" i="64"/>
  <c r="R395" i="64"/>
  <c r="S395" i="64"/>
  <c r="T395" i="64"/>
  <c r="U395" i="64"/>
  <c r="K396" i="64"/>
  <c r="Q396" i="64"/>
  <c r="R396" i="64"/>
  <c r="S396" i="64"/>
  <c r="T396" i="64"/>
  <c r="U396" i="64"/>
  <c r="K397" i="64"/>
  <c r="Q397" i="64"/>
  <c r="R397" i="64"/>
  <c r="S397" i="64"/>
  <c r="T397" i="64"/>
  <c r="U397" i="64"/>
  <c r="K398" i="64"/>
  <c r="Q398" i="64"/>
  <c r="R398" i="64"/>
  <c r="S398" i="64"/>
  <c r="T398" i="64"/>
  <c r="U398" i="64"/>
  <c r="K399" i="64"/>
  <c r="Q399" i="64"/>
  <c r="R399" i="64"/>
  <c r="S399" i="64"/>
  <c r="T399" i="64"/>
  <c r="U399" i="64"/>
  <c r="K400" i="64"/>
  <c r="Q400" i="64"/>
  <c r="R400" i="64"/>
  <c r="S400" i="64"/>
  <c r="T400" i="64"/>
  <c r="U400" i="64"/>
  <c r="K401" i="64"/>
  <c r="Q401" i="64"/>
  <c r="R401" i="64"/>
  <c r="S401" i="64"/>
  <c r="T401" i="64"/>
  <c r="U401" i="64"/>
  <c r="K402" i="64"/>
  <c r="Q402" i="64"/>
  <c r="R402" i="64"/>
  <c r="S402" i="64"/>
  <c r="T402" i="64"/>
  <c r="U402" i="64"/>
  <c r="K403" i="64"/>
  <c r="Q403" i="64"/>
  <c r="R403" i="64"/>
  <c r="S403" i="64"/>
  <c r="T403" i="64"/>
  <c r="U403" i="64"/>
  <c r="K404" i="64"/>
  <c r="Q404" i="64"/>
  <c r="R404" i="64"/>
  <c r="S404" i="64"/>
  <c r="T404" i="64"/>
  <c r="U404" i="64"/>
  <c r="K405" i="64"/>
  <c r="Q405" i="64"/>
  <c r="R405" i="64"/>
  <c r="S405" i="64"/>
  <c r="T405" i="64"/>
  <c r="U405" i="64"/>
  <c r="K406" i="64"/>
  <c r="Q406" i="64"/>
  <c r="R406" i="64"/>
  <c r="S406" i="64"/>
  <c r="T406" i="64"/>
  <c r="U406" i="64"/>
  <c r="K407" i="64"/>
  <c r="Q407" i="64"/>
  <c r="R407" i="64"/>
  <c r="S407" i="64"/>
  <c r="T407" i="64"/>
  <c r="U407" i="64"/>
  <c r="K408" i="64"/>
  <c r="Q408" i="64"/>
  <c r="R408" i="64"/>
  <c r="S408" i="64"/>
  <c r="T408" i="64"/>
  <c r="U408" i="64"/>
  <c r="K409" i="64"/>
  <c r="Q409" i="64"/>
  <c r="R409" i="64"/>
  <c r="S409" i="64"/>
  <c r="T409" i="64"/>
  <c r="U409" i="64"/>
  <c r="K410" i="64"/>
  <c r="Q410" i="64"/>
  <c r="R410" i="64"/>
  <c r="S410" i="64"/>
  <c r="T410" i="64"/>
  <c r="U410" i="64"/>
  <c r="K411" i="64"/>
  <c r="Q411" i="64"/>
  <c r="R411" i="64"/>
  <c r="S411" i="64"/>
  <c r="T411" i="64"/>
  <c r="U411" i="64"/>
  <c r="K412" i="64"/>
  <c r="Q412" i="64"/>
  <c r="R412" i="64"/>
  <c r="S412" i="64"/>
  <c r="T412" i="64"/>
  <c r="U412" i="64"/>
  <c r="K413" i="64"/>
  <c r="Q413" i="64"/>
  <c r="R413" i="64"/>
  <c r="S413" i="64"/>
  <c r="T413" i="64"/>
  <c r="U413" i="64"/>
  <c r="K414" i="64"/>
  <c r="Q414" i="64"/>
  <c r="R414" i="64"/>
  <c r="S414" i="64"/>
  <c r="T414" i="64"/>
  <c r="U414" i="64"/>
  <c r="K415" i="64"/>
  <c r="Q415" i="64"/>
  <c r="R415" i="64"/>
  <c r="S415" i="64"/>
  <c r="T415" i="64"/>
  <c r="U415" i="64"/>
  <c r="K416" i="64"/>
  <c r="Q416" i="64"/>
  <c r="R416" i="64"/>
  <c r="S416" i="64"/>
  <c r="T416" i="64"/>
  <c r="U416" i="64"/>
  <c r="K417" i="64"/>
  <c r="Q417" i="64"/>
  <c r="R417" i="64"/>
  <c r="S417" i="64"/>
  <c r="T417" i="64"/>
  <c r="U417" i="64"/>
  <c r="K421" i="64"/>
  <c r="Q421" i="64"/>
  <c r="R421" i="64"/>
  <c r="S421" i="64"/>
  <c r="T421" i="64"/>
  <c r="U421" i="64"/>
  <c r="K418" i="64"/>
  <c r="Q418" i="64"/>
  <c r="R418" i="64"/>
  <c r="S418" i="64"/>
  <c r="T418" i="64"/>
  <c r="U418" i="64"/>
  <c r="K420" i="64"/>
  <c r="Q420" i="64"/>
  <c r="R420" i="64"/>
  <c r="S420" i="64"/>
  <c r="T420" i="64"/>
  <c r="U420" i="64"/>
  <c r="K419" i="64"/>
  <c r="Q419" i="64"/>
  <c r="R419" i="64"/>
  <c r="S419" i="64"/>
  <c r="T419" i="64"/>
  <c r="U419" i="64"/>
  <c r="K422" i="64"/>
  <c r="Q422" i="64"/>
  <c r="R422" i="64"/>
  <c r="S422" i="64"/>
  <c r="T422" i="64"/>
  <c r="U422" i="64"/>
  <c r="K423" i="64"/>
  <c r="Q423" i="64"/>
  <c r="R423" i="64"/>
  <c r="S423" i="64"/>
  <c r="T423" i="64"/>
  <c r="U423" i="64"/>
  <c r="K425" i="64"/>
  <c r="Q425" i="64"/>
  <c r="R425" i="64"/>
  <c r="S425" i="64"/>
  <c r="T425" i="64"/>
  <c r="U425" i="64"/>
  <c r="K424" i="64"/>
  <c r="Q424" i="64"/>
  <c r="R424" i="64"/>
  <c r="S424" i="64"/>
  <c r="T424" i="64"/>
  <c r="U424" i="64"/>
  <c r="K426" i="64"/>
  <c r="Q426" i="64"/>
  <c r="R426" i="64"/>
  <c r="S426" i="64"/>
  <c r="T426" i="64"/>
  <c r="U426" i="64"/>
  <c r="K427" i="64"/>
  <c r="Q427" i="64"/>
  <c r="R427" i="64"/>
  <c r="S427" i="64"/>
  <c r="T427" i="64"/>
  <c r="U427" i="64"/>
  <c r="K428" i="64"/>
  <c r="Q428" i="64"/>
  <c r="R428" i="64"/>
  <c r="S428" i="64"/>
  <c r="T428" i="64"/>
  <c r="U428" i="64"/>
  <c r="K429" i="64"/>
  <c r="Q429" i="64"/>
  <c r="R429" i="64"/>
  <c r="S429" i="64"/>
  <c r="T429" i="64"/>
  <c r="U429" i="64"/>
  <c r="K430" i="64"/>
  <c r="Q430" i="64"/>
  <c r="R430" i="64"/>
  <c r="S430" i="64"/>
  <c r="T430" i="64"/>
  <c r="U430" i="64"/>
  <c r="K431" i="64"/>
  <c r="Q431" i="64"/>
  <c r="R431" i="64"/>
  <c r="S431" i="64"/>
  <c r="T431" i="64"/>
  <c r="U431" i="64"/>
  <c r="K432" i="64"/>
  <c r="Q432" i="64"/>
  <c r="R432" i="64"/>
  <c r="S432" i="64"/>
  <c r="T432" i="64"/>
  <c r="U432" i="64"/>
  <c r="K433" i="64"/>
  <c r="Q433" i="64"/>
  <c r="R433" i="64"/>
  <c r="S433" i="64"/>
  <c r="T433" i="64"/>
  <c r="U433" i="64"/>
  <c r="K434" i="64"/>
  <c r="Q434" i="64"/>
  <c r="R434" i="64"/>
  <c r="S434" i="64"/>
  <c r="T434" i="64"/>
  <c r="U434" i="64"/>
  <c r="K435" i="64"/>
  <c r="Q435" i="64"/>
  <c r="R435" i="64"/>
  <c r="S435" i="64"/>
  <c r="T435" i="64"/>
  <c r="U435" i="64"/>
  <c r="K436" i="64"/>
  <c r="Q436" i="64"/>
  <c r="R436" i="64"/>
  <c r="S436" i="64"/>
  <c r="T436" i="64"/>
  <c r="U436" i="64"/>
  <c r="K437" i="64"/>
  <c r="Q437" i="64"/>
  <c r="R437" i="64"/>
  <c r="S437" i="64"/>
  <c r="T437" i="64"/>
  <c r="U437" i="64"/>
  <c r="K440" i="64"/>
  <c r="Q440" i="64"/>
  <c r="R440" i="64"/>
  <c r="S440" i="64"/>
  <c r="T440" i="64"/>
  <c r="U440" i="64"/>
  <c r="K441" i="64"/>
  <c r="Q441" i="64"/>
  <c r="R441" i="64"/>
  <c r="S441" i="64"/>
  <c r="T441" i="64"/>
  <c r="U441" i="64"/>
  <c r="K442" i="64"/>
  <c r="Q442" i="64"/>
  <c r="R442" i="64"/>
  <c r="S442" i="64"/>
  <c r="T442" i="64"/>
  <c r="U442" i="64"/>
  <c r="K443" i="64"/>
  <c r="Q443" i="64"/>
  <c r="R443" i="64"/>
  <c r="S443" i="64"/>
  <c r="T443" i="64"/>
  <c r="U443" i="64"/>
  <c r="K444" i="64"/>
  <c r="Q444" i="64"/>
  <c r="R444" i="64"/>
  <c r="S444" i="64"/>
  <c r="T444" i="64"/>
  <c r="U444" i="64"/>
  <c r="K446" i="64"/>
  <c r="Q446" i="64"/>
  <c r="R446" i="64"/>
  <c r="S446" i="64"/>
  <c r="T446" i="64"/>
  <c r="U446" i="64"/>
  <c r="K445" i="64"/>
  <c r="Q445" i="64"/>
  <c r="R445" i="64"/>
  <c r="S445" i="64"/>
  <c r="T445" i="64"/>
  <c r="U445" i="64"/>
  <c r="K447" i="64"/>
  <c r="Q447" i="64"/>
  <c r="R447" i="64"/>
  <c r="S447" i="64"/>
  <c r="T447" i="64"/>
  <c r="U447" i="64"/>
  <c r="K448" i="64"/>
  <c r="Q448" i="64"/>
  <c r="R448" i="64"/>
  <c r="S448" i="64"/>
  <c r="T448" i="64"/>
  <c r="U448" i="64"/>
  <c r="K449" i="64"/>
  <c r="Q449" i="64"/>
  <c r="R449" i="64"/>
  <c r="S449" i="64"/>
  <c r="T449" i="64"/>
  <c r="U449" i="64"/>
  <c r="K450" i="64"/>
  <c r="Q450" i="64"/>
  <c r="R450" i="64"/>
  <c r="S450" i="64"/>
  <c r="T450" i="64"/>
  <c r="U450" i="64"/>
  <c r="K451" i="64"/>
  <c r="Q451" i="64"/>
  <c r="R451" i="64"/>
  <c r="S451" i="64"/>
  <c r="T451" i="64"/>
  <c r="U451" i="64"/>
  <c r="K452" i="64"/>
  <c r="Q452" i="64"/>
  <c r="R452" i="64"/>
  <c r="S452" i="64"/>
  <c r="T452" i="64"/>
  <c r="U452" i="64"/>
  <c r="K453" i="64"/>
  <c r="Q453" i="64"/>
  <c r="R453" i="64"/>
  <c r="S453" i="64"/>
  <c r="T453" i="64"/>
  <c r="U453" i="64"/>
  <c r="K454" i="64"/>
  <c r="Q454" i="64"/>
  <c r="R454" i="64"/>
  <c r="S454" i="64"/>
  <c r="T454" i="64"/>
  <c r="U454" i="64"/>
  <c r="K455" i="64"/>
  <c r="Q455" i="64"/>
  <c r="R455" i="64"/>
  <c r="S455" i="64"/>
  <c r="T455" i="64"/>
  <c r="U455" i="64"/>
  <c r="K456" i="64"/>
  <c r="Q456" i="64"/>
  <c r="R456" i="64"/>
  <c r="S456" i="64"/>
  <c r="T456" i="64"/>
  <c r="U456" i="64"/>
  <c r="K457" i="64"/>
  <c r="Q457" i="64"/>
  <c r="R457" i="64"/>
  <c r="S457" i="64"/>
  <c r="T457" i="64"/>
  <c r="U457" i="64"/>
  <c r="K458" i="64"/>
  <c r="Q458" i="64"/>
  <c r="R458" i="64"/>
  <c r="S458" i="64"/>
  <c r="T458" i="64"/>
  <c r="U458" i="64"/>
  <c r="K459" i="64"/>
  <c r="Q459" i="64"/>
  <c r="R459" i="64"/>
  <c r="S459" i="64"/>
  <c r="T459" i="64"/>
  <c r="U459" i="64"/>
  <c r="K460" i="64"/>
  <c r="Q460" i="64"/>
  <c r="R460" i="64"/>
  <c r="S460" i="64"/>
  <c r="T460" i="64"/>
  <c r="U460" i="64"/>
  <c r="K461" i="64"/>
  <c r="Q461" i="64"/>
  <c r="R461" i="64"/>
  <c r="S461" i="64"/>
  <c r="T461" i="64"/>
  <c r="U461" i="64"/>
  <c r="K462" i="64"/>
  <c r="Q462" i="64"/>
  <c r="R462" i="64"/>
  <c r="S462" i="64"/>
  <c r="T462" i="64"/>
  <c r="U462" i="64"/>
  <c r="K463" i="64"/>
  <c r="Q463" i="64"/>
  <c r="R463" i="64"/>
  <c r="S463" i="64"/>
  <c r="T463" i="64"/>
  <c r="U463" i="64"/>
  <c r="K464" i="64"/>
  <c r="Q464" i="64"/>
  <c r="R464" i="64"/>
  <c r="S464" i="64"/>
  <c r="T464" i="64"/>
  <c r="U464" i="64"/>
  <c r="K465" i="64"/>
  <c r="Q465" i="64"/>
  <c r="R465" i="64"/>
  <c r="S465" i="64"/>
  <c r="T465" i="64"/>
  <c r="U465" i="64"/>
  <c r="K466" i="64"/>
  <c r="Q466" i="64"/>
  <c r="R466" i="64"/>
  <c r="S466" i="64"/>
  <c r="T466" i="64"/>
  <c r="U466" i="64"/>
  <c r="K470" i="64"/>
  <c r="Q470" i="64"/>
  <c r="R470" i="64"/>
  <c r="S470" i="64"/>
  <c r="T470" i="64"/>
  <c r="U470" i="64"/>
  <c r="K469" i="64"/>
  <c r="Q469" i="64"/>
  <c r="R469" i="64"/>
  <c r="S469" i="64"/>
  <c r="T469" i="64"/>
  <c r="U469" i="64"/>
  <c r="K467" i="64"/>
  <c r="Q467" i="64"/>
  <c r="R467" i="64"/>
  <c r="S467" i="64"/>
  <c r="T467" i="64"/>
  <c r="U467" i="64"/>
  <c r="K468" i="64"/>
  <c r="Q468" i="64"/>
  <c r="R468" i="64"/>
  <c r="S468" i="64"/>
  <c r="T468" i="64"/>
  <c r="U468" i="64"/>
  <c r="K471" i="64"/>
  <c r="Q471" i="64"/>
  <c r="R471" i="64"/>
  <c r="S471" i="64"/>
  <c r="T471" i="64"/>
  <c r="U471" i="64"/>
  <c r="K472" i="64"/>
  <c r="Q472" i="64"/>
  <c r="R472" i="64"/>
  <c r="S472" i="64"/>
  <c r="T472" i="64"/>
  <c r="U472" i="64"/>
  <c r="K473" i="64"/>
  <c r="Q473" i="64"/>
  <c r="R473" i="64"/>
  <c r="S473" i="64"/>
  <c r="T473" i="64"/>
  <c r="U473" i="64"/>
  <c r="K474" i="64"/>
  <c r="Q474" i="64"/>
  <c r="R474" i="64"/>
  <c r="S474" i="64"/>
  <c r="T474" i="64"/>
  <c r="U474" i="64"/>
  <c r="K475" i="64"/>
  <c r="Q475" i="64"/>
  <c r="R475" i="64"/>
  <c r="S475" i="64"/>
  <c r="T475" i="64"/>
  <c r="U475" i="64"/>
  <c r="K476" i="64"/>
  <c r="Q476" i="64"/>
  <c r="R476" i="64"/>
  <c r="S476" i="64"/>
  <c r="T476" i="64"/>
  <c r="U476" i="64"/>
  <c r="K477" i="64"/>
  <c r="Q477" i="64"/>
  <c r="R477" i="64"/>
  <c r="S477" i="64"/>
  <c r="T477" i="64"/>
  <c r="U477" i="64"/>
  <c r="K478" i="64"/>
  <c r="Q478" i="64"/>
  <c r="R478" i="64"/>
  <c r="S478" i="64"/>
  <c r="T478" i="64"/>
  <c r="U478" i="64"/>
  <c r="K479" i="64"/>
  <c r="Q479" i="64"/>
  <c r="R479" i="64"/>
  <c r="S479" i="64"/>
  <c r="T479" i="64"/>
  <c r="U479" i="64"/>
  <c r="K480" i="64"/>
  <c r="Q480" i="64"/>
  <c r="R480" i="64"/>
  <c r="S480" i="64"/>
  <c r="T480" i="64"/>
  <c r="U480" i="64"/>
  <c r="K481" i="64"/>
  <c r="Q481" i="64"/>
  <c r="R481" i="64"/>
  <c r="S481" i="64"/>
  <c r="T481" i="64"/>
  <c r="U481" i="64"/>
  <c r="K482" i="64"/>
  <c r="Q482" i="64"/>
  <c r="R482" i="64"/>
  <c r="S482" i="64"/>
  <c r="T482" i="64"/>
  <c r="U482" i="64"/>
  <c r="K483" i="64"/>
  <c r="Q483" i="64"/>
  <c r="R483" i="64"/>
  <c r="S483" i="64"/>
  <c r="T483" i="64"/>
  <c r="U483" i="64"/>
  <c r="Q484" i="64"/>
  <c r="R484" i="64"/>
  <c r="S484" i="64"/>
  <c r="T484" i="64"/>
  <c r="U484" i="64"/>
  <c r="K485" i="64"/>
  <c r="Q485" i="64"/>
  <c r="R485" i="64"/>
  <c r="S485" i="64"/>
  <c r="T485" i="64"/>
  <c r="U485" i="64"/>
  <c r="K438" i="64"/>
  <c r="Q438" i="64"/>
  <c r="R438" i="64"/>
  <c r="S438" i="64"/>
  <c r="T438" i="64"/>
  <c r="U438" i="64"/>
  <c r="K439" i="64"/>
  <c r="Q439" i="64"/>
  <c r="R439" i="64"/>
  <c r="S439" i="64"/>
  <c r="T439" i="64"/>
  <c r="U439" i="64"/>
  <c r="K486" i="64"/>
  <c r="Q486" i="64"/>
  <c r="R486" i="64"/>
  <c r="S486" i="64"/>
  <c r="T486" i="64"/>
  <c r="U486" i="64"/>
  <c r="K487" i="64"/>
  <c r="Q487" i="64"/>
  <c r="R487" i="64"/>
  <c r="S487" i="64"/>
  <c r="T487" i="64"/>
  <c r="U487" i="64"/>
  <c r="K488" i="64"/>
  <c r="Q488" i="64"/>
  <c r="R488" i="64"/>
  <c r="S488" i="64"/>
  <c r="T488" i="64"/>
  <c r="U488" i="64"/>
  <c r="K489" i="64"/>
  <c r="Q489" i="64"/>
  <c r="R489" i="64"/>
  <c r="S489" i="64"/>
  <c r="T489" i="64"/>
  <c r="U489" i="64"/>
  <c r="K490" i="64"/>
  <c r="Q490" i="64"/>
  <c r="R490" i="64"/>
  <c r="S490" i="64"/>
  <c r="T490" i="64"/>
  <c r="U490" i="64"/>
  <c r="K491" i="64"/>
  <c r="Q491" i="64"/>
  <c r="R491" i="64"/>
  <c r="S491" i="64"/>
  <c r="T491" i="64"/>
  <c r="U491" i="64"/>
  <c r="K492" i="64"/>
  <c r="Q492" i="64"/>
  <c r="R492" i="64"/>
  <c r="S492" i="64"/>
  <c r="T492" i="64"/>
  <c r="U492" i="64"/>
  <c r="K493" i="64"/>
  <c r="Q493" i="64"/>
  <c r="R493" i="64"/>
  <c r="S493" i="64"/>
  <c r="T493" i="64"/>
  <c r="U493" i="64"/>
  <c r="K494" i="64"/>
  <c r="Q494" i="64"/>
  <c r="R494" i="64"/>
  <c r="S494" i="64"/>
  <c r="T494" i="64"/>
  <c r="U494" i="64"/>
  <c r="M14" i="3" l="1"/>
  <c r="M15" i="3"/>
  <c r="M16" i="3"/>
  <c r="M18" i="3"/>
  <c r="M23" i="3"/>
  <c r="M24" i="3"/>
  <c r="M27" i="3"/>
  <c r="M28" i="3"/>
  <c r="M30" i="3"/>
  <c r="M31" i="3"/>
  <c r="M33" i="3"/>
  <c r="M34" i="3"/>
  <c r="M35" i="3"/>
  <c r="M2" i="3"/>
  <c r="M36" i="3"/>
  <c r="M37" i="3"/>
  <c r="M38" i="3"/>
  <c r="M40" i="3"/>
  <c r="M3" i="3"/>
  <c r="M41" i="3"/>
  <c r="M4" i="3"/>
  <c r="M42" i="3"/>
  <c r="M5" i="3"/>
  <c r="M47" i="3"/>
  <c r="M48" i="3"/>
  <c r="M50" i="3"/>
  <c r="M51" i="3"/>
  <c r="M52" i="3"/>
  <c r="M55" i="3"/>
  <c r="M56" i="3"/>
  <c r="M65" i="3"/>
  <c r="M67" i="3"/>
  <c r="M72" i="3"/>
  <c r="M71" i="3"/>
  <c r="M75" i="3"/>
  <c r="M78" i="3"/>
  <c r="M82" i="3"/>
  <c r="M83" i="3"/>
  <c r="M84" i="3"/>
  <c r="M86" i="3"/>
  <c r="M87" i="3"/>
  <c r="M89" i="3"/>
  <c r="M90" i="3"/>
  <c r="M92" i="3"/>
  <c r="M95" i="3"/>
  <c r="M98" i="3"/>
  <c r="M99" i="3"/>
  <c r="M100" i="3"/>
  <c r="M140" i="3"/>
  <c r="M141" i="3"/>
  <c r="M153" i="3"/>
  <c r="M152" i="3"/>
  <c r="M154" i="3"/>
  <c r="M155" i="3"/>
  <c r="M158" i="3"/>
  <c r="M161" i="3"/>
  <c r="M162" i="3"/>
  <c r="M173" i="3"/>
  <c r="M174" i="3"/>
  <c r="M175" i="3"/>
  <c r="M6" i="3"/>
  <c r="M176" i="3"/>
  <c r="M177" i="3"/>
  <c r="M179" i="3"/>
  <c r="M180" i="3"/>
  <c r="M186" i="3"/>
  <c r="M187" i="3"/>
  <c r="M188" i="3"/>
  <c r="M189" i="3"/>
  <c r="M190" i="3"/>
  <c r="M192" i="3"/>
  <c r="M193" i="3"/>
  <c r="M198" i="3"/>
  <c r="M199" i="3"/>
  <c r="M203" i="3"/>
  <c r="M204" i="3"/>
  <c r="M207" i="3"/>
  <c r="M206" i="3"/>
  <c r="M208" i="3"/>
  <c r="M209" i="3"/>
  <c r="M211" i="3"/>
  <c r="M212" i="3"/>
  <c r="M213" i="3"/>
  <c r="M225" i="3"/>
  <c r="M227" i="3"/>
  <c r="M230" i="3"/>
  <c r="M231" i="3"/>
  <c r="M232" i="3"/>
  <c r="M9" i="3"/>
  <c r="M10" i="3"/>
  <c r="M11" i="3"/>
  <c r="M12" i="3"/>
  <c r="M13" i="3"/>
  <c r="M17" i="3"/>
  <c r="M19" i="3"/>
  <c r="M20" i="3"/>
  <c r="M21" i="3"/>
  <c r="M22" i="3"/>
  <c r="M29" i="3"/>
  <c r="M32" i="3"/>
  <c r="M39" i="3"/>
  <c r="M43" i="3"/>
  <c r="M44" i="3"/>
  <c r="M45" i="3"/>
  <c r="M57" i="3"/>
  <c r="M49" i="3"/>
  <c r="M54" i="3"/>
  <c r="M58" i="3"/>
  <c r="M59" i="3"/>
  <c r="M60" i="3"/>
  <c r="M61" i="3"/>
  <c r="M62" i="3"/>
  <c r="M63" i="3"/>
  <c r="M66" i="3"/>
  <c r="M68" i="3"/>
  <c r="M69" i="3"/>
  <c r="M70" i="3"/>
  <c r="M74" i="3"/>
  <c r="M73" i="3"/>
  <c r="M79" i="3"/>
  <c r="M81" i="3"/>
  <c r="M80" i="3"/>
  <c r="M85" i="3"/>
  <c r="M88" i="3"/>
  <c r="M91" i="3"/>
  <c r="M93" i="3"/>
  <c r="M94" i="3"/>
  <c r="M96" i="3"/>
  <c r="M97" i="3"/>
  <c r="M101" i="3"/>
  <c r="M102" i="3"/>
  <c r="M103" i="3"/>
  <c r="M104" i="3"/>
  <c r="M105" i="3"/>
  <c r="M106" i="3"/>
  <c r="M107" i="3"/>
  <c r="M108" i="3"/>
  <c r="M109" i="3"/>
  <c r="M110" i="3"/>
  <c r="M111" i="3"/>
  <c r="M114" i="3"/>
  <c r="M115" i="3"/>
  <c r="M116" i="3"/>
  <c r="M117" i="3"/>
  <c r="M118" i="3"/>
  <c r="M119" i="3"/>
  <c r="M120" i="3"/>
  <c r="M121" i="3"/>
  <c r="M122" i="3"/>
  <c r="M123" i="3"/>
  <c r="M127" i="3"/>
  <c r="M124" i="3"/>
  <c r="M125" i="3"/>
  <c r="M126" i="3"/>
  <c r="M128" i="3"/>
  <c r="M129" i="3"/>
  <c r="M130" i="3"/>
  <c r="M131" i="3"/>
  <c r="M132" i="3"/>
  <c r="M133" i="3"/>
  <c r="M134" i="3"/>
  <c r="M135" i="3"/>
  <c r="M136" i="3"/>
  <c r="M137" i="3"/>
  <c r="M138" i="3"/>
  <c r="M139" i="3"/>
  <c r="M142" i="3"/>
  <c r="M143" i="3"/>
  <c r="M144" i="3"/>
  <c r="M145" i="3"/>
  <c r="M146" i="3"/>
  <c r="M147" i="3"/>
  <c r="M149" i="3"/>
  <c r="M150" i="3"/>
  <c r="M148" i="3"/>
  <c r="M156" i="3"/>
  <c r="M157" i="3"/>
  <c r="M160" i="3"/>
  <c r="M163" i="3"/>
  <c r="M164" i="3"/>
  <c r="M165" i="3"/>
  <c r="M166" i="3"/>
  <c r="M167" i="3"/>
  <c r="M169" i="3"/>
  <c r="M168" i="3"/>
  <c r="M171" i="3"/>
  <c r="M170" i="3"/>
  <c r="M172" i="3"/>
  <c r="M178" i="3"/>
  <c r="M182" i="3"/>
  <c r="M181" i="3"/>
  <c r="M183" i="3"/>
  <c r="M184" i="3"/>
  <c r="M185" i="3"/>
  <c r="M191" i="3"/>
  <c r="M197" i="3"/>
  <c r="M200" i="3"/>
  <c r="M201" i="3"/>
  <c r="M202" i="3"/>
  <c r="M205" i="3"/>
  <c r="M210" i="3"/>
  <c r="M214" i="3"/>
  <c r="M215" i="3"/>
  <c r="M216" i="3"/>
  <c r="M217" i="3"/>
  <c r="M218" i="3"/>
  <c r="M219" i="3"/>
  <c r="M220" i="3"/>
  <c r="M221" i="3"/>
  <c r="M223" i="3"/>
  <c r="M222" i="3"/>
  <c r="M224" i="3"/>
  <c r="M229" i="3"/>
  <c r="M228" i="3"/>
  <c r="M233" i="3"/>
  <c r="M194" i="3"/>
  <c r="M159" i="3"/>
  <c r="M25" i="3"/>
  <c r="M8" i="3"/>
  <c r="M46" i="3"/>
  <c r="M196" i="3"/>
  <c r="M77" i="3"/>
  <c r="M64" i="3"/>
  <c r="M195" i="3"/>
  <c r="M226" i="3"/>
  <c r="M113" i="3"/>
  <c r="M26" i="3"/>
  <c r="M151" i="3"/>
  <c r="M112" i="3"/>
  <c r="M7" i="3"/>
  <c r="Q3" i="57" l="1"/>
  <c r="R274" i="57" a="1"/>
  <c r="R274" i="57" s="1"/>
  <c r="R273" i="57" a="1"/>
  <c r="R273" i="57" s="1"/>
  <c r="R276" i="57" a="1"/>
  <c r="R276" i="57" s="1"/>
  <c r="R272" i="57" a="1"/>
  <c r="R272" i="57" s="1"/>
  <c r="R275" i="57" a="1"/>
  <c r="R275" i="57" s="1"/>
  <c r="R10" i="57" a="1"/>
  <c r="R10" i="57" s="1"/>
  <c r="R11" i="57" a="1"/>
  <c r="R11" i="57" s="1"/>
  <c r="R16" i="57" a="1"/>
  <c r="R16" i="57" s="1"/>
  <c r="R21" i="57" a="1"/>
  <c r="R21" i="57" s="1"/>
  <c r="R22" i="57" a="1"/>
  <c r="R22" i="57" s="1"/>
  <c r="R209" i="57" a="1"/>
  <c r="R209" i="57" s="1"/>
  <c r="R210" i="57" a="1"/>
  <c r="R210" i="57" s="1"/>
  <c r="R23" i="57" a="1"/>
  <c r="R23" i="57" s="1"/>
  <c r="R56" i="57" a="1"/>
  <c r="R56" i="57" s="1"/>
  <c r="R58" i="57" a="1"/>
  <c r="R58" i="57" s="1"/>
  <c r="R24" i="57" a="1"/>
  <c r="R24" i="57" s="1"/>
  <c r="R190" i="57" a="1"/>
  <c r="R190" i="57" s="1"/>
  <c r="R197" i="57" a="1"/>
  <c r="R197" i="57" s="1"/>
  <c r="R198" i="57" a="1"/>
  <c r="R198" i="57" s="1"/>
  <c r="R25" i="57" a="1"/>
  <c r="R25" i="57" s="1"/>
  <c r="R26" i="57" a="1"/>
  <c r="R26" i="57" s="1"/>
  <c r="R28" i="57" a="1"/>
  <c r="R28" i="57" s="1"/>
  <c r="R30" i="57" a="1"/>
  <c r="R30" i="57" s="1"/>
  <c r="R27" i="57" a="1"/>
  <c r="R27" i="57" s="1"/>
  <c r="R29" i="57" a="1"/>
  <c r="R29" i="57" s="1"/>
  <c r="R31" i="57" a="1"/>
  <c r="R31" i="57" s="1"/>
  <c r="R40" i="57" a="1"/>
  <c r="R40" i="57" s="1"/>
  <c r="R277" i="57" a="1"/>
  <c r="R277" i="57" s="1"/>
  <c r="R278" i="57" a="1"/>
  <c r="R278" i="57" s="1"/>
  <c r="R41" i="57" a="1"/>
  <c r="R41" i="57" s="1"/>
  <c r="R42" i="57" a="1"/>
  <c r="R42" i="57" s="1"/>
  <c r="R211" i="57" a="1"/>
  <c r="R211" i="57" s="1"/>
  <c r="R212" i="57" a="1"/>
  <c r="R212" i="57" s="1"/>
  <c r="R43" i="57" a="1"/>
  <c r="R43" i="57" s="1"/>
  <c r="R47" i="57" a="1"/>
  <c r="R47" i="57" s="1"/>
  <c r="R44" i="57" a="1"/>
  <c r="R44" i="57" s="1"/>
  <c r="R48" i="57" a="1"/>
  <c r="R48" i="57" s="1"/>
  <c r="R45" i="57" a="1"/>
  <c r="R45" i="57" s="1"/>
  <c r="R49" i="57" a="1"/>
  <c r="R49" i="57" s="1"/>
  <c r="R51" i="57" a="1"/>
  <c r="R51" i="57" s="1"/>
  <c r="R52" i="57" a="1"/>
  <c r="R52" i="57" s="1"/>
  <c r="R53" i="57" a="1"/>
  <c r="R53" i="57" s="1"/>
  <c r="R54" i="57" a="1"/>
  <c r="R54" i="57" s="1"/>
  <c r="R55" i="57" a="1"/>
  <c r="R55" i="57" s="1"/>
  <c r="R57" i="57" a="1"/>
  <c r="R57" i="57" s="1"/>
  <c r="R59" i="57" a="1"/>
  <c r="R59" i="57" s="1"/>
  <c r="R60" i="57" a="1"/>
  <c r="R60" i="57" s="1"/>
  <c r="R62" i="57" a="1"/>
  <c r="R62" i="57" s="1"/>
  <c r="R61" i="57" a="1"/>
  <c r="R61" i="57" s="1"/>
  <c r="R63" i="57" a="1"/>
  <c r="R63" i="57" s="1"/>
  <c r="R64" i="57" a="1"/>
  <c r="R64" i="57" s="1"/>
  <c r="R65" i="57" a="1"/>
  <c r="R65" i="57" s="1"/>
  <c r="R66" i="57" a="1"/>
  <c r="R66" i="57" s="1"/>
  <c r="R67" i="57" a="1"/>
  <c r="R67" i="57" s="1"/>
  <c r="R72" i="57" a="1"/>
  <c r="R72" i="57" s="1"/>
  <c r="R74" i="57" a="1"/>
  <c r="R74" i="57" s="1"/>
  <c r="R68" i="57" a="1"/>
  <c r="R68" i="57" s="1"/>
  <c r="R69" i="57" a="1"/>
  <c r="R69" i="57" s="1"/>
  <c r="R70" i="57" a="1"/>
  <c r="R70" i="57" s="1"/>
  <c r="R71" i="57" a="1"/>
  <c r="R71" i="57" s="1"/>
  <c r="R73" i="57" a="1"/>
  <c r="R73" i="57" s="1"/>
  <c r="R75" i="57" a="1"/>
  <c r="R75" i="57" s="1"/>
  <c r="R77" i="57" a="1"/>
  <c r="R77" i="57" s="1"/>
  <c r="R80" i="57" a="1"/>
  <c r="R80" i="57" s="1"/>
  <c r="R82" i="57" a="1"/>
  <c r="R82" i="57" s="1"/>
  <c r="R84" i="57" a="1"/>
  <c r="R84" i="57" s="1"/>
  <c r="R85" i="57" a="1"/>
  <c r="R85" i="57" s="1"/>
  <c r="R206" i="57" a="1"/>
  <c r="R206" i="57" s="1"/>
  <c r="R208" i="57" a="1"/>
  <c r="R208" i="57" s="1"/>
  <c r="R205" i="57" a="1"/>
  <c r="R205" i="57" s="1"/>
  <c r="R203" i="57" a="1"/>
  <c r="R203" i="57" s="1"/>
  <c r="R202" i="57" a="1"/>
  <c r="R202" i="57" s="1"/>
  <c r="R318" i="57" a="1"/>
  <c r="R318" i="57" s="1"/>
  <c r="R319" i="57" a="1"/>
  <c r="R319" i="57" s="1"/>
  <c r="R204" i="57" a="1"/>
  <c r="R204" i="57" s="1"/>
  <c r="R320" i="57" a="1"/>
  <c r="R320" i="57" s="1"/>
  <c r="R321" i="57" a="1"/>
  <c r="R321" i="57" s="1"/>
  <c r="R207" i="57" a="1"/>
  <c r="R207" i="57" s="1"/>
  <c r="R86" i="57" a="1"/>
  <c r="R86" i="57" s="1"/>
  <c r="R87" i="57" a="1"/>
  <c r="R87" i="57" s="1"/>
  <c r="R88" i="57" a="1"/>
  <c r="R88" i="57" s="1"/>
  <c r="R89" i="57" a="1"/>
  <c r="R89" i="57" s="1"/>
  <c r="R90" i="57" a="1"/>
  <c r="R90" i="57" s="1"/>
  <c r="R91" i="57" a="1"/>
  <c r="R91" i="57" s="1"/>
  <c r="R279" i="57" a="1"/>
  <c r="R279" i="57" s="1"/>
  <c r="R280" i="57" a="1"/>
  <c r="R280" i="57" s="1"/>
  <c r="R106" i="57" a="1"/>
  <c r="R106" i="57" s="1"/>
  <c r="R107" i="57" a="1"/>
  <c r="R107" i="57" s="1"/>
  <c r="R92" i="57" a="1"/>
  <c r="R92" i="57" s="1"/>
  <c r="R94" i="57" a="1"/>
  <c r="R94" i="57" s="1"/>
  <c r="R95" i="57" a="1"/>
  <c r="R95" i="57" s="1"/>
  <c r="R93" i="57" a="1"/>
  <c r="R93" i="57" s="1"/>
  <c r="R96" i="57" a="1"/>
  <c r="R96" i="57" s="1"/>
  <c r="R97" i="57" a="1"/>
  <c r="R97" i="57" s="1"/>
  <c r="R98" i="57" a="1"/>
  <c r="R98" i="57" s="1"/>
  <c r="R99" i="57" a="1"/>
  <c r="R99" i="57" s="1"/>
  <c r="R100" i="57" a="1"/>
  <c r="R100" i="57" s="1"/>
  <c r="R101" i="57" a="1"/>
  <c r="R101" i="57" s="1"/>
  <c r="R102" i="57" a="1"/>
  <c r="R102" i="57" s="1"/>
  <c r="R103" i="57" a="1"/>
  <c r="R103" i="57" s="1"/>
  <c r="R104" i="57" a="1"/>
  <c r="R104" i="57" s="1"/>
  <c r="R105" i="57" a="1"/>
  <c r="R105" i="57" s="1"/>
  <c r="R108" i="57" a="1"/>
  <c r="R108" i="57" s="1"/>
  <c r="R109" i="57" a="1"/>
  <c r="R109" i="57" s="1"/>
  <c r="R115" i="57" a="1"/>
  <c r="R115" i="57" s="1"/>
  <c r="R110" i="57" a="1"/>
  <c r="R110" i="57" s="1"/>
  <c r="R111" i="57" a="1"/>
  <c r="R111" i="57" s="1"/>
  <c r="R112" i="57" a="1"/>
  <c r="R112" i="57" s="1"/>
  <c r="R113" i="57" a="1"/>
  <c r="R113" i="57" s="1"/>
  <c r="R117" i="57" a="1"/>
  <c r="R117" i="57" s="1"/>
  <c r="R114" i="57" a="1"/>
  <c r="R114" i="57" s="1"/>
  <c r="R118" i="57" a="1"/>
  <c r="R118" i="57" s="1"/>
  <c r="R116" i="57" a="1"/>
  <c r="R116" i="57" s="1"/>
  <c r="R119" i="57" a="1"/>
  <c r="R119" i="57" s="1"/>
  <c r="R120" i="57" a="1"/>
  <c r="R120" i="57" s="1"/>
  <c r="R122" i="57" a="1"/>
  <c r="R122" i="57" s="1"/>
  <c r="R121" i="57" a="1"/>
  <c r="R121" i="57" s="1"/>
  <c r="R123" i="57" a="1"/>
  <c r="R123" i="57" s="1"/>
  <c r="R124" i="57" a="1"/>
  <c r="R124" i="57" s="1"/>
  <c r="R125" i="57" a="1"/>
  <c r="R125" i="57" s="1"/>
  <c r="R176" i="57" a="1"/>
  <c r="R176" i="57" s="1"/>
  <c r="R225" i="57" a="1"/>
  <c r="R225" i="57" s="1"/>
  <c r="R128" i="57" a="1"/>
  <c r="R128" i="57" s="1"/>
  <c r="R129" i="57" a="1"/>
  <c r="R129" i="57" s="1"/>
  <c r="R130" i="57" a="1"/>
  <c r="R130" i="57" s="1"/>
  <c r="R217" i="57" a="1"/>
  <c r="R217" i="57" s="1"/>
  <c r="R218" i="57" a="1"/>
  <c r="R218" i="57" s="1"/>
  <c r="R131" i="57" a="1"/>
  <c r="R131" i="57" s="1"/>
  <c r="R132" i="57" a="1"/>
  <c r="R132" i="57" s="1"/>
  <c r="R134" i="57" a="1"/>
  <c r="R134" i="57" s="1"/>
  <c r="R133" i="57" a="1"/>
  <c r="R133" i="57" s="1"/>
  <c r="R135" i="57" a="1"/>
  <c r="R135" i="57" s="1"/>
  <c r="R136" i="57" a="1"/>
  <c r="R136" i="57" s="1"/>
  <c r="R372" i="57" a="1"/>
  <c r="R372" i="57" s="1"/>
  <c r="R373" i="57" a="1"/>
  <c r="R373" i="57" s="1"/>
  <c r="R137" i="57" a="1"/>
  <c r="R137" i="57" s="1"/>
  <c r="R142" i="57" a="1"/>
  <c r="R142" i="57" s="1"/>
  <c r="R140" i="57" a="1"/>
  <c r="R140" i="57" s="1"/>
  <c r="R141" i="57" a="1"/>
  <c r="R141" i="57" s="1"/>
  <c r="R215" i="57" a="1"/>
  <c r="R215" i="57" s="1"/>
  <c r="R216" i="57" a="1"/>
  <c r="R216" i="57" s="1"/>
  <c r="R147" i="57" a="1"/>
  <c r="R147" i="57" s="1"/>
  <c r="R148" i="57" a="1"/>
  <c r="R148" i="57" s="1"/>
  <c r="R487" i="57" a="1"/>
  <c r="R487" i="57" s="1"/>
  <c r="R489" i="57" a="1"/>
  <c r="R489" i="57" s="1"/>
  <c r="R488" i="57" a="1"/>
  <c r="R488" i="57" s="1"/>
  <c r="R490" i="57" a="1"/>
  <c r="R490" i="57" s="1"/>
  <c r="R149" i="57" a="1"/>
  <c r="R149" i="57" s="1"/>
  <c r="R239" i="57" a="1"/>
  <c r="R239" i="57" s="1"/>
  <c r="R150" i="57" a="1"/>
  <c r="R150" i="57" s="1"/>
  <c r="R151" i="57" a="1"/>
  <c r="R151" i="57" s="1"/>
  <c r="R154" i="57" a="1"/>
  <c r="R154" i="57" s="1"/>
  <c r="R155" i="57" a="1"/>
  <c r="R155" i="57" s="1"/>
  <c r="R152" i="57" a="1"/>
  <c r="R152" i="57" s="1"/>
  <c r="R153" i="57" a="1"/>
  <c r="R153" i="57" s="1"/>
  <c r="R156" i="57" a="1"/>
  <c r="R156" i="57" s="1"/>
  <c r="R157" i="57" a="1"/>
  <c r="R157" i="57" s="1"/>
  <c r="R158" i="57" a="1"/>
  <c r="R158" i="57" s="1"/>
  <c r="R159" i="57" a="1"/>
  <c r="R159" i="57" s="1"/>
  <c r="R160" i="57" a="1"/>
  <c r="R160" i="57" s="1"/>
  <c r="R164" i="57" a="1"/>
  <c r="R164" i="57" s="1"/>
  <c r="R165" i="57" a="1"/>
  <c r="R165" i="57" s="1"/>
  <c r="R166" i="57" a="1"/>
  <c r="R166" i="57" s="1"/>
  <c r="R167" i="57" a="1"/>
  <c r="R167" i="57" s="1"/>
  <c r="R168" i="57" a="1"/>
  <c r="R168" i="57" s="1"/>
  <c r="R169" i="57" a="1"/>
  <c r="R169" i="57" s="1"/>
  <c r="R170" i="57" a="1"/>
  <c r="R170" i="57" s="1"/>
  <c r="R171" i="57" a="1"/>
  <c r="R171" i="57" s="1"/>
  <c r="R172" i="57" a="1"/>
  <c r="R172" i="57" s="1"/>
  <c r="R161" i="57" a="1"/>
  <c r="R161" i="57" s="1"/>
  <c r="R162" i="57" a="1"/>
  <c r="R162" i="57" s="1"/>
  <c r="R163" i="57" a="1"/>
  <c r="R163" i="57" s="1"/>
  <c r="R173" i="57" a="1"/>
  <c r="R173" i="57" s="1"/>
  <c r="R174" i="57" a="1"/>
  <c r="R174" i="57" s="1"/>
  <c r="R175" i="57" a="1"/>
  <c r="R175" i="57" s="1"/>
  <c r="R177" i="57" a="1"/>
  <c r="R177" i="57" s="1"/>
  <c r="R178" i="57" a="1"/>
  <c r="R178" i="57" s="1"/>
  <c r="R374" i="57" a="1"/>
  <c r="R374" i="57" s="1"/>
  <c r="R375" i="57" a="1"/>
  <c r="R375" i="57" s="1"/>
  <c r="R228" i="57" a="1"/>
  <c r="R228" i="57" s="1"/>
  <c r="R464" i="57" a="1"/>
  <c r="R464" i="57" s="1"/>
  <c r="R466" i="57" a="1"/>
  <c r="R466" i="57" s="1"/>
  <c r="R465" i="57" a="1"/>
  <c r="R465" i="57" s="1"/>
  <c r="R467" i="57" a="1"/>
  <c r="R467" i="57" s="1"/>
  <c r="R179" i="57" a="1"/>
  <c r="R179" i="57" s="1"/>
  <c r="R180" i="57" a="1"/>
  <c r="R180" i="57" s="1"/>
  <c r="R226" i="57" a="1"/>
  <c r="R226" i="57" s="1"/>
  <c r="R227" i="57" a="1"/>
  <c r="R227" i="57" s="1"/>
  <c r="R17" i="57" a="1"/>
  <c r="R17" i="57" s="1"/>
  <c r="R181" i="57" a="1"/>
  <c r="R181" i="57" s="1"/>
  <c r="R182" i="57" a="1"/>
  <c r="R182" i="57" s="1"/>
  <c r="R183" i="57" a="1"/>
  <c r="R183" i="57" s="1"/>
  <c r="R184" i="57" a="1"/>
  <c r="R184" i="57" s="1"/>
  <c r="R185" i="57" a="1"/>
  <c r="R185" i="57" s="1"/>
  <c r="R32" i="57" a="1"/>
  <c r="R32" i="57" s="1"/>
  <c r="R33" i="57" a="1"/>
  <c r="R33" i="57" s="1"/>
  <c r="R76" i="57" a="1"/>
  <c r="R76" i="57" s="1"/>
  <c r="R78" i="57" a="1"/>
  <c r="R78" i="57" s="1"/>
  <c r="R450" i="57" a="1"/>
  <c r="R450" i="57" s="1"/>
  <c r="R453" i="57" a="1"/>
  <c r="R453" i="57" s="1"/>
  <c r="R451" i="57" a="1"/>
  <c r="R451" i="57" s="1"/>
  <c r="R454" i="57" a="1"/>
  <c r="R454" i="57" s="1"/>
  <c r="R452" i="57" a="1"/>
  <c r="R452" i="57" s="1"/>
  <c r="R455" i="57" a="1"/>
  <c r="R455" i="57" s="1"/>
  <c r="R229" i="57" a="1"/>
  <c r="R229" i="57" s="1"/>
  <c r="R186" i="57" a="1"/>
  <c r="R186" i="57" s="1"/>
  <c r="R187" i="57" a="1"/>
  <c r="R187" i="57" s="1"/>
  <c r="R79" i="57" a="1"/>
  <c r="R79" i="57" s="1"/>
  <c r="R81" i="57" a="1"/>
  <c r="R81" i="57" s="1"/>
  <c r="R196" i="57" a="1"/>
  <c r="R196" i="57" s="1"/>
  <c r="R199" i="57" a="1"/>
  <c r="R199" i="57" s="1"/>
  <c r="R201" i="57" a="1"/>
  <c r="R201" i="57" s="1"/>
  <c r="R189" i="57" a="1"/>
  <c r="R189" i="57" s="1"/>
  <c r="R193" i="57" a="1"/>
  <c r="R193" i="57" s="1"/>
  <c r="R191" i="57" a="1"/>
  <c r="R191" i="57" s="1"/>
  <c r="R194" i="57" a="1"/>
  <c r="R194" i="57" s="1"/>
  <c r="R195" i="57" a="1"/>
  <c r="R195" i="57" s="1"/>
  <c r="R192" i="57" a="1"/>
  <c r="R192" i="57" s="1"/>
  <c r="R376" i="57" a="1"/>
  <c r="R376" i="57" s="1"/>
  <c r="R377" i="57" a="1"/>
  <c r="R377" i="57" s="1"/>
  <c r="R240" i="57" a="1"/>
  <c r="R240" i="57" s="1"/>
  <c r="R4" i="57" a="1"/>
  <c r="R4" i="57" s="1"/>
  <c r="R5" i="57" a="1"/>
  <c r="R5" i="57" s="1"/>
  <c r="R6" i="57" a="1"/>
  <c r="R6" i="57" s="1"/>
  <c r="R7" i="57" a="1"/>
  <c r="R7" i="57" s="1"/>
  <c r="R8" i="57" a="1"/>
  <c r="R8" i="57" s="1"/>
  <c r="R230" i="57" a="1"/>
  <c r="R230" i="57" s="1"/>
  <c r="R232" i="57" a="1"/>
  <c r="R232" i="57" s="1"/>
  <c r="R231" i="57" a="1"/>
  <c r="R231" i="57" s="1"/>
  <c r="R233" i="57" a="1"/>
  <c r="R233" i="57" s="1"/>
  <c r="R270" i="57" a="1"/>
  <c r="R270" i="57" s="1"/>
  <c r="R418" i="57" a="1"/>
  <c r="R418" i="57" s="1"/>
  <c r="R422" i="57" a="1"/>
  <c r="R422" i="57" s="1"/>
  <c r="R419" i="57" a="1"/>
  <c r="R419" i="57" s="1"/>
  <c r="R423" i="57" a="1"/>
  <c r="R423" i="57" s="1"/>
  <c r="R219" i="57" a="1"/>
  <c r="R219" i="57" s="1"/>
  <c r="R220" i="57" a="1"/>
  <c r="R220" i="57" s="1"/>
  <c r="R285" i="57" a="1"/>
  <c r="R285" i="57" s="1"/>
  <c r="R286" i="57" a="1"/>
  <c r="R286" i="57" s="1"/>
  <c r="R236" i="57" a="1"/>
  <c r="R236" i="57" s="1"/>
  <c r="R234" i="57" a="1"/>
  <c r="R234" i="57" s="1"/>
  <c r="R235" i="57" a="1"/>
  <c r="R235" i="57" s="1"/>
  <c r="R237" i="57" a="1"/>
  <c r="R237" i="57" s="1"/>
  <c r="R238" i="57" a="1"/>
  <c r="R238" i="57" s="1"/>
  <c r="R323" i="57" a="1"/>
  <c r="R323" i="57" s="1"/>
  <c r="R325" i="57" a="1"/>
  <c r="R325" i="57" s="1"/>
  <c r="R456" i="57" a="1"/>
  <c r="R456" i="57" s="1"/>
  <c r="R458" i="57" a="1"/>
  <c r="R458" i="57" s="1"/>
  <c r="R457" i="57" a="1"/>
  <c r="R457" i="57" s="1"/>
  <c r="R459" i="57" a="1"/>
  <c r="R459" i="57" s="1"/>
  <c r="R378" i="57" a="1"/>
  <c r="R378" i="57" s="1"/>
  <c r="R243" i="57" a="1"/>
  <c r="R243" i="57" s="1"/>
  <c r="R241" i="57" a="1"/>
  <c r="R241" i="57" s="1"/>
  <c r="R242" i="57" a="1"/>
  <c r="R242" i="57" s="1"/>
  <c r="R291" i="57" a="1"/>
  <c r="R291" i="57" s="1"/>
  <c r="R294" i="57" a="1"/>
  <c r="R294" i="57" s="1"/>
  <c r="R468" i="57" a="1"/>
  <c r="R468" i="57" s="1"/>
  <c r="R469" i="57" a="1"/>
  <c r="R469" i="57" s="1"/>
  <c r="R301" i="57" a="1"/>
  <c r="R301" i="57" s="1"/>
  <c r="R303" i="57" a="1"/>
  <c r="R303" i="57" s="1"/>
  <c r="R298" i="57" a="1"/>
  <c r="R298" i="57" s="1"/>
  <c r="R297" i="57" a="1"/>
  <c r="R297" i="57" s="1"/>
  <c r="R299" i="57" a="1"/>
  <c r="R299" i="57" s="1"/>
  <c r="R300" i="57" a="1"/>
  <c r="R300" i="57" s="1"/>
  <c r="R302" i="57" a="1"/>
  <c r="R302" i="57" s="1"/>
  <c r="R304" i="57" a="1"/>
  <c r="R304" i="57" s="1"/>
  <c r="R305" i="57" a="1"/>
  <c r="R305" i="57" s="1"/>
  <c r="R306" i="57" a="1"/>
  <c r="R306" i="57" s="1"/>
  <c r="R307" i="57" a="1"/>
  <c r="R307" i="57" s="1"/>
  <c r="R379" i="57" a="1"/>
  <c r="R379" i="57" s="1"/>
  <c r="R380" i="57" a="1"/>
  <c r="R380" i="57" s="1"/>
  <c r="R327" i="57" a="1"/>
  <c r="R327" i="57" s="1"/>
  <c r="R331" i="57" a="1"/>
  <c r="R331" i="57" s="1"/>
  <c r="R330" i="57" a="1"/>
  <c r="R330" i="57" s="1"/>
  <c r="R333" i="57" a="1"/>
  <c r="R333" i="57" s="1"/>
  <c r="R329" i="57" a="1"/>
  <c r="R329" i="57" s="1"/>
  <c r="R326" i="57" a="1"/>
  <c r="R326" i="57" s="1"/>
  <c r="R332" i="57" a="1"/>
  <c r="R332" i="57" s="1"/>
  <c r="R255" i="57" a="1"/>
  <c r="R255" i="57" s="1"/>
  <c r="R253" i="57" a="1"/>
  <c r="R253" i="57" s="1"/>
  <c r="R328" i="57" a="1"/>
  <c r="R328" i="57" s="1"/>
  <c r="R308" i="57" a="1"/>
  <c r="R308" i="57" s="1"/>
  <c r="R309" i="57" a="1"/>
  <c r="R309" i="57" s="1"/>
  <c r="R310" i="57" a="1"/>
  <c r="R310" i="57" s="1"/>
  <c r="R311" i="57" a="1"/>
  <c r="R311" i="57" s="1"/>
  <c r="R138" i="57" a="1"/>
  <c r="R138" i="57" s="1"/>
  <c r="R139" i="57" a="1"/>
  <c r="R139" i="57" s="1"/>
  <c r="R287" i="57" a="1"/>
  <c r="R287" i="57" s="1"/>
  <c r="R288" i="57" a="1"/>
  <c r="R288" i="57" s="1"/>
  <c r="R244" i="57" a="1"/>
  <c r="R244" i="57" s="1"/>
  <c r="R246" i="57" a="1"/>
  <c r="R246" i="57" s="1"/>
  <c r="R245" i="57" a="1"/>
  <c r="R245" i="57" s="1"/>
  <c r="R247" i="57" a="1"/>
  <c r="R247" i="57" s="1"/>
  <c r="R252" i="57" a="1"/>
  <c r="R252" i="57" s="1"/>
  <c r="R312" i="57" a="1"/>
  <c r="R312" i="57" s="1"/>
  <c r="R254" i="57" a="1"/>
  <c r="R254" i="57" s="1"/>
  <c r="R256" i="57" a="1"/>
  <c r="R256" i="57" s="1"/>
  <c r="R314" i="57" a="1"/>
  <c r="R314" i="57" s="1"/>
  <c r="R316" i="57" a="1"/>
  <c r="R316" i="57" s="1"/>
  <c r="R313" i="57" a="1"/>
  <c r="R313" i="57" s="1"/>
  <c r="R315" i="57" a="1"/>
  <c r="R315" i="57" s="1"/>
  <c r="R317" i="57" a="1"/>
  <c r="R317" i="57" s="1"/>
  <c r="R257" i="57" a="1"/>
  <c r="R257" i="57" s="1"/>
  <c r="R34" i="57" a="1"/>
  <c r="R34" i="57" s="1"/>
  <c r="R36" i="57" a="1"/>
  <c r="R36" i="57" s="1"/>
  <c r="R35" i="57" a="1"/>
  <c r="R35" i="57" s="1"/>
  <c r="R37" i="57" a="1"/>
  <c r="R37" i="57" s="1"/>
  <c r="R260" i="57" a="1"/>
  <c r="R260" i="57" s="1"/>
  <c r="R354" i="57" a="1"/>
  <c r="R354" i="57" s="1"/>
  <c r="R355" i="57" a="1"/>
  <c r="R355" i="57" s="1"/>
  <c r="R356" i="57" a="1"/>
  <c r="R356" i="57" s="1"/>
  <c r="R357" i="57" a="1"/>
  <c r="R357" i="57" s="1"/>
  <c r="R262" i="57" a="1"/>
  <c r="R262" i="57" s="1"/>
  <c r="R358" i="57" a="1"/>
  <c r="R358" i="57" s="1"/>
  <c r="R360" i="57" a="1"/>
  <c r="R360" i="57" s="1"/>
  <c r="R362" i="57" a="1"/>
  <c r="R362" i="57" s="1"/>
  <c r="R359" i="57" a="1"/>
  <c r="R359" i="57" s="1"/>
  <c r="R361" i="57" a="1"/>
  <c r="R361" i="57" s="1"/>
  <c r="R363" i="57" a="1"/>
  <c r="R363" i="57" s="1"/>
  <c r="R83" i="57" a="1"/>
  <c r="R83" i="57" s="1"/>
  <c r="R368" i="57" a="1"/>
  <c r="R368" i="57" s="1"/>
  <c r="R369" i="57" a="1"/>
  <c r="R369" i="57" s="1"/>
  <c r="R364" i="57" a="1"/>
  <c r="R364" i="57" s="1"/>
  <c r="R365" i="57" a="1"/>
  <c r="R365" i="57" s="1"/>
  <c r="R366" i="57" a="1"/>
  <c r="R366" i="57" s="1"/>
  <c r="R367" i="57" a="1"/>
  <c r="R367" i="57" s="1"/>
  <c r="R370" i="57" a="1"/>
  <c r="R370" i="57" s="1"/>
  <c r="R371" i="57" a="1"/>
  <c r="R371" i="57" s="1"/>
  <c r="R387" i="57" a="1"/>
  <c r="R387" i="57" s="1"/>
  <c r="R388" i="57" a="1"/>
  <c r="R388" i="57" s="1"/>
  <c r="R263" i="57" a="1"/>
  <c r="R263" i="57" s="1"/>
  <c r="R265" i="57" a="1"/>
  <c r="R265" i="57" s="1"/>
  <c r="R395" i="57" a="1"/>
  <c r="R395" i="57" s="1"/>
  <c r="R396" i="57" a="1"/>
  <c r="R396" i="57" s="1"/>
  <c r="R258" i="57" a="1"/>
  <c r="R258" i="57" s="1"/>
  <c r="R264" i="57" a="1"/>
  <c r="R264" i="57" s="1"/>
  <c r="R188" i="57" a="1"/>
  <c r="R188" i="57" s="1"/>
  <c r="R259" i="57" a="1"/>
  <c r="R259" i="57" s="1"/>
  <c r="R261" i="57" a="1"/>
  <c r="R261" i="57" s="1"/>
  <c r="R397" i="57" a="1"/>
  <c r="R397" i="57" s="1"/>
  <c r="R126" i="57" a="1"/>
  <c r="R126" i="57" s="1"/>
  <c r="R127" i="57" a="1"/>
  <c r="R127" i="57" s="1"/>
  <c r="R213" i="57" a="1"/>
  <c r="R213" i="57" s="1"/>
  <c r="R214" i="57" a="1"/>
  <c r="R214" i="57" s="1"/>
  <c r="R281" i="57" a="1"/>
  <c r="R281" i="57" s="1"/>
  <c r="R282" i="57" a="1"/>
  <c r="R282" i="57" s="1"/>
  <c r="R283" i="57" a="1"/>
  <c r="R283" i="57" s="1"/>
  <c r="R284" i="57" a="1"/>
  <c r="R284" i="57" s="1"/>
  <c r="R391" i="57" a="1"/>
  <c r="R391" i="57" s="1"/>
  <c r="R392" i="57" a="1"/>
  <c r="R392" i="57" s="1"/>
  <c r="R223" i="57" a="1"/>
  <c r="R223" i="57" s="1"/>
  <c r="R221" i="57" a="1"/>
  <c r="R221" i="57" s="1"/>
  <c r="R389" i="57" a="1"/>
  <c r="R389" i="57" s="1"/>
  <c r="R390" i="57" a="1"/>
  <c r="R390" i="57" s="1"/>
  <c r="R393" i="57" a="1"/>
  <c r="R393" i="57" s="1"/>
  <c r="R394" i="57" a="1"/>
  <c r="R394" i="57" s="1"/>
  <c r="R398" i="57" a="1"/>
  <c r="R398" i="57" s="1"/>
  <c r="R399" i="57" a="1"/>
  <c r="R399" i="57" s="1"/>
  <c r="R400" i="57" a="1"/>
  <c r="R400" i="57" s="1"/>
  <c r="R402" i="57" a="1"/>
  <c r="R402" i="57" s="1"/>
  <c r="R401" i="57" a="1"/>
  <c r="R401" i="57" s="1"/>
  <c r="R403" i="57" a="1"/>
  <c r="R403" i="57" s="1"/>
  <c r="R404" i="57" a="1"/>
  <c r="R404" i="57" s="1"/>
  <c r="R405" i="57" a="1"/>
  <c r="R405" i="57" s="1"/>
  <c r="R406" i="57" a="1"/>
  <c r="R406" i="57" s="1"/>
  <c r="R407" i="57" a="1"/>
  <c r="R407" i="57" s="1"/>
  <c r="R410" i="57" a="1"/>
  <c r="R410" i="57" s="1"/>
  <c r="R412" i="57" a="1"/>
  <c r="R412" i="57" s="1"/>
  <c r="R408" i="57" a="1"/>
  <c r="R408" i="57" s="1"/>
  <c r="R409" i="57" a="1"/>
  <c r="R409" i="57" s="1"/>
  <c r="R411" i="57" a="1"/>
  <c r="R411" i="57" s="1"/>
  <c r="R413" i="57" a="1"/>
  <c r="R413" i="57" s="1"/>
  <c r="R18" i="57" a="1"/>
  <c r="R18" i="57" s="1"/>
  <c r="R19" i="57" a="1"/>
  <c r="R19" i="57" s="1"/>
  <c r="R20" i="57" a="1"/>
  <c r="R20" i="57" s="1"/>
  <c r="R425" i="57" a="1"/>
  <c r="R425" i="57" s="1"/>
  <c r="R427" i="57" a="1"/>
  <c r="R427" i="57" s="1"/>
  <c r="R415" i="57" a="1"/>
  <c r="R415" i="57" s="1"/>
  <c r="R414" i="57" a="1"/>
  <c r="R414" i="57" s="1"/>
  <c r="R416" i="57" a="1"/>
  <c r="R416" i="57" s="1"/>
  <c r="R417" i="57" a="1"/>
  <c r="R417" i="57" s="1"/>
  <c r="R421" i="57" a="1"/>
  <c r="R421" i="57" s="1"/>
  <c r="R424" i="57" a="1"/>
  <c r="R424" i="57" s="1"/>
  <c r="R426" i="57" a="1"/>
  <c r="R426" i="57" s="1"/>
  <c r="R428" i="57" a="1"/>
  <c r="R428" i="57" s="1"/>
  <c r="R429" i="57" a="1"/>
  <c r="R429" i="57" s="1"/>
  <c r="R431" i="57" a="1"/>
  <c r="R431" i="57" s="1"/>
  <c r="R430" i="57" a="1"/>
  <c r="R430" i="57" s="1"/>
  <c r="R432" i="57" a="1"/>
  <c r="R432" i="57" s="1"/>
  <c r="R433" i="57" a="1"/>
  <c r="R433" i="57" s="1"/>
  <c r="R435" i="57" a="1"/>
  <c r="R435" i="57" s="1"/>
  <c r="R437" i="57" a="1"/>
  <c r="R437" i="57" s="1"/>
  <c r="R434" i="57" a="1"/>
  <c r="R434" i="57" s="1"/>
  <c r="R436" i="57" a="1"/>
  <c r="R436" i="57" s="1"/>
  <c r="R438" i="57" a="1"/>
  <c r="R438" i="57" s="1"/>
  <c r="R266" i="57" a="1"/>
  <c r="R266" i="57" s="1"/>
  <c r="R439" i="57" a="1"/>
  <c r="R439" i="57" s="1"/>
  <c r="R441" i="57" a="1"/>
  <c r="R441" i="57" s="1"/>
  <c r="R440" i="57" a="1"/>
  <c r="R440" i="57" s="1"/>
  <c r="R442" i="57" a="1"/>
  <c r="R442" i="57" s="1"/>
  <c r="R267" i="57" a="1"/>
  <c r="R267" i="57" s="1"/>
  <c r="R443" i="57" a="1"/>
  <c r="R443" i="57" s="1"/>
  <c r="R444" i="57" a="1"/>
  <c r="R444" i="57" s="1"/>
  <c r="R445" i="57" a="1"/>
  <c r="R445" i="57" s="1"/>
  <c r="R447" i="57" a="1"/>
  <c r="R447" i="57" s="1"/>
  <c r="R381" i="57" a="1"/>
  <c r="R381" i="57" s="1"/>
  <c r="R382" i="57" a="1"/>
  <c r="R382" i="57" s="1"/>
  <c r="R448" i="57" a="1"/>
  <c r="R448" i="57" s="1"/>
  <c r="R449" i="57" a="1"/>
  <c r="R449" i="57" s="1"/>
  <c r="R446" i="57" a="1"/>
  <c r="R446" i="57" s="1"/>
  <c r="R460" i="57" a="1"/>
  <c r="R460" i="57" s="1"/>
  <c r="R462" i="57" a="1"/>
  <c r="R462" i="57" s="1"/>
  <c r="R461" i="57" a="1"/>
  <c r="R461" i="57" s="1"/>
  <c r="R463" i="57" a="1"/>
  <c r="R463" i="57" s="1"/>
  <c r="R383" i="57" a="1"/>
  <c r="R383" i="57" s="1"/>
  <c r="R384" i="57" a="1"/>
  <c r="R384" i="57" s="1"/>
  <c r="R470" i="57" a="1"/>
  <c r="R470" i="57" s="1"/>
  <c r="R471" i="57" a="1"/>
  <c r="R471" i="57" s="1"/>
  <c r="R472" i="57" a="1"/>
  <c r="R472" i="57" s="1"/>
  <c r="R385" i="57" a="1"/>
  <c r="R385" i="57" s="1"/>
  <c r="R386" i="57" a="1"/>
  <c r="R386" i="57" s="1"/>
  <c r="R145" i="57" a="1"/>
  <c r="R145" i="57" s="1"/>
  <c r="R146" i="57" a="1"/>
  <c r="R146" i="57" s="1"/>
  <c r="R143" i="57" a="1"/>
  <c r="R143" i="57" s="1"/>
  <c r="R144" i="57" a="1"/>
  <c r="R144" i="57" s="1"/>
  <c r="R476" i="57" a="1"/>
  <c r="R476" i="57" s="1"/>
  <c r="R478" i="57" a="1"/>
  <c r="R478" i="57" s="1"/>
  <c r="R473" i="57" a="1"/>
  <c r="R473" i="57" s="1"/>
  <c r="R474" i="57" a="1"/>
  <c r="R474" i="57" s="1"/>
  <c r="R475" i="57" a="1"/>
  <c r="R475" i="57" s="1"/>
  <c r="R477" i="57" a="1"/>
  <c r="R477" i="57" s="1"/>
  <c r="R479" i="57" a="1"/>
  <c r="R479" i="57" s="1"/>
  <c r="R38" i="57" a="1"/>
  <c r="R38" i="57" s="1"/>
  <c r="R39" i="57" a="1"/>
  <c r="R39" i="57" s="1"/>
  <c r="R289" i="57" a="1"/>
  <c r="R289" i="57" s="1"/>
  <c r="R290" i="57" a="1"/>
  <c r="R290" i="57" s="1"/>
  <c r="R485" i="57" a="1"/>
  <c r="R485" i="57" s="1"/>
  <c r="R486" i="57" a="1"/>
  <c r="R486" i="57" s="1"/>
  <c r="R480" i="57" a="1"/>
  <c r="R480" i="57" s="1"/>
  <c r="R481" i="57" a="1"/>
  <c r="R481" i="57" s="1"/>
  <c r="R482" i="57" a="1"/>
  <c r="R482" i="57" s="1"/>
  <c r="R483" i="57" a="1"/>
  <c r="R483" i="57" s="1"/>
  <c r="R484" i="57" a="1"/>
  <c r="R484" i="57" s="1"/>
  <c r="R249" i="57" a="1"/>
  <c r="R249" i="57" s="1"/>
  <c r="R251" i="57" a="1"/>
  <c r="R251" i="57" s="1"/>
  <c r="R268" i="57" a="1"/>
  <c r="R268" i="57" s="1"/>
  <c r="R269" i="57" a="1"/>
  <c r="R269" i="57" s="1"/>
  <c r="R248" i="57" a="1"/>
  <c r="R248" i="57" s="1"/>
  <c r="R250" i="57" a="1"/>
  <c r="R250" i="57" s="1"/>
  <c r="R271" i="57" a="1"/>
  <c r="R271" i="57" s="1"/>
  <c r="K246" i="57"/>
  <c r="I246" i="57"/>
  <c r="M246" i="57" s="1"/>
  <c r="K244" i="57"/>
  <c r="I244" i="57"/>
  <c r="M244" i="57" s="1"/>
  <c r="K45" i="57"/>
  <c r="I45" i="57"/>
  <c r="M45" i="57" s="1"/>
  <c r="K49" i="57"/>
  <c r="I49" i="57"/>
  <c r="M49" i="57" s="1"/>
  <c r="K44" i="57"/>
  <c r="I44" i="57"/>
  <c r="K48" i="57"/>
  <c r="I48" i="57"/>
  <c r="M48" i="57" s="1"/>
  <c r="K455" i="57"/>
  <c r="I455" i="57"/>
  <c r="M455" i="57" s="1"/>
  <c r="K452" i="57"/>
  <c r="I452" i="57"/>
  <c r="M452" i="57" s="1"/>
  <c r="I272" i="57"/>
  <c r="B3" i="67" s="1" a="1"/>
  <c r="B3" i="67" s="1"/>
  <c r="K272" i="57"/>
  <c r="I275" i="57"/>
  <c r="M275" i="57" s="1"/>
  <c r="K275" i="57"/>
  <c r="K490" i="57"/>
  <c r="Q490" i="57" s="1"/>
  <c r="M490" i="57"/>
  <c r="K488" i="57"/>
  <c r="Q488" i="57" s="1"/>
  <c r="M488" i="57"/>
  <c r="K217" i="57"/>
  <c r="I217" i="57"/>
  <c r="M217" i="57" s="1"/>
  <c r="K291" i="57"/>
  <c r="I291" i="57"/>
  <c r="M291" i="57" s="1"/>
  <c r="K51" i="57"/>
  <c r="I51" i="57"/>
  <c r="M51" i="57" s="1"/>
  <c r="K219" i="57"/>
  <c r="I219" i="57"/>
  <c r="M219" i="57" s="1"/>
  <c r="K471" i="57"/>
  <c r="I471" i="57"/>
  <c r="M471" i="57" s="1"/>
  <c r="K391" i="57"/>
  <c r="I391" i="57"/>
  <c r="M391" i="57" s="1"/>
  <c r="K126" i="57"/>
  <c r="I126" i="57"/>
  <c r="M126" i="57" s="1"/>
  <c r="K393" i="57"/>
  <c r="I393" i="57"/>
  <c r="M393" i="57" s="1"/>
  <c r="K90" i="57"/>
  <c r="I90" i="57"/>
  <c r="M90" i="57" s="1"/>
  <c r="K10" i="57"/>
  <c r="Q10" i="57" s="1"/>
  <c r="I10" i="57"/>
  <c r="B2" i="67" s="1" a="1"/>
  <c r="B2" i="67" s="1"/>
  <c r="K43" i="57"/>
  <c r="I43" i="57"/>
  <c r="K308" i="57"/>
  <c r="I308" i="57"/>
  <c r="M308" i="57" s="1"/>
  <c r="K389" i="57"/>
  <c r="I389" i="57"/>
  <c r="M389" i="57" s="1"/>
  <c r="I271" i="57"/>
  <c r="I274" i="57"/>
  <c r="I273" i="57"/>
  <c r="I276" i="57"/>
  <c r="I16" i="57"/>
  <c r="I21" i="57"/>
  <c r="I22" i="57"/>
  <c r="I209" i="57"/>
  <c r="I210" i="57"/>
  <c r="I23" i="57"/>
  <c r="I56" i="57"/>
  <c r="I58" i="57"/>
  <c r="I24" i="57"/>
  <c r="I190" i="57"/>
  <c r="I197" i="57"/>
  <c r="B47" i="67" s="1" a="1"/>
  <c r="B47" i="67" s="1"/>
  <c r="I198" i="57"/>
  <c r="B9" i="67" s="1" a="1"/>
  <c r="B9" i="67" s="1"/>
  <c r="I25" i="57"/>
  <c r="I26" i="57"/>
  <c r="I28" i="57"/>
  <c r="B10" i="67" s="1" a="1"/>
  <c r="B10" i="67" s="1"/>
  <c r="I30" i="57"/>
  <c r="I27" i="57"/>
  <c r="I29" i="57"/>
  <c r="M29" i="57" s="1"/>
  <c r="I31" i="57"/>
  <c r="M31" i="57" s="1"/>
  <c r="I40" i="57"/>
  <c r="I277" i="57"/>
  <c r="I278" i="57"/>
  <c r="I41" i="57"/>
  <c r="I42" i="57"/>
  <c r="I211" i="57"/>
  <c r="I212" i="57"/>
  <c r="I53" i="57"/>
  <c r="I54" i="57"/>
  <c r="I55" i="57"/>
  <c r="I57" i="57"/>
  <c r="I59" i="57"/>
  <c r="I60" i="57"/>
  <c r="I61" i="57"/>
  <c r="I62" i="57"/>
  <c r="I63" i="57"/>
  <c r="I64" i="57"/>
  <c r="I65" i="57"/>
  <c r="I66" i="57"/>
  <c r="I67" i="57"/>
  <c r="I72" i="57"/>
  <c r="I74" i="57"/>
  <c r="I68" i="57"/>
  <c r="I69" i="57"/>
  <c r="I70" i="57"/>
  <c r="I71" i="57"/>
  <c r="I73" i="57"/>
  <c r="I75" i="57"/>
  <c r="I77" i="57"/>
  <c r="I80" i="57"/>
  <c r="I82" i="57"/>
  <c r="I84" i="57"/>
  <c r="I85" i="57"/>
  <c r="I205" i="57"/>
  <c r="I203" i="57"/>
  <c r="I202" i="57"/>
  <c r="I318" i="57"/>
  <c r="I319" i="57"/>
  <c r="I320" i="57"/>
  <c r="I321" i="57"/>
  <c r="I86" i="57"/>
  <c r="I87" i="57"/>
  <c r="I88" i="57"/>
  <c r="I89" i="57"/>
  <c r="I279" i="57"/>
  <c r="I280" i="57"/>
  <c r="I106" i="57"/>
  <c r="I107" i="57"/>
  <c r="I92" i="57"/>
  <c r="I94" i="57"/>
  <c r="I95" i="57"/>
  <c r="I93" i="57"/>
  <c r="I96" i="57"/>
  <c r="I97" i="57"/>
  <c r="I98" i="57"/>
  <c r="I99" i="57"/>
  <c r="I100" i="57"/>
  <c r="I101" i="57"/>
  <c r="I102" i="57"/>
  <c r="I103" i="57"/>
  <c r="I104" i="57"/>
  <c r="I105" i="57"/>
  <c r="I108" i="57"/>
  <c r="I109" i="57"/>
  <c r="I115" i="57"/>
  <c r="B17" i="67" s="1" a="1"/>
  <c r="B17" i="67" s="1"/>
  <c r="I110" i="57"/>
  <c r="I111" i="57"/>
  <c r="I112" i="57"/>
  <c r="I113" i="57"/>
  <c r="I117" i="57"/>
  <c r="I114" i="57"/>
  <c r="B18" i="67" s="1" a="1"/>
  <c r="B18" i="67" s="1"/>
  <c r="I118" i="57"/>
  <c r="I116" i="57"/>
  <c r="I119" i="57"/>
  <c r="I120" i="57"/>
  <c r="I122" i="57"/>
  <c r="I121" i="57"/>
  <c r="B44" i="67" s="1" a="1"/>
  <c r="B44" i="67" s="1"/>
  <c r="I123" i="57"/>
  <c r="I124" i="57"/>
  <c r="B19" i="67" s="1" a="1"/>
  <c r="B19" i="67" s="1"/>
  <c r="I125" i="57"/>
  <c r="I176" i="57"/>
  <c r="I225" i="57"/>
  <c r="I128" i="57"/>
  <c r="I129" i="57"/>
  <c r="I130" i="57"/>
  <c r="I131" i="57"/>
  <c r="I132" i="57"/>
  <c r="I134" i="57"/>
  <c r="I133" i="57"/>
  <c r="I135" i="57"/>
  <c r="I136" i="57"/>
  <c r="I372" i="57"/>
  <c r="I373" i="57"/>
  <c r="I137" i="57"/>
  <c r="B20" i="67" s="1" a="1"/>
  <c r="B20" i="67" s="1"/>
  <c r="I142" i="57"/>
  <c r="I140" i="57"/>
  <c r="I141" i="57"/>
  <c r="I215" i="57"/>
  <c r="I216" i="57"/>
  <c r="I239" i="57"/>
  <c r="I158" i="57"/>
  <c r="I159" i="57"/>
  <c r="I160" i="57"/>
  <c r="I164" i="57"/>
  <c r="I165" i="57"/>
  <c r="I166" i="57"/>
  <c r="I167" i="57"/>
  <c r="I168" i="57"/>
  <c r="I169" i="57"/>
  <c r="I170" i="57"/>
  <c r="I171" i="57"/>
  <c r="I172" i="57"/>
  <c r="I161" i="57"/>
  <c r="I162" i="57"/>
  <c r="I163" i="57"/>
  <c r="I173" i="57"/>
  <c r="I174" i="57"/>
  <c r="I175" i="57"/>
  <c r="I177" i="57"/>
  <c r="I178" i="57"/>
  <c r="I374" i="57"/>
  <c r="I375" i="57"/>
  <c r="I228" i="57"/>
  <c r="I464" i="57"/>
  <c r="I466" i="57"/>
  <c r="I465" i="57"/>
  <c r="I467" i="57"/>
  <c r="I179" i="57"/>
  <c r="I180" i="57"/>
  <c r="I226" i="57"/>
  <c r="I227" i="57"/>
  <c r="I17" i="57"/>
  <c r="I181" i="57"/>
  <c r="I182" i="57"/>
  <c r="I183" i="57"/>
  <c r="I184" i="57"/>
  <c r="I185" i="57"/>
  <c r="I32" i="57"/>
  <c r="B24" i="67" s="1" a="1"/>
  <c r="B24" i="67" s="1"/>
  <c r="I33" i="57"/>
  <c r="I76" i="57"/>
  <c r="I78" i="57"/>
  <c r="I450" i="57"/>
  <c r="I453" i="57"/>
  <c r="I451" i="57"/>
  <c r="I454" i="57"/>
  <c r="I229" i="57"/>
  <c r="I186" i="57"/>
  <c r="I187" i="57"/>
  <c r="I79" i="57"/>
  <c r="I81" i="57"/>
  <c r="I196" i="57"/>
  <c r="I199" i="57"/>
  <c r="I201" i="57"/>
  <c r="I189" i="57"/>
  <c r="I193" i="57"/>
  <c r="I191" i="57"/>
  <c r="I194" i="57"/>
  <c r="I192" i="57"/>
  <c r="I195" i="57"/>
  <c r="I376" i="57"/>
  <c r="I377" i="57"/>
  <c r="I240" i="57"/>
  <c r="I4" i="57"/>
  <c r="I5" i="57"/>
  <c r="I6" i="57"/>
  <c r="I7" i="57"/>
  <c r="I8" i="57"/>
  <c r="I230" i="57"/>
  <c r="I232" i="57"/>
  <c r="I231" i="57"/>
  <c r="I233" i="57"/>
  <c r="I270" i="57"/>
  <c r="I418" i="57"/>
  <c r="I422" i="57"/>
  <c r="I419" i="57"/>
  <c r="I423" i="57"/>
  <c r="I285" i="57"/>
  <c r="I286" i="57"/>
  <c r="I236" i="57"/>
  <c r="I234" i="57"/>
  <c r="B25" i="67" s="1" a="1"/>
  <c r="B25" i="67" s="1"/>
  <c r="I235" i="57"/>
  <c r="I237" i="57"/>
  <c r="I238" i="57"/>
  <c r="I323" i="57"/>
  <c r="B26" i="67" s="1" a="1"/>
  <c r="B26" i="67" s="1"/>
  <c r="I325" i="57"/>
  <c r="I456" i="57"/>
  <c r="I458" i="57"/>
  <c r="I457" i="57"/>
  <c r="I459" i="57"/>
  <c r="I378" i="57"/>
  <c r="I243" i="57"/>
  <c r="I241" i="57"/>
  <c r="I242" i="57"/>
  <c r="I468" i="57"/>
  <c r="I469" i="57"/>
  <c r="I301" i="57"/>
  <c r="I303" i="57"/>
  <c r="I298" i="57"/>
  <c r="I297" i="57"/>
  <c r="I299" i="57"/>
  <c r="I300" i="57"/>
  <c r="I302" i="57"/>
  <c r="I304" i="57"/>
  <c r="I305" i="57"/>
  <c r="I306" i="57"/>
  <c r="I307" i="57"/>
  <c r="I379" i="57"/>
  <c r="I380" i="57"/>
  <c r="I327" i="57"/>
  <c r="B33" i="67" s="1" a="1"/>
  <c r="B33" i="67" s="1"/>
  <c r="I331" i="57"/>
  <c r="B34" i="67" s="1" a="1"/>
  <c r="B34" i="67" s="1"/>
  <c r="I330" i="57"/>
  <c r="I333" i="57"/>
  <c r="I326" i="57"/>
  <c r="I329" i="57"/>
  <c r="I332" i="57"/>
  <c r="I255" i="57"/>
  <c r="I253" i="57"/>
  <c r="I328" i="57"/>
  <c r="I310" i="57"/>
  <c r="I311" i="57"/>
  <c r="I138" i="57"/>
  <c r="I139" i="57"/>
  <c r="I287" i="57"/>
  <c r="I288" i="57"/>
  <c r="I245" i="57"/>
  <c r="I247" i="57"/>
  <c r="I252" i="57"/>
  <c r="B35" i="67" s="1" a="1"/>
  <c r="B35" i="67" s="1"/>
  <c r="I312" i="57"/>
  <c r="I254" i="57"/>
  <c r="I256" i="57"/>
  <c r="I314" i="57"/>
  <c r="I316" i="57"/>
  <c r="I313" i="57"/>
  <c r="I315" i="57"/>
  <c r="I317" i="57"/>
  <c r="I257" i="57"/>
  <c r="I34" i="57"/>
  <c r="I36" i="57"/>
  <c r="I35" i="57"/>
  <c r="M35" i="57" s="1"/>
  <c r="I37" i="57"/>
  <c r="M37" i="57" s="1"/>
  <c r="I354" i="57"/>
  <c r="I355" i="57"/>
  <c r="I356" i="57"/>
  <c r="I357" i="57"/>
  <c r="I358" i="57"/>
  <c r="I360" i="57"/>
  <c r="I362" i="57"/>
  <c r="I359" i="57"/>
  <c r="I361" i="57"/>
  <c r="I363" i="57"/>
  <c r="I83" i="57"/>
  <c r="I368" i="57"/>
  <c r="I369" i="57"/>
  <c r="I364" i="57"/>
  <c r="I365" i="57"/>
  <c r="I366" i="57"/>
  <c r="I367" i="57"/>
  <c r="I370" i="57"/>
  <c r="I371" i="57"/>
  <c r="I387" i="57"/>
  <c r="I388" i="57"/>
  <c r="I263" i="57"/>
  <c r="B37" i="67" s="1" a="1"/>
  <c r="B37" i="67" s="1"/>
  <c r="I265" i="57"/>
  <c r="I395" i="57"/>
  <c r="I396" i="57"/>
  <c r="I258" i="57"/>
  <c r="I264" i="57"/>
  <c r="I188" i="57"/>
  <c r="I259" i="57"/>
  <c r="I397" i="57"/>
  <c r="I213" i="57"/>
  <c r="I214" i="57"/>
  <c r="I281" i="57"/>
  <c r="Q281" i="57" s="1"/>
  <c r="I282" i="57"/>
  <c r="Q282" i="57" s="1"/>
  <c r="I283" i="57"/>
  <c r="I284" i="57"/>
  <c r="I221" i="57"/>
  <c r="I222" i="57"/>
  <c r="I223" i="57"/>
  <c r="Q223" i="57" s="1"/>
  <c r="I224" i="57"/>
  <c r="I398" i="57"/>
  <c r="I399" i="57"/>
  <c r="I400" i="57"/>
  <c r="I402" i="57"/>
  <c r="I401" i="57"/>
  <c r="I403" i="57"/>
  <c r="I404" i="57"/>
  <c r="I405" i="57"/>
  <c r="I406" i="57"/>
  <c r="B38" i="67" s="1" a="1"/>
  <c r="B38" i="67" s="1"/>
  <c r="I407" i="57"/>
  <c r="I410" i="57"/>
  <c r="I412" i="57"/>
  <c r="I408" i="57"/>
  <c r="I409" i="57"/>
  <c r="I411" i="57"/>
  <c r="I413" i="57"/>
  <c r="I420" i="57"/>
  <c r="I18" i="57"/>
  <c r="I19" i="57"/>
  <c r="I20" i="57"/>
  <c r="I425" i="57"/>
  <c r="I427" i="57"/>
  <c r="I415" i="57"/>
  <c r="I414" i="57"/>
  <c r="I416" i="57"/>
  <c r="I417" i="57"/>
  <c r="I421" i="57"/>
  <c r="I424" i="57"/>
  <c r="I426" i="57"/>
  <c r="I428" i="57"/>
  <c r="I429" i="57"/>
  <c r="I431" i="57"/>
  <c r="I430" i="57"/>
  <c r="I432" i="57"/>
  <c r="I433" i="57"/>
  <c r="B41" i="67" s="1" a="1"/>
  <c r="B41" i="67" s="1"/>
  <c r="I435" i="57"/>
  <c r="I437" i="57"/>
  <c r="I434" i="57"/>
  <c r="I436" i="57"/>
  <c r="I438" i="57"/>
  <c r="I266" i="57"/>
  <c r="I439" i="57"/>
  <c r="I441" i="57"/>
  <c r="I440" i="57"/>
  <c r="I442" i="57"/>
  <c r="I267" i="57"/>
  <c r="I443" i="57"/>
  <c r="I444" i="57"/>
  <c r="I445" i="57"/>
  <c r="I447" i="57"/>
  <c r="I381" i="57"/>
  <c r="I382" i="57"/>
  <c r="I448" i="57"/>
  <c r="I449" i="57"/>
  <c r="I446" i="57"/>
  <c r="I460" i="57"/>
  <c r="B43" i="67" s="1" a="1"/>
  <c r="B43" i="67" s="1"/>
  <c r="I462" i="57"/>
  <c r="I461" i="57"/>
  <c r="I463" i="57"/>
  <c r="I383" i="57"/>
  <c r="I384" i="57"/>
  <c r="I470" i="57"/>
  <c r="I385" i="57"/>
  <c r="I386" i="57"/>
  <c r="I145" i="57"/>
  <c r="I146" i="57"/>
  <c r="I143" i="57"/>
  <c r="I144" i="57"/>
  <c r="I476" i="57"/>
  <c r="I478" i="57"/>
  <c r="I473" i="57"/>
  <c r="I474" i="57"/>
  <c r="I475" i="57"/>
  <c r="I477" i="57"/>
  <c r="I479" i="57"/>
  <c r="I38" i="57"/>
  <c r="I39" i="57"/>
  <c r="I289" i="57"/>
  <c r="I290" i="57"/>
  <c r="I485" i="57"/>
  <c r="I486" i="57"/>
  <c r="I480" i="57"/>
  <c r="I481" i="57"/>
  <c r="I482" i="57"/>
  <c r="I483" i="57"/>
  <c r="I484" i="57"/>
  <c r="I249" i="57"/>
  <c r="I251" i="57"/>
  <c r="I268" i="57"/>
  <c r="I269" i="57"/>
  <c r="I248" i="57"/>
  <c r="I250" i="57"/>
  <c r="I2" i="57"/>
  <c r="I3" i="57"/>
  <c r="I390" i="57"/>
  <c r="M390" i="57" s="1"/>
  <c r="I309" i="57"/>
  <c r="M309" i="57" s="1"/>
  <c r="I47" i="57"/>
  <c r="M47" i="57" s="1"/>
  <c r="I11" i="57"/>
  <c r="M11" i="57" s="1"/>
  <c r="I91" i="57"/>
  <c r="M91" i="57" s="1"/>
  <c r="I394" i="57"/>
  <c r="M394" i="57" s="1"/>
  <c r="M489" i="57"/>
  <c r="I127" i="57"/>
  <c r="M127" i="57" s="1"/>
  <c r="I392" i="57"/>
  <c r="M392" i="57" s="1"/>
  <c r="I472" i="57"/>
  <c r="M472" i="57" s="1"/>
  <c r="I220" i="57"/>
  <c r="M220" i="57" s="1"/>
  <c r="I52" i="57"/>
  <c r="M52" i="57" s="1"/>
  <c r="I294" i="57"/>
  <c r="I218" i="57"/>
  <c r="M218" i="57" s="1"/>
  <c r="I208" i="57"/>
  <c r="M208" i="57" s="1"/>
  <c r="I206" i="57"/>
  <c r="M206" i="57" s="1"/>
  <c r="I204" i="57"/>
  <c r="M204" i="57" s="1"/>
  <c r="I207" i="57"/>
  <c r="I260" i="57"/>
  <c r="M260" i="57" s="1"/>
  <c r="I262" i="57"/>
  <c r="I261" i="57"/>
  <c r="M261" i="57" s="1"/>
  <c r="K390" i="57"/>
  <c r="K309" i="57"/>
  <c r="K47" i="57"/>
  <c r="K11" i="57"/>
  <c r="K91" i="57"/>
  <c r="K394" i="57"/>
  <c r="K489" i="57"/>
  <c r="Q489" i="57" s="1"/>
  <c r="K127" i="57"/>
  <c r="K392" i="57"/>
  <c r="K472" i="57"/>
  <c r="K220" i="57"/>
  <c r="K52" i="57"/>
  <c r="K294" i="57"/>
  <c r="K218" i="57"/>
  <c r="K274" i="57"/>
  <c r="Q274" i="57" s="1"/>
  <c r="K273" i="57"/>
  <c r="K276" i="57"/>
  <c r="K16" i="57"/>
  <c r="K21" i="57"/>
  <c r="K22" i="57"/>
  <c r="K209" i="57"/>
  <c r="Q209" i="57" s="1"/>
  <c r="K210" i="57"/>
  <c r="K23" i="57"/>
  <c r="K56" i="57"/>
  <c r="K58" i="57"/>
  <c r="K24" i="57"/>
  <c r="Q24" i="57" s="1"/>
  <c r="K190" i="57"/>
  <c r="K197" i="57"/>
  <c r="K198" i="57"/>
  <c r="K25" i="57"/>
  <c r="K26" i="57"/>
  <c r="K28" i="57"/>
  <c r="K30" i="57"/>
  <c r="Q30" i="57" s="1"/>
  <c r="K27" i="57"/>
  <c r="K29" i="57"/>
  <c r="K31" i="57"/>
  <c r="K40" i="57"/>
  <c r="K277" i="57"/>
  <c r="Q277" i="57" s="1"/>
  <c r="K278" i="57"/>
  <c r="K41" i="57"/>
  <c r="K42" i="57"/>
  <c r="K211" i="57"/>
  <c r="K212" i="57"/>
  <c r="K53" i="57"/>
  <c r="K54" i="57"/>
  <c r="Q54" i="57" s="1"/>
  <c r="K55" i="57"/>
  <c r="K57" i="57"/>
  <c r="K59" i="57"/>
  <c r="K60" i="57"/>
  <c r="K61" i="57"/>
  <c r="Q61" i="57" s="1"/>
  <c r="K62" i="57"/>
  <c r="K63" i="57"/>
  <c r="K64" i="57"/>
  <c r="K65" i="57"/>
  <c r="K66" i="57"/>
  <c r="K67" i="57"/>
  <c r="K72" i="57"/>
  <c r="Q72" i="57" s="1"/>
  <c r="K74" i="57"/>
  <c r="K68" i="57"/>
  <c r="K69" i="57"/>
  <c r="K70" i="57"/>
  <c r="K71" i="57"/>
  <c r="Q71" i="57" s="1"/>
  <c r="K73" i="57"/>
  <c r="K75" i="57"/>
  <c r="K77" i="57"/>
  <c r="K80" i="57"/>
  <c r="K82" i="57"/>
  <c r="K84" i="57"/>
  <c r="K85" i="57"/>
  <c r="Q85" i="57" s="1"/>
  <c r="K208" i="57"/>
  <c r="K206" i="57"/>
  <c r="K205" i="57"/>
  <c r="K203" i="57"/>
  <c r="K202" i="57"/>
  <c r="K318" i="57"/>
  <c r="K319" i="57"/>
  <c r="Q319" i="57" s="1"/>
  <c r="K204" i="57"/>
  <c r="K320" i="57"/>
  <c r="K321" i="57"/>
  <c r="Q321" i="57" s="1"/>
  <c r="K207" i="57"/>
  <c r="K86" i="57"/>
  <c r="K87" i="57"/>
  <c r="Q87" i="57" s="1"/>
  <c r="K88" i="57"/>
  <c r="K89" i="57"/>
  <c r="K279" i="57"/>
  <c r="Q279" i="57" s="1"/>
  <c r="K280" i="57"/>
  <c r="K106" i="57"/>
  <c r="K107" i="57"/>
  <c r="Q107" i="57" s="1"/>
  <c r="K92" i="57"/>
  <c r="K94" i="57"/>
  <c r="Q94" i="57" s="1"/>
  <c r="K95" i="57"/>
  <c r="K93" i="57"/>
  <c r="Q93" i="57" s="1"/>
  <c r="K96" i="57"/>
  <c r="K97" i="57"/>
  <c r="Q97" i="57" s="1"/>
  <c r="K98" i="57"/>
  <c r="K99" i="57"/>
  <c r="K100" i="57"/>
  <c r="Q100" i="57" s="1"/>
  <c r="K101" i="57"/>
  <c r="K102" i="57"/>
  <c r="K103" i="57"/>
  <c r="Q103" i="57" s="1"/>
  <c r="K104" i="57"/>
  <c r="K105" i="57"/>
  <c r="Q105" i="57" s="1"/>
  <c r="K108" i="57"/>
  <c r="K109" i="57"/>
  <c r="Q109" i="57" s="1"/>
  <c r="K115" i="57"/>
  <c r="K110" i="57"/>
  <c r="Q110" i="57" s="1"/>
  <c r="K111" i="57"/>
  <c r="K112" i="57"/>
  <c r="K113" i="57"/>
  <c r="Q113" i="57" s="1"/>
  <c r="K117" i="57"/>
  <c r="K114" i="57"/>
  <c r="K118" i="57"/>
  <c r="Q118" i="57" s="1"/>
  <c r="K116" i="57"/>
  <c r="K119" i="57"/>
  <c r="Q119" i="57" s="1"/>
  <c r="K120" i="57"/>
  <c r="K122" i="57"/>
  <c r="Q122" i="57" s="1"/>
  <c r="K121" i="57"/>
  <c r="K123" i="57"/>
  <c r="Q123" i="57" s="1"/>
  <c r="K124" i="57"/>
  <c r="K125" i="57"/>
  <c r="K176" i="57"/>
  <c r="Q176" i="57" s="1"/>
  <c r="K225" i="57"/>
  <c r="K128" i="57"/>
  <c r="K129" i="57"/>
  <c r="Q129" i="57" s="1"/>
  <c r="K130" i="57"/>
  <c r="K131" i="57"/>
  <c r="Q131" i="57" s="1"/>
  <c r="K132" i="57"/>
  <c r="K134" i="57"/>
  <c r="Q134" i="57" s="1"/>
  <c r="K133" i="57"/>
  <c r="K135" i="57"/>
  <c r="Q135" i="57" s="1"/>
  <c r="K136" i="57"/>
  <c r="K372" i="57"/>
  <c r="K373" i="57"/>
  <c r="Q373" i="57" s="1"/>
  <c r="K137" i="57"/>
  <c r="K142" i="57"/>
  <c r="K140" i="57"/>
  <c r="Q140" i="57" s="1"/>
  <c r="K141" i="57"/>
  <c r="K215" i="57"/>
  <c r="Q215" i="57" s="1"/>
  <c r="K216" i="57"/>
  <c r="K147" i="57"/>
  <c r="Q147" i="57" s="1"/>
  <c r="K148" i="57"/>
  <c r="K149" i="57"/>
  <c r="Q149" i="57" s="1"/>
  <c r="K239" i="57"/>
  <c r="K150" i="57"/>
  <c r="Q150" i="57" s="1"/>
  <c r="K151" i="57"/>
  <c r="Q151" i="57" s="1"/>
  <c r="K154" i="57"/>
  <c r="K155" i="57"/>
  <c r="K152" i="57"/>
  <c r="Q152" i="57" s="1"/>
  <c r="K153" i="57"/>
  <c r="K156" i="57"/>
  <c r="Q156" i="57" s="1"/>
  <c r="K157" i="57"/>
  <c r="K158" i="57"/>
  <c r="Q158" i="57" s="1"/>
  <c r="K159" i="57"/>
  <c r="K160" i="57"/>
  <c r="K164" i="57"/>
  <c r="K165" i="57"/>
  <c r="Q165" i="57" s="1"/>
  <c r="K166" i="57"/>
  <c r="Q166" i="57" s="1"/>
  <c r="K167" i="57"/>
  <c r="K168" i="57"/>
  <c r="K169" i="57"/>
  <c r="Q169" i="57" s="1"/>
  <c r="K170" i="57"/>
  <c r="K171" i="57"/>
  <c r="Q171" i="57" s="1"/>
  <c r="K172" i="57"/>
  <c r="K161" i="57"/>
  <c r="Q161" i="57" s="1"/>
  <c r="K162" i="57"/>
  <c r="K163" i="57"/>
  <c r="K173" i="57"/>
  <c r="K174" i="57"/>
  <c r="Q174" i="57" s="1"/>
  <c r="K175" i="57"/>
  <c r="Q175" i="57" s="1"/>
  <c r="K177" i="57"/>
  <c r="K178" i="57"/>
  <c r="K374" i="57"/>
  <c r="Q374" i="57" s="1"/>
  <c r="K375" i="57"/>
  <c r="K228" i="57"/>
  <c r="Q228" i="57" s="1"/>
  <c r="K464" i="57"/>
  <c r="K466" i="57"/>
  <c r="Q466" i="57" s="1"/>
  <c r="K465" i="57"/>
  <c r="K467" i="57"/>
  <c r="K179" i="57"/>
  <c r="K180" i="57"/>
  <c r="Q180" i="57" s="1"/>
  <c r="K226" i="57"/>
  <c r="Q226" i="57" s="1"/>
  <c r="K227" i="57"/>
  <c r="K17" i="57"/>
  <c r="K181" i="57"/>
  <c r="Q181" i="57" s="1"/>
  <c r="K182" i="57"/>
  <c r="K183" i="57"/>
  <c r="Q183" i="57" s="1"/>
  <c r="K184" i="57"/>
  <c r="K185" i="57"/>
  <c r="Q185" i="57" s="1"/>
  <c r="K32" i="57"/>
  <c r="K33" i="57"/>
  <c r="K76" i="57"/>
  <c r="K78" i="57"/>
  <c r="Q78" i="57" s="1"/>
  <c r="K450" i="57"/>
  <c r="Q450" i="57" s="1"/>
  <c r="K453" i="57"/>
  <c r="K451" i="57"/>
  <c r="K454" i="57"/>
  <c r="Q454" i="57" s="1"/>
  <c r="K229" i="57"/>
  <c r="K186" i="57"/>
  <c r="Q186" i="57" s="1"/>
  <c r="K187" i="57"/>
  <c r="K79" i="57"/>
  <c r="Q79" i="57" s="1"/>
  <c r="K81" i="57"/>
  <c r="K196" i="57"/>
  <c r="K199" i="57"/>
  <c r="K201" i="57"/>
  <c r="Q201" i="57" s="1"/>
  <c r="K189" i="57"/>
  <c r="Q189" i="57" s="1"/>
  <c r="K193" i="57"/>
  <c r="K191" i="57"/>
  <c r="K194" i="57"/>
  <c r="Q194" i="57" s="1"/>
  <c r="K192" i="57"/>
  <c r="K195" i="57"/>
  <c r="Q195" i="57" s="1"/>
  <c r="K376" i="57"/>
  <c r="K377" i="57"/>
  <c r="Q377" i="57" s="1"/>
  <c r="K240" i="57"/>
  <c r="K5" i="57"/>
  <c r="K6" i="57"/>
  <c r="Q6" i="57" s="1"/>
  <c r="K7" i="57"/>
  <c r="Q7" i="57" s="1"/>
  <c r="K8" i="57"/>
  <c r="Q8" i="57" s="1"/>
  <c r="K230" i="57"/>
  <c r="K232" i="57"/>
  <c r="K231" i="57"/>
  <c r="K233" i="57"/>
  <c r="Q233" i="57" s="1"/>
  <c r="K270" i="57"/>
  <c r="K418" i="57"/>
  <c r="Q418" i="57" s="1"/>
  <c r="K422" i="57"/>
  <c r="K419" i="57"/>
  <c r="K423" i="57"/>
  <c r="K285" i="57"/>
  <c r="K286" i="57"/>
  <c r="Q286" i="57" s="1"/>
  <c r="K236" i="57"/>
  <c r="Q236" i="57" s="1"/>
  <c r="K234" i="57"/>
  <c r="K235" i="57"/>
  <c r="K237" i="57"/>
  <c r="K238" i="57"/>
  <c r="Q238" i="57" s="1"/>
  <c r="K323" i="57"/>
  <c r="K325" i="57"/>
  <c r="Q325" i="57" s="1"/>
  <c r="K456" i="57"/>
  <c r="K458" i="57"/>
  <c r="K457" i="57"/>
  <c r="K459" i="57"/>
  <c r="Q459" i="57" s="1"/>
  <c r="K378" i="57"/>
  <c r="Q378" i="57" s="1"/>
  <c r="K243" i="57"/>
  <c r="Q243" i="57" s="1"/>
  <c r="K241" i="57"/>
  <c r="K242" i="57"/>
  <c r="K468" i="57"/>
  <c r="K469" i="57"/>
  <c r="Q469" i="57" s="1"/>
  <c r="K301" i="57"/>
  <c r="K303" i="57"/>
  <c r="Q303" i="57" s="1"/>
  <c r="K298" i="57"/>
  <c r="K297" i="57"/>
  <c r="K299" i="57"/>
  <c r="K300" i="57"/>
  <c r="Q300" i="57" s="1"/>
  <c r="K302" i="57"/>
  <c r="Q302" i="57" s="1"/>
  <c r="K304" i="57"/>
  <c r="Q304" i="57" s="1"/>
  <c r="K305" i="57"/>
  <c r="K306" i="57"/>
  <c r="K307" i="57"/>
  <c r="K379" i="57"/>
  <c r="Q379" i="57" s="1"/>
  <c r="K380" i="57"/>
  <c r="K327" i="57"/>
  <c r="Q327" i="57" s="1"/>
  <c r="K331" i="57"/>
  <c r="K330" i="57"/>
  <c r="K333" i="57"/>
  <c r="K326" i="57"/>
  <c r="Q326" i="57" s="1"/>
  <c r="K329" i="57"/>
  <c r="Q329" i="57" s="1"/>
  <c r="K332" i="57"/>
  <c r="Q332" i="57" s="1"/>
  <c r="K255" i="57"/>
  <c r="K253" i="57"/>
  <c r="K328" i="57"/>
  <c r="K310" i="57"/>
  <c r="Q310" i="57" s="1"/>
  <c r="K311" i="57"/>
  <c r="K138" i="57"/>
  <c r="K139" i="57"/>
  <c r="K287" i="57"/>
  <c r="K288" i="57"/>
  <c r="K245" i="57"/>
  <c r="Q245" i="57" s="1"/>
  <c r="K247" i="57"/>
  <c r="Q247" i="57" s="1"/>
  <c r="K252" i="57"/>
  <c r="Q252" i="57" s="1"/>
  <c r="K312" i="57"/>
  <c r="K254" i="57"/>
  <c r="K256" i="57"/>
  <c r="K314" i="57"/>
  <c r="Q314" i="57" s="1"/>
  <c r="K316" i="57"/>
  <c r="K313" i="57"/>
  <c r="K315" i="57"/>
  <c r="K317" i="57"/>
  <c r="K257" i="57"/>
  <c r="K34" i="57"/>
  <c r="Q34" i="57" s="1"/>
  <c r="K36" i="57"/>
  <c r="Q36" i="57" s="1"/>
  <c r="K35" i="57"/>
  <c r="Q35" i="57" s="1"/>
  <c r="K37" i="57"/>
  <c r="K260" i="57"/>
  <c r="K354" i="57"/>
  <c r="Q354" i="57" s="1"/>
  <c r="K355" i="57"/>
  <c r="K356" i="57"/>
  <c r="Q356" i="57" s="1"/>
  <c r="K357" i="57"/>
  <c r="K262" i="57"/>
  <c r="K358" i="57"/>
  <c r="K360" i="57"/>
  <c r="K362" i="57"/>
  <c r="K359" i="57"/>
  <c r="K361" i="57"/>
  <c r="Q361" i="57" s="1"/>
  <c r="K363" i="57"/>
  <c r="Q363" i="57" s="1"/>
  <c r="K83" i="57"/>
  <c r="K368" i="57"/>
  <c r="K369" i="57"/>
  <c r="Q369" i="57" s="1"/>
  <c r="K364" i="57"/>
  <c r="K365" i="57"/>
  <c r="Q365" i="57" s="1"/>
  <c r="K366" i="57"/>
  <c r="K367" i="57"/>
  <c r="K370" i="57"/>
  <c r="K371" i="57"/>
  <c r="K387" i="57"/>
  <c r="K388" i="57"/>
  <c r="Q388" i="57" s="1"/>
  <c r="K263" i="57"/>
  <c r="Q263" i="57" s="1"/>
  <c r="K265" i="57"/>
  <c r="K395" i="57"/>
  <c r="K396" i="57"/>
  <c r="Q396" i="57" s="1"/>
  <c r="K258" i="57"/>
  <c r="K264" i="57"/>
  <c r="Q264" i="57" s="1"/>
  <c r="K188" i="57"/>
  <c r="K259" i="57"/>
  <c r="K261" i="57"/>
  <c r="K397" i="57"/>
  <c r="K213" i="57"/>
  <c r="K214" i="57"/>
  <c r="Q214" i="57" s="1"/>
  <c r="K283" i="57"/>
  <c r="K284" i="57"/>
  <c r="K221" i="57"/>
  <c r="Q221" i="57" s="1"/>
  <c r="K222" i="57"/>
  <c r="K224" i="57"/>
  <c r="K398" i="57"/>
  <c r="K399" i="57"/>
  <c r="K400" i="57"/>
  <c r="K402" i="57"/>
  <c r="K401" i="57"/>
  <c r="Q401" i="57" s="1"/>
  <c r="K403" i="57"/>
  <c r="K404" i="57"/>
  <c r="Q404" i="57" s="1"/>
  <c r="K405" i="57"/>
  <c r="K406" i="57"/>
  <c r="K407" i="57"/>
  <c r="K410" i="57"/>
  <c r="Q410" i="57" s="1"/>
  <c r="K412" i="57"/>
  <c r="K408" i="57"/>
  <c r="Q408" i="57" s="1"/>
  <c r="K409" i="57"/>
  <c r="K411" i="57"/>
  <c r="K413" i="57"/>
  <c r="K420" i="57"/>
  <c r="K18" i="57"/>
  <c r="K19" i="57"/>
  <c r="Q19" i="57" s="1"/>
  <c r="K20" i="57"/>
  <c r="K425" i="57"/>
  <c r="K427" i="57"/>
  <c r="K415" i="57"/>
  <c r="Q415" i="57" s="1"/>
  <c r="K414" i="57"/>
  <c r="K416" i="57"/>
  <c r="Q416" i="57" s="1"/>
  <c r="K417" i="57"/>
  <c r="K421" i="57"/>
  <c r="K424" i="57"/>
  <c r="K426" i="57"/>
  <c r="K428" i="57"/>
  <c r="K429" i="57"/>
  <c r="Q429" i="57" s="1"/>
  <c r="K431" i="57"/>
  <c r="K430" i="57"/>
  <c r="K432" i="57"/>
  <c r="K433" i="57"/>
  <c r="Q433" i="57" s="1"/>
  <c r="K435" i="57"/>
  <c r="K437" i="57"/>
  <c r="Q437" i="57" s="1"/>
  <c r="K434" i="57"/>
  <c r="K436" i="57"/>
  <c r="K438" i="57"/>
  <c r="K266" i="57"/>
  <c r="Q266" i="57" s="1"/>
  <c r="K439" i="57"/>
  <c r="K441" i="57"/>
  <c r="Q441" i="57" s="1"/>
  <c r="K440" i="57"/>
  <c r="K442" i="57"/>
  <c r="K267" i="57"/>
  <c r="K443" i="57"/>
  <c r="K444" i="57"/>
  <c r="K445" i="57"/>
  <c r="Q445" i="57" s="1"/>
  <c r="K447" i="57"/>
  <c r="K381" i="57"/>
  <c r="K382" i="57"/>
  <c r="K448" i="57"/>
  <c r="Q448" i="57" s="1"/>
  <c r="K449" i="57"/>
  <c r="K446" i="57"/>
  <c r="Q446" i="57" s="1"/>
  <c r="K460" i="57"/>
  <c r="K462" i="57"/>
  <c r="K461" i="57"/>
  <c r="K463" i="57"/>
  <c r="K383" i="57"/>
  <c r="K384" i="57"/>
  <c r="Q384" i="57" s="1"/>
  <c r="K470" i="57"/>
  <c r="K385" i="57"/>
  <c r="K386" i="57"/>
  <c r="K145" i="57"/>
  <c r="Q145" i="57" s="1"/>
  <c r="K146" i="57"/>
  <c r="K143" i="57"/>
  <c r="Q143" i="57" s="1"/>
  <c r="K144" i="57"/>
  <c r="K476" i="57"/>
  <c r="K478" i="57"/>
  <c r="K473" i="57"/>
  <c r="K474" i="57"/>
  <c r="K475" i="57"/>
  <c r="Q475" i="57" s="1"/>
  <c r="K477" i="57"/>
  <c r="K479" i="57"/>
  <c r="K38" i="57"/>
  <c r="K39" i="57"/>
  <c r="Q39" i="57" s="1"/>
  <c r="K289" i="57"/>
  <c r="K290" i="57"/>
  <c r="Q290" i="57" s="1"/>
  <c r="K485" i="57"/>
  <c r="K486" i="57"/>
  <c r="K480" i="57"/>
  <c r="K481" i="57"/>
  <c r="K482" i="57"/>
  <c r="K483" i="57"/>
  <c r="Q483" i="57" s="1"/>
  <c r="K484" i="57"/>
  <c r="K249" i="57"/>
  <c r="K251" i="57"/>
  <c r="K268" i="57"/>
  <c r="Q268" i="57" s="1"/>
  <c r="K269" i="57"/>
  <c r="K248" i="57"/>
  <c r="Q248" i="57" s="1"/>
  <c r="K250" i="57"/>
  <c r="K271" i="57"/>
  <c r="J7" i="3"/>
  <c r="J14" i="3"/>
  <c r="J16" i="3"/>
  <c r="J18" i="3"/>
  <c r="J23" i="3"/>
  <c r="J27" i="3"/>
  <c r="J28" i="3"/>
  <c r="J30" i="3"/>
  <c r="J31" i="3"/>
  <c r="J33" i="3"/>
  <c r="J34" i="3"/>
  <c r="J35" i="3"/>
  <c r="J36" i="3"/>
  <c r="J37" i="3"/>
  <c r="J38" i="3"/>
  <c r="J40" i="3"/>
  <c r="J41" i="3"/>
  <c r="J42" i="3"/>
  <c r="J106" i="3"/>
  <c r="J105" i="3"/>
  <c r="J47" i="3"/>
  <c r="J48" i="3"/>
  <c r="J50" i="3"/>
  <c r="J51" i="3"/>
  <c r="J52" i="3"/>
  <c r="J53" i="3"/>
  <c r="J55" i="3"/>
  <c r="J56" i="3"/>
  <c r="J117" i="3"/>
  <c r="J65" i="3"/>
  <c r="J67" i="3"/>
  <c r="J69" i="3"/>
  <c r="J72" i="3"/>
  <c r="J71" i="3"/>
  <c r="J75" i="3"/>
  <c r="J78" i="3"/>
  <c r="J124" i="3"/>
  <c r="J82" i="3"/>
  <c r="J83" i="3"/>
  <c r="J84" i="3"/>
  <c r="J88" i="3"/>
  <c r="J89" i="3"/>
  <c r="J90" i="3"/>
  <c r="J92" i="3"/>
  <c r="J86" i="3"/>
  <c r="J87" i="3"/>
  <c r="J95" i="3"/>
  <c r="J119" i="3"/>
  <c r="J98" i="3"/>
  <c r="J99" i="3"/>
  <c r="J100" i="3"/>
  <c r="J120" i="3"/>
  <c r="J186" i="3"/>
  <c r="J125" i="3"/>
  <c r="J2" i="3"/>
  <c r="J3" i="3"/>
  <c r="J4" i="3"/>
  <c r="J5" i="3"/>
  <c r="J6" i="3"/>
  <c r="J140" i="3"/>
  <c r="J122" i="3"/>
  <c r="J187" i="3"/>
  <c r="J153" i="3"/>
  <c r="J152" i="3"/>
  <c r="J154" i="3"/>
  <c r="J155" i="3"/>
  <c r="J158" i="3"/>
  <c r="J188" i="3"/>
  <c r="J131" i="3"/>
  <c r="J130" i="3"/>
  <c r="J161" i="3"/>
  <c r="J132" i="3"/>
  <c r="J162" i="3"/>
  <c r="J173" i="3"/>
  <c r="J174" i="3"/>
  <c r="J175" i="3"/>
  <c r="J177" i="3"/>
  <c r="J179" i="3"/>
  <c r="J180" i="3"/>
  <c r="J193" i="3"/>
  <c r="J136" i="3"/>
  <c r="J133" i="3"/>
  <c r="J135" i="3"/>
  <c r="J102" i="3"/>
  <c r="J134" i="3"/>
  <c r="J199" i="3"/>
  <c r="J203" i="3"/>
  <c r="J204" i="3"/>
  <c r="J12" i="3"/>
  <c r="J13" i="3"/>
  <c r="J207" i="3"/>
  <c r="J206" i="3"/>
  <c r="J208" i="3"/>
  <c r="J209" i="3"/>
  <c r="J212" i="3"/>
  <c r="J213" i="3"/>
  <c r="J137" i="3"/>
  <c r="J138" i="3"/>
  <c r="J189" i="3"/>
  <c r="J190" i="3"/>
  <c r="J225" i="3"/>
  <c r="J192" i="3"/>
  <c r="J227" i="3"/>
  <c r="J230" i="3"/>
  <c r="J231" i="3"/>
  <c r="J232" i="3"/>
  <c r="J128" i="3"/>
  <c r="J129" i="3"/>
  <c r="J9" i="3"/>
  <c r="J15" i="3"/>
  <c r="J10" i="3"/>
  <c r="J176" i="3"/>
  <c r="J198" i="3"/>
  <c r="J11" i="3"/>
  <c r="J142" i="3"/>
  <c r="J107" i="3"/>
  <c r="J17" i="3"/>
  <c r="J19" i="3"/>
  <c r="J143" i="3"/>
  <c r="J24" i="3"/>
  <c r="J108" i="3"/>
  <c r="J29" i="3"/>
  <c r="J32" i="3"/>
  <c r="J39" i="3"/>
  <c r="J43" i="3"/>
  <c r="J164" i="3"/>
  <c r="J165" i="3"/>
  <c r="J44" i="3"/>
  <c r="J45" i="3"/>
  <c r="J144" i="3"/>
  <c r="J57" i="3"/>
  <c r="J49" i="3"/>
  <c r="J54" i="3"/>
  <c r="J58" i="3"/>
  <c r="J59" i="3"/>
  <c r="J60" i="3"/>
  <c r="J61" i="3"/>
  <c r="J62" i="3"/>
  <c r="J63" i="3"/>
  <c r="J66" i="3"/>
  <c r="J68" i="3"/>
  <c r="J184" i="3"/>
  <c r="J111" i="3"/>
  <c r="J79" i="3"/>
  <c r="J81" i="3"/>
  <c r="J80" i="3"/>
  <c r="J85" i="3"/>
  <c r="J91" i="3"/>
  <c r="J93" i="3"/>
  <c r="J94" i="3"/>
  <c r="J185" i="3"/>
  <c r="J223" i="3"/>
  <c r="J222" i="3"/>
  <c r="J96" i="3"/>
  <c r="J118" i="3"/>
  <c r="J97" i="3"/>
  <c r="J20" i="3"/>
  <c r="J219" i="3"/>
  <c r="J101" i="3"/>
  <c r="J104" i="3"/>
  <c r="J103" i="3"/>
  <c r="J121" i="3"/>
  <c r="J147" i="3"/>
  <c r="J148" i="3"/>
  <c r="J123" i="3"/>
  <c r="J166" i="3"/>
  <c r="J220" i="3"/>
  <c r="J126" i="3"/>
  <c r="J224" i="3"/>
  <c r="J156" i="3"/>
  <c r="J157" i="3"/>
  <c r="J167" i="3"/>
  <c r="J160" i="3"/>
  <c r="J70" i="3"/>
  <c r="J149" i="3"/>
  <c r="J127" i="3"/>
  <c r="J163" i="3"/>
  <c r="J21" i="3"/>
  <c r="J178" i="3"/>
  <c r="J182" i="3"/>
  <c r="J181" i="3"/>
  <c r="J183" i="3"/>
  <c r="J197" i="3"/>
  <c r="J109" i="3"/>
  <c r="J145" i="3"/>
  <c r="J146" i="3"/>
  <c r="J114" i="3"/>
  <c r="J115" i="3"/>
  <c r="J200" i="3"/>
  <c r="J201" i="3"/>
  <c r="J202" i="3"/>
  <c r="J169" i="3"/>
  <c r="J168" i="3"/>
  <c r="J205" i="3"/>
  <c r="J210" i="3"/>
  <c r="J171" i="3"/>
  <c r="J170" i="3"/>
  <c r="J211" i="3"/>
  <c r="J172" i="3"/>
  <c r="J214" i="3"/>
  <c r="J215" i="3"/>
  <c r="J216" i="3"/>
  <c r="J217" i="3"/>
  <c r="J218" i="3"/>
  <c r="J221" i="3"/>
  <c r="J191" i="3"/>
  <c r="J74" i="3"/>
  <c r="J73" i="3"/>
  <c r="J229" i="3"/>
  <c r="J228" i="3"/>
  <c r="J22" i="3"/>
  <c r="J150" i="3"/>
  <c r="J233" i="3"/>
  <c r="J139" i="3"/>
  <c r="J110" i="3"/>
  <c r="J116" i="3"/>
  <c r="J194" i="3"/>
  <c r="J159" i="3"/>
  <c r="J25" i="3"/>
  <c r="J8" i="3"/>
  <c r="J46" i="3"/>
  <c r="J196" i="3"/>
  <c r="J77" i="3"/>
  <c r="J64" i="3"/>
  <c r="J195" i="3"/>
  <c r="J226" i="3"/>
  <c r="J113" i="3"/>
  <c r="J26" i="3"/>
  <c r="J151" i="3"/>
  <c r="J112" i="3"/>
  <c r="J141" i="3"/>
  <c r="H2" i="55"/>
  <c r="H3" i="55"/>
  <c r="H4" i="55"/>
  <c r="H5" i="55"/>
  <c r="H6" i="55"/>
  <c r="H7" i="55"/>
  <c r="H8" i="55"/>
  <c r="H9" i="55"/>
  <c r="H10" i="55"/>
  <c r="G3" i="55"/>
  <c r="G4" i="55"/>
  <c r="G5" i="55"/>
  <c r="G6" i="55"/>
  <c r="G7" i="55"/>
  <c r="G8" i="55"/>
  <c r="G9" i="55"/>
  <c r="G10" i="55"/>
  <c r="G2" i="55"/>
  <c r="F3" i="55"/>
  <c r="F4" i="55"/>
  <c r="F5" i="55"/>
  <c r="F6" i="55"/>
  <c r="F7" i="55"/>
  <c r="F8" i="55"/>
  <c r="F9" i="55"/>
  <c r="F10" i="55"/>
  <c r="F2" i="55"/>
  <c r="B48" i="67" l="1" a="1"/>
  <c r="B48" i="67" s="1"/>
  <c r="B45" i="67" a="1"/>
  <c r="B45" i="67" s="1"/>
  <c r="Q371" i="57"/>
  <c r="Q362" i="57"/>
  <c r="Q124" i="57"/>
  <c r="Q111" i="57"/>
  <c r="Q98" i="57"/>
  <c r="Q88" i="57"/>
  <c r="Q213" i="57"/>
  <c r="Q372" i="57"/>
  <c r="Q125" i="57"/>
  <c r="Q112" i="57"/>
  <c r="Q99" i="57"/>
  <c r="Q89" i="57"/>
  <c r="Q196" i="57"/>
  <c r="Q33" i="57"/>
  <c r="Q467" i="57"/>
  <c r="Q163" i="57"/>
  <c r="Q160" i="57"/>
  <c r="Q421" i="57"/>
  <c r="Q411" i="57"/>
  <c r="Q400" i="57"/>
  <c r="Q317" i="57"/>
  <c r="Q287" i="57"/>
  <c r="Q330" i="57"/>
  <c r="Q297" i="57"/>
  <c r="Q458" i="57"/>
  <c r="Q419" i="57"/>
  <c r="Q82" i="57"/>
  <c r="Q66" i="57"/>
  <c r="Q212" i="57"/>
  <c r="Q26" i="57"/>
  <c r="Q21" i="57"/>
  <c r="Q285" i="57"/>
  <c r="Q430" i="57"/>
  <c r="B31" i="67" a="1"/>
  <c r="B31" i="67" s="1"/>
  <c r="B32" i="67" a="1"/>
  <c r="B32" i="67" s="1"/>
  <c r="M43" i="57"/>
  <c r="B11" i="67" a="1"/>
  <c r="B11" i="67" s="1"/>
  <c r="M207" i="57"/>
  <c r="B16" i="67" a="1"/>
  <c r="B16" i="67" s="1"/>
  <c r="B13" i="67" a="1"/>
  <c r="B13" i="67" s="1"/>
  <c r="B14" i="67" a="1"/>
  <c r="B14" i="67" s="1"/>
  <c r="Q11" i="57"/>
  <c r="M44" i="57"/>
  <c r="B12" i="67" a="1"/>
  <c r="B12" i="67" s="1"/>
  <c r="B6" i="67" a="1"/>
  <c r="B6" i="67" s="1"/>
  <c r="B7" i="67" a="1"/>
  <c r="B7" i="67" s="1"/>
  <c r="M272" i="57"/>
  <c r="Q47" i="57"/>
  <c r="Q283" i="57"/>
  <c r="Q193" i="57"/>
  <c r="Q453" i="57"/>
  <c r="Q227" i="57"/>
  <c r="Q177" i="57"/>
  <c r="Q167" i="57"/>
  <c r="Q154" i="57"/>
  <c r="Q137" i="57"/>
  <c r="Q225" i="57"/>
  <c r="Q117" i="57"/>
  <c r="Q101" i="57"/>
  <c r="Q280" i="57"/>
  <c r="Q261" i="57"/>
  <c r="Q188" i="57"/>
  <c r="Q366" i="57"/>
  <c r="Q84" i="57"/>
  <c r="Q67" i="57"/>
  <c r="Q53" i="57"/>
  <c r="Q28" i="57"/>
  <c r="Q22" i="57"/>
  <c r="M294" i="57"/>
  <c r="B29" i="67" a="1"/>
  <c r="B29" i="67" s="1"/>
  <c r="M262" i="57"/>
  <c r="B36" i="67" a="1"/>
  <c r="B36" i="67" s="1"/>
  <c r="Q80" i="57"/>
  <c r="Q65" i="57"/>
  <c r="Q208" i="57"/>
  <c r="Q294" i="57"/>
  <c r="Q211" i="57"/>
  <c r="Q25" i="57"/>
  <c r="Q16" i="57"/>
  <c r="Q481" i="57"/>
  <c r="Q473" i="57"/>
  <c r="Q463" i="57"/>
  <c r="Q443" i="57"/>
  <c r="Q426" i="57"/>
  <c r="Q420" i="57"/>
  <c r="Q254" i="57"/>
  <c r="Q253" i="57"/>
  <c r="Q306" i="57"/>
  <c r="Q242" i="57"/>
  <c r="Q235" i="57"/>
  <c r="Q232" i="57"/>
  <c r="Q202" i="57"/>
  <c r="Q69" i="57"/>
  <c r="Q59" i="57"/>
  <c r="Q31" i="57"/>
  <c r="Q56" i="57"/>
  <c r="Q486" i="57"/>
  <c r="Q476" i="57"/>
  <c r="Q462" i="57"/>
  <c r="Q442" i="57"/>
  <c r="Q251" i="57"/>
  <c r="Q38" i="57"/>
  <c r="Q386" i="57"/>
  <c r="Q382" i="57"/>
  <c r="Q438" i="57"/>
  <c r="Q427" i="57"/>
  <c r="Q407" i="57"/>
  <c r="Q399" i="57"/>
  <c r="Q315" i="57"/>
  <c r="Q139" i="57"/>
  <c r="Q331" i="57"/>
  <c r="Q298" i="57"/>
  <c r="Q456" i="57"/>
  <c r="Q422" i="57"/>
  <c r="Q207" i="57"/>
  <c r="Q249" i="57"/>
  <c r="Q479" i="57"/>
  <c r="Q385" i="57"/>
  <c r="Q381" i="57"/>
  <c r="Q436" i="57"/>
  <c r="Q425" i="57"/>
  <c r="Q406" i="57"/>
  <c r="Q398" i="57"/>
  <c r="Q313" i="57"/>
  <c r="Q138" i="57"/>
  <c r="Q484" i="57"/>
  <c r="Q477" i="57"/>
  <c r="Q470" i="57"/>
  <c r="Q447" i="57"/>
  <c r="Q434" i="57"/>
  <c r="Q20" i="57"/>
  <c r="Q224" i="57"/>
  <c r="Q316" i="57"/>
  <c r="Q311" i="57"/>
  <c r="Q380" i="57"/>
  <c r="Q301" i="57"/>
  <c r="Q323" i="57"/>
  <c r="Q270" i="57"/>
  <c r="Q320" i="57"/>
  <c r="Q393" i="57"/>
  <c r="Q480" i="57"/>
  <c r="Q478" i="57"/>
  <c r="Q461" i="57"/>
  <c r="Q267" i="57"/>
  <c r="Q424" i="57"/>
  <c r="Q413" i="57"/>
  <c r="Q405" i="57"/>
  <c r="Q37" i="57"/>
  <c r="Q312" i="57"/>
  <c r="Q255" i="57"/>
  <c r="Q305" i="57"/>
  <c r="Q241" i="57"/>
  <c r="Q234" i="57"/>
  <c r="Q230" i="57"/>
  <c r="Q482" i="57"/>
  <c r="Q474" i="57"/>
  <c r="Q383" i="57"/>
  <c r="Q444" i="57"/>
  <c r="Q435" i="57"/>
  <c r="Q428" i="57"/>
  <c r="Q18" i="57"/>
  <c r="Q256" i="57"/>
  <c r="Q328" i="57"/>
  <c r="Q307" i="57"/>
  <c r="Q468" i="57"/>
  <c r="Q237" i="57"/>
  <c r="Q231" i="57"/>
  <c r="Q291" i="57"/>
  <c r="Q244" i="57"/>
  <c r="Q250" i="57"/>
  <c r="Q485" i="57"/>
  <c r="Q144" i="57"/>
  <c r="Q460" i="57"/>
  <c r="Q440" i="57"/>
  <c r="Q432" i="57"/>
  <c r="Q417" i="57"/>
  <c r="Q409" i="57"/>
  <c r="Q403" i="57"/>
  <c r="Q387" i="57"/>
  <c r="Q359" i="57"/>
  <c r="Q269" i="57"/>
  <c r="Q289" i="57"/>
  <c r="Q146" i="57"/>
  <c r="Q449" i="57"/>
  <c r="Q439" i="57"/>
  <c r="Q431" i="57"/>
  <c r="Q414" i="57"/>
  <c r="Q412" i="57"/>
  <c r="Q402" i="57"/>
  <c r="Q257" i="57"/>
  <c r="Q288" i="57"/>
  <c r="Q333" i="57"/>
  <c r="Q299" i="57"/>
  <c r="Q457" i="57"/>
  <c r="Q423" i="57"/>
  <c r="Q5" i="57"/>
  <c r="Q51" i="57"/>
  <c r="Q45" i="57"/>
  <c r="Q262" i="57"/>
  <c r="Q205" i="57"/>
  <c r="Q265" i="57"/>
  <c r="Q83" i="57"/>
  <c r="Q126" i="57"/>
  <c r="Q217" i="57"/>
  <c r="Q246" i="57"/>
  <c r="Q203" i="57"/>
  <c r="Q74" i="57"/>
  <c r="Q55" i="57"/>
  <c r="Q27" i="57"/>
  <c r="Q210" i="57"/>
  <c r="Q127" i="57"/>
  <c r="Q199" i="57"/>
  <c r="Q76" i="57"/>
  <c r="Q179" i="57"/>
  <c r="Q173" i="57"/>
  <c r="Q164" i="57"/>
  <c r="Q239" i="57"/>
  <c r="Q136" i="57"/>
  <c r="Q68" i="57"/>
  <c r="Q57" i="57"/>
  <c r="Q29" i="57"/>
  <c r="Q23" i="57"/>
  <c r="Q259" i="57"/>
  <c r="Q367" i="57"/>
  <c r="Q358" i="57"/>
  <c r="Q44" i="57"/>
  <c r="Q90" i="57"/>
  <c r="Q219" i="57"/>
  <c r="Q49" i="57"/>
  <c r="Q271" i="57"/>
  <c r="Q70" i="57"/>
  <c r="Q60" i="57"/>
  <c r="Q40" i="57"/>
  <c r="Q58" i="57"/>
  <c r="Q218" i="57"/>
  <c r="Q258" i="57"/>
  <c r="Q364" i="57"/>
  <c r="Q222" i="57"/>
  <c r="Q355" i="57"/>
  <c r="Q192" i="57"/>
  <c r="Q229" i="57"/>
  <c r="Q182" i="57"/>
  <c r="Q375" i="57"/>
  <c r="Q170" i="57"/>
  <c r="Q153" i="57"/>
  <c r="Q141" i="57"/>
  <c r="Q130" i="57"/>
  <c r="Q116" i="57"/>
  <c r="Q104" i="57"/>
  <c r="Q92" i="57"/>
  <c r="Q395" i="57"/>
  <c r="Q368" i="57"/>
  <c r="Q75" i="57"/>
  <c r="Q63" i="57"/>
  <c r="Q41" i="57"/>
  <c r="Q197" i="57"/>
  <c r="Q276" i="57"/>
  <c r="Q91" i="57"/>
  <c r="Q284" i="57"/>
  <c r="Q260" i="57"/>
  <c r="Q191" i="57"/>
  <c r="Q451" i="57"/>
  <c r="Q17" i="57"/>
  <c r="Q178" i="57"/>
  <c r="Q168" i="57"/>
  <c r="Q155" i="57"/>
  <c r="Q142" i="57"/>
  <c r="Q128" i="57"/>
  <c r="Q114" i="57"/>
  <c r="Q102" i="57"/>
  <c r="Q106" i="57"/>
  <c r="Q318" i="57"/>
  <c r="Q73" i="57"/>
  <c r="Q62" i="57"/>
  <c r="Q278" i="57"/>
  <c r="Q190" i="57"/>
  <c r="Q273" i="57"/>
  <c r="Q397" i="57"/>
  <c r="Q206" i="57"/>
  <c r="Q52" i="57"/>
  <c r="Q370" i="57"/>
  <c r="Q360" i="57"/>
  <c r="Q220" i="57"/>
  <c r="Q43" i="57"/>
  <c r="Q48" i="57"/>
  <c r="Q240" i="57"/>
  <c r="Q81" i="57"/>
  <c r="Q32" i="57"/>
  <c r="Q465" i="57"/>
  <c r="Q162" i="57"/>
  <c r="Q159" i="57"/>
  <c r="Q148" i="57"/>
  <c r="Q133" i="57"/>
  <c r="Q121" i="57"/>
  <c r="Q115" i="57"/>
  <c r="Q96" i="57"/>
  <c r="Q86" i="57"/>
  <c r="Q357" i="57"/>
  <c r="Q376" i="57"/>
  <c r="Q187" i="57"/>
  <c r="Q184" i="57"/>
  <c r="Q464" i="57"/>
  <c r="Q172" i="57"/>
  <c r="Q157" i="57"/>
  <c r="Q216" i="57"/>
  <c r="Q132" i="57"/>
  <c r="Q120" i="57"/>
  <c r="Q108" i="57"/>
  <c r="Q95" i="57"/>
  <c r="Q275" i="57"/>
  <c r="Q204" i="57"/>
  <c r="Q77" i="57"/>
  <c r="Q64" i="57"/>
  <c r="Q42" i="57"/>
  <c r="Q198" i="57"/>
  <c r="Q394" i="57"/>
  <c r="Q272" i="57"/>
  <c r="M10" i="57"/>
  <c r="F2" i="67" a="1"/>
  <c r="F2" i="67" s="1"/>
  <c r="M487" i="57"/>
  <c r="B21" i="67" a="1"/>
  <c r="B21" i="67" s="1"/>
  <c r="Q471" i="57"/>
  <c r="Q390" i="57"/>
  <c r="Q391" i="57"/>
  <c r="Q392" i="57"/>
  <c r="Q389" i="57"/>
  <c r="Q452" i="57"/>
  <c r="Q309" i="57"/>
  <c r="Q308" i="57"/>
  <c r="Q455" i="57"/>
  <c r="Q472" i="57"/>
  <c r="M28" i="57"/>
  <c r="M277" i="57"/>
  <c r="M72" i="57"/>
  <c r="M86" i="57"/>
  <c r="M279" i="57"/>
  <c r="M106" i="57"/>
  <c r="M150" i="57"/>
  <c r="M226" i="57"/>
  <c r="M32" i="57"/>
  <c r="M186" i="57"/>
  <c r="M285" i="57"/>
  <c r="M237" i="57"/>
  <c r="M238" i="57"/>
  <c r="M301" i="57"/>
  <c r="M303" i="57"/>
  <c r="M305" i="57"/>
  <c r="M306" i="57"/>
  <c r="M358" i="57"/>
  <c r="M360" i="57"/>
  <c r="M362" i="57"/>
  <c r="M223" i="57"/>
  <c r="M224" i="57"/>
  <c r="M397" i="57"/>
  <c r="M404" i="57"/>
  <c r="M405" i="57"/>
  <c r="M18" i="57"/>
  <c r="M425" i="57"/>
  <c r="M427" i="57"/>
  <c r="M429" i="57"/>
  <c r="M431" i="57"/>
  <c r="M145" i="57"/>
  <c r="M146" i="57"/>
  <c r="M476" i="57"/>
  <c r="M478" i="57"/>
  <c r="M485" i="57"/>
  <c r="M486" i="57"/>
  <c r="M273" i="57"/>
  <c r="M209" i="57"/>
  <c r="M25" i="57"/>
  <c r="M211" i="57"/>
  <c r="M55" i="57"/>
  <c r="M61" i="57"/>
  <c r="M84" i="57"/>
  <c r="M318" i="57"/>
  <c r="M320" i="57"/>
  <c r="M88" i="57"/>
  <c r="M94" i="57"/>
  <c r="M101" i="57"/>
  <c r="M108" i="57"/>
  <c r="M110" i="57"/>
  <c r="M112" i="57"/>
  <c r="M116" i="57"/>
  <c r="M120" i="57"/>
  <c r="M124" i="57"/>
  <c r="M129" i="57"/>
  <c r="M132" i="57"/>
  <c r="M372" i="57"/>
  <c r="M215" i="57"/>
  <c r="M154" i="57"/>
  <c r="M152" i="57"/>
  <c r="M159" i="57"/>
  <c r="M169" i="57"/>
  <c r="M173" i="57"/>
  <c r="M175" i="57"/>
  <c r="M374" i="57"/>
  <c r="M464" i="57"/>
  <c r="M465" i="57"/>
  <c r="M179" i="57"/>
  <c r="M181" i="57"/>
  <c r="M451" i="57"/>
  <c r="M196" i="57"/>
  <c r="M189" i="57"/>
  <c r="M231" i="57"/>
  <c r="M323" i="57"/>
  <c r="M325" i="57"/>
  <c r="M457" i="57"/>
  <c r="M378" i="57"/>
  <c r="M241" i="57"/>
  <c r="M242" i="57"/>
  <c r="M468" i="57"/>
  <c r="M469" i="57"/>
  <c r="M298" i="57"/>
  <c r="M297" i="57"/>
  <c r="M299" i="57"/>
  <c r="M300" i="57"/>
  <c r="M307" i="57"/>
  <c r="M380" i="57"/>
  <c r="M330" i="57"/>
  <c r="M333" i="57"/>
  <c r="M310" i="57"/>
  <c r="M311" i="57"/>
  <c r="M138" i="57"/>
  <c r="M139" i="57"/>
  <c r="M287" i="57"/>
  <c r="M288" i="57"/>
  <c r="M245" i="57"/>
  <c r="M247" i="57"/>
  <c r="M312" i="57"/>
  <c r="M314" i="57"/>
  <c r="M316" i="57"/>
  <c r="M313" i="57"/>
  <c r="M34" i="57"/>
  <c r="M36" i="57"/>
  <c r="M354" i="57"/>
  <c r="M355" i="57"/>
  <c r="M357" i="57"/>
  <c r="M359" i="57"/>
  <c r="M368" i="57"/>
  <c r="M369" i="57"/>
  <c r="M364" i="57"/>
  <c r="M365" i="57"/>
  <c r="M366" i="57"/>
  <c r="M367" i="57"/>
  <c r="M370" i="57"/>
  <c r="M371" i="57"/>
  <c r="M387" i="57"/>
  <c r="M395" i="57"/>
  <c r="M396" i="57"/>
  <c r="M188" i="57"/>
  <c r="M213" i="57"/>
  <c r="M214" i="57"/>
  <c r="M281" i="57"/>
  <c r="M282" i="57"/>
  <c r="M283" i="57"/>
  <c r="M284" i="57"/>
  <c r="M221" i="57"/>
  <c r="M222" i="57"/>
  <c r="M399" i="57"/>
  <c r="M400" i="57"/>
  <c r="M402" i="57"/>
  <c r="M410" i="57"/>
  <c r="M412" i="57"/>
  <c r="M408" i="57"/>
  <c r="M409" i="57"/>
  <c r="M19" i="57"/>
  <c r="M20" i="57"/>
  <c r="M415" i="57"/>
  <c r="M414" i="57"/>
  <c r="M417" i="57"/>
  <c r="M433" i="57"/>
  <c r="M435" i="57"/>
  <c r="M437" i="57"/>
  <c r="M434" i="57"/>
  <c r="M439" i="57"/>
  <c r="M441" i="57"/>
  <c r="M443" i="57"/>
  <c r="M444" i="57"/>
  <c r="M445" i="57"/>
  <c r="M447" i="57"/>
  <c r="M382" i="57"/>
  <c r="M448" i="57"/>
  <c r="M449" i="57"/>
  <c r="M461" i="57"/>
  <c r="M383" i="57"/>
  <c r="M384" i="57"/>
  <c r="M470" i="57"/>
  <c r="M386" i="57"/>
  <c r="M143" i="57"/>
  <c r="M144" i="57"/>
  <c r="M473" i="57"/>
  <c r="M474" i="57"/>
  <c r="M475" i="57"/>
  <c r="M38" i="57"/>
  <c r="M39" i="57"/>
  <c r="M289" i="57"/>
  <c r="M290" i="57"/>
  <c r="M480" i="57"/>
  <c r="M482" i="57"/>
  <c r="M484" i="57"/>
  <c r="M268" i="57"/>
  <c r="M269" i="57"/>
  <c r="M424" i="57"/>
  <c r="M236" i="57"/>
  <c r="M249" i="57"/>
  <c r="M251" i="57"/>
  <c r="M253" i="57"/>
  <c r="M255" i="57"/>
  <c r="M256" i="57"/>
  <c r="M258" i="57"/>
  <c r="M259" i="57"/>
  <c r="M264" i="57"/>
  <c r="M265" i="57"/>
  <c r="M266" i="57"/>
  <c r="M267" i="57"/>
  <c r="F2" i="58"/>
  <c r="G2" i="58"/>
  <c r="I2" i="58" s="1"/>
  <c r="H2" i="58"/>
  <c r="J2" i="58"/>
  <c r="F3" i="58"/>
  <c r="G3" i="58"/>
  <c r="I3" i="58" s="1"/>
  <c r="H3" i="58"/>
  <c r="J3" i="58"/>
  <c r="F4" i="58"/>
  <c r="G4" i="58"/>
  <c r="I4" i="58" s="1"/>
  <c r="H4" i="58"/>
  <c r="J4" i="58"/>
  <c r="F5" i="58"/>
  <c r="G5" i="58"/>
  <c r="I5" i="58" s="1"/>
  <c r="H5" i="58"/>
  <c r="J5" i="58"/>
  <c r="F6" i="58"/>
  <c r="G6" i="58"/>
  <c r="H6" i="58"/>
  <c r="I6" i="58"/>
  <c r="J6" i="58"/>
  <c r="F7" i="58"/>
  <c r="G7" i="58"/>
  <c r="I7" i="58" s="1"/>
  <c r="H7" i="58"/>
  <c r="J7" i="58"/>
  <c r="F8" i="58"/>
  <c r="G8" i="58"/>
  <c r="I8" i="58" s="1"/>
  <c r="H8" i="58"/>
  <c r="J8" i="58"/>
  <c r="F9" i="58"/>
  <c r="G9" i="58"/>
  <c r="I9" i="58" s="1"/>
  <c r="H9" i="58"/>
  <c r="J9" i="58"/>
  <c r="F10" i="58"/>
  <c r="G10" i="58"/>
  <c r="H10" i="58"/>
  <c r="I10" i="58"/>
  <c r="J10" i="58"/>
  <c r="F11" i="58"/>
  <c r="G11" i="58"/>
  <c r="I11" i="58" s="1"/>
  <c r="H11" i="58"/>
  <c r="J11" i="58"/>
  <c r="F12" i="58"/>
  <c r="G12" i="58"/>
  <c r="I12" i="58" s="1"/>
  <c r="H12" i="58"/>
  <c r="J12" i="58"/>
  <c r="F13" i="58"/>
  <c r="G13" i="58"/>
  <c r="I13" i="58" s="1"/>
  <c r="H13" i="58"/>
  <c r="J13" i="58"/>
  <c r="F14" i="58"/>
  <c r="G14" i="58"/>
  <c r="H14" i="58"/>
  <c r="I14" i="58"/>
  <c r="J14" i="58"/>
  <c r="F15" i="58"/>
  <c r="G15" i="58"/>
  <c r="H15" i="58"/>
  <c r="I15" i="58"/>
  <c r="J15" i="58"/>
  <c r="F16" i="58"/>
  <c r="G16" i="58"/>
  <c r="H16" i="58"/>
  <c r="I16" i="58"/>
  <c r="J16" i="58"/>
  <c r="F17" i="58"/>
  <c r="G17" i="58"/>
  <c r="I17" i="58" s="1"/>
  <c r="H17" i="58"/>
  <c r="J17" i="58"/>
  <c r="F18" i="58"/>
  <c r="G18" i="58"/>
  <c r="I18" i="58" s="1"/>
  <c r="H18" i="58"/>
  <c r="J18" i="58"/>
  <c r="F19" i="58"/>
  <c r="G19" i="58"/>
  <c r="I19" i="58" s="1"/>
  <c r="H19" i="58"/>
  <c r="J19" i="58"/>
  <c r="F20" i="58"/>
  <c r="G20" i="58"/>
  <c r="H20" i="58"/>
  <c r="I20" i="58"/>
  <c r="J20" i="58"/>
  <c r="F21" i="58"/>
  <c r="G21" i="58"/>
  <c r="H21" i="58"/>
  <c r="I21" i="58"/>
  <c r="J21" i="58"/>
  <c r="F22" i="58"/>
  <c r="G22" i="58"/>
  <c r="H22" i="58"/>
  <c r="F23" i="58"/>
  <c r="G23" i="58"/>
  <c r="H23" i="58"/>
  <c r="F24" i="58"/>
  <c r="G24" i="58"/>
  <c r="H24" i="58"/>
  <c r="F25" i="58"/>
  <c r="G25" i="58"/>
  <c r="H25" i="58"/>
  <c r="F26" i="58"/>
  <c r="G26" i="58"/>
  <c r="H26" i="58"/>
  <c r="F27" i="58"/>
  <c r="G27" i="58"/>
  <c r="H27" i="58"/>
  <c r="F28" i="58"/>
  <c r="G28" i="58"/>
  <c r="H28" i="58"/>
  <c r="F29" i="58"/>
  <c r="G29" i="58"/>
  <c r="H29" i="58"/>
  <c r="F30" i="58"/>
  <c r="G30" i="58"/>
  <c r="H30" i="58"/>
  <c r="F31" i="58"/>
  <c r="G31" i="58"/>
  <c r="H31" i="58"/>
  <c r="F32" i="58"/>
  <c r="G32" i="58"/>
  <c r="H32" i="58"/>
  <c r="F33" i="58"/>
  <c r="G33" i="58"/>
  <c r="H33" i="58"/>
  <c r="F34" i="58"/>
  <c r="G34" i="58"/>
  <c r="H34" i="58"/>
  <c r="F35" i="58"/>
  <c r="G35" i="58"/>
  <c r="H35" i="58"/>
  <c r="F36" i="58"/>
  <c r="G36" i="58"/>
  <c r="H36" i="58"/>
  <c r="F37" i="58"/>
  <c r="G37" i="58"/>
  <c r="H37" i="58"/>
  <c r="F38" i="58"/>
  <c r="G38" i="58"/>
  <c r="H38" i="58"/>
  <c r="F39" i="58"/>
  <c r="G39" i="58"/>
  <c r="H39" i="58"/>
  <c r="F40" i="58"/>
  <c r="G40" i="58"/>
  <c r="H40" i="58"/>
  <c r="F41" i="58"/>
  <c r="G41" i="58"/>
  <c r="H41" i="58"/>
  <c r="F42" i="58"/>
  <c r="G42" i="58"/>
  <c r="H42" i="58"/>
  <c r="F43" i="58"/>
  <c r="G43" i="58"/>
  <c r="H43" i="58"/>
  <c r="F44" i="58"/>
  <c r="G44" i="58"/>
  <c r="H44" i="58"/>
  <c r="F45" i="58"/>
  <c r="G45" i="58"/>
  <c r="H45" i="58"/>
  <c r="F46" i="58"/>
  <c r="G46" i="58"/>
  <c r="H46" i="58"/>
  <c r="F47" i="58"/>
  <c r="G47" i="58"/>
  <c r="H47" i="58"/>
  <c r="M403" i="57" l="1"/>
  <c r="M230" i="57"/>
  <c r="M317" i="57"/>
  <c r="M123" i="57"/>
  <c r="M379" i="57"/>
  <c r="M104" i="57"/>
  <c r="M456" i="57"/>
  <c r="M257" i="57"/>
  <c r="M190" i="57"/>
  <c r="M56" i="57"/>
  <c r="M381" i="57"/>
  <c r="M459" i="57"/>
  <c r="M421" i="57"/>
  <c r="M376" i="57"/>
  <c r="M416" i="57"/>
  <c r="M115" i="57"/>
  <c r="M118" i="57"/>
  <c r="M327" i="57"/>
  <c r="M304" i="57"/>
  <c r="M450" i="57"/>
  <c r="M428" i="57"/>
  <c r="M302" i="57"/>
  <c r="M75" i="57"/>
  <c r="M329" i="57"/>
  <c r="M65" i="57"/>
  <c r="M446" i="57"/>
  <c r="M250" i="57"/>
  <c r="M114" i="57"/>
  <c r="M137" i="57"/>
  <c r="M98" i="57"/>
  <c r="M479" i="57"/>
  <c r="M426" i="57"/>
  <c r="M73" i="57"/>
  <c r="M332" i="57"/>
  <c r="M63" i="57"/>
  <c r="M422" i="57"/>
  <c r="M248" i="57"/>
  <c r="M192" i="57"/>
  <c r="M315" i="57"/>
  <c r="M117" i="57"/>
  <c r="M477" i="57"/>
  <c r="M413" i="57"/>
  <c r="M235" i="57"/>
  <c r="M42" i="57"/>
  <c r="M423" i="57"/>
  <c r="M418" i="57"/>
  <c r="M243" i="57"/>
  <c r="M454" i="57"/>
  <c r="M453" i="57"/>
  <c r="M356" i="57"/>
  <c r="M252" i="57"/>
  <c r="M442" i="57"/>
  <c r="M411" i="57"/>
  <c r="M201" i="57"/>
  <c r="M41" i="57"/>
  <c r="M167" i="57"/>
  <c r="M176" i="57"/>
  <c r="M419" i="57"/>
  <c r="M331" i="57"/>
  <c r="M232" i="57"/>
  <c r="M83" i="57"/>
  <c r="M165" i="57"/>
  <c r="M191" i="57"/>
  <c r="M254" i="57"/>
  <c r="M234" i="57"/>
  <c r="M195" i="57"/>
  <c r="M274" i="57"/>
  <c r="M194" i="57"/>
  <c r="M326" i="57"/>
  <c r="M463" i="57"/>
  <c r="M483" i="57"/>
  <c r="M420" i="57"/>
  <c r="M436" i="57"/>
  <c r="M388" i="57"/>
  <c r="M172" i="57"/>
  <c r="M481" i="57"/>
  <c r="M147" i="57"/>
  <c r="M328" i="57"/>
  <c r="M462" i="57"/>
  <c r="M263" i="57"/>
  <c r="M78" i="57"/>
  <c r="M81" i="57"/>
  <c r="M438" i="57"/>
  <c r="M162" i="57"/>
  <c r="M432" i="57"/>
  <c r="M363" i="57"/>
  <c r="M135" i="57"/>
  <c r="M398" i="57"/>
  <c r="M140" i="57"/>
  <c r="M69" i="57"/>
  <c r="M460" i="57"/>
  <c r="M202" i="57"/>
  <c r="M76" i="57"/>
  <c r="M406" i="57"/>
  <c r="M121" i="57"/>
  <c r="M440" i="57"/>
  <c r="M401" i="57"/>
  <c r="M198" i="57"/>
  <c r="M79" i="57"/>
  <c r="M430" i="57"/>
  <c r="M361" i="57"/>
  <c r="M133" i="57"/>
  <c r="M385" i="57"/>
  <c r="M458" i="57"/>
  <c r="M197" i="57"/>
  <c r="M58" i="57"/>
  <c r="M407" i="57"/>
  <c r="M105" i="57"/>
  <c r="M82" i="57"/>
  <c r="M151" i="57"/>
  <c r="M168" i="57"/>
  <c r="M239" i="57"/>
  <c r="M193" i="57"/>
  <c r="M161" i="57"/>
  <c r="M155" i="57"/>
  <c r="M130" i="57"/>
  <c r="M92" i="57"/>
  <c r="M80" i="57"/>
  <c r="M59" i="57"/>
  <c r="M210" i="57"/>
  <c r="M107" i="57"/>
  <c r="M174" i="57"/>
  <c r="M180" i="57"/>
  <c r="M131" i="57"/>
  <c r="M171" i="57"/>
  <c r="M109" i="57"/>
  <c r="M89" i="57"/>
  <c r="M77" i="57"/>
  <c r="M57" i="57"/>
  <c r="M240" i="57"/>
  <c r="M111" i="57"/>
  <c r="M166" i="57"/>
  <c r="M128" i="57"/>
  <c r="M21" i="57"/>
  <c r="M280" i="57"/>
  <c r="M270" i="57"/>
  <c r="M216" i="57"/>
  <c r="M125" i="57"/>
  <c r="M103" i="57"/>
  <c r="M321" i="57"/>
  <c r="M70" i="57"/>
  <c r="M54" i="57"/>
  <c r="M271" i="57"/>
  <c r="M199" i="57"/>
  <c r="M33" i="57"/>
  <c r="M163" i="57"/>
  <c r="M229" i="57"/>
  <c r="M233" i="57"/>
  <c r="M228" i="57"/>
  <c r="M164" i="57"/>
  <c r="M102" i="57"/>
  <c r="M68" i="57"/>
  <c r="M53" i="57"/>
  <c r="M276" i="57"/>
  <c r="M286" i="57"/>
  <c r="M377" i="57"/>
  <c r="M60" i="57"/>
  <c r="M71" i="57"/>
  <c r="M30" i="57"/>
  <c r="M375" i="57"/>
  <c r="M160" i="57"/>
  <c r="M142" i="57"/>
  <c r="M122" i="57"/>
  <c r="M319" i="57"/>
  <c r="M74" i="57"/>
  <c r="M212" i="57"/>
  <c r="M170" i="57"/>
  <c r="M225" i="57"/>
  <c r="M22" i="57"/>
  <c r="M8" i="57"/>
  <c r="M185" i="57"/>
  <c r="M373" i="57"/>
  <c r="M100" i="57"/>
  <c r="M67" i="57"/>
  <c r="M24" i="57"/>
  <c r="M466" i="57"/>
  <c r="M7" i="57"/>
  <c r="M184" i="57"/>
  <c r="M178" i="57"/>
  <c r="M158" i="57"/>
  <c r="M119" i="57"/>
  <c r="M97" i="57"/>
  <c r="M203" i="57"/>
  <c r="M66" i="57"/>
  <c r="M40" i="57"/>
  <c r="M153" i="57"/>
  <c r="M148" i="57"/>
  <c r="M141" i="57"/>
  <c r="M467" i="57"/>
  <c r="M6" i="57"/>
  <c r="M183" i="57"/>
  <c r="M177" i="57"/>
  <c r="M157" i="57"/>
  <c r="M136" i="57"/>
  <c r="M96" i="57"/>
  <c r="M205" i="57"/>
  <c r="M64" i="57"/>
  <c r="M27" i="57"/>
  <c r="M87" i="57"/>
  <c r="M23" i="57"/>
  <c r="M99" i="57"/>
  <c r="M4" i="57"/>
  <c r="M149" i="57"/>
  <c r="M5" i="57"/>
  <c r="M182" i="57"/>
  <c r="M156" i="57"/>
  <c r="M134" i="57"/>
  <c r="M113" i="57"/>
  <c r="M93" i="57"/>
  <c r="M85" i="57"/>
  <c r="M62" i="57"/>
  <c r="M26" i="57"/>
  <c r="M17" i="57"/>
  <c r="M95" i="57"/>
  <c r="M187" i="57"/>
  <c r="M227" i="57"/>
  <c r="M278" i="57"/>
  <c r="M16" i="57"/>
  <c r="I4" i="49" l="1"/>
  <c r="I147" i="49"/>
  <c r="I146" i="49"/>
  <c r="I145" i="49"/>
  <c r="I144" i="49"/>
  <c r="I143" i="49"/>
  <c r="I142" i="49"/>
  <c r="I141" i="49"/>
  <c r="I140" i="49"/>
  <c r="I139" i="49"/>
  <c r="I138" i="49"/>
  <c r="I137" i="49"/>
  <c r="I136" i="49"/>
  <c r="I135" i="49"/>
  <c r="I134" i="49"/>
  <c r="I133" i="49"/>
  <c r="I132" i="49"/>
  <c r="I131" i="49"/>
  <c r="I130" i="49"/>
  <c r="I129" i="49"/>
  <c r="I128" i="49"/>
  <c r="I127" i="49"/>
  <c r="I126" i="49"/>
  <c r="I125" i="49"/>
  <c r="I124" i="49"/>
  <c r="I123" i="49"/>
  <c r="I122" i="49"/>
  <c r="I121" i="49"/>
  <c r="I120" i="49"/>
  <c r="I119" i="49"/>
  <c r="I118" i="49"/>
  <c r="I117" i="49"/>
  <c r="I116" i="49"/>
  <c r="I115" i="49"/>
  <c r="I114" i="49"/>
  <c r="I113" i="49"/>
  <c r="I112" i="49"/>
  <c r="I111" i="49"/>
  <c r="I110" i="49"/>
  <c r="I109" i="49"/>
  <c r="I108" i="49"/>
  <c r="I107" i="49"/>
  <c r="I106" i="49"/>
  <c r="I105" i="49"/>
  <c r="I104" i="49"/>
  <c r="I103" i="49"/>
  <c r="I102" i="49"/>
  <c r="I101" i="49"/>
  <c r="I100" i="49"/>
  <c r="I99" i="49"/>
  <c r="I98" i="49"/>
  <c r="I97" i="49"/>
  <c r="I96" i="49"/>
  <c r="I95" i="49"/>
  <c r="I94" i="49"/>
  <c r="I93" i="49"/>
  <c r="I92" i="49"/>
  <c r="I91" i="49"/>
  <c r="I90" i="49"/>
  <c r="I89" i="49"/>
  <c r="I88" i="49"/>
  <c r="I87" i="49"/>
  <c r="I86" i="49"/>
  <c r="I85" i="49"/>
  <c r="I84" i="49"/>
  <c r="I83" i="49"/>
  <c r="I82" i="49"/>
  <c r="I81" i="49"/>
  <c r="I80" i="49"/>
  <c r="I79" i="49"/>
  <c r="I78" i="49"/>
  <c r="I77" i="49"/>
  <c r="I76" i="49"/>
  <c r="I75" i="49"/>
  <c r="I74" i="49"/>
  <c r="I73" i="49"/>
  <c r="I72" i="49"/>
  <c r="I71" i="49"/>
  <c r="I70" i="49"/>
  <c r="I69" i="49"/>
  <c r="I68" i="49"/>
  <c r="I67" i="49"/>
  <c r="I66" i="49"/>
  <c r="I65" i="49"/>
  <c r="I64" i="49"/>
  <c r="I63" i="49"/>
  <c r="I62" i="49"/>
  <c r="I61" i="49"/>
  <c r="I60" i="49"/>
  <c r="I59" i="49"/>
  <c r="I58" i="49"/>
  <c r="I57" i="49"/>
  <c r="H20" i="49"/>
  <c r="H19" i="49"/>
  <c r="H18" i="49"/>
  <c r="H17" i="49"/>
  <c r="H16" i="49"/>
  <c r="I29" i="49" l="1"/>
  <c r="I28" i="49"/>
  <c r="I27" i="49"/>
  <c r="I26" i="49"/>
  <c r="I25" i="49"/>
  <c r="I24" i="49"/>
  <c r="I23" i="49"/>
  <c r="I22" i="49"/>
  <c r="I21" i="49"/>
  <c r="I20" i="49"/>
  <c r="I19" i="49"/>
  <c r="I18" i="49"/>
  <c r="I17" i="49"/>
  <c r="I16" i="49"/>
  <c r="I15" i="49"/>
  <c r="I14" i="49"/>
  <c r="I13" i="49"/>
  <c r="I12" i="49"/>
  <c r="I11" i="49"/>
  <c r="I10" i="49"/>
  <c r="I9" i="49"/>
  <c r="I8" i="49"/>
  <c r="I7" i="49"/>
  <c r="I6" i="49"/>
  <c r="I5" i="4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tc={E464A48E-3EC4-432A-B162-F508CDECE189}</author>
  </authors>
  <commentList>
    <comment ref="K1" authorId="0" shapeId="0" xr:uid="{E464A48E-3EC4-432A-B162-F508CDECE189}">
      <text>
        <t>[Threaded comment]
Your version of Excel allows you to read this threaded comment; however, any edits to it will get removed if the file is opened in a newer version of Excel. Learn more: https://go.microsoft.com/fwlink/?linkid=870924
Comment:
    =XLOOKUP(TRUE, EXACT(F2, Sheet1!$E:$E), Sheet1!$F:$F, "not found")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tc={28111667-914B-44EE-999E-71F28A4ED9A4}</author>
    <author>tc={FB53177B-D2CB-4996-8B56-24758110108D}</author>
  </authors>
  <commentList>
    <comment ref="K1" authorId="0" shapeId="0" xr:uid="{28111667-914B-44EE-999E-71F28A4ED9A4}">
      <text>
        <t>[Threaded comment]
Your version of Excel allows you to read this threaded comment; however, any edits to it will get removed if the file is opened in a newer version of Excel. Learn more: https://go.microsoft.com/fwlink/?linkid=870924
Comment:
    ="["&amp;L2&amp;"]{#"&amp;J2&amp;"}&lt;br&gt;&lt;br&gt;"</t>
      </text>
    </comment>
    <comment ref="O1" authorId="1" shapeId="0" xr:uid="{FB53177B-D2CB-4996-8B56-24758110108D}">
      <text>
        <t>[Threaded comment]
Your version of Excel allows you to read this threaded comment; however, any edits to it will get removed if the file is opened in a newer version of Excel. Learn more: https://go.microsoft.com/fwlink/?linkid=870924
Comment:
    ="&lt;a target="&amp;""""&amp;"_blank"&amp;""""&amp;" href="&amp;""""&amp;V2&amp;""""&amp;"&gt;"&amp;V2</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<sst xmlns="http://schemas.openxmlformats.org/spreadsheetml/2006/main" count="14784" uniqueCount="5345">
  <si>
    <t>term</t>
  </si>
  <si>
    <t>name</t>
  </si>
  <si>
    <t>Instantaneous sampling (IS)</t>
  </si>
  <si>
    <t>mod_is</t>
  </si>
  <si>
    <t>approach</t>
  </si>
  <si>
    <t>Space-to-event (STE)</t>
  </si>
  <si>
    <t>mod_ste</t>
  </si>
  <si>
    <t>Time-to-event (TTE)</t>
  </si>
  <si>
    <t>mod_tte</t>
  </si>
  <si>
    <t>Distance sampling (DS)</t>
  </si>
  <si>
    <t>mod_ds</t>
  </si>
  <si>
    <t>Time in front of the camera (TIFC)</t>
  </si>
  <si>
    <t>mod_tifc</t>
  </si>
  <si>
    <t>Random encounter and staying time (REST)</t>
  </si>
  <si>
    <t>mod_rest</t>
  </si>
  <si>
    <t>Random encounter model (REM)</t>
  </si>
  <si>
    <t>mod_rem</t>
  </si>
  <si>
    <t>N-mixture</t>
  </si>
  <si>
    <t>mod_nmixture</t>
  </si>
  <si>
    <t>Royle-Nichols</t>
  </si>
  <si>
    <t>mod_roylenichols</t>
  </si>
  <si>
    <t>mod_2flankspim</t>
  </si>
  <si>
    <t>mod_catspim</t>
  </si>
  <si>
    <t>mod_sc</t>
  </si>
  <si>
    <t xml:space="preserve">Spatial mark-resight </t>
  </si>
  <si>
    <t>mod_smr</t>
  </si>
  <si>
    <t>Mark-resight (MR)</t>
  </si>
  <si>
    <t>mod_mr</t>
  </si>
  <si>
    <t>mod_scr_secr</t>
  </si>
  <si>
    <t>mod_cr_cmr</t>
  </si>
  <si>
    <t>Behaviour</t>
  </si>
  <si>
    <t>mod_behaviour</t>
  </si>
  <si>
    <t>Relative abundance indices</t>
  </si>
  <si>
    <t>mod_rai</t>
  </si>
  <si>
    <t>mod_occupancy</t>
  </si>
  <si>
    <t>Species diversity &amp; richness</t>
  </si>
  <si>
    <t>mod_divers_rich</t>
  </si>
  <si>
    <t>Species inventory</t>
  </si>
  <si>
    <t>mod_inventory</t>
  </si>
  <si>
    <t>obj_behaviour</t>
  </si>
  <si>
    <t>objective</t>
  </si>
  <si>
    <t>Vital rates</t>
  </si>
  <si>
    <t>obj_vital_rate</t>
  </si>
  <si>
    <t>obj_abundance</t>
  </si>
  <si>
    <t>Relative abundance</t>
  </si>
  <si>
    <t>obj_rel_abund</t>
  </si>
  <si>
    <t>Occupancy</t>
  </si>
  <si>
    <t>obj_occupancy</t>
  </si>
  <si>
    <t>obj_divers_rich</t>
  </si>
  <si>
    <t>obj_inventory</t>
  </si>
  <si>
    <t>id</t>
  </si>
  <si>
    <t>NULL</t>
  </si>
  <si>
    <t>Zero-inflation</t>
  </si>
  <si>
    <t>A regression model for count data that both follows the Poisson distribution and contains excess zeros (Lambert, 1992). ZIP models are only appropriate for data for which the overdispersion is not solely due to zero-inflation. [relative abundance indices]</t>
  </si>
  <si>
    <t>Zero-inflated Poisson (ZIP) regression (Lambert, 1992)</t>
  </si>
  <si>
    <t>Zero-inflated negative binomial (ZINB) regression (McCullagh &amp; Nelder, 1989)</t>
  </si>
  <si>
    <t>walktest</t>
  </si>
  <si>
    <t>Walktest</t>
  </si>
  <si>
    <t>baitlure_visual_lure</t>
  </si>
  <si>
    <t>Visual lure</t>
  </si>
  <si>
    <t>visit_metadata</t>
  </si>
  <si>
    <t>Metadata that should be collected each time a camera location is visited to deploy, Service*/Retrieval Field Datasheet.</t>
  </si>
  <si>
    <t>Visit metadata</t>
  </si>
  <si>
    <t>visit</t>
  </si>
  <si>
    <t>When a crew has gone to a location to deploy, service, or retrieve a remote camera.</t>
  </si>
  <si>
    <t>Visit</t>
  </si>
  <si>
    <t>fov_viewshed</t>
  </si>
  <si>
    <t>The area visible to the camera as determined by its lens angle (in degrees) and trigger distance (Moeller et al., 2023).</t>
  </si>
  <si>
    <t>Viewshed</t>
  </si>
  <si>
    <t>settings_userlabel</t>
  </si>
  <si>
    <t>User label</t>
  </si>
  <si>
    <t>typeid_unmarked</t>
  </si>
  <si>
    <t xml:space="preserve">Unmarked individuals */ populations */ species </t>
  </si>
  <si>
    <t>trigger_speed</t>
  </si>
  <si>
    <t>Trigger speed</t>
  </si>
  <si>
    <t>trigger_event</t>
  </si>
  <si>
    <t>An activation of the camera detector(s) that initiates the capture of a single or multiple images, or the recording of video.</t>
  </si>
  <si>
    <t>Total number of camera days</t>
  </si>
  <si>
    <t>Time-to-event (TTE) model (Moeller et al., 2018)</t>
  </si>
  <si>
    <t>timelapse_image</t>
  </si>
  <si>
    <t>Time-lapse image</t>
  </si>
  <si>
    <t>Time in front of the camera (TIFC) (Huggard, 2018; Warbington &amp; Boyce, 2020; tested in Becker et al., 2022)</t>
  </si>
  <si>
    <t>test_image</t>
  </si>
  <si>
    <t>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t>
  </si>
  <si>
    <t>Test image</t>
  </si>
  <si>
    <t>sampledesign_targeted</t>
  </si>
  <si>
    <t>Camera locations or sample stations are placed in areas that are known or suspected to have higher activity levels (e.g., game trails, mineral licks).</t>
  </si>
  <si>
    <t>Targeted design</t>
  </si>
  <si>
    <t>sampledesign_systematic_random</t>
  </si>
  <si>
    <t>Camera locations are selected using a two-stage approach. Firstly, girds are selected systematically (to occur within a regular pattern) across the study area. The location of the camera within each grid is then selected randomly.</t>
  </si>
  <si>
    <t>Systematic random design</t>
  </si>
  <si>
    <t>sampledesign_systematic</t>
  </si>
  <si>
    <t>Camera locations occur in a regular pattern (e.g., a grid pattern) across the study area.</t>
  </si>
  <si>
    <t>Systematic design</t>
  </si>
  <si>
    <t>study_area</t>
  </si>
  <si>
    <t>Study area</t>
  </si>
  <si>
    <t>sampledesign_stratified_random</t>
  </si>
  <si>
    <t>The area of interest is divided into smaller strata (e.g., habitat type, disturbance levels), and then a proportional random sample of sites is selected within each stratum (e.g., 15%, 35% and 50% of sites within high, medium and low disturbance strata).</t>
  </si>
  <si>
    <t xml:space="preserve">Stratified random design </t>
  </si>
  <si>
    <t>sampledesign_stratified</t>
  </si>
  <si>
    <t>The area of interest is divided into smaller strata (e.g., habitat type, disturbance levels), and cameras are placed within each stratum (e.g., 15%, 35% and 50% of sites within high, medium, and low disturbance strata).</t>
  </si>
  <si>
    <t>Stratified design</t>
  </si>
  <si>
    <t>state_variable</t>
  </si>
  <si>
    <t>State variable</t>
  </si>
  <si>
    <t>Spatial partial identity model (2-flank SPIM) (Augustine et al., 2018)</t>
  </si>
  <si>
    <t>Spatial mark-resight (SMR) (Chandler &amp; Royle, 2013; Sollmann et al., 2013a, 2013b)</t>
  </si>
  <si>
    <t>spatial_autocorrelation</t>
  </si>
  <si>
    <t>The tendency for locations that are closer together to be more similar.</t>
  </si>
  <si>
    <t>Spatial autocorrelation</t>
  </si>
  <si>
    <t>Space-to-event (STE) model (Moeller et al., 2018)</t>
  </si>
  <si>
    <t>service_retrieval_visit</t>
  </si>
  <si>
    <t>When a crew has gone to a location to service or retrieve a remote camera.</t>
  </si>
  <si>
    <t>Service*/Retrieval visit</t>
  </si>
  <si>
    <t>service_retrieval_metadata</t>
  </si>
  <si>
    <t>Metadata that should be collected each time a camera location is visited to Service*/Retrieval Field Datasheet.</t>
  </si>
  <si>
    <t>Service*/Retrieval metadata</t>
  </si>
  <si>
    <t>service_retrieval</t>
  </si>
  <si>
    <t>Service*/Retrieval</t>
  </si>
  <si>
    <t>sequence</t>
  </si>
  <si>
    <t>Sequence</t>
  </si>
  <si>
    <t>baitlure_scent_lure</t>
  </si>
  <si>
    <t>Scent lure</t>
  </si>
  <si>
    <t>sample_station</t>
  </si>
  <si>
    <t>Sample station</t>
  </si>
  <si>
    <t>Royle-Nichols model (Royle &amp; Nichols, 2003; MacKenzie et al., 2006)</t>
  </si>
  <si>
    <t>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t>
  </si>
  <si>
    <t>fov_registration_area</t>
  </si>
  <si>
    <t>The area in which an animal entering has at least some probability of being captured on the image.</t>
  </si>
  <si>
    <t>Registration area</t>
  </si>
  <si>
    <t>recovery_time</t>
  </si>
  <si>
    <t>The time necessary for the camera to prepare to capture the next photo after the previous one has been recorded (Trolliet et al., 2014).</t>
  </si>
  <si>
    <t>Recovery time</t>
  </si>
  <si>
    <t>Random encounter model (REM) (Rowcliffe et al., 2008, 2013)</t>
  </si>
  <si>
    <t>A recent modification of the REM (Nakashima et al., 2018) that substitutes staying time (i.e., the cumulative time in the cameras' detection zone) for movement speed (staying time and movement speed are inversely proportional) (Cappelle et al., 2021).</t>
  </si>
  <si>
    <t>sampledesign_random</t>
  </si>
  <si>
    <t>Cameras occur at randomized camera locations (or sample stations) across the area of interest, sometimes with a predetermined minimum distance between camera locations (or sample stations).</t>
  </si>
  <si>
    <t>pseudoreplication</t>
  </si>
  <si>
    <t>When observations are not statistically independent (spatially or temporally) but are treated as if they are independent.</t>
  </si>
  <si>
    <t>Pseudoreplication</t>
  </si>
  <si>
    <t>project</t>
  </si>
  <si>
    <t>Project</t>
  </si>
  <si>
    <t>A regression model for count data used when data are not overdispersed or zero-inflated (Lambert, 1992). [relative abundance indices]</t>
  </si>
  <si>
    <t>Poisson regression</t>
  </si>
  <si>
    <t>typeid_partially_marked</t>
  </si>
  <si>
    <t>sampledesign_paired</t>
  </si>
  <si>
    <t>Paired design</t>
  </si>
  <si>
    <t>Overdispersion</t>
  </si>
  <si>
    <t>A modelling approach used to account for imperfect detection by first evaluating the detection probability of a species via detection histories (i.e., present or absent) to determine the probability of the true presence or absence of a species at a site (MacKenzie et al., 2002).</t>
  </si>
  <si>
    <t>Occupancy model (MacKenzie et al., 2002)</t>
  </si>
  <si>
    <t>occupancy</t>
  </si>
  <si>
    <t>N-mixture models</t>
  </si>
  <si>
    <t>A regression model used for count data with overdispersion but without zero-inflation. [relative abundance indices]</t>
  </si>
  <si>
    <t>Negative binomial (NB) regression (Mullahy, 1986)</t>
  </si>
  <si>
    <t>Modelling approach</t>
  </si>
  <si>
    <t>Model assumption</t>
  </si>
  <si>
    <t>metadata</t>
  </si>
  <si>
    <t>Data that provides information about other data (e.g., the number of images on an SD card).</t>
  </si>
  <si>
    <t>Metadata</t>
  </si>
  <si>
    <t>Mark-resight (MR) model (Arnason et al., 1991; McClintock et al., 2009)</t>
  </si>
  <si>
    <t>typeid_marked</t>
  </si>
  <si>
    <t>Individuals, populations, or species (varies with modelling approach and context) that can be identified using natural or artificial markings (e.g., coat patterns, scars, tags, collars).</t>
  </si>
  <si>
    <t>baitlure_lure</t>
  </si>
  <si>
    <t>Lure</t>
  </si>
  <si>
    <t>Inventory</t>
  </si>
  <si>
    <t>inter_detection_interval</t>
  </si>
  <si>
    <t>Inter-detection interval</t>
  </si>
  <si>
    <t>Intensity of use (Keim et al., 2019)</t>
  </si>
  <si>
    <t>Instantaneous sampling (IS) (Moeller et al., 2018)</t>
  </si>
  <si>
    <t>settings_infrared_illum</t>
  </si>
  <si>
    <t>Infrared illuminator</t>
  </si>
  <si>
    <t>independent_detections</t>
  </si>
  <si>
    <t>Detections that are deemed to be independent based on a user-defined threshold (e.g., 30 minutes).</t>
  </si>
  <si>
    <t>Independent detections</t>
  </si>
  <si>
    <t>imperfect_detection</t>
  </si>
  <si>
    <t>Imperfect detection</t>
  </si>
  <si>
    <t>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t>
  </si>
  <si>
    <t>Image tagging</t>
  </si>
  <si>
    <t>Image Sequence</t>
  </si>
  <si>
    <t>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t>
  </si>
  <si>
    <t>Image processing</t>
  </si>
  <si>
    <t>The likelihood of an image containing an object of a certain class (Fennell et al., 2022).</t>
  </si>
  <si>
    <t xml:space="preserve">Image classification confidence </t>
  </si>
  <si>
    <t>Image classification</t>
  </si>
  <si>
    <t>image</t>
  </si>
  <si>
    <t>Image</t>
  </si>
  <si>
    <t>settings_flash_output</t>
  </si>
  <si>
    <t>The camera setting that provides the level of intensity of the flash (if enabled).</t>
  </si>
  <si>
    <t>Flash output</t>
  </si>
  <si>
    <t>field_of_view</t>
  </si>
  <si>
    <t>Field of View (FOV)</t>
  </si>
  <si>
    <t>false_trigger</t>
  </si>
  <si>
    <t>Blank images (no wildlife or human present). These images commonly occur when a camera is triggered by vegetation blowing in the wind.</t>
  </si>
  <si>
    <t>False trigger</t>
  </si>
  <si>
    <t>effective_detection_distance</t>
  </si>
  <si>
    <t>The distance from a camera that would give the same number of detections if all animals up to that distance are perfectly detected, and no animals that are farther away are detected; Buckland, 1987, Becker et al., 2022).</t>
  </si>
  <si>
    <t>Effective detection distance</t>
  </si>
  <si>
    <t>Distance sampling (DS) model (Howe et al., 2017)</t>
  </si>
  <si>
    <t>detection_zone</t>
  </si>
  <si>
    <t>The area (conical in shape) in which a remote camera can detect the heat signature and motion of an object (Rovero &amp; Zimmermann, 2016) (Figure 5).</t>
  </si>
  <si>
    <t>Detection zone</t>
  </si>
  <si>
    <t>detection_rate</t>
  </si>
  <si>
    <t>The frequency of independent detections within a specified time period.</t>
  </si>
  <si>
    <t>Detection rate</t>
  </si>
  <si>
    <t>detection_probability</t>
  </si>
  <si>
    <t>Detection probability (aka detectability)</t>
  </si>
  <si>
    <t>detection_distance</t>
  </si>
  <si>
    <t>Detection distance</t>
  </si>
  <si>
    <t>detection_event</t>
  </si>
  <si>
    <t>deployment_visit</t>
  </si>
  <si>
    <t>When a crew has gone to a location to deploy a remote camera.</t>
  </si>
  <si>
    <t>Deployment visit</t>
  </si>
  <si>
    <t>deployment_metadata</t>
  </si>
  <si>
    <t>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t>
  </si>
  <si>
    <t>Deployment metadata</t>
  </si>
  <si>
    <t>deployment_area_photos</t>
  </si>
  <si>
    <t>Deployment area photos</t>
  </si>
  <si>
    <t>deployment</t>
  </si>
  <si>
    <t>Deployment</t>
  </si>
  <si>
    <t>cumulative_det_probability</t>
  </si>
  <si>
    <t>Cumulative detection probability</t>
  </si>
  <si>
    <t>crew</t>
  </si>
  <si>
    <t>Crew</t>
  </si>
  <si>
    <t>sampledesign_convenience</t>
  </si>
  <si>
    <t>Convenience design</t>
  </si>
  <si>
    <t>sampledesign_clustered</t>
  </si>
  <si>
    <t>Clustered design</t>
  </si>
  <si>
    <t>Categorical partial identity model (catSPIM) (Augustine et al., 2019; Sun et al., 2022)</t>
  </si>
  <si>
    <t>Capture-recapture (CR) model */ Capture-mark-recapture (CMR) model (Karanth, 1995; Karanth &amp; Nichols, 1998)</t>
  </si>
  <si>
    <t>Camera spacing</t>
  </si>
  <si>
    <t>Camera location</t>
  </si>
  <si>
    <t>The number of days each camera was active and functioning during the period it was deployed (e.g., 24-hour periods or the difference in days between the Deployment Start Date Time and the Deployment End Date Time if there were no interruptions).</t>
  </si>
  <si>
    <t>Camera days per camera location</t>
  </si>
  <si>
    <t>The degree at which the camera is pointed toward the FOV Target Feature relative to the horizontal ground surface (with respect to slope, if applicable).</t>
  </si>
  <si>
    <t>Camera angle</t>
  </si>
  <si>
    <t>baitlure_bait</t>
  </si>
  <si>
    <t>Bait</t>
  </si>
  <si>
    <t>baitlure_audible_lure</t>
  </si>
  <si>
    <t>Audible lure</t>
  </si>
  <si>
    <t>settings_trigger_sensitivity</t>
  </si>
  <si>
    <t>settings_trigger_modes</t>
  </si>
  <si>
    <t>target_species</t>
  </si>
  <si>
    <t>tag</t>
  </si>
  <si>
    <t>**Tag**</t>
  </si>
  <si>
    <t>age_class_subadult</t>
  </si>
  <si>
    <t>**Subadult**</t>
  </si>
  <si>
    <t>age_class_subadult_youngofyear</t>
  </si>
  <si>
    <t>**Subadult - Young of Year**</t>
  </si>
  <si>
    <t>age_class_subadult_yearling</t>
  </si>
  <si>
    <t>**Subadult - Yearling**</t>
  </si>
  <si>
    <t>study_area_name</t>
  </si>
  <si>
    <t>study_area_description</t>
  </si>
  <si>
    <t>A description for each unique research or monitoring area including its location, the habitat type(s), land use(s) and habitat disturbances (where applicable).</t>
  </si>
  <si>
    <t>**Study Area Description**</t>
  </si>
  <si>
    <t>species</t>
  </si>
  <si>
    <t>**Species**</t>
  </si>
  <si>
    <t>sex_class</t>
  </si>
  <si>
    <t>service_retrieval_crew</t>
  </si>
  <si>
    <t>The first and last names of the individuals who collected data during the Service*/Retrieval visit.</t>
  </si>
  <si>
    <t>**Service*/Retrieval Crew**</t>
  </si>
  <si>
    <t>sequence_name</t>
  </si>
  <si>
    <t>sample_station_name</t>
  </si>
  <si>
    <t>settings_quiet_period</t>
  </si>
  <si>
    <t>purpose_of_visit</t>
  </si>
  <si>
    <t>**Purpose of Visit**</t>
  </si>
  <si>
    <t>project_name</t>
  </si>
  <si>
    <t>project_description</t>
  </si>
  <si>
    <t>A description of the project objective(s) and general methods.</t>
  </si>
  <si>
    <t>**Project Description**</t>
  </si>
  <si>
    <t>project_coordinator</t>
  </si>
  <si>
    <t>The first and last name of the primary contact for the project.</t>
  </si>
  <si>
    <t>**Project Coordinator**</t>
  </si>
  <si>
    <t>project_coordinator_email</t>
  </si>
  <si>
    <t>The email address of the Project Coordinator.</t>
  </si>
  <si>
    <t>**Project Coordinator Email**</t>
  </si>
  <si>
    <t>settings_photos_per_trigger</t>
  </si>
  <si>
    <t>The camera setting that describes the number of photos taken each time the camera is triggered.</t>
  </si>
  <si>
    <t>**New Camera Serial Number**</t>
  </si>
  <si>
    <t>**New Camera Model**</t>
  </si>
  <si>
    <t>**New Camera Make**</t>
  </si>
  <si>
    <t>**New Camera ID**</t>
  </si>
  <si>
    <t>age_class_juvenile</t>
  </si>
  <si>
    <t>Animals in their first summer, with clearly juvenile features (e.g., spots); mammals older than neonates but that still require parental care.</t>
  </si>
  <si>
    <t>**Juvenile**</t>
  </si>
  <si>
    <t>individual_count</t>
  </si>
  <si>
    <t>**Image*/Sequence Date Time (DD-MMM-YYYY HH:MM:SS)**</t>
  </si>
  <si>
    <t>gps_unit_accuracy</t>
  </si>
  <si>
    <t>fov_target</t>
  </si>
  <si>
    <t>**FOV Target Feature**</t>
  </si>
  <si>
    <t>event_type</t>
  </si>
  <si>
    <t>**Easting Camera Location**</t>
  </si>
  <si>
    <t>deployment_start_date_time</t>
  </si>
  <si>
    <t>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t>
  </si>
  <si>
    <t>deployment_name</t>
  </si>
  <si>
    <t>deployment_end_date_time</t>
  </si>
  <si>
    <t>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t>
  </si>
  <si>
    <t>deployment_crew</t>
  </si>
  <si>
    <t>The first and last names of the individuals who collected data during the deployment visit.</t>
  </si>
  <si>
    <t>A unique alphanumeric ID for the camera that distinguishes it from other cameras of the same make or model.</t>
  </si>
  <si>
    <t>The height from the ground (below snow) to the bottom of the lens (metres; to the nearest 0.05 m).</t>
  </si>
  <si>
    <t>baitlure_bait_lure_type</t>
  </si>
  <si>
    <t>analyst</t>
  </si>
  <si>
    <t>The first and last names of the individual who provided the observation data point (species identification and associated information). If there are multiple analysts for an observation, enter the primary analyst.</t>
  </si>
  <si>
    <t>age_class</t>
  </si>
  <si>
    <t>age_class_adult</t>
  </si>
  <si>
    <t>Animals that are old enough to breed; reproductively mature.</t>
  </si>
  <si>
    <t>walktest_height</t>
  </si>
  <si>
    <t>The vertical distance from the camera at which the crew performs the walktest (metres; to the nearest 0.05 m). Leave blank if not applicable.</t>
  </si>
  <si>
    <t>walktest_distance</t>
  </si>
  <si>
    <t>The horizontal distance from the camera at which the crew performs the walktest (metres; to the nearest 0.05 m). Leave blank if not applicable.</t>
  </si>
  <si>
    <t>walktest_complete</t>
  </si>
  <si>
    <t>visit_comments</t>
  </si>
  <si>
    <t>settings_video_length</t>
  </si>
  <si>
    <t>If applicable, describes the camera setting that specifies the minimum video duration (in seconds) that the camera will record when triggered. Leave blank if not applicable.</t>
  </si>
  <si>
    <t>Whether a test image (i.e., an image taken from a camera after it has been set up to provide a permanent record of the visit metadata) was taken. Arm the camera, from ~5 m in front, walk towards the camera while holding the Test Image Sheet.</t>
  </si>
  <si>
    <t>stake_distance</t>
  </si>
  <si>
    <t>The distance from the camera to a stake (in metres to the nearest 0.05 m). Leave blank if not applicable.</t>
  </si>
  <si>
    <t>service_retrieval_comments</t>
  </si>
  <si>
    <t>Comments describing additional details about the Service*/Retrieval.</t>
  </si>
  <si>
    <t>security</t>
  </si>
  <si>
    <t>sd_card_status</t>
  </si>
  <si>
    <t>The remaining storage capacity on an SD card; collected during a camera service or retrieval.</t>
  </si>
  <si>
    <t>sd_card_replaced</t>
  </si>
  <si>
    <t>Whether the SD card was replaced.</t>
  </si>
  <si>
    <t>sd_card_id</t>
  </si>
  <si>
    <t>remaining_battery_percent</t>
  </si>
  <si>
    <t>The remaining battery power (%) of batteries within a camera.</t>
  </si>
  <si>
    <t>key_id</t>
  </si>
  <si>
    <t>human_transport_mode_activity</t>
  </si>
  <si>
    <t>fov_target_distance</t>
  </si>
  <si>
    <t>The distance from the camera to the FOV Target Feature (in metres; to the nearest 0.5 m). Leave blank if not applicable.</t>
  </si>
  <si>
    <t>The total number of images collected during the deployment, including false triggers (i.e., empty images with no wildlife or human present species) and those triggered by a time-lapse setting (if applicable).</t>
  </si>
  <si>
    <t>deployment_comments</t>
  </si>
  <si>
    <t>Comments describing additional details about the deployment.</t>
  </si>
  <si>
    <t>deployment_area_photos_taken</t>
  </si>
  <si>
    <t>deployment_area_photo_numbers</t>
  </si>
  <si>
    <t>Comments describing additional details about a camera location.</t>
  </si>
  <si>
    <t>Whether the camera was damaged or malfunctioning; if there is any damage to the device (physical or mechanical), the crew should describe the damage in the Service*/Retrieval Comments.</t>
  </si>
  <si>
    <t>Whether a camera was functional upon departure.</t>
  </si>
  <si>
    <t>Whether a camera was functional upon arrival.</t>
  </si>
  <si>
    <t>behaviour</t>
  </si>
  <si>
    <t>batteries_replaced</t>
  </si>
  <si>
    <t>Whether the camera's batteries were replaced.</t>
  </si>
  <si>
    <t>animal_id</t>
  </si>
  <si>
    <t>A unique ID for an animal that can be uniquely identified (e.g., marked in some way). If multiple unique individuals are identified, enter an Animal ID for each as a unique row. Leave blank if not applicable.</t>
  </si>
  <si>
    <t>access_method</t>
  </si>
  <si>
    <t>number_of_images</t>
  </si>
  <si>
    <t>The number of images on an SD card.</t>
  </si>
  <si>
    <t>key</t>
  </si>
  <si>
    <t>mandatory</t>
  </si>
  <si>
    <t>blank</t>
  </si>
  <si>
    <t>definition</t>
  </si>
  <si>
    <t>cam_id_new</t>
  </si>
  <si>
    <t>sd_id_new</t>
  </si>
  <si>
    <t>The method used to reach the camera location (e.g., on 'Foot,' 'ATV,' 'Helicopter,' etc.).</t>
  </si>
  <si>
    <t xml:space="preserve">The age classification of individual(s) being categorized (e.g., 'Adult,' 'Juvenile,' 'Subadult,' 'Subadult - Young of Year,' 'Subadult - Yearling,' or 'Unknown'). </t>
  </si>
  <si>
    <t>Animals older than a 'Juvenile' but not yet an 'Adult'; a 'Subadult' may be further classified into 'Young of the Year' or 'Yearling.'</t>
  </si>
  <si>
    <t>Animals approximately one year old; has lived through one winter season; between 'Young of Year' and 'Adult.'</t>
  </si>
  <si>
    <t>Animals less than one year old; born in the previous year's spring, but has not yet lived through a winter season; between 'Juvenile' and 'Yearling.'</t>
  </si>
  <si>
    <t>The behaviour of the individual(s) being categorized (e.g., 'Standing,' 'Drinking,' 'Vigilant,' etc.).</t>
  </si>
  <si>
    <t>The cardinal direction that a camera faces. Ideally, cameras should face north (N; i.e. '0' degrees), or south (S; i.e. '180' degrees) if north is not possible. The Camera Direction should be chosen to ensure the field of view (FOV) is of the original FOV target feature.</t>
  </si>
  <si>
    <t>The location where a single camera was placed (recorded as 'Camera Location Name').</t>
  </si>
  <si>
    <t>A unique alphanumeric identifier for the location where a single camera was placed (e.g., 'bh1,' 'bh2').</t>
  </si>
  <si>
    <t>The make of a particular camera (i.e., the manufacturer, e.g., 'Reconyx' or 'Bushnell').</t>
  </si>
  <si>
    <t>The model number or name of a particular camera (e.g., 'PC900' or 'Trophy Cam HD').</t>
  </si>
  <si>
    <t>The serial number of a particular camera, which is usually found inside the camera cover (e.g., 'P900FF04152022').</t>
  </si>
  <si>
    <t>The first and last names of all the individuals who collected data during the deployment visit ('Deployment Crew') and Service*/Retrieval visit ('Service*/Retrieval Crew').</t>
  </si>
  <si>
    <t>The image numbers for the deployment area photos (if collected, e.g., 'DSC  100'). These are optionally documented on a Camera Deployment Field Datasheet for each set of camera deployment area photos. Leave blank if not applicable.</t>
  </si>
  <si>
    <t>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t>
  </si>
  <si>
    <t>The easting UTM coordinate of the camera location (e.g., '337875'). Record using the NAD83 datum. Leave blank if recording the Longitude instead.</t>
  </si>
  <si>
    <t>Whether detections were reported as an individual image captured by the camera ('Image'), a 'Sequence,' or 'Tag.'</t>
  </si>
  <si>
    <t>A specific man-made or natural feature at which the camera is aimed to maximize the detection of wildlife species or to measure the use of that feature. Record 'None' if a FOV Target Feature was not used and 'Unknown' if not known. If 'Other,' describe in the Camera Location Comments.</t>
  </si>
  <si>
    <t xml:space="preserve">The margin of error of the GPS unit used to record spatial information (e.g., '5' [m]), such as the coordinates of the camera location. On most GPS units (e.g., 'Garmin') this information is provided on the unit’s satellite information page. </t>
  </si>
  <si>
    <t>The activity performed or mode of transportation used by a human observed (e.g., hiker, skier, off-highway vehicle, etc.). This categorical field should be populated when data on humans (in addition to wildlife) are collected. Leave blank if not applicable and record 'Unknown' if not known.</t>
  </si>
  <si>
    <t>An individual image captured by a camera, which may be part of a multi-image sequence (recorded as 'Image Name').</t>
  </si>
  <si>
    <t>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t>
  </si>
  <si>
    <t>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t>
  </si>
  <si>
    <t>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t>
  </si>
  <si>
    <t>The order of the image in a rapid-fire sequence as reported in the image Exif data (text; e.g., '1 of 1' or '1 of 3'). Leave blank if not applicable.</t>
  </si>
  <si>
    <t>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t>
  </si>
  <si>
    <t>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t>
  </si>
  <si>
    <t>The type of trigger mode used to capture the image as reported in the image Exif data (e.g., 'Time Lapse,' 'Motion Detection,' 'CodeLoc Not Entered,' 'External Sensor'). Record 'Unknown' if not known.</t>
  </si>
  <si>
    <t>Species are often detected 'imperfectly,' meaning that they are not always detected when they are present (e.g., due to cover of vegetation, cryptic nature or small size) (MacKenzie et al., 2004).</t>
  </si>
  <si>
    <t>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t>
  </si>
  <si>
    <t>The latitude of the camera location in decimal degrees to five decimal places (e.g., '53.78136'). Leave blank if recording Northing instead.</t>
  </si>
  <si>
    <t>The longitude of the camera location in decimal degrees to five decimal places (e.g., '-113.46067'). Leave blank if recording Easting instead.</t>
  </si>
  <si>
    <t>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t>
  </si>
  <si>
    <t>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t>
  </si>
  <si>
    <t>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t>
  </si>
  <si>
    <t>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t>
  </si>
  <si>
    <t>The northing UTM coordinate of the camera location (e.g., '5962006'). Record using the NAD83 datum. Leave blank if recording the Latitude instead.</t>
  </si>
  <si>
    <t>A scientific study, inventory or monitoring program that has a certain objective, defined methods, and a defined boundary in space and time (recorded as 'Project Name').</t>
  </si>
  <si>
    <t>A unique alphanumeric identifier for each project. Ideally, the Project Name should include an abbreviation for the organization, a brief project name, and the year the project began (e.g., 'uofa_oilsands_2018').</t>
  </si>
  <si>
    <t>A grouping of two or more non-independent camera locations, such as when cameras are clustered or paired (recorded as 'Sample Station Name').</t>
  </si>
  <si>
    <t>A sequential alphanumeric identifier for each grouping of two more non-independent camera locations (when cameras are deployed in clusters, pairs, or arrays; e.g., 'ss1' in 'ss1_bh1,' 'ss1_bh2,' 'ss1_bh3' etc.). Leave blank if not applicable.</t>
  </si>
  <si>
    <t>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t>
  </si>
  <si>
    <t>The ID label on an SD card (e.g., 'cmu_100').</t>
  </si>
  <si>
    <t>The equipment used to secure the camera (e.g., 'Security box,' 'Bracket,' 'Bracket + Screws,' or 'None').</t>
  </si>
  <si>
    <t xml:space="preserve">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t>
  </si>
  <si>
    <t>The camera setting that can be enabled (if applicable to the camera make and camera model) to obtain greater visibility at night by producing infrared light. This field is categorical; leave blank if not applicable and record 'Unknown' if not known.</t>
  </si>
  <si>
    <t>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t>
  </si>
  <si>
    <t>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t>
  </si>
  <si>
    <t>The sex classification of individual(s) being categorized (e.g., 'Male,' 'Female,' or 'Unknown').</t>
  </si>
  <si>
    <t>The capitalized common name of the species being categorized ('tagged').</t>
  </si>
  <si>
    <t>A unique research, inventory or monitoring area (spatial boundary) within a project (there may be multiple study areas within a single project) (recorded as 'Study Area Name').</t>
  </si>
  <si>
    <t>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t>
  </si>
  <si>
    <t>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t>
  </si>
  <si>
    <t>The type of bait or lure used at a camera location. Record 'None' if a Bait*/Lure Type was not used and 'Unknown' if not known. If 'Other,' describe in the Deployment Comments.</t>
  </si>
  <si>
    <t>The method*/tools used to attach the camera (e.g., attached to a tree with a bungee cord; reported as codes such as 'Tree + Bungee*/Strap'). If 'Other,' describe in the Camera Location Comments.</t>
  </si>
  <si>
    <t>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t>
  </si>
  <si>
    <t>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t>
  </si>
  <si>
    <t>Whether deployment area photos were taken (yes*/no; optional). The recommendation includes collecting four photos taken from the centre of the target detection zone (Figure 5), facing each of the four cardinal directions.</t>
  </si>
  <si>
    <t>The Image Flash Output is an image metadata field indicating the level of intensity of the flash [if enabled*/applicable]). Record as reported in the image Exif data (e.g., 'Flash Did Not Fire,' 'Auto'). This field is in text format; record 'Unknown' if not known; leave blank if not applicable.</t>
  </si>
  <si>
    <t>Comments describing additional details about the image*/sequence.</t>
  </si>
  <si>
    <t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t>
  </si>
  <si>
    <t>The number of unique individuals being categorized. Depending on the Event Type, this may be recorded as the total number of individuals, or according to Age Class and*/or Sex Class.</t>
  </si>
  <si>
    <t>The unique ID for the specific key or set of keys used to lock*/secure the camera to the post, tree, etc.</t>
  </si>
  <si>
    <t>Explicitly stated (or implicitly premised) conventions, choices and other specifications (e.g., about the data, wildlife ecology*/behaviour, the relationships between variables, etc.) on which a particular modelling approach is based that allows the model to provide valid inference.</t>
  </si>
  <si>
    <t>The reason for visiting the camera location (i.e. to deploy the camera ['Deployment'], retrieve the camera ['Retrieve'] or to change batteries*/SD card or replace the camera ['Service']).</t>
  </si>
  <si>
    <t>Camera locations or sample stations are chosen based on logistic considerations (e.g., remoteness, access constraints, and*/or costs).</t>
  </si>
  <si>
    <t>The camera setting(s) that determine how the camera will trigger: by motion ('Motion Image'), at set intervals ('Time-lapse image'), and*/or by video ('Video'; possible with newer camera models, such as Reconyx HP2X).</t>
  </si>
  <si>
    <t xml:space="preserve">The camera setting responsible for how sensitive a camera is to activation (to 'triggering') via the infrared and*/or heat detectors (if applicable, e.g., Reconyx HyperFire cameras have a choice between 'Low,' 'Low*/Med,' 'Med,' 'Med*/High,' 'High,' 'Very high' and 'Unknown'). </t>
  </si>
  <si>
    <t>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t>
  </si>
  <si>
    <t>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t>
  </si>
  <si>
    <t>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t>
  </si>
  <si>
    <t>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t>
  </si>
  <si>
    <t>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</si>
  <si>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t>
  </si>
  <si>
    <t>Comments describing additional details about the deployment and*/or Service*/Retrieval visits.</t>
  </si>
  <si>
    <t>key_type</t>
  </si>
  <si>
    <t>field</t>
  </si>
  <si>
    <t>field_option</t>
  </si>
  <si>
    <t>field_name_text</t>
  </si>
  <si>
    <t>mod_rai_poisson</t>
  </si>
  <si>
    <t>mod_divers_rich_beta</t>
  </si>
  <si>
    <t>mod_divers_rich_alpha</t>
  </si>
  <si>
    <t>mod_divers_rich_gamma</t>
  </si>
  <si>
    <t>from</t>
  </si>
  <si>
    <t>substitution2</t>
  </si>
  <si>
    <t>Capture-recapture (CR) / Capture-mark-recapture (CMR)</t>
  </si>
  <si>
    <t>Spatial capture-recapture (SCR) / Spatially explicit capture recapture (SECR)</t>
  </si>
  <si>
    <t>Spatial count (SC) model / Unmarked spatial capture-recapture</t>
  </si>
  <si>
    <t>Spatial count (SC) model / Unmarked spatial capture-recapture (Chandler &amp; Royle, 2013)</t>
  </si>
  <si>
    <t>Species richness</t>
  </si>
  <si>
    <t>Species diversity</t>
  </si>
  <si>
    <t>Poisson</t>
  </si>
  <si>
    <t>Hurdle</t>
  </si>
  <si>
    <t>mod_rai_hurdle</t>
  </si>
  <si>
    <t>mod_rai_zinb</t>
  </si>
  <si>
    <t>Negative binomial (NB)</t>
  </si>
  <si>
    <t>mod_rai_nb</t>
  </si>
  <si>
    <t>mod_rai_zip</t>
  </si>
  <si>
    <t>mod_divers_rich_rich</t>
  </si>
  <si>
    <t>Species inventory, presence</t>
  </si>
  <si>
    <t>key_order</t>
  </si>
  <si>
    <t>format_glossary</t>
  </si>
  <si>
    <t>Detection 'event'</t>
  </si>
  <si>
    <t>Random (or 'simple random') design</t>
  </si>
  <si>
    <t>Trigger 'event'</t>
  </si>
  <si>
    <t>sp_type</t>
  </si>
  <si>
    <t>sp_size</t>
  </si>
  <si>
    <t>sp_rarity</t>
  </si>
  <si>
    <t>sp_info</t>
  </si>
  <si>
    <t>sp_detprob_cat</t>
  </si>
  <si>
    <t>obj_targ_sp</t>
  </si>
  <si>
    <t>mod_n_mixture</t>
  </si>
  <si>
    <t>mod_overdispersion</t>
  </si>
  <si>
    <t>mod_royle_nichols</t>
  </si>
  <si>
    <t>mod_zero_inflation</t>
  </si>
  <si>
    <t>clarke_et_al_2023</t>
  </si>
  <si>
    <t>overdispersion</t>
  </si>
  <si>
    <t>ref_bib_resource5_ref_id</t>
  </si>
  <si>
    <t>ref_bib_resource1_ref_id</t>
  </si>
  <si>
    <t>ref_bib_resource2_ref_id</t>
  </si>
  <si>
    <t>ref_bib_resource3_ref_id</t>
  </si>
  <si>
    <t>ref_bib_resource4_ref_id</t>
  </si>
  <si>
    <t>ref_bib_resource6_ref_id</t>
  </si>
  <si>
    <t>ref_bib_resource7_ref_id</t>
  </si>
  <si>
    <t>ref_bib_resource8_ref_id</t>
  </si>
  <si>
    <t>placeholder</t>
  </si>
  <si>
    <t>**\*Behaviour**</t>
  </si>
  <si>
    <t>**\*Camera Active On Arrival**</t>
  </si>
  <si>
    <t>**\*Camera Active On Departure**</t>
  </si>
  <si>
    <t>**\*Camera Attachment**</t>
  </si>
  <si>
    <t>**\*Camera Damaged**</t>
  </si>
  <si>
    <t>**\*Camera Direction (degrees)**</t>
  </si>
  <si>
    <t>**\*Camera Location Characteristic(s)**</t>
  </si>
  <si>
    <t>**\*Camera Location Comments**</t>
  </si>
  <si>
    <t>**\*Deployment Area Photo Numbers**</t>
  </si>
  <si>
    <t>**\*Deployment Area Photos Taken**</t>
  </si>
  <si>
    <t>**\*Deployment Comments**</t>
  </si>
  <si>
    <t>**\*Deployment Image Count**</t>
  </si>
  <si>
    <t>**\*FOV Target Feature Distance (m)**</t>
  </si>
  <si>
    <t>**\*Human Transport Mode*/Activity**</t>
  </si>
  <si>
    <t>**\*Image Flash Output**</t>
  </si>
  <si>
    <t>**\*Image Infrared Illuminator</t>
  </si>
  <si>
    <t>**\*Image Trigger Mode</t>
  </si>
  <si>
    <t>**\*Image*/Sequence Comments</t>
  </si>
  <si>
    <t>**\*Key ID</t>
  </si>
  <si>
    <t>**\*# Of Images**</t>
  </si>
  <si>
    <t>**\*Remaining Battery (%)</t>
  </si>
  <si>
    <t>**\*SD Card ID</t>
  </si>
  <si>
    <t>**\*SD Card Replaced</t>
  </si>
  <si>
    <t>**\*SD Card Status (% Full)</t>
  </si>
  <si>
    <t>**\*Security</t>
  </si>
  <si>
    <t>**\*Service*/Retrieval Comments</t>
  </si>
  <si>
    <t>**\*Stake Distance (m)</t>
  </si>
  <si>
    <t>**\*Test Image Taken</t>
  </si>
  <si>
    <t>**\*Video Length (seconds)</t>
  </si>
  <si>
    <t>**\*Visit Comments</t>
  </si>
  <si>
    <t>**\*Walktest Complete</t>
  </si>
  <si>
    <t>**\*Walktest Height (m)**</t>
  </si>
  <si>
    <t>ref_bib_resource9_ref_id</t>
  </si>
  <si>
    <t>ref_bib_resource10_ref_id</t>
  </si>
  <si>
    <t>ref_bib_resource11_ref_id</t>
  </si>
  <si>
    <t>ref_bib_resource12_ref_id</t>
  </si>
  <si>
    <t>ref_bib_resource13_ref_id</t>
  </si>
  <si>
    <t>embed_url</t>
  </si>
  <si>
    <t>[survey](/09_glossary.md#survey)</t>
  </si>
  <si>
    <t>survey</t>
  </si>
  <si>
    <t>survey_design</t>
  </si>
  <si>
    <t>survey_design_description</t>
  </si>
  <si>
    <t>survey_name</t>
  </si>
  <si>
    <t>survey_objectives</t>
  </si>
  <si>
    <t>density</t>
  </si>
  <si>
    <t>kernel_density_estimator</t>
  </si>
  <si>
    <t>Kernel density estimator</t>
  </si>
  <si>
    <t>fov_viewshed_density_estimators</t>
  </si>
  <si>
    <t>Viewshed density estimators</t>
  </si>
  <si>
    <t>**Survey Design**</t>
  </si>
  <si>
    <t>**\*Survey Design Description</t>
  </si>
  <si>
    <t>**Survey Name**</t>
  </si>
  <si>
    <t>**Survey Objectives**</t>
  </si>
  <si>
    <t>Density</t>
  </si>
  <si>
    <t>Survey</t>
  </si>
  <si>
    <t>note</t>
  </si>
  <si>
    <t>NEW</t>
  </si>
  <si>
    <t>Detection probability</t>
  </si>
  <si>
    <t>Density; Unmarked</t>
  </si>
  <si>
    <t>Population size / Absolute abundance / Vital rates / Density; Marked</t>
  </si>
  <si>
    <t>Density / population size; Marked</t>
  </si>
  <si>
    <t>Density; Marked</t>
  </si>
  <si>
    <t>Density / population size; Partially Marked</t>
  </si>
  <si>
    <t>obj_density</t>
  </si>
  <si>
    <t>mod_divers_rich_divers</t>
  </si>
  <si>
    <t>baitlure</t>
  </si>
  <si>
    <t>sampledesign</t>
  </si>
  <si>
    <t>cam_visit</t>
  </si>
  <si>
    <t>detection_fov</t>
  </si>
  <si>
    <t>cam_visit_placement</t>
  </si>
  <si>
    <t>cam_visit_equip</t>
  </si>
  <si>
    <t>cam_visit_deploy</t>
  </si>
  <si>
    <t>cam_visit_settings</t>
  </si>
  <si>
    <t>cam_loc_station</t>
  </si>
  <si>
    <t>cam_visit_equip_check</t>
  </si>
  <si>
    <t>cam_equip</t>
  </si>
  <si>
    <t>Spatially explicit capture-recapture (SECR) / Spatial capture-recapture (SCR) (Borchers &amp; Efford, 2008; Efford, 2004; Royle &amp; Young, 2008; Royle et al., 2009)</t>
  </si>
  <si>
    <t xml:space="preserve">Zero-inflated negative binomial (ZINB) </t>
  </si>
  <si>
    <t>Zero-inflated Poisson (ZIP)</t>
  </si>
  <si>
    <t>mod_appl</t>
  </si>
  <si>
    <t>name_mod_name</t>
  </si>
  <si>
    <t>term_mod_name</t>
  </si>
  <si>
    <t>***New SD Card ID</t>
  </si>
  <si>
    <t>***Animal ID**</t>
  </si>
  <si>
    <t>***Access Method**</t>
  </si>
  <si>
    <t>***Batteries Replaced**</t>
  </si>
  <si>
    <t>Probability of use</t>
  </si>
  <si>
    <t>Intensity of use</t>
  </si>
  <si>
    <t>use_intensity</t>
  </si>
  <si>
    <t>use_probability</t>
  </si>
  <si>
    <t>Absolute abundance / Population size</t>
  </si>
  <si>
    <t>{{ term_def_mod_2flankspim }}</t>
  </si>
  <si>
    <t>{{ term_def_mod_behaviour }}</t>
  </si>
  <si>
    <t>{{ term_def_mod_catspim }}</t>
  </si>
  <si>
    <t>{{ term_def_mod_cr_cmr }}</t>
  </si>
  <si>
    <t>{{ term_def_mod_ds }}</t>
  </si>
  <si>
    <t>{{ term_def_mod_inventory }}</t>
  </si>
  <si>
    <t>{{ term_def_mod_is }}</t>
  </si>
  <si>
    <t>{{ term_def_mod_occupancy }}</t>
  </si>
  <si>
    <t>{{ term_def_mod_rai }}</t>
  </si>
  <si>
    <t>{{ term_def_mod_rai_hurdle }}</t>
  </si>
  <si>
    <t>{{ term_def_mod_rai_nb }}</t>
  </si>
  <si>
    <t>{{ term_def_mod_rai_poisson }}</t>
  </si>
  <si>
    <t>{{ term_def_mod_rai_zinb }}</t>
  </si>
  <si>
    <t>{{ term_def_mod_rai_zip }}</t>
  </si>
  <si>
    <t>{{ term_def_mod_rem }}</t>
  </si>
  <si>
    <t>{{ term_def_mod_rest }}</t>
  </si>
  <si>
    <t>{{ term_def_mod_sc }}</t>
  </si>
  <si>
    <t>{{ term_def_mod_scr_secr }}</t>
  </si>
  <si>
    <t>{{ term_def_mod_smr }}</t>
  </si>
  <si>
    <t>{{ term_def_mod_ste }}</t>
  </si>
  <si>
    <t>{{ term_def_mod_tifc }}</t>
  </si>
  <si>
    <t>{{ term_def_mod_tte }}</t>
  </si>
  <si>
    <t>{{ term_def_mod_divers_rich }}</t>
  </si>
  <si>
    <t>{{ term_def_mod_mr }}</t>
  </si>
  <si>
    <t>{{ term_def_mod_nmixture }}</t>
  </si>
  <si>
    <t>{{ term_def_mod_roylenichols }}</t>
  </si>
  <si>
    <t>mod_divers_rich_rich2</t>
  </si>
  <si>
    <t>ref_bib_resource14_ref_id</t>
  </si>
  <si>
    <t>ref_bib_resource15_ref_id</t>
  </si>
  <si>
    <t>ref_bib_resource16_ref_id</t>
  </si>
  <si>
    <t>ref_bib_resource17_ref_id</t>
  </si>
  <si>
    <t>ref_bib_resource18_ref_id</t>
  </si>
  <si>
    <t>ref_bib_resource19_ref_id</t>
  </si>
  <si>
    <t>ref_bib_resource20_ref_id</t>
  </si>
  <si>
    <t>ref_bib_figure1_ref_id</t>
  </si>
  <si>
    <t>ref_bib_figure2_ref_id</t>
  </si>
  <si>
    <t>ref_bib_figure3_ref_id</t>
  </si>
  <si>
    <t>ref_bib_figure4_ref_id</t>
  </si>
  <si>
    <t>ref_bib_figure5_ref_id</t>
  </si>
  <si>
    <t>ref_bib_figure6_ref_id</t>
  </si>
  <si>
    <t>ref_bib_figure7_ref_id</t>
  </si>
  <si>
    <t>ref_bib_figure8_ref_id</t>
  </si>
  <si>
    <t>ref_bib_figure9_ref_id</t>
  </si>
  <si>
    <t>ref_bib_figure10_ref_id</t>
  </si>
  <si>
    <t>ref_bib_figure11_ref_id</t>
  </si>
  <si>
    <t>ref_bib_figure12_ref_id</t>
  </si>
  <si>
    <t>ref_bib_figure13_ref_id</t>
  </si>
  <si>
    <t>ref_bib_figure14_ref_id</t>
  </si>
  <si>
    <t>ref_bib_figure15_ref_id</t>
  </si>
  <si>
    <t>ref_bib_figure16_ref_id</t>
  </si>
  <si>
    <t>ref_bib_figure17_ref_id</t>
  </si>
  <si>
    <t>ref_bib_figure18_ref_id</t>
  </si>
  <si>
    <t>ref_bib_figure19_ref_id</t>
  </si>
  <si>
    <t>ref_bib_figure20_ref_id</t>
  </si>
  <si>
    <t>Gamma richness (γ)</t>
  </si>
  <si>
    <t>Beta-diversity (β)</t>
  </si>
  <si>
    <t>Alpha richness (α)</t>
  </si>
  <si>
    <t>intext</t>
  </si>
  <si>
    <t>intext2</t>
  </si>
  <si>
    <t>textbib</t>
  </si>
  <si>
    <t>definition_myst</t>
  </si>
  <si>
    <t>The maximum distance that a sensor can detect a target' (Wearn and Glover-Kapfer, 2017).</t>
  </si>
  <si>
    <t>Abundance</t>
  </si>
  <si>
    <t>Biodiversity</t>
  </si>
  <si>
    <t>Bias</t>
  </si>
  <si>
    <t>Data</t>
  </si>
  <si>
    <t>Delay period</t>
  </si>
  <si>
    <t>Detection</t>
  </si>
  <si>
    <t>Environmental monitoring</t>
  </si>
  <si>
    <t>Environmental variable</t>
  </si>
  <si>
    <t>Field of view</t>
  </si>
  <si>
    <t>Habitat</t>
  </si>
  <si>
    <t>Human development</t>
  </si>
  <si>
    <t>Land-based features</t>
  </si>
  <si>
    <t>Feature-based design</t>
  </si>
  <si>
    <t>Partial coverage design</t>
  </si>
  <si>
    <t>Population</t>
  </si>
  <si>
    <t>Relative abundance index (RAI)</t>
  </si>
  <si>
    <t>Sensitivity</t>
  </si>
  <si>
    <t>Species</t>
  </si>
  <si>
    <t>Species occurrence</t>
  </si>
  <si>
    <t>Species-specific</t>
  </si>
  <si>
    <t>Transect design</t>
  </si>
  <si>
    <t>Wildlife camera</t>
  </si>
  <si>
    <t>We have no analysis considerations to recommend based on your selections!&lt;br&gt;However, that doesn't mean that there aren't important aspects to consider. Please think through your design carefully to identify potential sources of bias and error.&lt;br&gt;&lt;br&gt;Here is an example of what you might see in this section:&lt;br&gt;&lt;b&gt;Because you chose...&lt;em&gt;&lt;br&gt;State variable:&lt;/b&gt; "Relative abundance" or "Unknown"&lt;/b&gt;&lt;/em&gt;&lt;br&gt;&lt;b&gt;&gt;&gt;&gt;&lt;/b&gt; Note that when you reach the analysis stage, you will want to select a count model method that most appropriately accounts for "Zero-inflation" and "Overdispersion" (see sections "Overdispersion/Zero-inflation [not yet present] and "Mixed models" [not yet present]).</t>
  </si>
  <si>
    <t xml:space="preserve">Based on your selections, none of the modeling approaches were appropriate, please review your selections to consider less restrictive options.&lt;br&gt;You can also refer to [Appendix A - Table A2](https://ab-rcsc.github.io/RCSC-WildCAM_Remote-Camera-Survey-Guidelines-and-Metadata-Standards/1_survey-guidelines/1_10.1_AppendixA-Tables.html) of the Remote Camera Survey Guidelines (RCSC et al., 2024) to determine what might be too restrictive (e.g., if you only have 10 cameras, you will see that few approaches are appropriate). </t>
  </si>
  <si>
    <t>kemp_et_al_2022</t>
  </si>
  <si>
    <t>In our third edition of the SEEC Stats Toolbox Seminars David Maphisa and Florian Weller explained how to conduct distance sampling. This method relies on either point counts or transect counts in which the distance from the observer to each animal or plant is recorded. These data are then used to estimate density or abundance while reducing observation bias.</t>
  </si>
  <si>
    <t>https://science.uct.ac.za/seec/stats-toolbox-seminars-spatial-and-species-distribution-toolboxes/distance-sampling</t>
  </si>
  <si>
    <t>Distance sampling</t>
  </si>
  <si>
    <t>Estimating survival from CMR data</t>
  </si>
  <si>
    <t>Altwegg, R. (2020). *SEEC Toolbox on estimating survival from CMR data.* &lt;https://science.uct.ac.za/seec/stats-toolbox-seminars-spatial-and-species-distribution-toolboxes/estimating-survival-cmr-data&gt;</t>
  </si>
  <si>
    <t>https://science.uct.ac.za/seec/stats-toolbox-seminars/spatial-and-species-distribution-toolboxes</t>
  </si>
  <si>
    <t>Accuracy</t>
  </si>
  <si>
    <t>Camera trap day</t>
  </si>
  <si>
    <t>Coefficient of variation (CV)</t>
  </si>
  <si>
    <t>Power</t>
  </si>
  <si>
    <t>Precision</t>
  </si>
  <si>
    <t>Sightability</t>
  </si>
  <si>
    <t>Variance</t>
  </si>
  <si>
    <t>Whitlock, Michael, and Dolph Schluter. The Analysis of Biological Data. Third. Book, Whole. New York;Austin;Plymouth;Boston; Macmillan Learning, 2020.</t>
  </si>
  <si>
    <t>Species rarity</t>
  </si>
  <si>
    <t>source</t>
  </si>
  <si>
    <t>rc_tool</t>
  </si>
  <si>
    <t>Home range</t>
  </si>
  <si>
    <t>Access Method</t>
  </si>
  <si>
    <t>Age Class</t>
  </si>
  <si>
    <t>Adult</t>
  </si>
  <si>
    <t>Juvenile</t>
  </si>
  <si>
    <t>Subadult</t>
  </si>
  <si>
    <t>Subadult - Yearling</t>
  </si>
  <si>
    <t>Subadult - Young of Year</t>
  </si>
  <si>
    <t>Analyst</t>
  </si>
  <si>
    <t>Animal ID</t>
  </si>
  <si>
    <t>Bait/Lure Type</t>
  </si>
  <si>
    <t>Batteries Replaced</t>
  </si>
  <si>
    <t>New Camera ID</t>
  </si>
  <si>
    <t>Camera ID</t>
  </si>
  <si>
    <t>Camera Location Name</t>
  </si>
  <si>
    <t>Camera Make</t>
  </si>
  <si>
    <t>New Camera Make</t>
  </si>
  <si>
    <t>Camera Model</t>
  </si>
  <si>
    <t>New Camera Model</t>
  </si>
  <si>
    <t>Camera Serial Number</t>
  </si>
  <si>
    <t>New Camera Serial Number</t>
  </si>
  <si>
    <t>Deployment Crew</t>
  </si>
  <si>
    <t>Deployment End Date Time (DD-MMM-YYYY HH:MM:SS)</t>
  </si>
  <si>
    <t>Deployment Name</t>
  </si>
  <si>
    <t>Deployment Start Date Time (DD-MMM-YYYY HH:MM:SS)</t>
  </si>
  <si>
    <t>Easting Camera Location</t>
  </si>
  <si>
    <t>Event Type</t>
  </si>
  <si>
    <t>FOV Target Feature</t>
  </si>
  <si>
    <t xml:space="preserve">GPS Unit Accuracy (m) </t>
  </si>
  <si>
    <t>Image Name</t>
  </si>
  <si>
    <t>Image/Sequence Date Time (DD-MMM-YYYY HH:MM:SS)</t>
  </si>
  <si>
    <t>Image Set End Date Time (DD-MMM-YYYY HH:MM:SS)</t>
  </si>
  <si>
    <t>Image Set Start Date Time (DD-MMM-YYYY HH:MM:SS)</t>
  </si>
  <si>
    <t>Individual Count</t>
  </si>
  <si>
    <t>Latitude Camera Location</t>
  </si>
  <si>
    <t>Longitude Camera Location</t>
  </si>
  <si>
    <t>Northing Camera Location</t>
  </si>
  <si>
    <t>Project Coordinator</t>
  </si>
  <si>
    <t>Project Coordinator Email</t>
  </si>
  <si>
    <t>Project Description</t>
  </si>
  <si>
    <t>Project Name</t>
  </si>
  <si>
    <t>Purpose of Visit</t>
  </si>
  <si>
    <t>Sample Station Name</t>
  </si>
  <si>
    <t>New SD Card ID</t>
  </si>
  <si>
    <t>Sequence Name</t>
  </si>
  <si>
    <t>Service/Retrieval</t>
  </si>
  <si>
    <t>Service/Retrieval Crew</t>
  </si>
  <si>
    <t>Service/Retrieval metadata</t>
  </si>
  <si>
    <t>Service/Retrieval visit</t>
  </si>
  <si>
    <t>Motion Image Interval (seconds)</t>
  </si>
  <si>
    <t>Photos Per Trigger</t>
  </si>
  <si>
    <t>Quiet Period (seconds)</t>
  </si>
  <si>
    <t>Trigger Sensitivity</t>
  </si>
  <si>
    <t>Sex Class</t>
  </si>
  <si>
    <t>Study Area Description</t>
  </si>
  <si>
    <t>Study Area Name</t>
  </si>
  <si>
    <t>Survey Design</t>
  </si>
  <si>
    <t>Survey Name</t>
  </si>
  <si>
    <t>Survey Objectives</t>
  </si>
  <si>
    <t>Tag</t>
  </si>
  <si>
    <t>Target Species</t>
  </si>
  <si>
    <t xml:space="preserve">Marked individuals / populations / species </t>
  </si>
  <si>
    <t xml:space="preserve">Partially marked individuals / populations / species </t>
  </si>
  <si>
    <t>UTM Zone Camera Location</t>
  </si>
  <si>
    <t>Camera Active On Arrival</t>
  </si>
  <si>
    <t>Camera Active On Departure</t>
  </si>
  <si>
    <t>Camera Attachment</t>
  </si>
  <si>
    <t>Camera Damaged</t>
  </si>
  <si>
    <t>Camera Direction (degrees)</t>
  </si>
  <si>
    <t>Camera Location Characteristic(s)</t>
  </si>
  <si>
    <t>Camera Location Comments</t>
  </si>
  <si>
    <t>Deployment Area Photo Numbers</t>
  </si>
  <si>
    <t>Deployment Area Photos Taken</t>
  </si>
  <si>
    <t>Deployment Comments</t>
  </si>
  <si>
    <t>Deployment Image Count</t>
  </si>
  <si>
    <t>FOV Target Feature Distance (m)</t>
  </si>
  <si>
    <t>Human Transport Mode/Activity</t>
  </si>
  <si>
    <t>Image Flash Output</t>
  </si>
  <si>
    <t>Image Infrared Illuminator</t>
  </si>
  <si>
    <t>Image/Sequence Comments</t>
  </si>
  <si>
    <t>Image Trigger Mode</t>
  </si>
  <si>
    <t>Key ID</t>
  </si>
  <si>
    <t># Of Images</t>
  </si>
  <si>
    <t>Remaining Battery (%)</t>
  </si>
  <si>
    <t>SD Card ID</t>
  </si>
  <si>
    <t>SD Card Replaced</t>
  </si>
  <si>
    <t>SD Card Status (% Full)</t>
  </si>
  <si>
    <t>Security</t>
  </si>
  <si>
    <t>Service/Retrieval Comments</t>
  </si>
  <si>
    <t>Video Length (seconds)</t>
  </si>
  <si>
    <t>Stake Distance (m)</t>
  </si>
  <si>
    <t>Survey Design Description</t>
  </si>
  <si>
    <t>Test Image Taken</t>
  </si>
  <si>
    <t>Visit Comments</t>
  </si>
  <si>
    <t>Walktest Complete</t>
  </si>
  <si>
    <t>Walktest Height (m)</t>
  </si>
  <si>
    <t>strata</t>
  </si>
  <si>
    <t>Strata</t>
  </si>
  <si>
    <t>surv_guide_meta</t>
  </si>
  <si>
    <t>other</t>
  </si>
  <si>
    <t>A method used to estimate the [density](#density)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t>
  </si>
  <si>
    <t>A method of estimating the abundance or [density](#density)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[density](#density) estimates (Blanc et al., 2013, Obbard et al., 2010, Sollmann et al., 2011).</t>
  </si>
  <si>
    <t>A method used to estimate the [density](#density) of unmarked populations; uses the rate of independent captures, an estimate of movement rate, average group size, and the area sampled by the remote camera.</t>
  </si>
  <si>
    <t>A method used to estimate population abundance or [density](#density),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t>
  </si>
  <si>
    <t>The SECR (or SCR) method is used to estimate the [density](#density)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t>
  </si>
  <si>
    <t>A method used to estimate the [density](#density)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t>
  </si>
  <si>
    <t>A method used to estimate [density](#density) that treats camera image data as quadrat samples (Becker et al., 2022).</t>
  </si>
  <si>
    <t>The probability of at least one, use event of that resource unit during a unit of time' (i.e.,  would a particular resource unit be used at least once) (Keim et al., 2019).</t>
  </si>
  <si>
    <t>abundance</t>
  </si>
  <si>
    <t>biodiversity</t>
  </si>
  <si>
    <t>bias</t>
  </si>
  <si>
    <t>data</t>
  </si>
  <si>
    <t>delay period</t>
  </si>
  <si>
    <t>detection</t>
  </si>
  <si>
    <t>habitat</t>
  </si>
  <si>
    <t>population</t>
  </si>
  <si>
    <t>sensitivity</t>
  </si>
  <si>
    <t>accuracy</t>
  </si>
  <si>
    <t>power</t>
  </si>
  <si>
    <t>precision</t>
  </si>
  <si>
    <t>sightability</t>
  </si>
  <si>
    <t>variance</t>
  </si>
  <si>
    <t>viewshed</t>
  </si>
  <si>
    <t>home_range</t>
  </si>
  <si>
    <t>occupancy2</t>
  </si>
  <si>
    <t>rai</t>
  </si>
  <si>
    <t>ss</t>
  </si>
  <si>
    <t>abundance2</t>
  </si>
  <si>
    <t>feature_based_design</t>
  </si>
  <si>
    <t>sp_specific</t>
  </si>
  <si>
    <t>delay_period</t>
  </si>
  <si>
    <t>species_richness</t>
  </si>
  <si>
    <t>relative_abundance_index_(rai)</t>
  </si>
  <si>
    <t>clustered_design</t>
  </si>
  <si>
    <t>stratified_design</t>
  </si>
  <si>
    <t>environmental_monitoring</t>
  </si>
  <si>
    <t>environmental_variable</t>
  </si>
  <si>
    <t>human_development</t>
  </si>
  <si>
    <t>land-based_features</t>
  </si>
  <si>
    <t>partial_coverage_design</t>
  </si>
  <si>
    <t>species_occurrence</t>
  </si>
  <si>
    <t>transect_design</t>
  </si>
  <si>
    <t>wildlife_camera</t>
  </si>
  <si>
    <t>coefficient_of_variation_(cv)</t>
  </si>
  <si>
    <t>nbckc_2024a</t>
  </si>
  <si>
    <t>field_name_text_format</t>
  </si>
  <si>
    <t>objective_approach</t>
  </si>
  <si>
    <t>The number of animals detected from one camera/area compared to another camera/area.</t>
  </si>
  <si>
    <t>objective_marked</t>
  </si>
  <si>
    <t>objective_statevar_obj</t>
  </si>
  <si>
    <t>The method used to analyze the camera data, which should depend on the state variable, e.g., occupancy models [MacKenzie et al., 2002], spatially explicit capture recapture (SECR) for [density](#density) estimation [Chandler &amp; Royle, 2013], etc. and the Target Species.</t>
  </si>
  <si>
    <t>Objective</t>
  </si>
  <si>
    <t>Occupancy model</t>
  </si>
  <si>
    <t>Absolute abundance</t>
  </si>
  <si>
    <t>ref</t>
  </si>
  <si>
    <t>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t>
  </si>
  <si>
    <t>The probability of detecting a species at least once during the entire {{ tl_survey }} (Steenweg et al., 2019).</t>
  </si>
  <si>
    <t>A description of any additional details about the [Survey Design](#survey_design).</t>
  </si>
  <si>
    <t>Methods used to estimate the abundance of unmarked populations from observations of animals that relate animal observations to the space directly sampled by each camera’s viewshed (Moeller et al., 2023); they result in viewshed [density](#density) estimates that can be extrapolated to abundance within broader sampling frames (Gilbert et al., 2020; Moeller et al., 2023).</t>
  </si>
  <si>
    <t>A unique deployment period (temporal extent) within a project (recorded as '[Survey Name](#survey_name)').</t>
  </si>
  <si>
    <t>A user-defined threshold used to define a single 'detection event' (i.e., independent 'events') for group of images or video clips (e.g., 30 minutes or 1 hour). The threshold should be recorded in the [Survey Design Description](#survey_design_description).</t>
  </si>
  <si>
    <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Description](#survey_design_description)).</t>
  </si>
  <si>
    <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[density](#density) estimators' such as REM or time-to-event (TTE) models; see Moeller et al., [2018] for advantages and disadvantages).</t>
  </si>
  <si>
    <t>The distance between cameras (i.e., also referred to as 'inter-trap distance'). This will be influenced by the chosen sampling design, the [survey](#survey) Objectives, the Target Species and data analysis.</t>
  </si>
  <si>
    <t>A unique alphanumeric identifier for a unique camera deployed during a specific [survey](#survey) period (ideally recorded as: 'Camera Location Name'_'Deployment Start Date' (or …_'Deployment End Date') (e.g., 'bh1_17-Jul-2018' or 'bh1_17-Jul-2018_21-Jan-2019'). &lt;br&gt; &lt;br&gt; Alternative naming conventions may be used, but the goal should be to minimize duplicate Image Names.</t>
  </si>
  <si>
    <t>A method to estimate abundance by using distances at which animals are detected (from [survey](#survey) lines or points) to model abundance as a function of decreasing detection probability with animal distance from the camera (using a decay function) (Cappelle et al., 2021; Howe et al., 2017).</t>
  </si>
  <si>
    <t>A unique alphanumeric identifier for each study area (e.g.,'oilsands_ref1'). If only one area was [survey](#survey)ed, the Project Name and Study Area Name should be the same.</t>
  </si>
  <si>
    <t>The spatial arrangement of remote cameras within the study area for an individual [survey](#survey). If 'Hierarchical (multiple)*/*,' include additional details in the [Survey Design Description](#survey_design_description). &lt;br&gt; &lt;br&gt; Note that we refer to different configurations of cameras more generally as study design and sampling design; however, the term '[Survey Design](#survey_design)' refers to study design as it applies to an individual [survey](#survey). There may be multiple [Survey Designs](#survey_design) for [surveys](#survey) within a project; if this occurs, the [Survey Design](#survey). should be reported separately for each [survey](#survey).</t>
  </si>
  <si>
    <t>A unique alphanumeric identifier for each [survey](#survey) period (e.g., 'fortmc_001').</t>
  </si>
  <si>
    <t>The specific objectives of each [survey](#survey) within a project, including the [Target Species](#target_species), the state variables (e.g., occupancy, [density](#density)), and proposed modelling approach(es). Survey Objectives should be specific, measurable, achievable, relevant, and time-bound (i.e., SMART).</t>
  </si>
  <si>
    <t>The common name(s) of the species that the [survey](#survey) was designed to detect.</t>
  </si>
  <si>
    <t>The number of days that all cameras were active during the [survey](#survey).</t>
  </si>
  <si>
    <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t>
  </si>
  <si>
    <t>The number of individuals in a population (Wearn &amp; Glover-Kapfer, 2017).</t>
  </si>
  <si>
    <t>The differences between the communities or, more formally, the variance among the communities  (Wearn &amp; Glover-Kapfer, 2017).</t>
  </si>
  <si>
    <t>The number of species at the level of an individual camera location (Wearn &amp; Glover-Kapfer, 2017).</t>
  </si>
  <si>
    <t>Multiple cameras are deployed at a sample station (Figure 3d). A clustered design can be used within a systematic or stratified approach (i.e., systematic clustered design or as a clustered random design [Wearn &amp; Glover-Kapfer, 2017]).</t>
  </si>
  <si>
    <t>The number of individuals per unit area (Wearn &amp; Glover-Kapfer, 2017)</t>
  </si>
  <si>
    <t>The extent of a scene that is visible in an image; a large FOV is obtained by 'zooming out' from a scene, whilst 'zooming in' will result in a smaller FOV (Wearn &amp; Glover-Kapfer, 2017).</t>
  </si>
  <si>
    <t>The number of species across a whole study area (Wearn &amp; Glover-Kapfer, 2017).</t>
  </si>
  <si>
    <t>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t>
  </si>
  <si>
    <t>A formal measure that summarizes the state of a community or population at a particular time (Wearn &amp; Glover-Kapfer, 2017), (e.g., species richness or population abundance).</t>
  </si>
  <si>
    <t>The probability of detecting a species at least once during the entire survey (Steenweg et al., 2019).</t>
  </si>
  <si>
    <t>The distance between cameras (i.e., also referred to as 'inter-trap distance'). This will be influenced by the chosen sampling design, the survey Objectives, the Target Species and data analysis.</t>
  </si>
  <si>
    <t>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t>
  </si>
  <si>
    <t>A method to estimate abundance by using distances at which animals are detected (from survey lines or points) to model abundance as a function of decreasing detection probability with animal distance from the camera (using a decay function) (Cappelle et al., 2021; Howe et al., 2017).</t>
  </si>
  <si>
    <t>A unique alphanumeric identifier for each study area (e.g.,'oilsands_ref1'). If only one area was surveyed, the Project Name and Study Area Name should be the same.</t>
  </si>
  <si>
    <t>A unique alphanumeric identifier for each survey period (e.g., 'fortmc_001').</t>
  </si>
  <si>
    <t>The common name(s) of the species that the survey was designed to detect.</t>
  </si>
  <si>
    <t>The number of days that all cameras were active during the survey.</t>
  </si>
  <si>
    <t>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t>
  </si>
  <si>
    <t>The method used to analyze the camera data, which should depend on the state variable, e.g., occupancy models [MacKenzie et al., 2002], spatially explicit capture recapture (SECR) for density estimation [Chandler &amp; Royle, 2013], etc. and the Target Species.</t>
  </si>
  <si>
    <t>A method used to estimate the density of unmarked populations; uses the rate of independent captures, an estimate of movement rate, average group size, and the area sampled by the remote camera.</t>
  </si>
  <si>
    <t>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t>
  </si>
  <si>
    <t>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t>
  </si>
  <si>
    <t>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t>
  </si>
  <si>
    <t>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t>
  </si>
  <si>
    <t>A method used to estimate density that treats camera image data as quadrat samples (Becker et al., 2022).</t>
  </si>
  <si>
    <t>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t>
  </si>
  <si>
    <t>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t>
  </si>
  <si>
    <t>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t>
  </si>
  <si>
    <t>The probability of 'utilization' (Jennrich &amp; Turner, 1969); describes the relative probability of use (Powell &amp; Mitchell, 2012).</t>
  </si>
  <si>
    <t>Rapid assessment surveys used to determine what species are present in a given area at a given point in time; there is no attempt made to quantify aspects of communities or populations (Wearn &amp; Glover-Kapfer, 2017).</t>
  </si>
  <si>
    <t>A user-defined threshold used to define a single 'detection event' (i.e., independent 'events') for group of images or video clips (e.g., 30 minutes or 1 hour). The threshold should be recorded in the Survey Design Description.</t>
  </si>
  <si>
    <t>A method used to estimate abundance or density from time-lapse images from randomly deployed cameras; the number of unique individuals (the count) is needed (Moeller et al., 2018).</t>
  </si>
  <si>
    <t>Any substance that draws animals closer; lures include scent (olfactory) lure, visual lure and audible lure (Schlexer, 2008).</t>
  </si>
  <si>
    <t>The probability a site is occupied by the species (Mackenzie et al., 2002). Occupancy is also highly suitable for evaluating broad-scale patterns of species distribution (Wearn &amp; Glover-Kapfer, 2017).</t>
  </si>
  <si>
    <t>The probability a site is occupied by the species (Mackenzie et al., 2002).</t>
  </si>
  <si>
    <t>A variance significantly larger than the mean (Bliss &amp; Fisher, 1953); greater variability in a set of data than predicted by the error structure of the model (Harrison et al., 2018); excess variability can be caused by zero inflation, non-independence of counts, or both (Zurr et al., 2009).</t>
  </si>
  <si>
    <t>The number of species found in the community/area measured (Pyron, 2010).</t>
  </si>
  <si>
    <t>The specific objectives of each survey within a project, including the Target Species, the state variables (e.g., occupancy, density), and proposed modelling approach(es). Survey Objectives should be specific, measurable, achievable, relevant, and time-bound (i.e., SMART).</t>
  </si>
  <si>
    <t>The species-specific factors of a population that, together, play a large role in the population's trend. These include the birth rate, recruitment rate, and probability of survival and mortality.' (NBCKC, 2024a)</t>
  </si>
  <si>
    <t>Any material that draws animals closer via their sense of sight (Schlexer, 2008).</t>
  </si>
  <si>
    <t>Any material that draws animals closer via their sense of smell (Schlexer, 2008).</t>
  </si>
  <si>
    <t>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t>
  </si>
  <si>
    <t>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t>
  </si>
  <si>
    <t>A method used to estimate abundance or density from the detection rate while accounting for animal movement rates (Moeller et al., 2018). The TTE model assumes perfect detection (though there is a model extension to account for imperfect detection that requires further testing).</t>
  </si>
  <si>
    <t>A description of any additional details about the Survey Design.</t>
  </si>
  <si>
    <t>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t>
  </si>
  <si>
    <t>A unique deployment period (temporal extent) within a project (recorded as 'Survey Name').</t>
  </si>
  <si>
    <t>The total number of species in an assemblage or a sample' (Gotelli &amp; Chao, 2013).</t>
  </si>
  <si>
    <t>A measure of diversity that incorporates both the number of species in an assemblage and some measure of their relative abundances.' (Gotelli &amp; Chao, 2013)</t>
  </si>
  <si>
    <t>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t>
  </si>
  <si>
    <t>behaviour focused objectives vary greatly; they may be qualitative or quantitative (e.g., diel activity patterns, mating, boldness, predation, foraging, activity patterns, vigilance, parental care (Caravaggi et al., 2020; Wearn &amp; Glover-Kapfer, 2017).</t>
  </si>
  <si>
    <t>A food item (or other substance) that is placed to attract animals via the sense of taste and olfactory cues (Schlexer, 2008).</t>
  </si>
  <si>
    <t>Sounds imitating noises of prey or conspecifics that draw animals closer by eliciting curiosity (Schlexer, 2008).</t>
  </si>
  <si>
    <t>Vital rate</t>
  </si>
  <si>
    <t>xx</t>
  </si>
  <si>
    <t>\" target=\"_blank\" data-bs-toggle=\"tooltip\" data-bs-title=\"</t>
  </si>
  <si>
    <t>q_option_label</t>
  </si>
  <si>
    <t>page_name</t>
  </si>
  <si>
    <t>Single</t>
  </si>
  <si>
    <t>Poorly known</t>
  </si>
  <si>
    <t>Carnivore</t>
  </si>
  <si>
    <t>Small</t>
  </si>
  <si>
    <t>Common</t>
  </si>
  <si>
    <t>Low</t>
  </si>
  <si>
    <t>Unknown</t>
  </si>
  <si>
    <t>Multiple</t>
  </si>
  <si>
    <t>Well known</t>
  </si>
  <si>
    <t>I'm not sure</t>
  </si>
  <si>
    <t>Ungulate</t>
  </si>
  <si>
    <t>Other</t>
  </si>
  <si>
    <t>Medium</t>
  </si>
  <si>
    <t>Large</t>
  </si>
  <si>
    <t>Less common</t>
  </si>
  <si>
    <t>Rare</t>
  </si>
  <si>
    <t>Very rare</t>
  </si>
  <si>
    <t>High</t>
  </si>
  <si>
    <t>upper</t>
  </si>
  <si>
    <t>Spatial partial identity model (2-flank SPIM)</t>
  </si>
  <si>
    <t>Instantaneous sampling (IS) model (Moeller et al., 2018)</t>
  </si>
  <si>
    <t>species diversity &amp; richness</t>
  </si>
  <si>
    <t>alpha richness (α)</t>
  </si>
  <si>
    <t>audible lure</t>
  </si>
  <si>
    <t>bait</t>
  </si>
  <si>
    <t>beta-diversity (β)</t>
  </si>
  <si>
    <t>camera angle</t>
  </si>
  <si>
    <t>camera days per camera location</t>
  </si>
  <si>
    <t>camera spacing</t>
  </si>
  <si>
    <t>clustered design</t>
  </si>
  <si>
    <t>convenience design</t>
  </si>
  <si>
    <t>cumulative detection probability</t>
  </si>
  <si>
    <t>deployment area photos</t>
  </si>
  <si>
    <t>deployment metadata</t>
  </si>
  <si>
    <t>deployment visit</t>
  </si>
  <si>
    <t>detection distance</t>
  </si>
  <si>
    <t>detection 'event'</t>
  </si>
  <si>
    <t>detection probability (aka detectability)</t>
  </si>
  <si>
    <t>detection rate</t>
  </si>
  <si>
    <t>detection zone</t>
  </si>
  <si>
    <t>effective detection distance</t>
  </si>
  <si>
    <t>false trigger</t>
  </si>
  <si>
    <t>flash output</t>
  </si>
  <si>
    <t>gamma richness (γ)</t>
  </si>
  <si>
    <t>image classification</t>
  </si>
  <si>
    <t xml:space="preserve">image classification confidence </t>
  </si>
  <si>
    <t>image processing</t>
  </si>
  <si>
    <t>image tagging</t>
  </si>
  <si>
    <t>imperfect detection</t>
  </si>
  <si>
    <t>independent detections</t>
  </si>
  <si>
    <t>infrared illuminator</t>
  </si>
  <si>
    <t>intensity of use</t>
  </si>
  <si>
    <t>intensity of use (Keim et al., 2019)</t>
  </si>
  <si>
    <t>inter-detection interval</t>
  </si>
  <si>
    <t>inventory</t>
  </si>
  <si>
    <t>kernel density estimator</t>
  </si>
  <si>
    <t>lure</t>
  </si>
  <si>
    <t>model assumption</t>
  </si>
  <si>
    <t>modelling approach</t>
  </si>
  <si>
    <t>n-mixture</t>
  </si>
  <si>
    <t>n-mixture models</t>
  </si>
  <si>
    <t>paired design</t>
  </si>
  <si>
    <t>poisson regression</t>
  </si>
  <si>
    <t>probability of use</t>
  </si>
  <si>
    <t>random (or 'simple random') design</t>
  </si>
  <si>
    <t>recovery time</t>
  </si>
  <si>
    <t>registration area</t>
  </si>
  <si>
    <t>relative abundance</t>
  </si>
  <si>
    <t>relative abundance indices</t>
  </si>
  <si>
    <t>sample station</t>
  </si>
  <si>
    <t>scent lure</t>
  </si>
  <si>
    <t>spatial autocorrelation</t>
  </si>
  <si>
    <t>species diversity</t>
  </si>
  <si>
    <t>species inventory</t>
  </si>
  <si>
    <t>species richness</t>
  </si>
  <si>
    <t>state variable</t>
  </si>
  <si>
    <t>stratified design</t>
  </si>
  <si>
    <t xml:space="preserve">stratified random design </t>
  </si>
  <si>
    <t>study area</t>
  </si>
  <si>
    <t>systematic design</t>
  </si>
  <si>
    <t>systematic random design</t>
  </si>
  <si>
    <t>targeted design</t>
  </si>
  <si>
    <t>test image</t>
  </si>
  <si>
    <t>time-lapse image</t>
  </si>
  <si>
    <t>total number of camera days</t>
  </si>
  <si>
    <t>trigger 'event'</t>
  </si>
  <si>
    <t>trigger speed</t>
  </si>
  <si>
    <t>user label</t>
  </si>
  <si>
    <t>viewshed density estimators</t>
  </si>
  <si>
    <t>visit metadata</t>
  </si>
  <si>
    <t>visual lure</t>
  </si>
  <si>
    <t>vital rate</t>
  </si>
  <si>
    <t>zero-inflation</t>
  </si>
  <si>
    <t>service/retrieval</t>
  </si>
  <si>
    <t>service/retrieval metadata</t>
  </si>
  <si>
    <t>service/retrieval visit</t>
  </si>
  <si>
    <t>absolute abundance / population size</t>
  </si>
  <si>
    <t>sub_fieldname</t>
  </si>
  <si>
    <t>only_upper</t>
  </si>
  <si>
    <t>Capture-recapture (CR) / Capture-mark-recapture (CMR) (Karanth, 1995; Karanth &amp; Nichols, 1998)</t>
  </si>
  <si>
    <t>Categorical partial identity model (Categorical SPIM; catSPIM)</t>
  </si>
  <si>
    <t>Categorical partial identity model (Categorical SPIM; catSPIM) (Augustine et al., 2019; Sun et al., 2022)</t>
  </si>
  <si>
    <t>tip_f2</t>
  </si>
  <si>
    <t>tip_f3</t>
  </si>
  <si>
    <t>tip_f4</t>
  </si>
  <si>
    <t>hoofed mammals (e.g., White-tailed Deer, Mule Deer, Moose, Caribou, etc.)</t>
  </si>
  <si>
    <t>Any other mammal species that does not fit in either "Carnivore" or "Ungulate"</t>
  </si>
  <si>
    <t>field_option_code</t>
  </si>
  <si>
    <t>Behaviour focused objectives vary greatly; they may be qualitative or quantitative (e.g., diel activity patterns, mating, boldness, predation, foraging, activity patterns, vigilance, parental care (Caravaggi et al., 2020; Wearn &amp; Glover-Kapfer, 2017).</t>
  </si>
  <si>
    <t>single</t>
  </si>
  <si>
    <t>multiple</t>
  </si>
  <si>
    <t>-</t>
  </si>
  <si>
    <t>rarefaction</t>
  </si>
  <si>
    <t>Definition</t>
  </si>
  <si>
    <t>Tooltip</t>
  </si>
  <si>
    <t>Rapid assessment surveys used to determine what species are present in a given area at a given point in time; there is no attempt made to quantify aspects of communities or populations ({{ rtxt_wearn_gloverkapfer_2017 }}).</t>
  </si>
  <si>
    <t>A method used to estimate abundance or [density](#density) from the detection rate while accounting for animal movement rates ({{ rtxt_moeller_et_al_2018 }}). The TTE model assumes perfect detection (though there is a model extension to account for imperfect detection that requires further testing).</t>
  </si>
  <si>
    <t>A method used to estimate the [density](#density) of unmarked populations; similar to SECR (Borchers &amp; Efford, 2008; Efford, 2004; Royle &amp; Young, 2008; Royle et al., 2009); however, SC models account for individuals' unknown identities using the spatial pattern of detections ({{ rtxt_chandler_royle_2013 }}; Sun et al., 2022). SC uses trap-specific counts to estimate the location and number of activity centres to estimate [density](#density).</t>
  </si>
  <si>
    <t>A method used to estimate abundance or [density](#density) that accounts for variable detection probability through the use of time-lapse images and is unaffected by animal movement rates (collapses sampling intervals to an instant in time, and thus estimates are unaffected by animal movement rates) ({{ rtxt_moeller_et_al_2018 }}).</t>
  </si>
  <si>
    <t>A method used to estimate the abundance of partially marked populations using the number of marked individuals, the number of unmarked individuals, and the detection probability from marked animals ({{ rtxt_wearn_gloverkapfer_2017 }}). MR is similar to capture-recapture (CR; Karanth, 1995; Karanth &amp; Nichols, 1998) models, except only a portion of animals are individually identified.</t>
  </si>
  <si>
    <t>A method used to estimate abundance or [density](#density) from time-lapse images from randomly deployed cameras; the number of unique individuals (the count) is needed ({{ rtxt_moeller_et_al_2018 }}).</t>
  </si>
  <si>
    <t>The extent of a scene that is visible in an image; a large FOV is obtained by 'zooming out' from a scene, whilst 'zooming in' will result in a smaller FOV ({{ rtxt_wearn_gloverkapfer_2017 }}).</t>
  </si>
  <si>
    <t>A method used to estimate the [density](#density)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 rtxt_chandler_royle_2013 }}).</t>
  </si>
  <si>
    <t>The species-specific factors of a population that, together, play a large role in the population's trend. These include the birth rate, recruitment rate, and probability of survival and mortality.' ({{ rtxt_nbckc_2024a }})</t>
  </si>
  <si>
    <t>Any material that draws animals closer via their sense of sight ({{ rtxt_schlexer_2008 }}).</t>
  </si>
  <si>
    <t>The total number of species in an assemblage or a sample' ({{ rtxt_gotelli_chao_2013 }}).</t>
  </si>
  <si>
    <t>The number of species found in the community/area measured ({{ rtxt_pyron_2010 }}).</t>
  </si>
  <si>
    <t>Rapid assessment [surveys](#survey) used to determine what species are present in a given area at a given point in time; there is no attempt made to quantify aspects of communities or populations ({{ rtxt_wearn_gloverkapfer_2017 }}).</t>
  </si>
  <si>
    <t>A measure of diversity that incorporates both the number of species in an assemblage and some measure of their relative abundances.' ({{ rtxt_gotelli_chao_2013 }})</t>
  </si>
  <si>
    <t>Any material that draws animals closer via their sense of smell ({{ rtxt_schlexer_2008 }}).</t>
  </si>
  <si>
    <t>The probability a site is occupied by the species ({{ rtxt_mackenzie_et_al_2002 }}). Occupancy is also highly suitable for evaluating broad-scale patterns of species distribution ({{ rtxt_wearn_gloverkapfer_2017 }}).</t>
  </si>
  <si>
    <t>The probability of 'utilization' ({{ rtxt_jennrich_turner_1969 }}); describes the relative probability of use (Powell &amp; Mitchell, 2012).</t>
  </si>
  <si>
    <t>The number of species across a whole study area ({{ rtxt_wearn_gloverkapfer_2017 }}).</t>
  </si>
  <si>
    <t>The number of individuals per unit area ({{ rtxt_wearn_gloverkapfer_2017 }})</t>
  </si>
  <si>
    <t>Multiple cameras are deployed at a sample station (Figure 3d). A clustered design can be used within a systematic or stratified approach (i.e., systematic clustered design or as a clustered random design [{{ rtxt_wearn_gloverkapfer_2017 }}]).</t>
  </si>
  <si>
    <t>The differences between the communities or, more formally, the variance among the communities ({{ rtxt_wearn_gloverkapfer_2017 }}).</t>
  </si>
  <si>
    <t>Sounds imitating noises of prey or conspecifics that draw animals closer by eliciting curiosity ({{ rtxt_schlexer_2008 }}).</t>
  </si>
  <si>
    <t>The number of species at the level of an individual camera location ({{ rtxt_wearn_gloverkapfer_2017 }}).</t>
  </si>
  <si>
    <t>The number of individuals in a population ({{ rtxt_wearn_gloverkapfer_2017 }}).</t>
  </si>
  <si>
    <t>A variance significantly larger than the mean ({{ rtxt_bliss_fisher_1953 }}); greater variability in a set of data than predicted by the error structure of the model (Harrison et al., 2018); excess variability can be caused by zero inflation, non-independence of counts, or both ({{ rtxt_zurr_et_al_2009 }}).</t>
  </si>
  <si>
    <t>The probability a site is occupied by the species ({{ rtxt_mackenzie_et_al_2002 }}).</t>
  </si>
  <si>
    <t>Any substance that draws animals closer; lures include scent (olfactory) lure, visual lure and audible lure ({{ rtxt_schlexer_2008 }}).</t>
  </si>
  <si>
    <t>Rapid assessment [surveys](#survey) to determine what species are present in a given area at a given point in time; there is no attempt made to quantify aspects of communities or populations ({{ rtxt_wearn_gloverkapfer_2017 }}).</t>
  </si>
  <si>
    <t>A food item (or other substance) that is placed to attract animals via the sense of taste and olfactory cues ({{ rtxt_schlexer_2008 }}).</t>
  </si>
  <si>
    <t>rtxt_figure1_ref_id</t>
  </si>
  <si>
    <t>rtxt_figure10_ref_id</t>
  </si>
  <si>
    <t>rtxt_figure11_ref_id</t>
  </si>
  <si>
    <t>rtxt_figure12_ref_id</t>
  </si>
  <si>
    <t>rtxt_figure13_ref_id</t>
  </si>
  <si>
    <t>rtxt_figure14_ref_id</t>
  </si>
  <si>
    <t>rtxt_figure15_ref_id</t>
  </si>
  <si>
    <t>rtxt_figure16_ref_id</t>
  </si>
  <si>
    <t>rtxt_figure17_ref_id</t>
  </si>
  <si>
    <t>rtxt_figure18_ref_id</t>
  </si>
  <si>
    <t>rtxt_figure19_ref_id</t>
  </si>
  <si>
    <t>rtxt_figure2_ref_id</t>
  </si>
  <si>
    <t>rtxt_figure20_ref_id</t>
  </si>
  <si>
    <t>rtxt_figure3_ref_id</t>
  </si>
  <si>
    <t>rtxt_figure4_ref_id</t>
  </si>
  <si>
    <t>rtxt_figure5_ref_id</t>
  </si>
  <si>
    <t>rtxt_figure6_ref_id</t>
  </si>
  <si>
    <t>rtxt_figure7_ref_id</t>
  </si>
  <si>
    <t>rtxt_figure8_ref_id</t>
  </si>
  <si>
    <t>rtxt_figure9_ref_id</t>
  </si>
  <si>
    <t>rtxt_resource1_ref_id</t>
  </si>
  <si>
    <t>rtxt_resource10_ref_id</t>
  </si>
  <si>
    <t>rtxt_resource11_ref_id</t>
  </si>
  <si>
    <t>rtxt_resource12_ref_id</t>
  </si>
  <si>
    <t>rtxt_resource13_ref_id</t>
  </si>
  <si>
    <t>rtxt_resource14_ref_id</t>
  </si>
  <si>
    <t>rtxt_resource15_ref_id</t>
  </si>
  <si>
    <t>rtxt_resource16_ref_id</t>
  </si>
  <si>
    <t>rtxt_resource17_ref_id</t>
  </si>
  <si>
    <t>rtxt_resource18_ref_id</t>
  </si>
  <si>
    <t>rtxt_resource19_ref_id</t>
  </si>
  <si>
    <t>rtxt_resource2_ref_id</t>
  </si>
  <si>
    <t>rtxt_resource20_ref_id</t>
  </si>
  <si>
    <t>rtxt_resource3_ref_id</t>
  </si>
  <si>
    <t>rtxt_resource4_ref_id</t>
  </si>
  <si>
    <t>rtxt_resource5_ref_id</t>
  </si>
  <si>
    <t>rtxt_resource6_ref_id</t>
  </si>
  <si>
    <t>rtxt_resource7_ref_id</t>
  </si>
  <si>
    <t>rtxt_resource8_ref_id</t>
  </si>
  <si>
    <t>rtxt_resource9_ref_id</t>
  </si>
  <si>
    <t>rtxt_vid1_ref_id</t>
  </si>
  <si>
    <t>rtxt_vid2_ref_id</t>
  </si>
  <si>
    <t>rtxt_vid3_ref_id</t>
  </si>
  <si>
    <t>rtxt_vid4_ref_id</t>
  </si>
  <si>
    <t>rtxt_vid5_ref_id</t>
  </si>
  <si>
    <t>rtxt_vid6_ref_id</t>
  </si>
  <si>
    <t>rtxt_vid7_ref_id</t>
  </si>
  <si>
    <t>rtxt_vid8_ref_id</t>
  </si>
  <si>
    <t>rtxt_vid9_ref_id</t>
  </si>
  <si>
    <t>Behaviour focused objectives vary greatly; they may be qualitative or quantitative (e.g., diel activity patterns, mating, boldness, predation, foraging, activity patterns, vigilance, parental care (Caravaggi et al., 2020; {{ rtxt_wearn_gloverkapfer_2017 }}).</t>
  </si>
  <si>
    <t>- **High**:</t>
  </si>
  <si>
    <t xml:space="preserve">    - 0.67–1 ({{ ref_intext_chatterjee_et_al_2021 }})</t>
  </si>
  <si>
    <t xml:space="preserve">    - \&gt; 0.5 ({{ ref_intext_mackenzie_royle_2005 }})</t>
  </si>
  <si>
    <t xml:space="preserve">    - 0.37–0.67 (Chatterjee et al., 2021)</t>
  </si>
  <si>
    <t xml:space="preserve">    - 0.67–1 (Chatterjee et al., 2021)</t>
  </si>
  <si>
    <t>probability of occupancy &gt; ~0.75-0.8  (&gt; 0.75 [Kinnaird &amp; O'Brien, 2012; Kays et al., 2020]; &gt; 0.8 [Shannon et al., 2014; Wearn &amp; Glover-Kapfer, 2017]</t>
  </si>
  <si>
    <t>probability of occupancy ~0.25-0.75</t>
  </si>
  <si>
    <t>probability of occupancy &lt; 0.25 (Kays et al., 2020)</t>
  </si>
  <si>
    <t>probability of occupancy &lt; 0.001 (Wearn &amp; Glover-Kapfer, 2017; Rowcliffe et al., 2008; O'Brien, 2010)</t>
  </si>
  <si>
    <t>select this option if you’re not sure of the detection probability of your Target Species (single or multiple species)</t>
  </si>
  <si>
    <t>select this option if your study include multiple  Target Species.</t>
  </si>
  <si>
    <t xml:space="preserve">    - &lt; 0.1 (Tobler &amp; Powell, 2013)&lt;br&gt;    - &lt; 0.05 (Shannon et al. 2014)&lt;br&gt;    - 0–0.37 (Chatterjee et al., 2021)</t>
  </si>
  <si>
    <t xml:space="preserve">    - 0.67–1 (Chatterjee et al., 2021)&lt;br&gt;    - \&gt; 0.5 (Mackenzie &amp; Royle, 2005)</t>
  </si>
  <si>
    <t>probability of occupancy &lt; 0.25 {{ rtxt_kays_et_al_2020 }}</t>
  </si>
  <si>
    <t>probability of occupancy &gt; ~0.75-0.8  (&gt; 0.75 [{{ rtxt_kinnaird_obrien_2012 }}; {{ rtxt_kays_et_al_2020 }}]; &gt; 0.8 [{{ rtxt_shannon_et_al_2014 }}; {{ rtxt_wearn_gloverkapfer_2017 }}]</t>
  </si>
  <si>
    <t>vital rates</t>
  </si>
  <si>
    <t>carnivore</t>
  </si>
  <si>
    <t>ungulate</t>
  </si>
  <si>
    <t>medium</t>
  </si>
  <si>
    <t>common</t>
  </si>
  <si>
    <t>rare</t>
  </si>
  <si>
    <t>low</t>
  </si>
  <si>
    <t>high</t>
  </si>
  <si>
    <t>unkn</t>
  </si>
  <si>
    <t>sm</t>
  </si>
  <si>
    <t>med</t>
  </si>
  <si>
    <t>lg</t>
  </si>
  <si>
    <t>tooltip</t>
  </si>
  <si>
    <t>variant</t>
  </si>
  <si>
    <t>Camera Height</t>
  </si>
  <si>
    <t>Camera Direction</t>
  </si>
  <si>
    <t>Deployment Start Date Time</t>
  </si>
  <si>
    <t>Deployment End Date Time</t>
  </si>
  <si>
    <t>catSPIM</t>
  </si>
  <si>
    <t>Camera Location Characteristics</t>
  </si>
  <si>
    <t>Camera locations</t>
  </si>
  <si>
    <t>Time-lapse images</t>
  </si>
  <si>
    <t>Test images</t>
  </si>
  <si>
    <t>Random design</t>
  </si>
  <si>
    <t>Motion Image Interval</t>
  </si>
  <si>
    <t>Image/Sequence Date Time</t>
  </si>
  <si>
    <t>Image Set Start Date Time</t>
  </si>
  <si>
    <t>Image Set End Date Time</t>
  </si>
  <si>
    <t>GPS Unit Accuracy</t>
  </si>
  <si>
    <t>FOV Target Feature Distance</t>
  </si>
  <si>
    <t>Video Length</t>
  </si>
  <si>
    <t>Walktest Height</t>
  </si>
  <si>
    <t>Walktest Distance</t>
  </si>
  <si>
    <t>Stake Distance</t>
  </si>
  <si>
    <t>SD Card Status</t>
  </si>
  <si>
    <t xml:space="preserve">Quiet Period </t>
  </si>
  <si>
    <t>[Study areas](#study_area)</t>
  </si>
  <si>
    <t>[Surveys](#survey)</t>
  </si>
  <si>
    <t>[Deployment End Date Time](#deployment_end_date_time)</t>
  </si>
  <si>
    <t>[Deployment Start Date Time](#deployment_start_date_time)</t>
  </si>
  <si>
    <t>[FOV Target Feature Distance](#fov_target_distance)</t>
  </si>
  <si>
    <t>[GPS Unit Accuracy](#gps_unit_accuracy)</t>
  </si>
  <si>
    <t>[SD Card Status](#sd_card_status)</t>
  </si>
  <si>
    <t>[Quiet Period ](#settings_quiet_period)</t>
  </si>
  <si>
    <t>[Video Length](#settings_video_length)</t>
  </si>
  <si>
    <t>[Stake Distance](#stake_distance)</t>
  </si>
  <si>
    <t>[Walktest Distance](#walktest_distance)</t>
  </si>
  <si>
    <t>[Walktest Height](#walktest_height)</t>
  </si>
  <si>
    <t>[Random design](#sampledesign_random)</t>
  </si>
  <si>
    <t>[detectability](#detection_probability)</t>
  </si>
  <si>
    <t>[Detection probability](#detection_probability)</t>
  </si>
  <si>
    <t>[FOV](#field_of_view)</t>
  </si>
  <si>
    <t>[False triggers](#false_trigger)</t>
  </si>
  <si>
    <t>[Behaviours](#behaviour)</t>
  </si>
  <si>
    <t>[Age Classes](#age_class)</t>
  </si>
  <si>
    <t>[Visits](#visit)</t>
  </si>
  <si>
    <t>[Time-lapse images](#timelapse_image)</t>
  </si>
  <si>
    <t>[Test images](#test_image)</t>
  </si>
  <si>
    <t>[Tags](#tag)</t>
  </si>
  <si>
    <t>[Survey Designs](#survey_design)</t>
  </si>
  <si>
    <t>[Objectives](#survey_objectives)</t>
  </si>
  <si>
    <t>[objectives](#survey_objectives)</t>
  </si>
  <si>
    <t>[study areas](#study_area)</t>
  </si>
  <si>
    <t>[surveys](#survey)</t>
  </si>
  <si>
    <t>[tags](#tag)</t>
  </si>
  <si>
    <t>[test images](#test_image)</t>
  </si>
  <si>
    <t>[time-lapse images](#timelapse_image)</t>
  </si>
  <si>
    <t>[visits](#visit)</t>
  </si>
  <si>
    <t>[behaviours](#behaviour)</t>
  </si>
  <si>
    <t>[false triggers](#false_trigger)</t>
  </si>
  <si>
    <t>[Sample stations](#sample_station)</t>
  </si>
  <si>
    <t>[Sequences](#sequence)</t>
  </si>
  <si>
    <t>[Sex Classes](#sex_class)</t>
  </si>
  <si>
    <t>[State variables](#state_variable)</t>
  </si>
  <si>
    <t>[Projects](#project)</t>
  </si>
  <si>
    <t>[Random](#sampledesign_random)</t>
  </si>
  <si>
    <t>[random](#sampledesign_random)</t>
  </si>
  <si>
    <t>[projects](#project)</t>
  </si>
  <si>
    <t>[sample stations](#sample_station)</t>
  </si>
  <si>
    <t>[sequences](#sequence)</t>
  </si>
  <si>
    <t>[state variables](#state_variable)</t>
  </si>
  <si>
    <t>[Occupancy models (MacKenzie et al., 2002)](#mod_occupancy)</t>
  </si>
  <si>
    <t>[catSPIM](#mod_catspim)</t>
  </si>
  <si>
    <t>[N-mixture](#mod_n_mixture)</t>
  </si>
  <si>
    <t>[ZINB](#mod_rai_zinb)</t>
  </si>
  <si>
    <t>[ZIP](#mod_rai_zip)</t>
  </si>
  <si>
    <t>[REM](#mod_rem)</t>
  </si>
  <si>
    <t>[REST](#mod_rest)</t>
  </si>
  <si>
    <t>[SC](#mod_sc)</t>
  </si>
  <si>
    <t>[SECR](#mod_scr_secr)</t>
  </si>
  <si>
    <t>[SCR](#mod_scr_secr)</t>
  </si>
  <si>
    <t>[SMR](#mod_smr)</t>
  </si>
  <si>
    <t>type2</t>
  </si>
  <si>
    <t>[CMR](#mod_cr_cmr)</t>
  </si>
  <si>
    <t>[CR](#mod_cr_cmr)</t>
  </si>
  <si>
    <t>[Poisson](#mod_rai_poisson)</t>
  </si>
  <si>
    <t>[Absolute abundance](#obj_abundance)</t>
  </si>
  <si>
    <t>Make</t>
  </si>
  <si>
    <t>Model</t>
  </si>
  <si>
    <t>Serial Number</t>
  </si>
  <si>
    <t>CMR</t>
  </si>
  <si>
    <t>ZINB</t>
  </si>
  <si>
    <t>ZIP</t>
  </si>
  <si>
    <t>REM</t>
  </si>
  <si>
    <t>REST</t>
  </si>
  <si>
    <t>SC</t>
  </si>
  <si>
    <t>SECR</t>
  </si>
  <si>
    <t>SMR</t>
  </si>
  <si>
    <t>Angle</t>
  </si>
  <si>
    <t>Objectives</t>
  </si>
  <si>
    <t>FOV</t>
  </si>
  <si>
    <t>Age Classes</t>
  </si>
  <si>
    <t>Behaviours</t>
  </si>
  <si>
    <t>False triggers</t>
  </si>
  <si>
    <t>Image Trigger Modes</t>
  </si>
  <si>
    <t>Modelling approaches</t>
  </si>
  <si>
    <t>Model assumptions</t>
  </si>
  <si>
    <t>Occupancy models (MacKenzie et al., 2002)</t>
  </si>
  <si>
    <t>Projects</t>
  </si>
  <si>
    <t>Sample stations</t>
  </si>
  <si>
    <t>Sequences</t>
  </si>
  <si>
    <t>Sex Classes</t>
  </si>
  <si>
    <t>State variables</t>
  </si>
  <si>
    <t>Study areas</t>
  </si>
  <si>
    <t>Surveys</t>
  </si>
  <si>
    <t>Survey Designs</t>
  </si>
  <si>
    <t>Tags</t>
  </si>
  <si>
    <t>Visits</t>
  </si>
  <si>
    <t>false triggers</t>
  </si>
  <si>
    <t>make</t>
  </si>
  <si>
    <t>model</t>
  </si>
  <si>
    <t>objectives</t>
  </si>
  <si>
    <t>projects</t>
  </si>
  <si>
    <t>sample stations</t>
  </si>
  <si>
    <t>state variables</t>
  </si>
  <si>
    <t>study areas</t>
  </si>
  <si>
    <t>surveys</t>
  </si>
  <si>
    <t>tags</t>
  </si>
  <si>
    <t>test images</t>
  </si>
  <si>
    <t>time-lapse images</t>
  </si>
  <si>
    <t>detection probability</t>
  </si>
  <si>
    <t>behaviours</t>
  </si>
  <si>
    <t>camera locations</t>
  </si>
  <si>
    <t>angle</t>
  </si>
  <si>
    <t>assumptions</t>
  </si>
  <si>
    <t>CR</t>
  </si>
  <si>
    <t>visits</t>
  </si>
  <si>
    <t>random</t>
  </si>
  <si>
    <t>Random</t>
  </si>
  <si>
    <t>detection probabilities</t>
  </si>
  <si>
    <t>[detection probabilities](#detection_probability)</t>
  </si>
  <si>
    <t>replace</t>
  </si>
  <si>
    <t>[Detection rates](#detection_rate)</t>
  </si>
  <si>
    <t>[detection rates](#detection_rate)</t>
  </si>
  <si>
    <t>Detection rates</t>
  </si>
  <si>
    <t>detection rates</t>
  </si>
  <si>
    <t>tl</t>
  </si>
  <si>
    <t>tu</t>
  </si>
  <si>
    <t>order</t>
  </si>
  <si>
    <t>type</t>
  </si>
  <si>
    <t>[triggers](#trigger_event)</t>
  </si>
  <si>
    <t>triggers</t>
  </si>
  <si>
    <t>~*~*&lt;font size=“4”&gt;&lt;span style=“color:#2F5496”&gt;How does this relate to study design?&lt;/font&gt;&lt;/span&gt;~*~*</t>
  </si>
  <si>
    <t>~*~*&lt;font size=“4”&gt;&lt;span style=“color:#2F5496”&gt;How does that work?&lt;/font&gt;&lt;/span&gt;~*~*</t>
  </si>
  <si>
    <t>~*~*&lt;font size=“4”&gt;&lt;span style=“color:#2F5496”&gt;Why do we care?&lt;/font&gt;&lt;/span&gt;~*~*</t>
  </si>
  <si>
    <t>Observed species richness</t>
  </si>
  <si>
    <t>Estimated species richness</t>
  </si>
  <si>
    <t>???</t>
  </si>
  <si>
    <t>{{ sub_header_</t>
  </si>
  <si>
    <t xml:space="preserve"> }}</t>
  </si>
  <si>
    <t>q_option_code</t>
  </si>
  <si>
    <t>easting_cam_location</t>
  </si>
  <si>
    <t>latitude_cam_location</t>
  </si>
  <si>
    <t>longitude_cam_location</t>
  </si>
  <si>
    <t>northing_cam_location</t>
  </si>
  <si>
    <t>utm_zone_cam_location</t>
  </si>
  <si>
    <t>cam_active_on_arrival</t>
  </si>
  <si>
    <t>cam_active_on_departure</t>
  </si>
  <si>
    <t>cam_angle</t>
  </si>
  <si>
    <t>cam_attachment</t>
  </si>
  <si>
    <t>cam_damaged</t>
  </si>
  <si>
    <t>cam_days_per_cam_location</t>
  </si>
  <si>
    <t>cam_direction</t>
  </si>
  <si>
    <t>cam_height</t>
  </si>
  <si>
    <t>cam_id</t>
  </si>
  <si>
    <t>cam_location</t>
  </si>
  <si>
    <t>cam_location_characteristics</t>
  </si>
  <si>
    <t>cam_location_comments</t>
  </si>
  <si>
    <t>cam_location_name</t>
  </si>
  <si>
    <t>cam_make</t>
  </si>
  <si>
    <t>cam_make_new</t>
  </si>
  <si>
    <t>cam_model</t>
  </si>
  <si>
    <t>cam_model_new</t>
  </si>
  <si>
    <t>cam_serial_number</t>
  </si>
  <si>
    <t>cam_serial_number_new</t>
  </si>
  <si>
    <t>cam_spacing</t>
  </si>
  <si>
    <t>total_number_of_cam_days</t>
  </si>
  <si>
    <t>cam_trap_day</t>
  </si>
  <si>
    <t>:::{note}&lt;br&gt;**This content was adapted from: The Density Handbook**, "[Using Camera Traps to Estimate Medium and Large Mammal Density: Comparison of Methods and Recommendations for Wildlife Managers](https://www.researchgate.net/publication/368601884_Using_cam_Traps_to_Estimate_Medium_and_Large_Mammal_Density_Comparison_of_Methods_and_Recommendations_for_Wildlife_Managers)" (Clarke et al., 2023)&lt;br&gt;:::</t>
  </si>
  <si>
    <t>img_processing</t>
  </si>
  <si>
    <t>deployment_img_count</t>
  </si>
  <si>
    <t>img_classification</t>
  </si>
  <si>
    <t>img_classification_confidence</t>
  </si>
  <si>
    <t>img_exif</t>
  </si>
  <si>
    <t>img_flash_output</t>
  </si>
  <si>
    <t>img_infrared_illuminator</t>
  </si>
  <si>
    <t>img_name</t>
  </si>
  <si>
    <t>img_sequence</t>
  </si>
  <si>
    <t>img_sequence_comments</t>
  </si>
  <si>
    <t>img_sequence_date_time</t>
  </si>
  <si>
    <t>img_set</t>
  </si>
  <si>
    <t>img_set_end_date_time</t>
  </si>
  <si>
    <t>img_set_start_date_time</t>
  </si>
  <si>
    <t>img_tagging</t>
  </si>
  <si>
    <t>img_trigger_mode</t>
  </si>
  <si>
    <t>settings_motion_img_interval</t>
  </si>
  <si>
    <t>[Image/Sequence Date Time](#](#img_sequence_date_time)</t>
  </si>
  <si>
    <t>[Image Set End Date Time](#img_set_end_date_time)</t>
  </si>
  <si>
    <t>[Image Set Start Date Time](#img_set_start_date_time)</t>
  </si>
  <si>
    <t>[Image Trigger Modes](#img_trigger_mode)</t>
  </si>
  <si>
    <t>[Motion Image Interval](#settings_motion_img_interval)</t>
  </si>
  <si>
    <t>the manner in which a species is spatially arranged. The geographic limits of a particular taxon's distribution is its range, often represented as shaded areas on a map.</t>
  </si>
  <si>
    <t>Species distribution</t>
  </si>
  <si>
    <t>distribution</t>
  </si>
  <si>
    <t>The number of individuals within a species in a defined area. When you count the number of individuals within a set area, it is reported as just a number (ex. there are 10 bears in this territory). Abundance data can be challenging to obtain with camera data alone, but see Relative Abundance Index (RAI) for a suitable alternative.' (Kemp et al., 2022).</t>
  </si>
  <si>
    <t>A skewed or altered perspective. Biased data refers to data that may be inaccurate or unevenly portrayed (usually in favour of specific variables) and is therefore not as robust.' (Kemp et al., 2022).</t>
  </si>
  <si>
    <t>The variation of life in the natural world. In the context of this guide, biodiversity refers to the variety of different wildlife species found in an area.' (Kemp et al., 2022).</t>
  </si>
  <si>
    <t>A type of study design that focuses camera effort on specific places within the monitoring area using concentrated blocks of cameras. This approach can be used to highlight land-based features (for example roads), specific habitats (for example wetlands), areas with specific animal activity, or even as an application for land-use planning. See figure on page 14 for visual.' (Kemp et al., 2022).</t>
  </si>
  <si>
    <t>Information, commonly facts or numbers, that are collected and can be examined and/or measured to help guide decision-making.' (Kemp et al., 2022).</t>
  </si>
  <si>
    <t>Following a photo series being taken, how long the camera will be inactive before it can be triggered again. This feature prevents many photos being taken of the same individual(s), filling up space on SD cards.' (Kemp et al., 2022).</t>
  </si>
  <si>
    <t>The number of individuals within a species relative to a unit of area. This is reported as a rate, or function, of the area you observed (ex. there is 1 bear per km2). Density differs from abundance in that the number of individual animals will change with area (ex. 1 bear/km2 compared to 10 bears/10km2), while abundance is always defined for a set area (ex. 10 bears in this territory)' (Kemp et al., 2022).</t>
  </si>
  <si>
    <t>In the context of this guide, deployment refers to the act of setting up and activating a wildlife camera for monitoring.' (Kemp et al., 2022).</t>
  </si>
  <si>
    <t>The ability to sense or pick up on something. In this guide, detection refers to a camera’s ability to sense or photograph an animal.' (Kemp et al., 2022).</t>
  </si>
  <si>
    <t>The frequency of being able to detect, or sense something. In this guide, detection rate refers to how accurately a camera is able to sense or photograph an animal. This is affected by many different variables, such as the size, speed, and behaviours of an animal, the lighting, vegetation growth, and season.' (Kemp et al., 2022).</t>
  </si>
  <si>
    <t>A process that helps understand patterns, changes, and relationships within the land, water, and wildlife. It may be focused on better understanding the current state of the environment, investigating changes over time, or finding ways that humans can help protect and support the natural world.' (Kemp et al., 2022).</t>
  </si>
  <si>
    <t>A specific feature, condition, or element that may change. Examples include vegetation growth, habitat, and season.' (Kemp et al., 2022).</t>
  </si>
  <si>
    <t>A false trigger refers to any time that a camera takes a photo of a non-target event or species. For example, if there is tall grass or trees in the camera frame, movement from wind may cause the camera to capture photos even when there is no animal present. Plants are one of the primary causes of false triggers, which is why it is important to consider what seasons cameras will be out for, and how much vegetation growth is expected.' (Kemp et al., 2022).</t>
  </si>
  <si>
    <t>In the context of this guide, a feature-based design refers to a monitoring design (such as a camera grid) that is guided by specific land-based features (for example, roads or railways). This type of design is best suited for answering specific questions related to the features being highlighted. See figure on page 13 for a visual.' (Kemp et al., 2022).</t>
  </si>
  <si>
    <t>The actual area (in front and to the sides) in which a camera is able to detect movement.' (Kemp et al., 2022).</t>
  </si>
  <si>
    <t>A place within the environment where a specific species finds their needs being met, allowing them to survive and reproduce. This will vary between different species, as a suitable habitat will need to have conditions that fulfil species-specific biological needs. However, some species may have multiple different habitats – and may use different habitats for different purposes. For example, moose can be found in both forests and wetlands. Habitats may be classified broadly (for example, wetland) or more specifically (for example, Spruce Bog).' (Kemp et al., 2022).</t>
  </si>
  <si>
    <t>In the context of this guide, human development refers to any changes or alterations to the landscape and built environment by humans. Often refers to infrastructure or human activities that have a notable impact on natural systems.' (Kemp et al., 2022).</t>
  </si>
  <si>
    <t>Specific characteristics of the environment that can be isolated or mapped. Landbased features can include entire habitat types (for example, forests), water features (for example, rivers), human-made infrastructure (for example, roads), and more.' (Kemp et al., 2022).</t>
  </si>
  <si>
    <t>A measure of where different species are spending their time. This is sometimes presented as “presence or absence data", which indicates if a particular species is present in a particular area or not. Note that in the context of wildlife cameras, data can confirm the presence of a species but not the absence, and it is important to consider how this is affected by detection rates.' (Kemp et al., 2022).</t>
  </si>
  <si>
    <t>A type of monitoring design that only partially covers the study area. This approach can be used in either a random or targeted way, depending on monitoring goals. A partial coverage design may be applied over time on a rotating basis to cover a larger area or stay focused on the same area. This design may be a good option when resources or capacity are limited. See figure on page 13 for a visual.' (Kemp et al., 2022).</t>
  </si>
  <si>
    <t>A set and distinct group of individuals. In the context of this guide, a population refers to a unique grouping of individuals of a particular species. For example, a population of moose refers to all moose within a specific geographic area.' (Kemp et al., 2022).</t>
  </si>
  <si>
    <t>Uses detection rate as a measure of abundance by counting the number of times a specific species is captured on camera over a set period of time. For example, how many times a moose was photographed over 100 camera days.' (Kemp et al., 2022).</t>
  </si>
  <si>
    <t>How much movement detected by the camera’s sensor will trigger a photo to be taken. High sensitivity is more likely to pick up small movements by trees in the wind or long grass, resulting in more false triggers, while low sensitive might miss small animals or those that are further away.' (Kemp et al., 2022).</t>
  </si>
  <si>
    <t>Relating to one specific species. For example, focusing specifically on moose.' (Kemp et al., 2022).</t>
  </si>
  <si>
    <t>A specific kind of animal. For example, moose, white-tailed deer, and black bear are each a different species.' (Kemp et al., 2022).</t>
  </si>
  <si>
    <t>The presence or absence of a species at a given location.' (Kemp et al., 2022).</t>
  </si>
  <si>
    <t>The number of species found in a specific place.' (Kemp et al., 2022).</t>
  </si>
  <si>
    <t>In the context of this guide, a stratified design is a type of monitoring design in which sampled units are classified or organized categorically. These sampling units may be selected randomly or targeted, so long as all units are then grouped by commonalities for further analysis. For example, when thinking about a camera grid design, a stratified approach may categorize camera sites based on habitat to compare data from wetlands, forests, and rock outcrops. See page 13 for a visual.' (Kemp et al., 2022).</t>
  </si>
  <si>
    <t>A type of design in which sites or sampling follow a set pathway or line. Points may be selected randomly or uniformly along the transect (path). For example, if monitoring animal activity relative to hiking trails it may be beneficial to use a transect design, allowing cameras to be placed at various distances from the trail for comparison. See page 14 for a visual.' (Kemp et al., 2022).</t>
  </si>
  <si>
    <t>The amount of time between when the camera’s sensor detects movement and a photo is actually taken. This lag time can vary quite a bit across different brands and models of cameras, making consistency important.' (Kemp et al., 2022).</t>
  </si>
  <si>
    <t>A specially designed piece of equipment used to photograph different animals in their natural environments. Most wildlife cameras are made with medium-large mammals in mind, therefore these tend to be the best species to target when being used for monitoring purposes.' (Kemp et al., 2022).</t>
  </si>
  <si>
    <t>How close a measured or estimated value is to the true value' (Clarke et al., 2023).</t>
  </si>
  <si>
    <t>24-hour period during which a camera is functioning (Beirne, personal communication)' (Clarke et al., 2023).</t>
  </si>
  <si>
    <t>The likelihood an animal is captured by a camera trap; for some models, the probability that an animal is captured by a motion-triggered camera, given the animal is in the camera’s viewshed (Moeller et al. 2018)' (Clarke et al., 2023).</t>
  </si>
  <si>
    <t>The likelihood an effect is detected, given there is an effect to detect (Cohen 1992)' (Clarke et al., 2023).</t>
  </si>
  <si>
    <t>The ability to sight or spot animals' (Clarke et al., 2023).</t>
  </si>
  <si>
    <t>The spread of numbers in a dataset compared to the mean of the dataset' (Clarke et al., 2023).</t>
  </si>
  <si>
    <t>Depending on the method – the area within which an animal can trigger a camera trap to capture an image, or the total area a camera trap photographs (Gilbert et al. 2021). May also be referred to as the camera trap field-of-view' (Clarke et al., 2023).</t>
  </si>
  <si>
    <t>How close a measured or estimated value is to the true value' ({{ rtxt_clarke_et_al_2023 }}).</t>
  </si>
  <si>
    <t>24-hour period during which a camera is functioning (Beirne, personal communication)' ({{ rtxt_clarke_et_al_2023 }}).</t>
  </si>
  <si>
    <t>The likelihood an animal is captured by a camera trap; for some models, the probability that an animal is captured by a motion-triggered camera, given the animal is in the camera’s viewshed (Moeller et al. 2018)' ({{ rtxt_clarke_et_al_2023 }}).</t>
  </si>
  <si>
    <t>The likelihood an effect is detected, given there is an effect to detect (Cohen 1992)' ({{ rtxt_clarke_et_al_2023 }}).</t>
  </si>
  <si>
    <t>The ability to sight or spot animals' ({{ rtxt_clarke_et_al_2023 }}).</t>
  </si>
  <si>
    <t>The spread of numbers in a dataset compared to the mean of the dataset' ({{ rtxt_clarke_et_al_2023 }}).</t>
  </si>
  <si>
    <t>Depending on the method – the area within which an animal can trigger a camera trap to capture an image, or the total area a camera trap photographs (Gilbert et al. 2021). May also be referred to as the camera trap field-of-view' ({{ rtxt_clarke_et_al_2023 }}).</t>
  </si>
  <si>
    <t>The number of individuals within a species in a defined area. When you count the number of individuals within a set area, it is reported as just a number (ex. there are 10 bears in this territory). Abundance data can be challenging to obtain with camera data alone, but see Relative Abundance Index (RAI) for a suitable alternative.' ({{ rtxt_kemp_et_al_2022 }}).</t>
  </si>
  <si>
    <t>A skewed or altered perspective. Biased data refers to data that may be inaccurate or unevenly portrayed (usually in favour of specific variables) and is therefore not as robust.' ({{ rtxt_kemp_et_al_2022 }}).</t>
  </si>
  <si>
    <t>The variation of life in the natural world. In the context of this guide, biodiversity refers to the variety of different wildlife species found in an area.' ({{ rtxt_kemp_et_al_2022 }}).</t>
  </si>
  <si>
    <t>A type of study design that focuses camera effort on specific places within the monitoring area using concentrated blocks of cameras. This approach can be used to highlight land-based features (for example roads), specific habitats (for example wetlands), areas with specific animal activity, or even as an application for land-use planning. See figure on page 14 for visual.' ({{ rtxt_kemp_et_al_2022 }}).</t>
  </si>
  <si>
    <t>Information, commonly facts or numbers, that are collected and can be examined and/or measured to help guide decision-making.' ({{ rtxt_kemp_et_al_2022 }}).</t>
  </si>
  <si>
    <t>Following a photo series being taken, how long the camera will be inactive before it can be triggered again. This feature prevents many photos being taken of the same individual(s), filling up space on SD cards.' ({{ rtxt_kemp_et_al_2022 }}).</t>
  </si>
  <si>
    <t>The number of individuals within a species relative to a unit of area. This is reported as a rate, or function, of the area you observed (ex. there is 1 bear per km2). Density differs from abundance in that the number of individual animals will change with area (ex. 1 bear/km2 compared to 10 bears/10km2), while abundance is always defined for a set area (ex. 10 bears in this territory)' ({{ rtxt_kemp_et_al_2022 }}).</t>
  </si>
  <si>
    <t>In the context of this guide, deployment refers to the act of setting up and activating a wildlife camera for monitoring.' ({{ rtxt_kemp_et_al_2022 }}).</t>
  </si>
  <si>
    <t>The ability to sense or pick up on something. In this guide, detection refers to a camera’s ability to sense or photograph an animal.' ({{ rtxt_kemp_et_al_2022 }}).</t>
  </si>
  <si>
    <t>The frequency of being able to detect, or sense something. In this guide, detection rate refers to how accurately a camera is able to sense or photograph an animal. This is affected by many different variables, such as the size, speed, and behaviours of an animal, the lighting, vegetation growth, and season.' ({{ rtxt_kemp_et_al_2022 }}).</t>
  </si>
  <si>
    <t>A process that helps understand patterns, changes, and relationships within the land, water, and wildlife. It may be focused on better understanding the current state of the environment, investigating changes over time, or finding ways that humans can help protect and support the natural world.' ({{ rtxt_kemp_et_al_2022 }}).</t>
  </si>
  <si>
    <t>A specific feature, condition, or element that may change. Examples include vegetation growth, habitat, and season.' ({{ rtxt_kemp_et_al_2022 }}).</t>
  </si>
  <si>
    <t>A false trigger refers to any time that a camera takes a photo of a non-target event or species. For example, if there is tall grass or trees in the camera frame, movement from wind may cause the camera to capture photos even when there is no animal present. Plants are one of the primary causes of false triggers, which is why it is important to consider what seasons cameras will be out for, and how much vegetation growth is expected.' ({{ rtxt_kemp_et_al_2022 }}).</t>
  </si>
  <si>
    <t>In the context of this guide, a feature-based design refers to a monitoring design (such as a camera grid) that is guided by specific land-based features (for example, roads or railways). This type of design is best suited for answering specific questions related to the features being highlighted. See figure on page 13 for a visual.' ({{ rtxt_kemp_et_al_2022 }}).</t>
  </si>
  <si>
    <t>The actual area (in front and to the sides) in which a camera is able to detect movement.' ({{ rtxt_kemp_et_al_2022 }}).</t>
  </si>
  <si>
    <t>A place within the environment where a specific species finds their needs being met, allowing them to survive and reproduce. This will vary between different species, as a suitable habitat will need to have conditions that fulfil species-specific biological needs. However, some species may have multiple different habitats – and may use different habitats for different purposes. For example, moose can be found in both forests and wetlands. Habitats may be classified broadly (for example, wetland) or more specifically (for example, Spruce Bog).' ({{ rtxt_kemp_et_al_2022 }}).</t>
  </si>
  <si>
    <t>In the context of this guide, human development refers to any changes or alterations to the landscape and built environment by humans. Often refers to infrastructure or human activities that have a notable impact on natural systems.' ({{ rtxt_kemp_et_al_2022 }}).</t>
  </si>
  <si>
    <t>Specific characteristics of the environment that can be isolated or mapped. Landbased features can include entire habitat types (for example, forests), water features (for example, rivers), human-made infrastructure (for example, roads), and more.' ({{ rtxt_kemp_et_al_2022 }}).</t>
  </si>
  <si>
    <t>A measure of where different species are spending their time. This is sometimes presented as “presence or absence data", which indicates if a particular species is present in a particular area or not. Note that in the context of wildlife cameras, data can confirm the presence of a species but not the absence, and it is important to consider how this is affected by detection rates.' ({{ rtxt_kemp_et_al_2022 }}).</t>
  </si>
  <si>
    <t>A type of monitoring design that only partially covers the study area. This approach can be used in either a random or targeted way, depending on monitoring goals. A partial coverage design may be applied over time on a rotating basis to cover a larger area or stay focused on the same area. This design may be a good option when resources or capacity are limited. See figure on page 13 for a visual.' ({{ rtxt_kemp_et_al_2022 }}).</t>
  </si>
  <si>
    <t>A set and distinct group of individuals. In the context of this guide, a population refers to a unique grouping of individuals of a particular species. For example, a population of moose refers to all moose within a specific geographic area.' ({{ rtxt_kemp_et_al_2022 }}).</t>
  </si>
  <si>
    <t>Uses detection rate as a measure of abundance by counting the number of times a specific species is captured on camera over a set period of time. For example, how many times a moose was photographed over 100 camera days.' ({{ rtxt_kemp_et_al_2022 }}).</t>
  </si>
  <si>
    <t>How much movement detected by the camera’s sensor will trigger a photo to be taken. High sensitivity is more likely to pick up small movements by trees in the wind or long grass, resulting in more false triggers, while low sensitive might miss small animals or those that are further away.' ({{ rtxt_kemp_et_al_2022 }}).</t>
  </si>
  <si>
    <t>Relating to one specific species. For example, focusing specifically on moose.' ({{ rtxt_kemp_et_al_2022 }}).</t>
  </si>
  <si>
    <t>A specific kind of animal. For example, moose, white-tailed deer, and black bear are each a different species.' ({{ rtxt_kemp_et_al_2022 }}).</t>
  </si>
  <si>
    <t>The presence or absence of a species at a given location.' ({{ rtxt_kemp_et_al_2022 }}).</t>
  </si>
  <si>
    <t>The number of species found in a specific place.' ({{ rtxt_kemp_et_al_2022 }}).</t>
  </si>
  <si>
    <t>In the context of this guide, a stratified design is a type of monitoring design in which sampled units are classified or organized categorically. These sampling units may be selected randomly or targeted, so long as all units are then grouped by commonalities for further analysis. For example, when thinking about a camera grid design, a stratified approach may categorize camera sites based on habitat to compare data from wetlands, forests, and rock outcrops. See page 13 for a visual.' ({{ rtxt_kemp_et_al_2022 }}).</t>
  </si>
  <si>
    <t>A type of design in which sites or sampling follow a set pathway or line. Points may be selected randomly or uniformly along the transect (path). For example, if monitoring animal activity relative to hiking trails it may be beneficial to use a transect design, allowing cameras to be placed at various distances from the trail for comparison. See page 14 for a visual.' ({{ rtxt_kemp_et_al_2022 }}).</t>
  </si>
  <si>
    <t>The amount of time between when the camera’s sensor detects movement and a photo is actually taken. This lag time can vary quite a bit across different brands and models of cameras, making consistency important.' ({{ rtxt_kemp_et_al_2022 }}).</t>
  </si>
  <si>
    <t>A specially designed piece of equipment used to photograph different animals in their natural environments. Most wildlife cameras are made with medium-large mammals in mind, therefore these tend to be the best species to target when being used for monitoring purposes.' ({{ rtxt_kemp_et_al_2022 }}).</t>
  </si>
  <si>
    <t>Systematic inaccuracy in estimates ({{ rtxt_hammond_et_al_2021 }})' ({{ rtxt_clarke_et_al_2023 }}).</t>
  </si>
  <si>
    <t>The dispersion in a data set, expressed as a percentage of the mean; a measure of precision ({{ rtxt_whitlock_schluter_2020 }}). A high CV indicates more variability relative to the mean, and low precision; a low CV indicates less variability relative to the mean, and high precision' ({{ rtxt_clarke_et_al_2023 }}).</t>
  </si>
  <si>
    <t>Uncertainty in estimates ({{ rtxt_hammond_et_al_2021 }})' ({{ rtxt_clarke_et_al_2023 }}).</t>
  </si>
  <si>
    <t>Uncertainty in estimates (Hammond et al., 2021)' (Clarke et al., 2023).</t>
  </si>
  <si>
    <t>Systematic inaccuracy in estimates (Hammond et al., 2021)' (Clarke et al., 2023).</t>
  </si>
  <si>
    <t>The dispersion in a data set, expressed as a percentage of the mean; a measure of precision (Whitlock &amp; Schluter, 2020). A high CV indicates more variability relative to the mean, and low precision; a low CV indicates less variability relative to the mean, and high precision' (Clarke et al., 2023).</t>
  </si>
  <si>
    <t>Species-accumulation asymptote</t>
  </si>
  <si>
    <t>Species-accumulation curve</t>
  </si>
  <si>
    <t>Rarefaction</t>
  </si>
  <si>
    <t>Independence</t>
  </si>
  <si>
    <t>Covariate</t>
  </si>
  <si>
    <t>covariate</t>
  </si>
  <si>
    <t>Distribution</t>
  </si>
  <si>
    <t>sp_accum_curve</t>
  </si>
  <si>
    <t>sp_accum_asymptote</t>
  </si>
  <si>
    <t>Parametric distribution</t>
  </si>
  <si>
    <t>Poisson-distributed</t>
  </si>
  <si>
    <t>Demographic closure</t>
  </si>
  <si>
    <t xml:space="preserve">Geographic closure </t>
  </si>
  <si>
    <t>independence</t>
  </si>
  <si>
    <t>Home ranges</t>
  </si>
  <si>
    <t>mod_approach</t>
  </si>
  <si>
    <t>mod_assumption</t>
  </si>
  <si>
    <t>The study is designed to detect a single species.</t>
  </si>
  <si>
    <t>obj_targ_sp_single</t>
  </si>
  <si>
    <t>obj_targ_sp_mult</t>
  </si>
  <si>
    <t>poorly_known</t>
  </si>
  <si>
    <t>well_known</t>
  </si>
  <si>
    <t>less_common</t>
  </si>
  <si>
    <t>very_rare</t>
  </si>
  <si>
    <t>sp_info_poorly_known</t>
  </si>
  <si>
    <t>sp_info_well_known</t>
  </si>
  <si>
    <t>sp_info_unkn</t>
  </si>
  <si>
    <t>sp_type_carnivore</t>
  </si>
  <si>
    <t>sp_type_ungulate</t>
  </si>
  <si>
    <t>sp_type_other</t>
  </si>
  <si>
    <t>sp_size_sm</t>
  </si>
  <si>
    <t>sp_size_lg</t>
  </si>
  <si>
    <t>sp_rarity_common</t>
  </si>
  <si>
    <t>sp_rarity_less_common</t>
  </si>
  <si>
    <t>sp_rarity_rare</t>
  </si>
  <si>
    <t>sp_rarity_very_rare</t>
  </si>
  <si>
    <t>sp_rarity_unkn</t>
  </si>
  <si>
    <t>sp_rarity_multiple</t>
  </si>
  <si>
    <t>sp_detprob_cat_low</t>
  </si>
  <si>
    <t>sp_detprob_cat_high</t>
  </si>
  <si>
    <t>sp_detprob_cat_unkn</t>
  </si>
  <si>
    <t>Walktest Distance (m)</t>
  </si>
  <si>
    <t>[Walktest Distance (m)](#walktest_distance)</t>
  </si>
  <si>
    <t>Survey Objective</t>
  </si>
  <si>
    <t xml:space="preserve">[Survey Objective](#survey_objectives) </t>
  </si>
  <si>
    <t>study objectives</t>
  </si>
  <si>
    <t>[study objectives](#survey_objectives)</t>
  </si>
  <si>
    <t>random design</t>
  </si>
  <si>
    <t>[random design](#sampledesign_random)</t>
  </si>
  <si>
    <t>spatially explicit capture-recapture (SECR) models</t>
  </si>
  <si>
    <t>[spatially explicit capture-recapture (SECR) models](#mod_scr_secr)</t>
  </si>
  <si>
    <t>[relative abundance](#mods_relative_abundance)</t>
  </si>
  <si>
    <t>[**relative abundance indices**](#mods_relative_abundance)</t>
  </si>
  <si>
    <t>occupancy models</t>
  </si>
  <si>
    <t>[occupancy models](#mod_occupancy)</t>
  </si>
  <si>
    <t>capture-recapture (CR)</t>
  </si>
  <si>
    <t>[capture-recapture (CR)](#mod_cr_smr)</t>
  </si>
  <si>
    <t>modelling approaches</t>
  </si>
  <si>
    <t xml:space="preserve">[modelling approaches](#modelling_approach) </t>
  </si>
  <si>
    <t>modelling approach(es)</t>
  </si>
  <si>
    <t>[modelling approach(es)](#modelling_approach)</t>
  </si>
  <si>
    <t>text</t>
  </si>
  <si>
    <t>test_image_taken</t>
  </si>
  <si>
    <t>target_species_tu</t>
  </si>
  <si>
    <t>Random encounter and staying time (REST) model (Nakashima et al., 2018)</t>
  </si>
  <si>
    <t>Hurdle model (Mullahy, 1986; Heilbron 1994)</t>
  </si>
  <si>
    <t>Camera Height (m)</t>
  </si>
  <si>
    <t>[Walktest Height (m)](#walktest_height)</t>
  </si>
  <si>
    <t>repl_link</t>
  </si>
  <si>
    <t>[Walktest Complete](#walktest_complete)</t>
  </si>
  <si>
    <t>[Walktest](#walktest)</t>
  </si>
  <si>
    <t>[walktest](#walktest)</t>
  </si>
  <si>
    <t>[Visit metadata](#visit_metadata)</t>
  </si>
  <si>
    <t>[visit metadata](#visit_metadata)</t>
  </si>
  <si>
    <t>[Visit Comments](#visit_comments)</t>
  </si>
  <si>
    <t>[Visit](#visit)</t>
  </si>
  <si>
    <t>[visit](#visit)</t>
  </si>
  <si>
    <t>[UTM Zone Camera Location](#utm_zone_camera_location)</t>
  </si>
  <si>
    <t>[Probability of use](#use_probability)</t>
  </si>
  <si>
    <t>[probability of use](#use_probability)</t>
  </si>
  <si>
    <t>[Intensity of use (Keim et al., 2019)](#intensity_of_use)</t>
  </si>
  <si>
    <t>[intensity of use (Keim et al., 2019)](#intensity_of_use)</t>
  </si>
  <si>
    <t>[Intensity of use](#use_intensity)</t>
  </si>
  <si>
    <t>[intensity of use](#use_intensity)</t>
  </si>
  <si>
    <t>Unmarked</t>
  </si>
  <si>
    <t>[Unmarked](#typeid_unmarked)</t>
  </si>
  <si>
    <t>unmarked</t>
  </si>
  <si>
    <t>[unmarked](#typeid_unmarked)</t>
  </si>
  <si>
    <t>Unmarked individuals / populations / species</t>
  </si>
  <si>
    <t>[Unmarked individuals / populations / species](#typeid_unmarked)</t>
  </si>
  <si>
    <t>unmarked individuals / populations / species</t>
  </si>
  <si>
    <t>[unmarked individuals / populations / species](#typeid_unmarked)</t>
  </si>
  <si>
    <t>Partially marked</t>
  </si>
  <si>
    <t>[Partially marked](#typeid_partially_marked)</t>
  </si>
  <si>
    <t>partially marked</t>
  </si>
  <si>
    <t>[partially marked](#typeid_partially_marked)</t>
  </si>
  <si>
    <t>Partially marked individuals / populations / species</t>
  </si>
  <si>
    <t>[Partially marked individuals / populations / species](#typeid_partially_marked)</t>
  </si>
  <si>
    <t>partially marked individuals / populations / species</t>
  </si>
  <si>
    <t>[partially marked individuals / populations / species](#typeid_partially_marked)</t>
  </si>
  <si>
    <t>Marked</t>
  </si>
  <si>
    <t>[Marked](#typeid_marked)</t>
  </si>
  <si>
    <t>marked</t>
  </si>
  <si>
    <t>[marked](#typeid_marked)</t>
  </si>
  <si>
    <t>Marked individuals / populations / species</t>
  </si>
  <si>
    <t>[Marked individuals / populations / species](#typeid_marked)</t>
  </si>
  <si>
    <t>marked individuals / populations / species</t>
  </si>
  <si>
    <t>[marked individuals / populations / species](#typeid_marked)</t>
  </si>
  <si>
    <t>[Trigger speed](#trigger_speed)</t>
  </si>
  <si>
    <t>[trigger speed](#trigger_speed)</t>
  </si>
  <si>
    <t>[Trigger 'event'](#trigger_event)</t>
  </si>
  <si>
    <t>[trigger 'event'](#trigger_event)</t>
  </si>
  <si>
    <t>[Total number of camera days](#total_number_of_camera_days)</t>
  </si>
  <si>
    <t>[total number of camera days](#total_number_of_camera_days)</t>
  </si>
  <si>
    <t>[Time-lapse image](#timelapse_image)</t>
  </si>
  <si>
    <t>[time-lapse image](#timelapse_image)</t>
  </si>
  <si>
    <t>[Test Image Taken](#test_img_taken)</t>
  </si>
  <si>
    <t>[Test image](#test_image)</t>
  </si>
  <si>
    <t>[test image](#test_image)</t>
  </si>
  <si>
    <t>[Target Species](#target_species)</t>
  </si>
  <si>
    <t>[Tag](#tag)</t>
  </si>
  <si>
    <t>[tag](#tag)</t>
  </si>
  <si>
    <t>[Survey Objectives](#survey_objectives)</t>
  </si>
  <si>
    <t>[Survey Name](#survey_name)</t>
  </si>
  <si>
    <t>[Survey Design Description](#survey_design_description)</t>
  </si>
  <si>
    <t>[Survey Design](#survey_design)</t>
  </si>
  <si>
    <t>[Survey](#survey)</t>
  </si>
  <si>
    <t>[survey](#survey)</t>
  </si>
  <si>
    <t>[Study Area Name](#study_area_name)</t>
  </si>
  <si>
    <t>[Study Area Description](#study_area_description)</t>
  </si>
  <si>
    <t>[Study area](#study_area)</t>
  </si>
  <si>
    <t>[study area](#study_area)</t>
  </si>
  <si>
    <t>[State variable](#state_variable)</t>
  </si>
  <si>
    <t>[state variable](#state_variable)</t>
  </si>
  <si>
    <t>[Stake Distance (m)](#stake_distance)</t>
  </si>
  <si>
    <t>[Species](#species)</t>
  </si>
  <si>
    <t>[Spatial autocorrelation](#spatial_autocorrelation)</t>
  </si>
  <si>
    <t>[spatial autocorrelation](#spatial_autocorrelation)</t>
  </si>
  <si>
    <t>[Sex Class](#sex_class)</t>
  </si>
  <si>
    <t>[Video Length (seconds)](#settings_video_length)</t>
  </si>
  <si>
    <t>[User label](#settings_userlabel)</t>
  </si>
  <si>
    <t>[user label](#settings_userlabel)</t>
  </si>
  <si>
    <t>[Trigger Sensitivity](#settings_trigger_sensitivity)</t>
  </si>
  <si>
    <t>[Quiet Period (seconds)](#settings_quiet_period)</t>
  </si>
  <si>
    <t>[Photos Per Trigger](#settings_photos_per_trigger)</t>
  </si>
  <si>
    <t>[Motion Image Interval (seconds)](#settings_motion_img_interval)</t>
  </si>
  <si>
    <t>[Infrared illuminator](#settings_infrared_illum)</t>
  </si>
  <si>
    <t>[infrared illuminator](#settings_infrared_illum)</t>
  </si>
  <si>
    <t>[Flash output](#settings_flash_output)</t>
  </si>
  <si>
    <t>[flash output](#settings_flash_output)</t>
  </si>
  <si>
    <t>[Service/Retrieval visit](#service_retrieval_visit)</t>
  </si>
  <si>
    <t>[service/retrieval visit](#service_retrieval_visit)</t>
  </si>
  <si>
    <t>[Service/Retrieval metadata](#service_retrieval_metadata)</t>
  </si>
  <si>
    <t>[service/retrieval metadata](#service_retrieval_metadata)</t>
  </si>
  <si>
    <t>[Service/Retrieval Crew](#service_retrieval_crew)</t>
  </si>
  <si>
    <t>[Service/Retrieval Comments](#service_retrieval_comments)</t>
  </si>
  <si>
    <t>[Service/Retrieval](#service_retrieval)</t>
  </si>
  <si>
    <t>[service/retrieval](#service_retrieval)</t>
  </si>
  <si>
    <t>[Sequence Name](#sequence_name)</t>
  </si>
  <si>
    <t>[Sequence](#sequence)</t>
  </si>
  <si>
    <t>[sequence](#sequence)</t>
  </si>
  <si>
    <t>[Security](#security)</t>
  </si>
  <si>
    <t>[New SD Card ID](#sd_id_new)</t>
  </si>
  <si>
    <t>[SD Card Status (% Full)](#sd_card_status)</t>
  </si>
  <si>
    <t>[SD Card Replaced](#sd_card_replaced)</t>
  </si>
  <si>
    <t>[SD Card ID](#sd_card_id)</t>
  </si>
  <si>
    <t>[Targeted design](#sampledesign_targeted)</t>
  </si>
  <si>
    <t>[targeted design](#sampledesign_targeted)</t>
  </si>
  <si>
    <t>[Systematic random design](#sampledesign_systematic_random)</t>
  </si>
  <si>
    <t>[systematic random design](#sampledesign_systematic_random)</t>
  </si>
  <si>
    <t>[Systematic design](#sampledesign_systematic)</t>
  </si>
  <si>
    <t>[systematic design](#sampledesign_systematic)</t>
  </si>
  <si>
    <t>[Stratified design](#sampledesign_stratified)</t>
  </si>
  <si>
    <t>[stratified design](#sampledesign_stratified)</t>
  </si>
  <si>
    <t>[Random (or 'simple random') design](#sampledesign_random)</t>
  </si>
  <si>
    <t>[random (or 'simple random') design](#sampledesign_random)</t>
  </si>
  <si>
    <t>[Paired design](#sampledesign_paired)</t>
  </si>
  <si>
    <t>[paired design](#sampledesign_paired)</t>
  </si>
  <si>
    <t>[Convenience design](#sampledesign_convenience)</t>
  </si>
  <si>
    <t>[convenience design](#sampledesign_convenience)</t>
  </si>
  <si>
    <t>[Clustered design](#sampledesign_clustered)</t>
  </si>
  <si>
    <t>[clustered design](#sampledesign_clustered)</t>
  </si>
  <si>
    <t>[Sample Station Name](#sample_station_name)</t>
  </si>
  <si>
    <t>[Sample station](#sample_station)</t>
  </si>
  <si>
    <t>[sample station](#sample_station)</t>
  </si>
  <si>
    <t>[Remaining Battery (%)](#remaining_battery_percent)</t>
  </si>
  <si>
    <t>[Recovery time](#recovery_time)</t>
  </si>
  <si>
    <t>[recovery time](#recovery_time)</t>
  </si>
  <si>
    <t>[Purpose of Visit](#purpose_of_visit)</t>
  </si>
  <si>
    <t>[Pseudoreplication](#pseudoreplication)</t>
  </si>
  <si>
    <t>[pseudoreplication](#pseudoreplication)</t>
  </si>
  <si>
    <t>[Project Name](#project_name)</t>
  </si>
  <si>
    <t>[Project Description](#project_description)</t>
  </si>
  <si>
    <t>[Project Coordinator Email](#project_coordinator_email)</t>
  </si>
  <si>
    <t>[Project Coordinator](#project_coordinator)</t>
  </si>
  <si>
    <t>[Project](#project)</t>
  </si>
  <si>
    <t>[project](#project)</t>
  </si>
  <si>
    <t>[Vital rate](#obj_vital_rate)</t>
  </si>
  <si>
    <t>[vital rate](#obj_vital_rate)</t>
  </si>
  <si>
    <t>[Relative abundance](#obj_rel_abund)</t>
  </si>
  <si>
    <t>[Occupancy](#obj_occupancy)</t>
  </si>
  <si>
    <t>[occupancy](#obj_occupancy)</t>
  </si>
  <si>
    <t>[Species inventory](#obj_inventory)</t>
  </si>
  <si>
    <t>[species inventory](#obj_inventory)</t>
  </si>
  <si>
    <t>[Species diversity &amp; richness](#obj_divers_rich)</t>
  </si>
  <si>
    <t>[species diversity &amp; richness](#obj_divers_rich)</t>
  </si>
  <si>
    <t>[Density](#obj_density)</t>
  </si>
  <si>
    <t>[density](#obj_density)</t>
  </si>
  <si>
    <t>[Behaviour](#obj_behaviour)</t>
  </si>
  <si>
    <t>[behaviour](#obj_behaviour)</t>
  </si>
  <si>
    <t>[Absolute abundance / Population size](#obj_abundance)</t>
  </si>
  <si>
    <t>[absolute abundance / population size](#obj_abundance)</t>
  </si>
  <si>
    <t>[# Of Images](#number_of_images)</t>
  </si>
  <si>
    <t>[Northing Camera Location](#northing_camera_location)</t>
  </si>
  <si>
    <t>[Zero-inflation](#mod_zero_inflation)</t>
  </si>
  <si>
    <t>[zero-inflation](#mod_zero_inflation)</t>
  </si>
  <si>
    <t>[Time-to-event (TTE) model (Moeller et al., 2018)](#mod_tte)</t>
  </si>
  <si>
    <t>[Time in front of the camera (TIFC) (Huggard, 2018; Warbington &amp; Boyce, 2020; tested in Becker et al., 2022)](#mod_tifc)</t>
  </si>
  <si>
    <t>[Space-to-event (STE) model (Moeller et al., 2018)](#mod_ste)</t>
  </si>
  <si>
    <t>[Spatial mark-resight (SMR) (Chandler &amp; Royle, 2013; Sollmann et al., 2013a, 2013b)](#mod_smr)</t>
  </si>
  <si>
    <t>[Spatially explicit capture-recapture (SECR) / Spatial capture-recapture (SCR) (Borchers &amp; Efford, 2008; Efford, 2004; Royle &amp; Young, 2008; Royle et al., 2009)](#mod_scr_secr)</t>
  </si>
  <si>
    <t>[Spatial count (SC) model / Unmarked spatial capture-recapture (Chandler &amp; Royle, 2013)](#mod_sc)</t>
  </si>
  <si>
    <t>[Royle-Nichols model (Royle &amp; Nichols, 2003; MacKenzie et al., 2006)](#mod_royle_nichols)</t>
  </si>
  <si>
    <t>[Random encounter and staying time (REST) model (Nakashima et al., 2018)](#mod_rest)</t>
  </si>
  <si>
    <t>[Random encounter model (REM) (Rowcliffe et al., 2008, 2013)](#mod_rem)</t>
  </si>
  <si>
    <t>[Zero-inflated Poisson (ZIP) regression (Lambert, 1992)](#mod_rai_zip)</t>
  </si>
  <si>
    <t>[Zero-inflated negative binomial (ZINB) regression (McCullagh &amp; Nelder, 1989)](#mod_rai_zinb)</t>
  </si>
  <si>
    <t>[Poisson regression](#mod_rai_poisson)</t>
  </si>
  <si>
    <t>[poisson regression](#mod_rai_poisson)</t>
  </si>
  <si>
    <t>[Negative binomial (NB) regression (Mullahy, 1986)](#mod_rai_nb)</t>
  </si>
  <si>
    <t>[Hurdle model (Mullahy, 1986; Heilbron 1994)](#mod_rai_hurdle)</t>
  </si>
  <si>
    <t>[Relative abundance indices](#mod_rai)</t>
  </si>
  <si>
    <t>[Overdispersion](#mod_overdispersion)</t>
  </si>
  <si>
    <t>[overdispersion](#mod_overdispersion)</t>
  </si>
  <si>
    <t>[Occupancy model (MacKenzie et al., 2002)](#mod_occupancy)</t>
  </si>
  <si>
    <t>[N-mixture models](#mod_n_mixture)</t>
  </si>
  <si>
    <t>[n-mixture models](#mod_n_mixture)</t>
  </si>
  <si>
    <t>[Mark-resight (MR) model (Arnason et al., 1991; McClintock et al., 2009)](#mod_mr)</t>
  </si>
  <si>
    <t>[Instantaneous sampling (IS) model (Moeller et al., 2018)](#mod_is)</t>
  </si>
  <si>
    <t>[Inventory](#mod_inventory)</t>
  </si>
  <si>
    <t>[inventory](#mod_inventory)</t>
  </si>
  <si>
    <t>[Distance sampling (DS) model (Howe et al., 2017)](#mod_ds)</t>
  </si>
  <si>
    <t>[Species richness](#mod_divers_rich_rich)</t>
  </si>
  <si>
    <t>[species richness](#mod_divers_rich_rich)</t>
  </si>
  <si>
    <t>[Gamma richness (γ)](#mod_divers_rich_gamma)</t>
  </si>
  <si>
    <t>[gamma richness (γ)](#mod_divers_rich_gamma)</t>
  </si>
  <si>
    <t>[Species diversity](#mod_divers_rich_divers)</t>
  </si>
  <si>
    <t>[species diversity](#mod_divers_rich_divers)</t>
  </si>
  <si>
    <t>[Beta-diversity (β)](#mod_divers_rich_beta)</t>
  </si>
  <si>
    <t>[beta-diversity (β)](#mod_divers_rich_beta)</t>
  </si>
  <si>
    <t>[Alpha richness (α)](#mod_divers_rich_alpha)</t>
  </si>
  <si>
    <t>[alpha richness (α)](#mod_divers_rich_alpha)</t>
  </si>
  <si>
    <t>[Capture-recapture (CR) / Capture-mark-recapture (CMR) (Karanth, 1995; Karanth &amp; Nichols, 1998)](#mod_cr_cmr)</t>
  </si>
  <si>
    <t>[Categorical partial identity model (Categorical SPIM; catSPIM) (Augustine et al., 2019; Sun et al., 2022)](#mod_catspim)</t>
  </si>
  <si>
    <t>[Model assumption](#mod_assumption)</t>
  </si>
  <si>
    <t>[model assumption](#mod_assumption)</t>
  </si>
  <si>
    <t>[Modelling approach](#mod_approach)</t>
  </si>
  <si>
    <t>[modelling approach](#mod_approach)</t>
  </si>
  <si>
    <t>[Spatial partial identity model (2-flank SPIM) (Augustine et al., 2018)](#mod_2flankspim)</t>
  </si>
  <si>
    <t>[Metadata](#metadata)</t>
  </si>
  <si>
    <t>[metadata](#metadata)</t>
  </si>
  <si>
    <t>[Longitude Camera Location](#longitude_camera_location)</t>
  </si>
  <si>
    <t>[Latitude Camera Location](#latitude_camera_location)</t>
  </si>
  <si>
    <t>[Key ID](#key_id)</t>
  </si>
  <si>
    <t>[Kernel density estimator](#kernel_density_estimator)</t>
  </si>
  <si>
    <t>[kernel density estimator](#kernel_density_estimator)</t>
  </si>
  <si>
    <t>[Inter-detection interval](#inter_detection_interval)</t>
  </si>
  <si>
    <t>[inter-detection interval](#inter_detection_interval)</t>
  </si>
  <si>
    <t>[Individual Count](#individual_count)</t>
  </si>
  <si>
    <t>Detections are independent</t>
  </si>
  <si>
    <t>[Independent detections](#independent_detections)</t>
  </si>
  <si>
    <t>[independent detections](#independent_detections)</t>
  </si>
  <si>
    <t>[Imperfect detection](#imperfect_detection)</t>
  </si>
  <si>
    <t>[imperfect detection](#imperfect_detection)</t>
  </si>
  <si>
    <t>[Image Trigger Mode](#img_trigger_mode)</t>
  </si>
  <si>
    <t>[Image tagging](#img_tagging)</t>
  </si>
  <si>
    <t>[image tagging](#img_tagging)</t>
  </si>
  <si>
    <t>[Image Set Start Date Time (DD-MMM-YYYY HH:MM:SS)](#img_set_start_date_time)</t>
  </si>
  <si>
    <t>[Image Set End Date Time (DD-MMM-YYYY HH:MM:SS)](#img_set_end_date_time)</t>
  </si>
  <si>
    <t>[Image/Sequence Date Time (DD-MMM-YYYY HH:MM:SS)](#img_sequence_date_time)</t>
  </si>
  <si>
    <t>[Image/Sequence Comments](#img_sequence_comments)</t>
  </si>
  <si>
    <t>[Image Sequence](#img_sequence)</t>
  </si>
  <si>
    <t>[Image processing](#img_processing)</t>
  </si>
  <si>
    <t>[image processing](#img_processing)</t>
  </si>
  <si>
    <t>[Image Name](#img_name)</t>
  </si>
  <si>
    <t>[Image Infrared Illuminator](#img_infrared_illuminator)</t>
  </si>
  <si>
    <t>[Image Flash Output](#img_flash_output)</t>
  </si>
  <si>
    <t>[Image classification](#img_classification)</t>
  </si>
  <si>
    <t>[image classification](#img_classification)</t>
  </si>
  <si>
    <t>[Image](#image)</t>
  </si>
  <si>
    <t>[image](#image)</t>
  </si>
  <si>
    <t>[Human Transport Mode/Activity](#human_transport_mode_activity)</t>
  </si>
  <si>
    <t>[GPS Unit Accuracy (m) ](#gps_unit_accuracy)</t>
  </si>
  <si>
    <t>[Viewshed density estimators](#fov_viewshed_density_estimators)</t>
  </si>
  <si>
    <t>[viewshed density estimators](#fov_viewshed_density_estimators)</t>
  </si>
  <si>
    <t>[Viewshed](#fov_viewshed)</t>
  </si>
  <si>
    <t>[viewshed](#fov_viewshed)</t>
  </si>
  <si>
    <t>[FOV Target Feature Distance (m)](#fov_target_distance)</t>
  </si>
  <si>
    <t>[FOV Target Feature](#fov_target)</t>
  </si>
  <si>
    <t>[Registration area](#fov_registration_area)</t>
  </si>
  <si>
    <t>[registration area](#fov_registration_area)</t>
  </si>
  <si>
    <t>[Field of View (FOV)](#field_of_view)</t>
  </si>
  <si>
    <t>[False trigger](#false_trigger)</t>
  </si>
  <si>
    <t>[false trigger](#false_trigger)</t>
  </si>
  <si>
    <t>[Event Type](#event_type)</t>
  </si>
  <si>
    <t>[Effective detection distance](#effective_detection_distance)</t>
  </si>
  <si>
    <t>[effective detection distance](#effective_detection_distance)</t>
  </si>
  <si>
    <t>[Easting Camera Location](#easting_camera_location)</t>
  </si>
  <si>
    <t>[Detection zone](#detection_zone)</t>
  </si>
  <si>
    <t>[detection zone](#detection_zone)</t>
  </si>
  <si>
    <t>[Detection rate](#detection_rate)</t>
  </si>
  <si>
    <t>[detection rate](#detection_rate)</t>
  </si>
  <si>
    <t>[Detection probability (aka detectability)](#detection_probability)</t>
  </si>
  <si>
    <t>[detection probability (aka detectability)](#detection_probability)</t>
  </si>
  <si>
    <t>[Detection 'event'](#detection_event)</t>
  </si>
  <si>
    <t>[detection 'event'](#detection_event)</t>
  </si>
  <si>
    <t>[Detection distance](#detection_distance)</t>
  </si>
  <si>
    <t>[detection distance](#detection_distance)</t>
  </si>
  <si>
    <t>[Deployment visit](#deployment_visit)</t>
  </si>
  <si>
    <t>[deployment visit](#deployment_visit)</t>
  </si>
  <si>
    <t>[Deployment Start Date Time (DD-MMM-YYYY HH:MM:SS)](#deployment_start_date_time)</t>
  </si>
  <si>
    <t>[Deployment Name](#deployment_name)</t>
  </si>
  <si>
    <t>[Deployment metadata](#deployment_metadata)</t>
  </si>
  <si>
    <t>[deployment metadata](#deployment_metadata)</t>
  </si>
  <si>
    <t>[Deployment Image Count](#deployment_img_count)</t>
  </si>
  <si>
    <t>[Deployment End Date Time (DD-MMM-YYYY HH:MM:SS)](#deployment_end_date_time)</t>
  </si>
  <si>
    <t>[Deployment Crew](#deployment_crew)</t>
  </si>
  <si>
    <t>[Deployment Comments](#deployment_comments)</t>
  </si>
  <si>
    <t>[Deployment Area Photos Taken](#deployment_area_photos_taken)</t>
  </si>
  <si>
    <t>[Deployment area photos](#deployment_area_photos)</t>
  </si>
  <si>
    <t>[deployment area photos](#deployment_area_photos)</t>
  </si>
  <si>
    <t>[Deployment Area Photo Numbers](#deployment_area_photo_numbers)</t>
  </si>
  <si>
    <t>[Deployment](#deployment)</t>
  </si>
  <si>
    <t>[deployment](#deployment)</t>
  </si>
  <si>
    <t>[Cumulative detection probability](#cumulative_det_probability)</t>
  </si>
  <si>
    <t>[cumulative detection probability](#cumulative_det_probability)</t>
  </si>
  <si>
    <t>[Crew](#crew)</t>
  </si>
  <si>
    <t>[crew](#crew)</t>
  </si>
  <si>
    <t>[Camera spacing](#camera_spacing)</t>
  </si>
  <si>
    <t>[camera spacing](#camera_spacing)</t>
  </si>
  <si>
    <t>[New Camera Serial Number](#camera_serial_number_new)</t>
  </si>
  <si>
    <t>[Camera Serial Number](#camera_serial_number)</t>
  </si>
  <si>
    <t>[New Camera Model](#camera_model_new)</t>
  </si>
  <si>
    <t>[Camera Model](#camera_model)</t>
  </si>
  <si>
    <t>[New Camera Make](#camera_make_new)</t>
  </si>
  <si>
    <t>[Camera Make](#camera_make)</t>
  </si>
  <si>
    <t>[Camera Location Name](#camera_location_name)</t>
  </si>
  <si>
    <t>[Camera Location Comments](#camera_location_comments)</t>
  </si>
  <si>
    <t>[Camera Location Characteristic(s)](#camera_location_characteristics)</t>
  </si>
  <si>
    <t>[Camera location](#camera_location)</t>
  </si>
  <si>
    <t>[New Camera ID](#cam_id_new)</t>
  </si>
  <si>
    <t>[Camera ID](#camera_id)</t>
  </si>
  <si>
    <t>[Camera Direction (degrees)](#camera_direction)</t>
  </si>
  <si>
    <t>[Camera days per camera location](#camera_days_per_camera_location)</t>
  </si>
  <si>
    <t>[Camera Damaged](#camera_damaged)</t>
  </si>
  <si>
    <t>[Camera Attachment](#camera_attachment)</t>
  </si>
  <si>
    <t>[Camera angle](#camera_angle)</t>
  </si>
  <si>
    <t>[camera angle](#camera_angle)</t>
  </si>
  <si>
    <t>[Camera Active On Departure](#camera_active_on_departure)</t>
  </si>
  <si>
    <t>[Camera Active On Arrival](#camera_active_on_arrival)</t>
  </si>
  <si>
    <t>[Batteries Replaced](#batteries_replaced)</t>
  </si>
  <si>
    <t>[Visual lure](#baitlure_visual_lure)</t>
  </si>
  <si>
    <t>[visual lure](#baitlure_visual_lure)</t>
  </si>
  <si>
    <t>[Scent lure](#baitlure_scent_lure)</t>
  </si>
  <si>
    <t>[scent lure](#baitlure_scent_lure)</t>
  </si>
  <si>
    <t>[Lure](#baitlure_lure)</t>
  </si>
  <si>
    <t>[lure](#baitlure_lure)</t>
  </si>
  <si>
    <t>[Bait/Lure Type](#baitlure_bait_lure_type)</t>
  </si>
  <si>
    <t>[Bait](#baitlure_bait)</t>
  </si>
  <si>
    <t>[bait](#baitlure_bait)</t>
  </si>
  <si>
    <t>[Audible lure](#baitlure_audible_lure)</t>
  </si>
  <si>
    <t>[audible lure](#baitlure_audible_lure)</t>
  </si>
  <si>
    <t>[Animal ID](#animal_id)</t>
  </si>
  <si>
    <t>[Analyst](#analyst)</t>
  </si>
  <si>
    <t>[Subadult - Young of Year](#age_class_subadult_youngofyear)</t>
  </si>
  <si>
    <t>[Subadult - Yearling](#age_class_subadult_yearling)</t>
  </si>
  <si>
    <t>[Subadult](#age_class_subadult)</t>
  </si>
  <si>
    <t>[Juvenile](#age_class_juvenile)</t>
  </si>
  <si>
    <t>[Adult](#age_class_adult)</t>
  </si>
  <si>
    <t>[Age Class](#age_class)</t>
  </si>
  <si>
    <t>[Access Method](#access_method)</t>
  </si>
  <si>
    <t>[Objective](#survey_objectives)</t>
  </si>
  <si>
    <t>[objective](#survey_objectives)</t>
  </si>
  <si>
    <t>sequences</t>
  </si>
  <si>
    <t>randomly placed</t>
  </si>
  <si>
    <t xml:space="preserve">[randomly placed](#sampledesign_random) </t>
  </si>
  <si>
    <t>SCR</t>
  </si>
  <si>
    <t>[n-mixture](#mod_n_mixture)</t>
  </si>
  <si>
    <t>[Model assumptions](#mod_assumption)</t>
  </si>
  <si>
    <t>[assumptions](#mod_assumption)</t>
  </si>
  <si>
    <t>assumption</t>
  </si>
  <si>
    <t>[assumption](#mod_assumption)</t>
  </si>
  <si>
    <t>[Modelling approaches](#mod_approach)</t>
  </si>
  <si>
    <t>[approach](#mod_approach)</t>
  </si>
  <si>
    <t>[detection probability](#detection_probability)</t>
  </si>
  <si>
    <t>detectability</t>
  </si>
  <si>
    <t>[Serial Number](#camera_serial_number)</t>
  </si>
  <si>
    <t>[Model](#camera_model)</t>
  </si>
  <si>
    <t>[model](#camera_model)</t>
  </si>
  <si>
    <t>[Make](#camera_make)</t>
  </si>
  <si>
    <t>[make](#camera_make)</t>
  </si>
  <si>
    <t>[Camera Location Characteristics](#camera_location_characteristics)</t>
  </si>
  <si>
    <t>[Camera locations](#camera_location)</t>
  </si>
  <si>
    <t>[camera locations](#camera_location)</t>
  </si>
  <si>
    <t>[camera location](#camera_location)</t>
  </si>
  <si>
    <t>[Camera Height](#camera_height)</t>
  </si>
  <si>
    <t>[Camera Direction](#camera_direction)</t>
  </si>
  <si>
    <t>[Angle](#camera_angle)</t>
  </si>
  <si>
    <t>[angle](#camera_angle)</t>
  </si>
  <si>
    <t>rtxt_</t>
  </si>
  <si>
    <t>rbib_</t>
  </si>
  <si>
    <t>var_type</t>
  </si>
  <si>
    <t>tl_ul</t>
  </si>
  <si>
    <t>text_single</t>
  </si>
  <si>
    <t>dd</t>
  </si>
  <si>
    <t>ddd</t>
  </si>
  <si>
    <t>camera location</t>
  </si>
  <si>
    <t xml:space="preserve">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t>
  </si>
  <si>
    <t>obj_unkn</t>
  </si>
  <si>
    <t>simp</t>
  </si>
  <si>
    <t>u</t>
  </si>
  <si>
    <t>abrv</t>
  </si>
  <si>
    <t>abrv2</t>
  </si>
  <si>
    <t>aka</t>
  </si>
  <si>
    <t>mod</t>
  </si>
  <si>
    <t>modtxt</t>
  </si>
  <si>
    <t>nu</t>
  </si>
  <si>
    <t>pl</t>
  </si>
  <si>
    <t>abrv_pl</t>
  </si>
  <si>
    <t>abrv_txt</t>
  </si>
  <si>
    <t>full</t>
  </si>
  <si>
    <t>[Camera Height (m)](#camera_height)</t>
  </si>
  <si>
    <t>or</t>
  </si>
  <si>
    <t>es</t>
  </si>
  <si>
    <t>Stratum</t>
  </si>
  <si>
    <t>stratum</t>
  </si>
  <si>
    <t>[stratified random design](#sampledesign_stratified_random)</t>
  </si>
  <si>
    <t>[Stratified random design](#sampledesign_stratified_random)</t>
  </si>
  <si>
    <t>[image classification confidence](#img_classification_confidence)</t>
  </si>
  <si>
    <t>[Image classification confidence](#img_classification_confidence)</t>
  </si>
  <si>
    <t>key_def</t>
  </si>
  <si>
    <t>mod_scr</t>
  </si>
  <si>
    <t>mod_secr</t>
  </si>
  <si>
    <t>mod_cmr</t>
  </si>
  <si>
    <t>mod_cr</t>
  </si>
  <si>
    <t>Trigger Mode(s) (camera settings)</t>
  </si>
  <si>
    <t>Capture-recapture (CR)</t>
  </si>
  <si>
    <t>Modelling approach(es)</t>
  </si>
  <si>
    <t>tip_id_lower</t>
  </si>
  <si>
    <t>tip_id_upper</t>
  </si>
  <si>
    <t>**\*Walktest Distance (m)**</t>
  </si>
  <si>
    <t>lookup_exact</t>
  </si>
  <si>
    <t>mod_divers_rich_rich_obs</t>
  </si>
  <si>
    <t>mod_divers_rich_rich_est</t>
  </si>
  <si>
    <t>distribution_species</t>
  </si>
  <si>
    <t>mod_divers_rich_rich3</t>
  </si>
  <si>
    <t>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(Gotelli &amp; Chao, 2013)</t>
  </si>
  <si>
    <t>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 rtxt_gotelli_chao_2013 }})</t>
  </si>
  <si>
    <t>mod_divers_rich_divers2</t>
  </si>
  <si>
    <t>A measure of diversity that incorporates both the number of species in an assemblage and some measure of their relative abundances. Many species diversity indices can be converted by an algebraic transformation to Hill numbers.' ({{ rtxt_gotelli_chao_2013 }})</t>
  </si>
  <si>
    <t>A measure of diversity that incorporates both the number of species in an assemblage and some measure of their relative abundances. Many species diversity indices can be converted by an algebraic transformation to Hill numbers.' (Gotelli &amp; Chao, 2013)</t>
  </si>
  <si>
    <t>(plural of stratum) the 'division in an organized system based on the characteristics of that system' (Morrison et al., 2008)</t>
  </si>
  <si>
    <t>(plural of stratum) the 'division in an organized system based on the characteristics of that system' ({{ rtxt_morrison_et_al_2008 }})</t>
  </si>
  <si>
    <t>the area within which an animal normally lives and finds what it needs to survive and reproduce.</t>
  </si>
  <si>
    <t>Baits</t>
  </si>
  <si>
    <t>baits</t>
  </si>
  <si>
    <t>[Baits](#baitlure_bait)</t>
  </si>
  <si>
    <t>[baits](#baitlure_bait)</t>
  </si>
  <si>
    <t>Scent lures</t>
  </si>
  <si>
    <t>scent lures</t>
  </si>
  <si>
    <t>[Scent lures](#baitlure_scent_lure)</t>
  </si>
  <si>
    <t>[scent lures](#baitlure_scent_lure)</t>
  </si>
  <si>
    <t>from2</t>
  </si>
  <si>
    <t>field_text_upper</t>
  </si>
  <si>
    <t>field_text_lower</t>
  </si>
  <si>
    <t>the sum of the number of species seen' (e.g., Kitamura et al., 2010; Pettorelli et al., 2010; Ahumada et al., 2011; Aamejima et al., 2012)</t>
  </si>
  <si>
    <t>species-accumulation curve</t>
  </si>
  <si>
    <t>species-specific</t>
  </si>
  <si>
    <t>home range</t>
  </si>
  <si>
    <t>species distribution</t>
  </si>
  <si>
    <t>species rarity</t>
  </si>
  <si>
    <t>observed species richness</t>
  </si>
  <si>
    <t>in_find_replace</t>
  </si>
  <si>
    <t>key_pre</t>
  </si>
  <si>
    <t>estimated species richness</t>
  </si>
  <si>
    <t>home ranges</t>
  </si>
  <si>
    <t>tip_formula</t>
  </si>
  <si>
    <t>\"&gt;</t>
  </si>
  <si>
    <t>[Abundance](#obj_abundance)</t>
  </si>
  <si>
    <t>[abundance](#obj_abundance)</t>
  </si>
  <si>
    <t>marking</t>
  </si>
  <si>
    <t>Marking</t>
  </si>
  <si>
    <t>Biased</t>
  </si>
  <si>
    <t>biased</t>
  </si>
  <si>
    <t>mod2</t>
  </si>
  <si>
    <t>Biases</t>
  </si>
  <si>
    <t>biases</t>
  </si>
  <si>
    <t>relative abundance index</t>
  </si>
  <si>
    <t>Relative abundance index</t>
  </si>
  <si>
    <t xml:space="preserve">Animals’ activity centres </t>
  </si>
  <si>
    <t>[Trigger Mode(s) (camera settings)](#settings_trigger_modes)</t>
  </si>
  <si>
    <t>[camera days per camera location](#camera_days_per_camera_location)</t>
  </si>
  <si>
    <t>find_prev</t>
  </si>
  <si>
    <t>duplicates</t>
  </si>
  <si>
    <t>A curve of rising biodiversity in which the x-axis is the number of sampling units (individuals or samples) from an assemblage and the y-axis is the observed species richness. The species accumulation curve rises monotonically to an asymptotic maximum number of species.' ({{ rtxt_gotelli_chao_2013 }})</t>
  </si>
  <si>
    <t>A statistical interpolation method of rarefying or thinning a reference sample by drawing random subsets of individuals (or samples) in order to standardize the comparison of biological diversity on the basis of a common number of individuals or samples' ({{ rtxt_gotelli_chao_2013 }})</t>
  </si>
  <si>
    <t>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t>
  </si>
  <si>
    <t>A statistical interpolation method of rarefying or thinning a reference sample by drawing random subsets of individuals (or samples) in order to standardize the comparison of biological diversity on the basis of a common number of individuals or samples' (Gotelli &amp; Chao, 2013)</t>
  </si>
  <si>
    <t>the number of individuals present of the species in question, relative to the total number of individuals of all species (or how 'represented' is the species when considering the total number of individuals of all species).</t>
  </si>
  <si>
    <t>when the 'sum of the number of species seen' is adjusted based on corrections for 'imperfect detection' (i.e. the fact that some species in a given sample may have been missed)' (Wearn &amp; Glover-Kapfer, 2017)</t>
  </si>
  <si>
    <t>substitution</t>
  </si>
  <si>
    <t xml:space="preserve">    title_i_user_entry: "User entry (Study design or data already collected)"</t>
  </si>
  <si>
    <t xml:space="preserve">    title_i_objective: "State Variable *vs.* Objective"</t>
  </si>
  <si>
    <t xml:space="preserve">    title_i_num_cams: "Number of cameras available"</t>
  </si>
  <si>
    <t xml:space="preserve">    title_i_study_area_mult: "Single *vs* multiple"</t>
  </si>
  <si>
    <t xml:space="preserve">    title_i_cam_dens_gradient: "Known density gradient"</t>
  </si>
  <si>
    <t xml:space="preserve">    title_i_cam_strat_covar: "Stratified by covariates"</t>
  </si>
  <si>
    <t xml:space="preserve">    title_i_cam_high_dens: "Camera density"</t>
  </si>
  <si>
    <t xml:space="preserve">    title_i_surv_dur_min_max: "Duration (minimum &amp; maximum)"</t>
  </si>
  <si>
    <t xml:space="preserve">    title_i_sp_asymptote: "Species-accumulation curves"</t>
  </si>
  <si>
    <t xml:space="preserve">    title_i_study_season_num: "Season(s)"</t>
  </si>
  <si>
    <t xml:space="preserve">    title_i_obj_targ_sp: "Single *vs.* multiple"</t>
  </si>
  <si>
    <t xml:space="preserve">    title_i_sp_info: "Ecology of species (well known *vs.* poorly known)"</t>
  </si>
  <si>
    <t xml:space="preserve">    title_i_sp_type: "Carnivore / ungulate"</t>
  </si>
  <si>
    <t xml:space="preserve">    title_i_sp_dens_low: "Low density species"</t>
  </si>
  <si>
    <t xml:space="preserve">    title_i_sp_occ_restr: "Occurrence restricted"</t>
  </si>
  <si>
    <t xml:space="preserve">    title_i_sp_hr_size: "Home range size"</t>
  </si>
  <si>
    <t xml:space="preserve">    title_i_sp_size: "Body size"</t>
  </si>
  <si>
    <t xml:space="preserve">    title_i_sp_rarity: "Rarity"</t>
  </si>
  <si>
    <t xml:space="preserve">    title_i_sp_detprob_cat: "Detection probability"</t>
  </si>
  <si>
    <t xml:space="preserve">    title_i_sp_behav: "Behaviour (Investigative)"</t>
  </si>
  <si>
    <t xml:space="preserve">    title_i_sp_behav_season: "Behaviour (Seasonal)"</t>
  </si>
  <si>
    <t xml:space="preserve">    title_i_marking_code: "Markings (Marked, unmarked, partially marked)"</t>
  </si>
  <si>
    <t xml:space="preserve">    title_i_marking_allsub: "Markings (All or subset marked)"</t>
  </si>
  <si>
    <t xml:space="preserve">    title_i_3ormore_cat_ids: "Markings (Number of categorical identifiers)"</t>
  </si>
  <si>
    <t xml:space="preserve">    title_i_auxillary_info: "Additional information obtainable"</t>
  </si>
  <si>
    <t xml:space="preserve">    title_i_aux_count_possible: "Counts of individuals"</t>
  </si>
  <si>
    <t xml:space="preserve">    title_i_focalarea_calc: "Focal area measured or detections binned by distance"</t>
  </si>
  <si>
    <t xml:space="preserve">    title_i_sp_common_pop_lg: "Study population size"</t>
  </si>
  <si>
    <t xml:space="preserve">    title_i_sp_size_multi: "Size"</t>
  </si>
  <si>
    <t xml:space="preserve">    title_i_sp_behav_mult: "Behaviour"</t>
  </si>
  <si>
    <t xml:space="preserve">    title_i_sp_rarity_multi: "Rarity"</t>
  </si>
  <si>
    <t xml:space="preserve">    title_i_sp_detprob_cat_multi: "Detection probability"</t>
  </si>
  <si>
    <t xml:space="preserve">    title_i_cam_makemod_same: "Camera make &amp; model"</t>
  </si>
  <si>
    <t xml:space="preserve">    title_i_cam_settings_mult: "Camera settings"</t>
  </si>
  <si>
    <t xml:space="preserve">    title_i_cam_protocol_ht_angle_dir: "Camera height, angle, direction"</t>
  </si>
  <si>
    <t xml:space="preserve">    title_i_bait_lure: "Bait/lure"</t>
  </si>
  <si>
    <t xml:space="preserve">    title_i_bait_lure_cams: "Bait/lure (All or subset of camera locations)"</t>
  </si>
  <si>
    <t xml:space="preserve">    title_i_targ_feature: "Targetting specific features"</t>
  </si>
  <si>
    <t xml:space="preserve">    title_i_targ_feature_same: "Targetting multiple features"</t>
  </si>
  <si>
    <t xml:space="preserve">    title_i_cam_independent: "Camera location independence"</t>
  </si>
  <si>
    <t xml:space="preserve">    title_i_multisamp_per_loc: "Repeat sampling"</t>
  </si>
  <si>
    <t xml:space="preserve">    title_i_modmixed: "Mixed models"</t>
  </si>
  <si>
    <t xml:space="preserve">    title_i_num_det: "Number of detections"</t>
  </si>
  <si>
    <t xml:space="preserve">    title_i_num_det_individ: "Number of individuals"</t>
  </si>
  <si>
    <t xml:space="preserve">    title_i_num_recap: "Number of recaptures"</t>
  </si>
  <si>
    <t xml:space="preserve">    title_i_overdispersion: "Overdispersion"</t>
  </si>
  <si>
    <t xml:space="preserve">    title_i_zeroinflation: "Zero-inflation"</t>
  </si>
  <si>
    <t xml:space="preserve">    title_i_zi_overdispersed: "Accounting for overdispersion due to zero-inflation"</t>
  </si>
  <si>
    <t xml:space="preserve">    title_i_zi_re_overdispersed: "Accounting for zero-inflation with site random effect"</t>
  </si>
  <si>
    <t xml:space="preserve">    title_i_zi_process: "Zero-inflation due to separate process"</t>
  </si>
  <si>
    <t xml:space="preserve">    mod_appl_mod_2flankspim: "Density / population size; Partially Marked"</t>
  </si>
  <si>
    <t xml:space="preserve">    mod_appl_mod_behaviour: "Behaviour"</t>
  </si>
  <si>
    <t xml:space="preserve">    mod_appl_mod_catspim: "Density / population size; Partially Marked"</t>
  </si>
  <si>
    <t xml:space="preserve">    mod_appl_mod_cr_cmr: "Population size / Absolute abundance / Vital rates / Density; Marked"</t>
  </si>
  <si>
    <t xml:space="preserve">    mod_appl_mod_divers_rich_alpha: "Alpha richness (α)"</t>
  </si>
  <si>
    <t xml:space="preserve">    mod_appl_mod_divers_rich_beta: "Beta-diversity (β)"</t>
  </si>
  <si>
    <t xml:space="preserve">    mod_appl_mod_divers_rich_divers: "Species diversity"</t>
  </si>
  <si>
    <t xml:space="preserve">    mod_appl_mod_divers_rich_gamma: "Gamma richness (γ)"</t>
  </si>
  <si>
    <t xml:space="preserve">    mod_appl_mod_divers_rich_rich: "Species richness"</t>
  </si>
  <si>
    <t xml:space="preserve">    mod_appl_mod_ds: "Density; Unmarked"</t>
  </si>
  <si>
    <t xml:space="preserve">    mod_appl_mod_inventory: "Species inventory, presence"</t>
  </si>
  <si>
    <t xml:space="preserve">    mod_appl_mod_is: "Density; Unmarked"</t>
  </si>
  <si>
    <t xml:space="preserve">    mod_appl_mod_occupancy: "Occupancy"</t>
  </si>
  <si>
    <t xml:space="preserve">    mod_appl_mod_rai: "Relative abundance"</t>
  </si>
  <si>
    <t xml:space="preserve">    mod_appl_mod_rai_hurdle: "Relative abundance"</t>
  </si>
  <si>
    <t xml:space="preserve">    mod_appl_mod_rai_nb: "Relative abundance"</t>
  </si>
  <si>
    <t xml:space="preserve">    mod_appl_mod_rai_zinb: "Relative abundance"</t>
  </si>
  <si>
    <t xml:space="preserve">    mod_appl_mod_rai_zip: "Relative abundance"</t>
  </si>
  <si>
    <t xml:space="preserve">    mod_appl_mod_rem: "Density; Unmarked"</t>
  </si>
  <si>
    <t xml:space="preserve">    mod_appl_mod_rest: "Density; Unmarked"</t>
  </si>
  <si>
    <t xml:space="preserve">    mod_appl_mod_sc: "Density; Unmarked"</t>
  </si>
  <si>
    <t xml:space="preserve">    mod_appl_mod_scr_secr: "Density / population size; Marked"</t>
  </si>
  <si>
    <t xml:space="preserve">    mod_appl_mod_smr: "Density; Marked"</t>
  </si>
  <si>
    <t xml:space="preserve">    mod_appl_mod_ste: "Density; Unmarked"</t>
  </si>
  <si>
    <t xml:space="preserve">    mod_appl_mod_tifc: "Density; Unmarked"</t>
  </si>
  <si>
    <t xml:space="preserve">    mod_appl_mod_tte: "Density; Unmarked"</t>
  </si>
  <si>
    <t xml:space="preserve">    name_mod_2flankspim: "Spatial Partial Identity Model (2-flank SPIM)"</t>
  </si>
  <si>
    <t xml:space="preserve">    name_mod_behaviour: "Behaviour"</t>
  </si>
  <si>
    <t xml:space="preserve">    name_mod_catspim: "Spatial Partial Identity Model (Categorical SPIM; catSPIM)"</t>
  </si>
  <si>
    <t xml:space="preserve">    name_mod_cr_cmr: "Capture-recapture (CR) / Capture-mark-recapture (CMR)"</t>
  </si>
  <si>
    <t xml:space="preserve">    name_mod_divers_rich: "Species diversity &amp; richness"</t>
  </si>
  <si>
    <t xml:space="preserve">    name_mod_ds: "Distance sampling (DS)"</t>
  </si>
  <si>
    <t xml:space="preserve">    name_mod_inventory: "Species inventory"</t>
  </si>
  <si>
    <t xml:space="preserve">    name_mod_is: "Instantaneous sampling (IS)"</t>
  </si>
  <si>
    <t xml:space="preserve">    name_mod_mr: "Mark-resight (MR)"</t>
  </si>
  <si>
    <t xml:space="preserve">    name_mod_nmixture: "N-mixture"</t>
  </si>
  <si>
    <t xml:space="preserve">    name_mod_occupancy: "Occupancy"</t>
  </si>
  <si>
    <t xml:space="preserve">    name_mod_rai: "Relative abundance indices"</t>
  </si>
  <si>
    <t xml:space="preserve">    name_mod_rai_hurdle: "Hurdle"</t>
  </si>
  <si>
    <t xml:space="preserve">    name_mod_rai_nb: "Negative binomial (NB)"</t>
  </si>
  <si>
    <t xml:space="preserve">    name_mod_rai_zinb: "Zero-inflated negative binomial (ZINB) "</t>
  </si>
  <si>
    <t xml:space="preserve">    name_mod_rai_zip: "Zero-inflated Poisson (ZIP)"</t>
  </si>
  <si>
    <t xml:space="preserve">    name_mod_rem: "Random encounter model (REM)"</t>
  </si>
  <si>
    <t xml:space="preserve">    name_mod_rest: "Random encounter and staying time (REST)"</t>
  </si>
  <si>
    <t xml:space="preserve">    name_mod_roylenichols: "Royle-Nichols"</t>
  </si>
  <si>
    <t xml:space="preserve">    name_mod_sc: "Spatial count (SC) model / Unmarked spatial capture-recapture"</t>
  </si>
  <si>
    <t xml:space="preserve">    name_mod_scr_secr: "Spatial capture-recapture (SCR) / Spatially explicit capture recapture (SECR)"</t>
  </si>
  <si>
    <t xml:space="preserve">    name_mod_smr: "Spatial mark-resight "</t>
  </si>
  <si>
    <t xml:space="preserve">    name_mod_ste: "Space-to-event (STE)"</t>
  </si>
  <si>
    <t xml:space="preserve">    name_mod_tifc: "Time in front of the camera (TIFC)"</t>
  </si>
  <si>
    <t xml:space="preserve">    name_mod_tte: "Time-to-event (TTE)"</t>
  </si>
  <si>
    <t xml:space="preserve">    name_obj_abundance: "Absolute abundance / Population size"</t>
  </si>
  <si>
    <t xml:space="preserve">    name_obj_behaviour: "Behaviour"</t>
  </si>
  <si>
    <t xml:space="preserve">    name_obj_density: "Density"</t>
  </si>
  <si>
    <t xml:space="preserve">    name_obj_divers_rich: "Species diversity &amp; richness"</t>
  </si>
  <si>
    <t xml:space="preserve">    name_obj_inventory: "Species inventory"</t>
  </si>
  <si>
    <t xml:space="preserve">    name_obj_occupancy: "Occupancy"</t>
  </si>
  <si>
    <t xml:space="preserve">    name_obj_rel_abund: "Relative abundance"</t>
  </si>
  <si>
    <t xml:space="preserve">    name_obj_vital_rate: "Vital rates"</t>
  </si>
  <si>
    <t>Select this option if your study includes multiple Target Species that vary in rarity.</t>
  </si>
  <si>
    <t>Rodents and similarly sized species in the “Mustelidae” family [i.e., weasels, badgers, otters, martens, wolverine, etc.])</t>
  </si>
  <si>
    <t>moeller_lukacs_2021</t>
  </si>
  <si>
    <t>term_mod_behaviour</t>
  </si>
  <si>
    <t>brooks_et_al_2017</t>
  </si>
  <si>
    <t>cremmural_nd</t>
  </si>
  <si>
    <t>https://doi.org/10.1111/j.1751-5823.2007.00030_17.x</t>
  </si>
  <si>
    <t>Zuur, A. K., Ieno, E. N., &amp; Smith, G. M. (2007). Generalised linear modelling. In, M. Gail, K. Krickeberg, J. Samet, A. Tsiatis, &amp; W. Wong (Eds.), *Analysing Ecological Data* (pp 79-96). Springer. &lt;https://doi.org/10.1111/j.1751-5823.2007.00030_17.x&gt;</t>
  </si>
  <si>
    <t xml:space="preserve">Zuur, Ieno, &amp; Smith, 2007 </t>
  </si>
  <si>
    <t>Zuur et al., 2007</t>
  </si>
  <si>
    <t>zuur_et_al_2007</t>
  </si>
  <si>
    <t>Article</t>
  </si>
  <si>
    <t>https://doi.org/10.1007/s40823-020-00059-4</t>
  </si>
  <si>
    <t>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t>
  </si>
  <si>
    <t>Zuckerberg et al., 2020</t>
  </si>
  <si>
    <t>zuckerberg_et_al_2020</t>
  </si>
  <si>
    <t>https://doi.org/10.1177/0049124198026003004</t>
  </si>
  <si>
    <t>Zorn, C. J. W. (1998). An Analytic and Empirical Examination of Zero-inflated and Hurdle Poisson Specifications. *Sociological Methods and Research 26*(3), 368-400. &lt;https://doi.org/10.1177/0049124198026003004&gt;</t>
  </si>
  <si>
    <t>Zorn, 1998</t>
  </si>
  <si>
    <t>zorn_1998</t>
  </si>
  <si>
    <t>https://doi.org/10.18637/jss.v027.i08</t>
  </si>
  <si>
    <t>Zeileis, A., Kleiber, C., &amp; Jackman, S. (2008). Regression Models for Count Data in R. *Journal of Statistical Software, 27*(8). &lt;https://doi.org/10.18637/jss.v027.i08&gt;</t>
  </si>
  <si>
    <t>Zeileis et al., 2008</t>
  </si>
  <si>
    <t>zeileis_et_al_2008</t>
  </si>
  <si>
    <t>https://doi.org/10.1890/14-1928.1</t>
  </si>
  <si>
    <t>Yue, S., Brodie, J. F., Zipkin, E. F., &amp; Bernard, H. (2015). Oil palm plantations fail to support mammal diversity. *Ecological Applications, 25*(8), 2285-2292. &lt;https://doi.org/10.1890/14-1928.1&gt;</t>
  </si>
  <si>
    <t>Yue et al., 2015</t>
  </si>
  <si>
    <t>yue_et_al_2015</t>
  </si>
  <si>
    <t>https://doi.org/10.1002/ece3.11434</t>
  </si>
  <si>
    <t>Yu, H., Lin, Z., &amp; F. Xiao. (2024). Role of Body Size and Shape in Animal Camouflage. *Ecology and Evolution, 14*(5), e11434. &lt;https://doi.org/10.1002/ece3.11434&gt;</t>
  </si>
  <si>
    <t>Yu et al., 2024</t>
  </si>
  <si>
    <t>yu_et_al_2024</t>
  </si>
  <si>
    <t>https://doi.org/10.1002/ece3.4464</t>
  </si>
  <si>
    <t>Young, S., Rode-Margono, J., &amp; Amin, R. (2018). Software to facilitate and streamline camera trap data management: A review. *Ecology and Evolution, 8*(19), 9947-9957. &lt;https://doi.org/10.1002/ece3.4464&gt;</t>
  </si>
  <si>
    <t>Young, Rode-Margono &amp; Amin, 2018</t>
  </si>
  <si>
    <t>Young et al., 2018</t>
  </si>
  <si>
    <t>young_et_al_2018</t>
  </si>
  <si>
    <t>https://doi.org/10.3398/064.079.0401</t>
  </si>
  <si>
    <t>Windell, R. M., Lewis, J. S., Gramza, A. R., &amp; Crooks, K. R. (2019). Carnivore Carrying Behavior as Documented with Wildlife Camera Traps. *Western North American Naturalist, 79*(4), 471. &lt;https://doi.org/10.3398/064.079.0401&gt;</t>
  </si>
  <si>
    <t>Windell et al., 2019</t>
  </si>
  <si>
    <t>windell_et_al_2019</t>
  </si>
  <si>
    <t>https://go.exlibris.link/qSfqP9dC</t>
  </si>
  <si>
    <t>Williams, B. K., Nichols, J. D., &amp; Conroy, M. J. (2002). *Analysis and Management of Animal Populations: Modeling, Estimation, and Decision Making*. Book, Whole. San Diego: Academic Press. &lt;https://go.exlibris.link/qSfqP9dC&gt;</t>
  </si>
  <si>
    <t>Williams, Nichols, &amp; Conroy, 2002</t>
  </si>
  <si>
    <t>Williams et al., 2002</t>
  </si>
  <si>
    <t>williams_et_al_2002</t>
  </si>
  <si>
    <t>Book/Book section</t>
  </si>
  <si>
    <t>https://www.youtube.com/watch?v=h3MLWK9IJ4A</t>
  </si>
  <si>
    <t>https://www.youtube.com/embed/h3MLWK9IJ4A?si=qOKB8jyALD3cwgAe</t>
  </si>
  <si>
    <t>The Wildlife Degree (2022, Feb 3). *Rarefied Species Accumulation Curves (the simple way) tutorial.* [Video]. YouTube. &lt;https://www.youtube.com/watch?v=h3MLWK9IJ4A&gt;</t>
  </si>
  <si>
    <t>The Wildlife Degree (2022)</t>
  </si>
  <si>
    <t>wildlifedegree_2022</t>
  </si>
  <si>
    <t>Video</t>
  </si>
  <si>
    <t>https://www.wildlabs.net/event/how-do-i-get-started-megadetector</t>
  </si>
  <si>
    <t>The WILDLABS Partnership (2021). *How do I get started with Megadetector?* Siyu Y. &lt;https://www.wildlabs.net/event/how-do-i-get-started-megadetector&gt;</t>
  </si>
  <si>
    <t>The WILDLABS Partnership, 2021</t>
  </si>
  <si>
    <t>wildlabs_2021</t>
  </si>
  <si>
    <t>Tutorial/code</t>
  </si>
  <si>
    <t>https://bookdown.org/c_w_beirne/wildCo-Data-Analysis/activity.html</t>
  </si>
  <si>
    <r>
      <t>WildCo Lab (2021d). *</t>
    </r>
    <r>
      <rPr>
        <sz val="12"/>
        <color rgb="FF000000"/>
        <rFont val="Calibri"/>
        <family val="2"/>
      </rPr>
      <t>Chapter 12 Activity*. &lt;</t>
    </r>
    <r>
      <rPr>
        <sz val="12"/>
        <color theme="1"/>
        <rFont val="Calibri"/>
        <family val="2"/>
      </rPr>
      <t>https://bookdown.org/c_w_beirne/wildCo-Data-Analysis/activity.html</t>
    </r>
    <r>
      <rPr>
        <sz val="12"/>
        <color rgb="FF000000"/>
        <rFont val="Calibri"/>
        <family val="2"/>
      </rPr>
      <t>&gt;</t>
    </r>
  </si>
  <si>
    <t>WildCo Lab, 2021d</t>
  </si>
  <si>
    <t>wildco_lab_2021d</t>
  </si>
  <si>
    <t>https://bookdown.org/c_w_beirne/wildCo-Data-Analysis/behavior.html</t>
  </si>
  <si>
    <t>https://bookdown.org/c_w_beirne/wildCo-Data-Analysis/occupancy.html</t>
  </si>
  <si>
    <t>WildCo Lab (2021c). *Chapter 11 Occupancy*. &lt;https://bookdown.org/c_w_beirne/wildCo-Data-Analysis/occupancy.html&gt;</t>
  </si>
  <si>
    <t>WildCo Lab, 2021c</t>
  </si>
  <si>
    <t>wildco_lab_2021c</t>
  </si>
  <si>
    <t>https://bookdown.org/c_w_beirne/wildCo-Data-Analysis/#what-this-guide-is</t>
  </si>
  <si>
    <t>WildCo Lab (2021b). *WildCo: Reproducible camera trap data exploration and analysis examples in R*. University of British Columbia. &lt;https://bookdown.org/c_w_beirne/wildCo-Data-Analysis/#what-this-guide-is&gt;</t>
  </si>
  <si>
    <t>WildCo Lab, 2021b</t>
  </si>
  <si>
    <t>wildco_lab_2021b</t>
  </si>
  <si>
    <t>https://github.com/WildCoLab/WildCo_Face_Blur</t>
  </si>
  <si>
    <t>WildCo Lab (2021a). *WildCo-FaceBlur.* &lt;https://github.com/WildCoLab/WildCo_Face_Blur&gt;</t>
  </si>
  <si>
    <t>WildCo Lab, 2021a</t>
  </si>
  <si>
    <t>wildco_lab_2021a</t>
  </si>
  <si>
    <t>https://github.com/WildCoLab/WildCo_Image_Renamer</t>
  </si>
  <si>
    <t>WildCo Lab (2020). *WildCo_Image_Renamer.* &lt;https://github.com/WildCoLab/WildCo_Image_Renamer&gt;</t>
  </si>
  <si>
    <t>WildCo Lab, 2020</t>
  </si>
  <si>
    <t>wildco_2020</t>
  </si>
  <si>
    <t>https://wildcams.ca/site/assets/files/1390/wildcam_network_camera_trapping_best_practices_literature_synthesis.pdf</t>
  </si>
  <si>
    <t>WildCAM Network (2019). *WildCAM Network Camera Trapping Best Practices Literature Synthesis.* &lt;https://wildcams.ca/site/assets/files/1390/wildcam_network_camera_trapping_best_practices_literature_synthesis.pdf&gt;</t>
  </si>
  <si>
    <t>WildCAM Network, 2019</t>
  </si>
  <si>
    <t>wildcam_network_2019</t>
  </si>
  <si>
    <t>https://www.nature.com/articles/s41598-019-40581-y</t>
  </si>
  <si>
    <t>Whittington, J., Low, P., &amp; Hunt, B. (2019). Temporal road closures improve habitat quality for wildlife. *Scientific Reports, 9* (1), 3772. &lt;https://www.nature.com/articles/s41598-019-40581-y&gt;</t>
  </si>
  <si>
    <t>Whittington, Low &amp; Hunt, 2019</t>
  </si>
  <si>
    <t>Whittington et al., 2019</t>
  </si>
  <si>
    <t>whittington_et_al_2019</t>
  </si>
  <si>
    <t>https://doi.org/10.1111/1365-2664.12954</t>
  </si>
  <si>
    <t>Whittington, J., Hebblewhite, M., Chandler, R. B., &amp; Lentini, P. (2018). Generalized spatial mark-resight models with an application to grizzly bears. *Journal of Applied Ecology, 55*(1), 157-168. &lt;https://doi.org/10.1111/1365-2664.12954&gt;</t>
  </si>
  <si>
    <t>Whittington et al., 2018</t>
  </si>
  <si>
    <t>whittington_et_al_2018</t>
  </si>
  <si>
    <t>https://doi.org/10.1111/j.0006-341X.2000.00022.x</t>
  </si>
  <si>
    <t>Welsh, A. H., Cunningham, R. B., &amp; Chambers, R. L. (2000). Methodology for estimating the abundance of rare animals: Seabird nesting on North East Herald Cay. *Biometrics, 56*(1), 22-30. &lt;https://doi.org/10.1111/j.0006-341X.2000.00022.x&gt;</t>
  </si>
  <si>
    <t>Welsh et al., 2000</t>
  </si>
  <si>
    <t>welsh_et_al_2000</t>
  </si>
  <si>
    <t>https://doi.org/10.1002/wsb.425</t>
  </si>
  <si>
    <t>Wellington, K., Bottom, C., Merrill, C., &amp; Litvaitis, J. A. (2014). Identifying performance differences among trail cameras used to monitor forest mammals. *Wildlife Society Bulletin, 38*(3), 634-638. &lt;https://doi.org/10.1002/wsb.425&gt;</t>
  </si>
  <si>
    <t>Wellington et al., 2014</t>
  </si>
  <si>
    <t>wellington_et_al_2014</t>
  </si>
  <si>
    <t>MAYBE</t>
  </si>
  <si>
    <t>https://doi.or/10.1002/rse2.20</t>
  </si>
  <si>
    <t>Welbourne, D. J., Claridge, A. W., Paul, D. J., &amp; Lambert, A. (2016). How do passive infrared triggered camera traps operate and why does it matter? Breaking down common misconceptions. *Remote Sensing in Ecology and Conservation*, 77-83. &lt;https://doi.or/10.1002/rse2.20&gt;</t>
  </si>
  <si>
    <t>Welbourne et al., 2016</t>
  </si>
  <si>
    <t>welbourne_et_al_2016</t>
  </si>
  <si>
    <t>https://doi.org/10.1017/S1367943004001441</t>
  </si>
  <si>
    <t>Wegge, P., C. P. Pokheral, &amp; Jnawali, S. R. (2004). Effects of trapping effort and trap shyness on estimates of tiger abundance from camera trap studies. *Animal Conservation, 7*, 251-256. &lt;https://doi.org/10.1017/S1367943004001441&gt;</t>
  </si>
  <si>
    <t>Wegge et al., 2004</t>
  </si>
  <si>
    <t>wegge_et_al_2004</t>
  </si>
  <si>
    <t>https://www.youtube.com/watch?v=0VObf2rMrI8</t>
  </si>
  <si>
    <t>https://www.youtube.com/embed/0VObf2rMrI8?si=g2v0XDwVp9WktP9D</t>
  </si>
  <si>
    <t>weecology (2020, Oct 30). *Introduction to Species Distribution Modeling Using R.* [Video]. YouTube. &lt;https://www.youtube.com/watch?v=0VObf2rMrI8&gt;</t>
  </si>
  <si>
    <t>weecology (2020)</t>
  </si>
  <si>
    <t>weecology_2020</t>
  </si>
  <si>
    <t>https://doi.org/10.1002/wsb.1011</t>
  </si>
  <si>
    <t>Webster, S. C., &amp; Beasley, J. C. (2019). Influence of lure choice and Survey duration on scent stations for carnivore Surveys. *Wildlife Society Bulletin, 43*(4), 661-668. &lt;https://doi.org/10.1002/wsb.1011&gt;</t>
  </si>
  <si>
    <t>Webster et al., 2019</t>
  </si>
  <si>
    <t>webster_et_al_2019</t>
  </si>
  <si>
    <t>https://doi.org/10.1098/rsos.181748</t>
  </si>
  <si>
    <t>Wearn, O. R., &amp; Glover-Kapfer, P. (2019). Snap happy: Camera traps are an effective sampling tool when compared with alternative methods. *Royal Society Open Science, 6*(3), 181748. &lt;https://doi.org/10.1098/rsos.181748&gt;</t>
  </si>
  <si>
    <t>Wearn &amp; Glover-Kapfer, 2019</t>
  </si>
  <si>
    <t>wearn_gloverkapfer_2019</t>
  </si>
  <si>
    <t>http://dx.doi.org/10.13140/RG.2.2.23409.17767</t>
  </si>
  <si>
    <t>Wearn, O. R., &amp; Glover-Kapfer, P. (2017). Camera-Trapping for Conservation: A Guide to Best-ractices. *WWF conservation technology series, 1*, 1-181. &lt;http://dx.doi.org/10.13140/RG.2.2.23409.17767&gt;</t>
  </si>
  <si>
    <t>Wearn &amp; Glover-Kapfer, 2017</t>
  </si>
  <si>
    <t>wearn_gloverkapfer_2017</t>
  </si>
  <si>
    <t>https://doi.org/10.1890/15-1363</t>
  </si>
  <si>
    <t>Wearn, O. R., Carbone, C., Rowcliffe, J. M., Bernard, H. &amp; Ewers, R. M. (2016). Grain-dependent responses of mammalian diversity to land-use and the implications for conservation set-aside. *Ecological Applications, 26*(5), 1409-1420. &lt;https://doi.org/10.1890/15-1363&gt;</t>
  </si>
  <si>
    <t>Wearn et al., 2016</t>
  </si>
  <si>
    <t>wearn_et_al_2016</t>
  </si>
  <si>
    <t>https://doi.org/10.1371/journal.pone.0077598</t>
  </si>
  <si>
    <t>Wearn, O. R., Rowcliffe, J. M., Carbone, C., Bernard, H., &amp; Ewers, R. M. (2013). Assessing the status of wild felids in a highly-disturbed commercial forest reserve in Borneo and the implications for camera trap Survey design. *PLoS One, 8*(11), e77598. &lt;https://doi.org/10.1371/journal.pone.0077598&gt;</t>
  </si>
  <si>
    <t>Wearn et al., 2013</t>
  </si>
  <si>
    <t>wearn_et_al_2013</t>
  </si>
  <si>
    <t>https://doi.org/10.1016/j.gecco.2020.e01212</t>
  </si>
  <si>
    <t>Warbington, C. H., &amp; Boyce, M. S. (2020). Population Density of sitatunga in riverine wetland habitats. *Global Ecology and Conservation, 24*. &lt;https://doi.org/10.1016/j.gecco.2020.e01212&gt;</t>
  </si>
  <si>
    <t>Warbington &amp; Boyce, 2020</t>
  </si>
  <si>
    <t>warbington_boyce_2020</t>
  </si>
  <si>
    <t>https://doi.org/10.1111/j.2005.0906-7590.04112.x</t>
  </si>
  <si>
    <t>Walther, B. A., &amp; Moore, J. L. (2005). The Concepts of Bias, Precision and Accuracy, and Their Use in Testing the Performance of Species Richness Estimators, with a Literature Review of Estimator Performance. *Ecography, 28*, 815-829. &lt;https://doi.org/10.1111/j.2005.0906-7590.04112.x&gt;</t>
  </si>
  <si>
    <t>Walther &amp; Moore, 2005</t>
  </si>
  <si>
    <t>walther_moore_2005</t>
  </si>
  <si>
    <t>https://www.youtube.com/watch?v=wBx7f4PP8RE</t>
  </si>
  <si>
    <t>VSN International (2022, Jul 13). *Species abundance tools in Genstat* [Video]. YouTube. &lt;https://www.youtube.com/watch?v=wBx7f4PP8RE&gt;</t>
  </si>
  <si>
    <t>VSN International, 2022</t>
  </si>
  <si>
    <t>vsn_international_2022</t>
  </si>
  <si>
    <t>https://doi.org/10.1093/jmammal/gyv150</t>
  </si>
  <si>
    <t>Villette et al., 2016</t>
  </si>
  <si>
    <t>villette_et_al_2016</t>
  </si>
  <si>
    <t>https://academic.oup.com/icb/article/61/3/900/6288456</t>
  </si>
  <si>
    <t>Vidal, M., Wolf, N., Rosenberg, B., Harris, B. P., &amp; Mathis, A. (2021). Perspectives on Individual Animal Identification from Biology and Computer Vision. *Integrative and Comparative Biology, 61*(3), 900-916. &lt;https://academic.oup.com/icb/article/61/3/900/6288456&gt;</t>
  </si>
  <si>
    <t>Vidal et al., 2021</t>
  </si>
  <si>
    <t>vidal_et_al_2021</t>
  </si>
  <si>
    <t>https://doi.org/10.1111/2041-210X.14044</t>
  </si>
  <si>
    <t>Velez, J., McShea, W., Shamon, H., Castiblanco-Camacho, P. J., Tabak, M. A., Chalmers, C., Fergus, P., &amp; Fieberg, J. (2023). An Evaluation of Platforms for Processing Camera-Trap Data using Artificial Intelligence. *Methods in Ecology and Evolution, 145*, 459-477. &lt;https://doi.org/10.1111/2041-210X.14044&gt;</t>
  </si>
  <si>
    <t>Velez et al., 2023</t>
  </si>
  <si>
    <t>velez_et_al_2023</t>
  </si>
  <si>
    <t>https://journals.plos.org/plosone/article?id=10.1371/journal.pone.0234494</t>
  </si>
  <si>
    <t>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t>
  </si>
  <si>
    <t>Van Wilgenburg et al., 2020</t>
  </si>
  <si>
    <t>vanwilgenburg_et_al_2020</t>
  </si>
  <si>
    <t>https://doi.org/10.3897/natureconservation.15.9616</t>
  </si>
  <si>
    <t>Van Dooren, T. J. M. (2016). Pollinator species richness: Are the declines slowing down? *Nature Conservation, 15*, 11-22. &lt;https://doi.org/10.3897/natureconservation.15.9616&gt;</t>
  </si>
  <si>
    <t>Van Dooren, 2016</t>
  </si>
  <si>
    <t>vandooren_2016</t>
  </si>
  <si>
    <t>https://www.researchgate.net/publication/339271024_Expedition_Field_Techniques_Camera_Trapping</t>
  </si>
  <si>
    <t>Van Berkel, T. (2014). *Camera trapping for wildlife conservation: Expedition field techniques*. Geography Outdoors. &lt;https://www.researchgate.net/publication/339271024_Expedition_Field_Techniques_Camera_Trapping&gt;</t>
  </si>
  <si>
    <t>Van Berkel, 2014</t>
  </si>
  <si>
    <t>van_berkel_2014</t>
  </si>
  <si>
    <t>https://science.uct.ac.za/seec/stats-toolbox-seminars-spatial-and-species-distribution-toolboxes/single-season-occupancy-models-using-bayesian-approach</t>
  </si>
  <si>
    <t>University of Cape Town. (2024d). *Single-season occupancy models using a Bayesian approach.* &lt;https://science.uct.ac.za/seec/stats-toolbox-seminars-spatial-and-species-distribution-toolboxes/single-season-occupancy-models-using-bayesian-approach&gt;</t>
  </si>
  <si>
    <t>University of Cape Town, 2024d</t>
  </si>
  <si>
    <t>u_capetown_2024d</t>
  </si>
  <si>
    <t>https://science.uct.ac.za/seec/stats-toolbox-seminars-spatial-and-species-distribution-toolboxes/species-distribution-modelling</t>
  </si>
  <si>
    <t>University of Cape Town. (2024c). *Species Distribution Modelling.* &lt;https://science.uct.ac.za/seec/stats-toolbox-seminars-spatial-and-species-distribution-toolboxes/species-distribution-modelling&gt;</t>
  </si>
  <si>
    <t>University of Cape Town, 2024c</t>
  </si>
  <si>
    <t>u_capetown_2024c</t>
  </si>
  <si>
    <t>https://science.uct.ac.za/seec/stats-toolbox-seminars-spatial-and-species-distribution-toolboxes/spatial-capture-recapture-scr-modelling</t>
  </si>
  <si>
    <t>University of Cape Town. (2024b). *SEEC Toolbox seminars - Spatial Capture-Recapture (SCR) models.* &lt;https://science.uct.ac.za/seec/stats-toolbox-seminars-spatial-and-species-distribution-toolboxes/spatial-capture-recapture-scr-modelling&gt;</t>
  </si>
  <si>
    <t>University of Cape Town, 2024b</t>
  </si>
  <si>
    <t>u_capetown_2024b</t>
  </si>
  <si>
    <t>https://science.uct.ac.za/seec/stats-toolbox-seminars</t>
  </si>
  <si>
    <t>University of Cape Town. (2024a). *SEEC Toolbox seminars* &lt;https://science.uct.ac.za/seec/stats-toolbox-seminars&gt;</t>
  </si>
  <si>
    <t>University of Cape Town, 2024a</t>
  </si>
  <si>
    <t>u_capetown_2024a</t>
  </si>
  <si>
    <t>https://science.uct.ac.za/sites/default/files/content_migration/science_uct_ac_za/708/files/SEEC%2520Stats%2520Toolbox%2520-%2520Spatial%2520capture%2520recapture%2520slides.pdf</t>
  </si>
  <si>
    <t>University of Cape Town. (2017). *SEEC Toolbox seminars.* [Powerpoint]. &lt;https://science.uct.ac.za/sites/default/files/content_migration/science_uct_ac_za/708/files/SEEC%2520Stats%2520Toolbox%2520-%2520Spatial%2520capture%2520recapture%2520slides.pdf&gt;</t>
  </si>
  <si>
    <t>University of Cape Town, 2017</t>
  </si>
  <si>
    <t>u_capetown_2017</t>
  </si>
  <si>
    <t>https://doi.org/10.1002/ecs2.4165</t>
  </si>
  <si>
    <t>Twining, J. P., McFarlane, C., O'Meara, D., O'Reilly, C., Reyne, M., Montgomery, W. I., Helyar, S., Tosh, D. G., &amp; Augustine, B. C. (2022) A Comparison of Density Estimation Methods for Monitoring Marked and Unmarked Animal Populations. *Ecosphere, 13*(10), e4165. &lt;https://doi.org/10.1002/ecs2.4165&gt;</t>
  </si>
  <si>
    <t>Twining et al., 2022</t>
  </si>
  <si>
    <t>twining_et_al_2022</t>
  </si>
  <si>
    <t>https://www.youtube.com/watch?v=WBgWOQBlNoI</t>
  </si>
  <si>
    <t>https://www.youtube.com/embed/WBgWOQBlNoI?si=h16_LVMHmwT0ntPd</t>
  </si>
  <si>
    <t>Turlapaty, A. (2014, Jun 15). *Probability of Detection: Eg 01.* [Video]. YouTube. &lt;https://www.youtube.com/watch?v=WBgWOQBlNoI&gt;</t>
  </si>
  <si>
    <t>Turlapaty, 2014</t>
  </si>
  <si>
    <t>turlapaty_2014</t>
  </si>
  <si>
    <t>https://doi.org/10.1007/s00442-018-4242-z</t>
  </si>
  <si>
    <t>Tschumi, M., Ekroos, J., Hjort, C., Smith, H. G., &amp; Birkhofer, K. (2018). Rodents, not birds, dominate predation-related ecosystem services and disservices in vertebrate communities of agricultural landscapes. *Oecologia, 188* (3), 863-873. &lt;https://doi.org/10.1007/s00442-018-4242-z&gt;</t>
  </si>
  <si>
    <t>Tschumi et al., 2018</t>
  </si>
  <si>
    <t>tschumi_et_al_2018</t>
  </si>
  <si>
    <t>https://www.researchgate.net/publication/266381944_Use_of_camera_traps_for_wildlife_studies_A_review</t>
  </si>
  <si>
    <t>Trolliet, F., Huynen, M., Vermeulen, C., &amp; Hambuckers, A. (2014). Use of Camera Traps for Wildlife Studies. A Review. *Biotechnology, Agronomy and Society and Environment 18*(3), 446-54. &lt;https://www.researchgate.net/publication/266381944_Use_of_camera_traps_for_wildlife_studies_A_review&gt;</t>
  </si>
  <si>
    <t>Trolliet et al., 2014</t>
  </si>
  <si>
    <t>trolliet_et_al_2014</t>
  </si>
  <si>
    <t>https://doi.org/10.1111/jzo.12828</t>
  </si>
  <si>
    <t>Tourani, M., Brøste, E. N., Bakken, S., Odden, J., Bischof, R., &amp; Hayward, M. (2020). Sooner, closer, or longer: Detectability of mesocarnivores at camera traps. *Journal of Zoology, 312*(4), 259-270. &lt;https://doi.org/10.1111/jzo.12828&gt;</t>
  </si>
  <si>
    <t>Tourani et al., 2020</t>
  </si>
  <si>
    <t>tourani_et_al_2020</t>
  </si>
  <si>
    <t>https://doi.org/10.1002/ece3.8468</t>
  </si>
  <si>
    <t>Tourani, M. (2022). A review of spatial capture-recapture: Ecological insights, limitations, and prospects. *Ecology and Evolution, 12*, e8468. &lt;https://doi.org/10.1002/ece3.8468&gt;</t>
  </si>
  <si>
    <t>Tourani, 2022</t>
  </si>
  <si>
    <t>tourani_2022</t>
  </si>
  <si>
    <t>https://doi.org/10.1016/j.biocon.2012.12.009</t>
  </si>
  <si>
    <t>Tobler, M. W. &amp; Powell, G. V. N. (2013). Estimating jaguar densities with camera traps: problems with current designs and recommendations for future studies. *Biological Conservation, 159*, 109-118. &lt;https://doi.org/10.1016/j.biocon.2012.12.009&gt;</t>
  </si>
  <si>
    <t>Tobler &amp; Powell, 2013</t>
  </si>
  <si>
    <t>tobler_powell_2013</t>
  </si>
  <si>
    <t>https://doi.org/10.1111/j.1469-1795.2008.00169.x</t>
  </si>
  <si>
    <t>Tobler, M. W., Pitman, R. L., Mares, R. &amp; Powell, G. (2008). An Evaluation of Camera Traps for Inventorying Large- and Medium-Sized Terrestrial Rainforest Mammals. *Animal Conservation, 11*, 169-178. &lt;https://doi.org/10.1111/j.1469-1795.2008.00169.x&gt;</t>
  </si>
  <si>
    <t>Tobler et al., 2008</t>
  </si>
  <si>
    <t>tobler_et_al_2008</t>
  </si>
  <si>
    <t>https://www.youtube.com/watch?v=ztNQvAabgtU</t>
  </si>
  <si>
    <t>https://www.youtube.com/embed/ztNQvAabgtU?si=9rY7DVbBWN_ByPvf</t>
  </si>
  <si>
    <t>TileStats (2021, Apr 18). *Zero-inflated Poisson (ZIP) regression.* [Video]. YouTube. &lt;https://www.youtube.com/watch?v=ztNQvAabgtU&gt;</t>
  </si>
  <si>
    <t>TileStats, 2021</t>
  </si>
  <si>
    <t>tilestats_2021</t>
  </si>
  <si>
    <t>https://doi.org/10.1002/jwmg.664</t>
  </si>
  <si>
    <t>Tigner, J., Bayne, E. M., &amp; Boutin, S. (2014). Black bear use of seismic lines in Northern Canada. *Journal of Wildlife Management, 78* (2), 282-292. &lt;https://doi.org/10.1002/jwmg.664&gt;</t>
  </si>
  <si>
    <t>Tigner, Bayne &amp; Boutin, 2014</t>
  </si>
  <si>
    <t>Tigner et al., 2014</t>
  </si>
  <si>
    <t>tigner_et_al_2014</t>
  </si>
  <si>
    <t>https://doi.org/10.3957/056.039.0101</t>
  </si>
  <si>
    <t>Thorn, M., Scott, D. M., Green, M., Bateman, P. W., &amp; Cameron, E. Z. (2009). Estimating Brown Hyaena Occupancy using Baited Camera Traps. *South African Journal of Wildlife Research, 39*(1), 1-10. &lt;https://doi.org/10.3957/056.039.0101&gt;</t>
  </si>
  <si>
    <t>Thorn et al., 2009</t>
  </si>
  <si>
    <t>thorn_et_al_2009</t>
  </si>
  <si>
    <t>https://doi.org/10.1016/B978-0126889604/50003-4</t>
  </si>
  <si>
    <t>Thompson, W. L., White, G. C., &amp; Gowan, C. (1998). “Chapter 3 - Enumeration Methods.” In *Monitoring Vertebrate Populations*, edited by Thompson, W. L., White, G. C., &amp; Gowan, C., 75-121. San Diego: Academic Press. &lt;https://doi.org/10.1016/B978-0126889604/50003-4&gt;</t>
  </si>
  <si>
    <t>Thompson, White, &amp; Gowan, 1998</t>
  </si>
  <si>
    <t>Thompson et al., 1998</t>
  </si>
  <si>
    <t>thompson_et_al_1998</t>
  </si>
  <si>
    <t>https://pthompson234.shinyapps.io/calculate-zoi/</t>
  </si>
  <si>
    <t>Thompson, P. R. (2024) *Zone of Influence Effect Size and Buffer Distance Calculator*. University of Alberta, Canada. &lt;https://pthompson234.shinyapps.io/calculate-zoi/&gt;</t>
  </si>
  <si>
    <t>Thompson, 2024</t>
  </si>
  <si>
    <t>thompson_2024</t>
  </si>
  <si>
    <t>R shiny</t>
  </si>
  <si>
    <t>https://doi.org/10.1038/s41598-021-02459-w</t>
  </si>
  <si>
    <t>Tanwar, K. S., Sadhu, A., &amp; Jhala, Y. V. (2021). Camera trap placement for evaluating species richness, abundance, and activity. *Scientific Reports, 11*(1), 23050. &lt;https://doi.org/10.1038/s41598-021-02459-w&gt;</t>
  </si>
  <si>
    <t>Tanwar, Sadhu &amp; Jhala, 2021</t>
  </si>
  <si>
    <t>Tanwar et al., 2021</t>
  </si>
  <si>
    <t>tanwar_et_al_2021</t>
  </si>
  <si>
    <t>https://doi.org/10.1111/2041-210x.13120</t>
  </si>
  <si>
    <t>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t>
  </si>
  <si>
    <t>Tabak et al., 2018</t>
  </si>
  <si>
    <t>tabak_et_al_2018</t>
  </si>
  <si>
    <t>https://www.sciencedirect.com/science/article/pii/S2351989415000116</t>
  </si>
  <si>
    <t>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t>
  </si>
  <si>
    <t>Suwanrat et al., 2015</t>
  </si>
  <si>
    <t>suwanrat_et_al_2015</t>
  </si>
  <si>
    <t>https://doi.org/10.1111/ecog.04551</t>
  </si>
  <si>
    <t>Sutherland, C., Royle, J. A., &amp; Linden, D. W. (2019). oSCR: A spatial capture-recapture R package for inference about spatial ecological processes. *Ecography, 42*(9), 1459-1469. &lt;https://doi.org/10.1111/ecog.04551&gt;</t>
  </si>
  <si>
    <t>Sutherland, Royle, &amp; Linden, 2019</t>
  </si>
  <si>
    <t>Sutherland et al., 2019</t>
  </si>
  <si>
    <t>sutherland_et_al_2019</t>
  </si>
  <si>
    <t>https://doi.org/10.1016/j.gecco.2022.e02268</t>
  </si>
  <si>
    <t>Sun, C., Burgar, J. M., Fisher, J. T., &amp; Burton, A. C. (2022). A Cautionary Tale Comparing Spatial Count and Partial Identity Models for Estimating Densities of Threatened and Unmarked Populations. *Global Ecology and Conservation, 38*, e02268. &lt;https://doi.org/10.1016/j.gecco.2022.e02268&gt;</t>
  </si>
  <si>
    <t>Sun et al., 2022</t>
  </si>
  <si>
    <t>sun_et_al_2022</t>
  </si>
  <si>
    <t>https://doi.org/10.1002/rse2.222</t>
  </si>
  <si>
    <t>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t>
  </si>
  <si>
    <t>Sun et al., 2021</t>
  </si>
  <si>
    <t>sun_et_al_2021</t>
  </si>
  <si>
    <t>https://doi.org/10.1371/journal.pone.0088025</t>
  </si>
  <si>
    <t>Sun, C. C., Fuller, A. K., &amp; Royle., J. A. (2014). Trap Configuration and Spacing Influences Parameter Estimates in Spatial Capture-Recapture Models. *PLoS One, 9*(2): e88025. &lt;https://doi.org/10.1371/journal.pone.0088025&gt;</t>
  </si>
  <si>
    <t>Sun, Fuller &amp; Royle., 2014</t>
  </si>
  <si>
    <t>Sun et al., 2014</t>
  </si>
  <si>
    <t>sun_et_al_2014</t>
  </si>
  <si>
    <t>https://doi.org/10.1007/s10344-017-1150-1</t>
  </si>
  <si>
    <t>Suárez-Tangil, B. D., &amp; Rodríguez, A. (2017). Detection of Iberian terrestrial mammals employing olfactory, visual and auditory attractants. *European Journal of Wildlife Research, 63*(6). &lt;https://doi.org/10.1007/s10344-017-1150-1&gt;</t>
  </si>
  <si>
    <t>Suárez-Tangil et al., 2017</t>
  </si>
  <si>
    <t>suarez_tangil_et_al_2017</t>
  </si>
  <si>
    <t>https://www.youtube.com/watch?reload=9&amp;app=desktop&amp;v=OEWdPm3zg9I</t>
  </si>
  <si>
    <t>https://www.youtube.com/embed/OEWdPm3zg9I?si=2RG41LmTRvWfMiEr</t>
  </si>
  <si>
    <t>Styring, 2020b</t>
  </si>
  <si>
    <t>styring_2020b</t>
  </si>
  <si>
    <t>https://www.youtube.com/watch?v=KBByV3kR3IA</t>
  </si>
  <si>
    <t>https://www.youtube.com/embed/KBByV3kR3IA?si=RPcG1lFQ-v0Shwaw</t>
  </si>
  <si>
    <t>Styring, A. (2020a, May 4). *Field Ecology - Diversity Metrics in R.* [Video]. YouTube. &lt;https://www.youtube.com/watch?v=KBByV3kR3IA&gt;</t>
  </si>
  <si>
    <t>Styring, 2020a</t>
  </si>
  <si>
    <t>styring_2020a</t>
  </si>
  <si>
    <t>https://doi.org/10.5281/zenodo.3620739</t>
  </si>
  <si>
    <t xml:space="preserve">https://ebird.github.io/ebird-best-practices. Cornell Lab of Ornithology, Ithaca, New York. </t>
  </si>
  <si>
    <t>Strimas-Mackey, M., Hochachka, W. M., Ruiz-Gutierrez, V., Robinson, O. J., Miller, E. T., Auer, T., Kelling, S., Fink, D., &amp; Johnston, A. (2023). *Best Practices for Using eBird Data. Version 2.0*. Cornell Lab of Ornithology, Ithaca, New York. &lt;https://ebird.github.io/ebird-best-practices&gt;; &lt;https://doi.org/10.5281/zenodo.3620739&gt;</t>
  </si>
  <si>
    <t>Strimas-Mackey et al., 2023</t>
  </si>
  <si>
    <t>strimasmackey_et_al_2023</t>
  </si>
  <si>
    <t>https://doi.org/10.1071/WR15083</t>
  </si>
  <si>
    <t>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t>
  </si>
  <si>
    <t>Stokeld et al., 2016</t>
  </si>
  <si>
    <t>stokeld_et_al_2016</t>
  </si>
  <si>
    <t>https://doi.org/10.1002/jwmg.21657</t>
  </si>
  <si>
    <t>Stewart, F. E. C., Volpe, J. P., &amp; Fisher, J. T. (2019b). The Debate About Bait: A Red Herring in Wildlife Research. *The Journal of Wildlife Management, 83*(4), 985-992. &lt;https://doi.org/10.1002/jwmg.21657&gt;</t>
  </si>
  <si>
    <t>Stewart et al., 2019b</t>
  </si>
  <si>
    <t>stewart_et_al_2019b</t>
  </si>
  <si>
    <t>https://doi.org/10.1016/j.biocon.2019.108252</t>
  </si>
  <si>
    <t>Stewart, F. E. C., Volpe, J. P., Eaton, B. R., Hood, G. A., Vujnovic, D., &amp; Fisher, J. T. (2019b). Protected areas alone rarely predict mammalian biodiversity across spatial scales in an Albertan working landscape. *Biological Conservation, 240*, 108252. &lt;https://doi.org/10.1016/j.biocon.2019.108252&gt;</t>
  </si>
  <si>
    <t>Stewart et al., 2019a</t>
  </si>
  <si>
    <t>stewart_et_al_2019a</t>
  </si>
  <si>
    <t>https://doi.org/10.1002/ecs2.2112</t>
  </si>
  <si>
    <t>Stewart, F. E. C., Fisher, J. T., Burton, A. C., &amp; Volpe, J. P. (2018). Species occurrence data reflect the magnitude of animal movements better than the proximity of animal space use. *Ecosphere, 9*(2), e02112. &lt;https://doi.org/10.1002/ecs2.2112&gt;</t>
  </si>
  <si>
    <t>Stewart et al., 2018</t>
  </si>
  <si>
    <t>stewart_et_al_2018</t>
  </si>
  <si>
    <t>https://doi.org/10.1093/jmammal/gyy175</t>
  </si>
  <si>
    <t>Steinbeiser, C. M., Kioko, J., Maresi, A., Kaitilia, R., &amp; Kiffner, C. (2019). Relative Abundance and Activity Patterns Explain Method-Related Differences in Mammalian Species Richness Estimates. *Journal of Mammalogy, 100*(1), 192-201. &lt;https://doi.org/10.1093/jmammal/gyy175&gt;</t>
  </si>
  <si>
    <t>Steinbeiser et al., 2019</t>
  </si>
  <si>
    <t>steinbeiser_et_al_2019</t>
  </si>
  <si>
    <t>https://doi.org/10.1002/ecs2.2639</t>
  </si>
  <si>
    <t>Steenweg, R., Hebblewhite, M., Whittington, J., &amp; Mckelvey, K. (2019). Species‐specific Differences in Detection and Occupancy Probabilities Help Drive Ability to Detect Trends in Occupancy. *Ecosphere, 10*(4), Article e02639. &lt;https://doi.org/10.1002/ecs2.2639&gt;</t>
  </si>
  <si>
    <t>Steenweg et al., 2019</t>
  </si>
  <si>
    <t>steenweg_et_al_2019</t>
  </si>
  <si>
    <t>https://doi.org/10.1002/ecy.2054</t>
  </si>
  <si>
    <t>Steenweg, R., Hebblewhite, M., Whittington, J., Lukacs, P., &amp; McKelvey, K. (2018). Sampling scales define occupancy and underlying occupancy-abundance relationships in animals. *Ecology, 99*(1), 172-183. &lt;https://doi.org/10.1002/ecy.2054&gt;</t>
  </si>
  <si>
    <t>Steenweg et al., 2018</t>
  </si>
  <si>
    <t>steenweg_et_al_2018</t>
  </si>
  <si>
    <t>https://doi.org/10.1002/fee.l448</t>
  </si>
  <si>
    <t>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t>
  </si>
  <si>
    <t>Steenweg et al., 2017</t>
  </si>
  <si>
    <t>steenweg_et_al_2017</t>
  </si>
  <si>
    <t>http://parkscanadahistory.com/wildlife/steenweg-2015.pdf</t>
  </si>
  <si>
    <t>Steenweg, R., Whittington, J., &amp; Hebblewhite, M. (2015). *Canadian Rockies remote camera multi-species occupancy project: Examining trends in carnivore populations and their prey*. University of Montana. &lt;http://parkscanadahistory.com/wildlife/steenweg-2015.pdf&gt;</t>
  </si>
  <si>
    <t>Steenweg, Whittington &amp; Hebblewhite, 2015</t>
  </si>
  <si>
    <t>Steenweg et al., 2015</t>
  </si>
  <si>
    <t>steenweg_et_al_2015</t>
  </si>
  <si>
    <t>https://doi.org/10.1016/j.applanim.2015.04.001</t>
  </si>
  <si>
    <t>Stanton, L. A., Sullivan, M. S., &amp; Fazio, J. M. (2015). A standardized ethogram for the felidae: A tool for behavioral researchers. *Applied Animal Behaviour Science, 173*, 3-16. &lt;https://doi.org/10.1016/j.applanim.2015.04.001&gt;</t>
  </si>
  <si>
    <t>Stanton et al., 2015</t>
  </si>
  <si>
    <t>stanton_et_al_2015</t>
  </si>
  <si>
    <t>https://doi.org/10.1644/12-MAMM-S-061.1</t>
  </si>
  <si>
    <t>Spencer, W. D. (2012). Home ranges and the value of spatial information. *Journal of Mammalogy, 93*(4), 929-947. &lt;https://doi.org/10.1644/12-MAMM-S-061.1&gt;</t>
  </si>
  <si>
    <t>Spencer, 2012</t>
  </si>
  <si>
    <t>spencer_2012</t>
  </si>
  <si>
    <t>https://doi.org/10.1002/eap.1950</t>
  </si>
  <si>
    <t>Southwell, D. M., Einoder, L. D., Lahoz‐Monfort, J. J., Fisher, A., Gillespie, G. R., &amp; Wintle, B. A. (2019). Spatially explicit power analysis for detecting occupancy trends for multiple species. *Ecological Applications, 29*, e01950. &lt;https://doi.org/10.1002/eap.1950&gt;</t>
  </si>
  <si>
    <t>Southwell et al., 2019</t>
  </si>
  <si>
    <t>southwell_et_al_2019</t>
  </si>
  <si>
    <t>https://doi.org/10.1163/157075610X523251</t>
  </si>
  <si>
    <t>Soria-Díaz, L., Monroy-Vilchis, O., Rodríguez-Soto, C., Zarco-González, M., &amp; Urios, V. (2010). Variation of Abundance and Density of *Puma concolor* in Zones of High and Low Concentration of Camera Traps in Central Mexico. *Animal Biology, 60*(4), 361-371. &lt;https://doi.org/10.1163/157075610X523251&gt;</t>
  </si>
  <si>
    <t>Soria-Díaz et al., 2010</t>
  </si>
  <si>
    <t>soria_diaz_et_al_2010</t>
  </si>
  <si>
    <t>https://github.com/psolymos/detect</t>
  </si>
  <si>
    <t>Solymos, P., Moreno M., &amp; Lele, S. R. (2024). *detect: Analyzing Wildlife Data with Detection Error*. R package version 0.5-0, &lt;https://github.com/psolymos/detect&gt;</t>
  </si>
  <si>
    <t>Solymos, Moreno &amp; Lele, 2024</t>
  </si>
  <si>
    <t>Solymos et al., 2024</t>
  </si>
  <si>
    <t>solymos_et_al_2024</t>
  </si>
  <si>
    <t>R package</t>
  </si>
  <si>
    <t>https://cran.r-project.org/web/packages/detect/detect.pdf</t>
  </si>
  <si>
    <t>Solymos, P. (2023). *Package ‘detect': Analyzing Wildlife Data with Detection Error.* R package version 0.4-6. &lt;https://cran.r-project.org/web/packages/detect/detect.pdf&gt;</t>
  </si>
  <si>
    <t>Guillera-Arroita, Ridout &amp; Morgan, 2010</t>
  </si>
  <si>
    <t>Solymos, 2024</t>
  </si>
  <si>
    <t>solymos_2023</t>
  </si>
  <si>
    <t>https://doi.org/10.1016/j.biocon.2012.12.025</t>
  </si>
  <si>
    <t>Sollmann, R., Mohamed, A., Samejima, H., &amp; Wilting, A. (2013c). Risky Business or Simple Solution - Relative Abundance Indices from Camera-Trapping. *Biological Conservation, 159*, 405-412. &lt;https://doi.org/10.1016/j.biocon.2012.12.025&gt;</t>
  </si>
  <si>
    <t>Sollmann et al., 2013c</t>
  </si>
  <si>
    <t>sollmann_et_al_2013c</t>
  </si>
  <si>
    <t>https://doi.org/10.1890/12-1256.1</t>
  </si>
  <si>
    <t>Sollmann, R., Gardner, B., Parsons, A. W., Stocking, J. J., McClintock, B. T., Simons, T. R., Pollock, K. H., &amp; O'Connell, A. F. (2013b). A Spatial Mark-Resight Model Augmented with Telemetry Data. *Ecology, 94*(3), 553-559. &lt;https://doi.org/10.1890/12-1256.1&gt;</t>
  </si>
  <si>
    <t>Sollmann et al., 2013b</t>
  </si>
  <si>
    <t>sollmann_et_al_2013b</t>
  </si>
  <si>
    <t>https://doi.org/10.1111/1365-2664.12098</t>
  </si>
  <si>
    <t>Sollmann, R., Gardner, B., Chandler, R. B., Shindle, D. B., Onorato, D. P., Royle, J. A., O'Connell, A. F., &amp; Lukacs, P. (2013a). Using multiple data sources provides Density estimates for endangered Florida panther. *Journal of Applied Ecology, 50*(4), 961-968. &lt;https://doi.org/10.1111/1365-2664.12098&gt;</t>
  </si>
  <si>
    <t>Sollmann et al., 2013a</t>
  </si>
  <si>
    <t>sollmann_et_al_2013a</t>
  </si>
  <si>
    <t>https://doi.org/10.1371/journal.pone.0034575</t>
  </si>
  <si>
    <t>Sollmann, R., Gardner, B., &amp; Belant, J. L. (2012). How does Spatial Study Design Influence Density Estimates from Spatial capture-recapture models? *PLoS One, 7*, e34575. &lt;https://doi.org/10.1371/journal.pone.0034575&gt;</t>
  </si>
  <si>
    <t>Sollmann et al., 2012</t>
  </si>
  <si>
    <t>sollmann_et_al_2012</t>
  </si>
  <si>
    <t>https://doi.org/10.1016/j.biocon.2010.12.011</t>
  </si>
  <si>
    <t>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t>
  </si>
  <si>
    <t>Sollmann et al., 2011</t>
  </si>
  <si>
    <t>sollmann_et_al_2011</t>
  </si>
  <si>
    <t>https://doi.org/10.1111/aje.12557</t>
  </si>
  <si>
    <t>Sollmann, R. (2018). A gentle introduction to camera‐trap data analysis. *African Journal of Ecology,* 56, 740-749. &lt;https://doi.org/10.1111/aje.12557&gt;</t>
  </si>
  <si>
    <t>Sollmann et al., 2018</t>
  </si>
  <si>
    <t>sollmann_2018</t>
  </si>
  <si>
    <t>https://doi.org/10.1046/j.1523-1739.1993.07030480.x</t>
  </si>
  <si>
    <t>Soberón, J., &amp; Llorente, J. (1993). The Use of Species Accumulation Functions for the Prediction of Species Richness. *Conservation Biology, 7*(3), 480-488. &lt;https://doi.org/10.1046/j.1523-1739.1993.07030480.x&gt;</t>
  </si>
  <si>
    <t>Soberón &amp; Llorente, 1993</t>
  </si>
  <si>
    <t>soberon_lorente_1993</t>
  </si>
  <si>
    <t xml:space="preserve"> https://www.youtube.com/watch?v=IHVez1a_hqg&amp;t=2675s</t>
  </si>
  <si>
    <t>https://www.youtube.com/embed/IHVez1a_hqg</t>
  </si>
  <si>
    <t>Snow Leopard Network, 2020b</t>
  </si>
  <si>
    <t>snow_leopard_network_2020b</t>
  </si>
  <si>
    <t>https://www.youtube.com/watch?v=aTbk-jWyMcU</t>
  </si>
  <si>
    <t>https://www.youtube.com/embed/IHVez1a_hqg?si=1ePCJKv0v1SiKwSi</t>
  </si>
  <si>
    <r>
      <t>Snow Leopard Network. (2020a, Aug 1). *PAWS: Spatial Capture Recapture Data Analysis Part 1.*</t>
    </r>
    <r>
      <rPr>
        <sz val="12"/>
        <color rgb="FF000000"/>
        <rFont val="Calibri"/>
        <family val="2"/>
      </rPr>
      <t xml:space="preserve"> [Video]. YouTube. &lt;https://www.youtube.com/watch?v=aTbk-jWyMcU&gt;</t>
    </r>
  </si>
  <si>
    <t>Snow Leopard Network, 2020a</t>
  </si>
  <si>
    <t>snow_leopard_network_2020a</t>
  </si>
  <si>
    <t>https://doi.org/10.1002/rse2.85</t>
  </si>
  <si>
    <t>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t>
  </si>
  <si>
    <t>Sirén et al., 2018</t>
  </si>
  <si>
    <t>siren_et_al_2018</t>
  </si>
  <si>
    <t>https://www.mbr-pwrc.usgs.gov/software/spacecap.html</t>
  </si>
  <si>
    <t>Singh, P., Gopalaswamy, A. M., Royle, A. J., Kumar, N. S. &amp; Karanth, K. U. (2010). SPACECAP: A Program to Estimate Animal Abundance and Density using Bayesian Spatially-Explicit Capture-Recapture Models. *Wildlife Conservation Society - India Program*, Centre for Wildlife Studies, Bangalure, India. Version 1.0. &lt;https://www.mbr-pwrc.usgs.gov/software/spacecap.html&gt;</t>
  </si>
  <si>
    <t>Singh et al., 2010</t>
  </si>
  <si>
    <t>singh_et_al_2010</t>
  </si>
  <si>
    <t>Software/program</t>
  </si>
  <si>
    <t>https://doi.org/10.7717/peerj.374</t>
  </si>
  <si>
    <t>Si, X., Kays, R., &amp; Ding, P. (2014). How long is enough to detect terrestrial animals? Estimating the minimum trapping effort on camera traps. *PeerJ, 2*, e374. &lt;https://doi.org/10.7717/peerj.374&gt;</t>
  </si>
  <si>
    <t>Si, Kays &amp; Ding, 2014</t>
  </si>
  <si>
    <t>Si et al., 2014</t>
  </si>
  <si>
    <t>si_et_al_2014</t>
  </si>
  <si>
    <t>https://doi.org/10.7717/peerj.9982</t>
  </si>
  <si>
    <t>Shirane, Y., Mori, F., Yamanaka, M., Nakanishi, M., Ishinazaka, T., Mano, T., Jimbo, M., Sashika, M., Tsubota, T., &amp; Shimozuru, M. (2020). Development of a noninvasive photograph-based method for the evaluation of body condition in free-ranging brown bears. *PeerJ, 8*, e9982. &lt;https://doi.org/10.7717/peerj.9982&gt;</t>
  </si>
  <si>
    <t>Shirane et al., 2020</t>
  </si>
  <si>
    <t>shirane_et_al_2020</t>
  </si>
  <si>
    <t>https://doi.org/10.1111/j.1469-1795.2009.00305.x</t>
  </si>
  <si>
    <t>Sharma, R.K., Jhala, Y., Qureshi, Q., Vattakaven, J., Gopal, R. &amp; Nayak, K. (2010). Evaluating capture-recapture population and Density estimation of tigers in a population with known parameters. *Animal Conservation, 13*(1), 94-103. &lt;https://doi.org/10.1111/j.1469-1795.2009.00305.x&gt;</t>
  </si>
  <si>
    <t>Sharma et al., 2010</t>
  </si>
  <si>
    <t>sharma_et_al_2010</t>
  </si>
  <si>
    <t>https://doi.org/10.7717/peerj.532</t>
  </si>
  <si>
    <t>Shannon, G., Lewis, J. S. &amp; Gerber, B. D. (2014). Recommended Survey Designs for Occupancy Modelling using Motion-activated Cameras: Insights from Empirical Wildlife Data. *PeerJ, 2*, e532. &lt;https://doi.org/10.7717/peerj.532&gt;</t>
  </si>
  <si>
    <t>Shannon et al., 2014</t>
  </si>
  <si>
    <t>shannon_et_al_2014</t>
  </si>
  <si>
    <t>https://doi.org/10.1139/z03-204</t>
  </si>
  <si>
    <t>Séquin, E. S., Jaeger M. M., Brussard P. F., &amp; Barrett, R. H. (2003). Wariness of Coyotes to Camera Traps Relative to Social Status and Territory Boundaries. Lincoln, NE, USA: University of Nebraska-Lincoln. &lt;https://doi.org/10.1139/z03-204&gt;</t>
  </si>
  <si>
    <t>Séquin, Jaeger &amp; Barrett, 2003</t>
  </si>
  <si>
    <t>Séquin et al., 2003</t>
  </si>
  <si>
    <t>sequin_et_al_2003</t>
  </si>
  <si>
    <t>https://www.wildlabs.net/sites/default/files/community/files/zsl_trail_camera_comparison_for_external_use.pdf</t>
  </si>
  <si>
    <t>Seccombe, S. (2017). *ZSL Trail Camera Comparison Testing.* Zoological Society of London: Conservation Technology Unit. &lt;https://www.wildlabs.net/sites/default/files/community/files/zsl_trail_camera_comparison_for_external_use.pdf&gt;</t>
  </si>
  <si>
    <t>Seccombe, 2017</t>
  </si>
  <si>
    <t>seccombe_2017</t>
  </si>
  <si>
    <t>https://doi.org/10.1002/rse2.54</t>
  </si>
  <si>
    <t>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t>
  </si>
  <si>
    <t>Scotson et al., 2017</t>
  </si>
  <si>
    <t>scotson_et_al_2017</t>
  </si>
  <si>
    <t>https://doi.org/10.1007/978-3-030-33157-3_15</t>
  </si>
  <si>
    <t>Schweiger, A. K. (2020). Spectral Field Campaigns: Planning and Data Collection. In Cavender-Bares, J., Gamon, J. A., &amp; Townsend, P. A (Eds.), *Remote Sensing of Plant Biodiversity* (pp. 385-423). &lt;https://doi.org/10.1007/978-3-030-33157-3_15&gt;</t>
  </si>
  <si>
    <t>Schweiger, 2020</t>
  </si>
  <si>
    <t>schweiger_2020</t>
  </si>
  <si>
    <t>https://doi.org/10.1002/eap.2618</t>
  </si>
  <si>
    <t>Schmidt, G. M., Graves, T. A., Pederson, J. C., &amp; Carroll, S. L. (2022). Precision and bias of spatial capture-recapture estimates: A multi‐site, multi‐year Utah black bear case study. *Ecological Applications, 32*(5), e2618. &lt;https://doi.org/10.1002/eap.2618&gt;</t>
  </si>
  <si>
    <t>Schmidt et al., 2022</t>
  </si>
  <si>
    <t>schmidt_et_al_2022</t>
  </si>
  <si>
    <t>https://www.gwern.net/docs/cat/biology/2008-schlexer.pdf</t>
  </si>
  <si>
    <t>Schlexer, F. V. (2008). Attracting Animals to Detection Devices. In R. A. Long, P. MacKay, W. J. Zielinski, &amp; J. C. Ray (Eds.), *Noninvasive Survey Methods for Carnivores* (pp. 263-292). Island Press. &lt;https://www.gwern.net/docs/cat/biology/2008-schlexer.pdf&gt;</t>
  </si>
  <si>
    <t>Schlexer, 2008</t>
  </si>
  <si>
    <t>schlexer_2008</t>
  </si>
  <si>
    <t>https://besjournals. onlinelibrary. wiley.com/doi/epdf/10.1111/2041-210X. 13133</t>
  </si>
  <si>
    <t>Schenider, S., Taylor, G. W., Linquist, S., &amp; Kremer, S. C. (2018). Past, Present, and Future Approaches Using Computer Vision for Animal Re-Identification from Camera Trap Data. *Methods in Ecology and Evolution, 10*, 461-470. &lt;https://besjournals. onlinelibrary. wiley.com/doi/epdf/10.1111/2041-210X. 13133&gt;</t>
  </si>
  <si>
    <t>Schenider et al., 2018</t>
  </si>
  <si>
    <t>schenider_et_al_2018</t>
  </si>
  <si>
    <t>https://doi.org/10.1002/rse2.153</t>
  </si>
  <si>
    <t>Schaus, J., Uzal, A., Gentle, L. K., Baker, P. J., Bearman‐Brown, L., Bullion, S., Gazzard, A., Lockwood, H., North, A., Reader, T., Scott, D. M., Sutherland, C. S., &amp; Yarnell, R. W. (2020). Application of the Random Encounter Model in citizen science projects to monitor animal densities. *Remote Sensing in Ecology and Conservation, 6*(4), 514-528. &lt;https://doi.org/10.1002/rse2.153&gt;</t>
  </si>
  <si>
    <t>Schaus et al., 2020</t>
  </si>
  <si>
    <t>schaus_et_al_2020</t>
  </si>
  <si>
    <t>https://doi.org/10.1016/j.baae.2022.03.007</t>
  </si>
  <si>
    <t>Santini, G., Abolaffio, M., Ossi, F., Franzetti, B., Cagnacci, F., &amp; Focardi, S. (2022) Population Assessment without Individual Identification Using Camera-Traps: A Comparison of Four Methods. *Basic and Applied Ecology, 61*, 68-81. &lt;https://doi.org/10.1016/j.baae.2022.03.007&gt;</t>
  </si>
  <si>
    <t>Santini et al., 2020</t>
  </si>
  <si>
    <t>santini_et_al_2020</t>
  </si>
  <si>
    <t>https://doi.org/10.1016/j.foreco.2012.01.013</t>
  </si>
  <si>
    <t>Samejima, H., Ong, R., Lagan, P. &amp; Kitayama, K. (2012). Camera-trapping rates of mammals and birds in a Bornean tropical rainforest under sustainable forest management. *Forest Ecology and Management, 270*, 248-256. &lt;https://doi.org/10.1016/j.foreco.2012.01.013&gt;</t>
  </si>
  <si>
    <t>Samejima et al., 2012</t>
  </si>
  <si>
    <t>samejima_et_al_2012</t>
  </si>
  <si>
    <t>https://www.youtube.com/watch?v=cD9V1ApYqCk</t>
  </si>
  <si>
    <t>https://www.youtube.com/embed/cD9V1ApYqCk?si=m-K4I94w4lL3yZDx</t>
  </si>
  <si>
    <t>Russell, M. (2020, Nov 29). *Fitting Poisson and zero-inflated Poisson models.* [Video]. YouTube. &lt;https://www.youtube.com/watch?v=cD9V1ApYqCk&gt;</t>
  </si>
  <si>
    <t>Russell, 2020</t>
  </si>
  <si>
    <t>russel_2020</t>
  </si>
  <si>
    <t>https://doi.org/10.1890/07-0601.1</t>
  </si>
  <si>
    <t>Royle, J. A., &amp; Young, K. V. (2008). A hierarchical model for spatial capture-recapture data. *Ecology, 89*(8), 2281-2289. &lt;https://doi.org/10.1890/07-0601.1&gt;</t>
  </si>
  <si>
    <t>Royle &amp; Young, 2008</t>
  </si>
  <si>
    <t>royle_young_2008</t>
  </si>
  <si>
    <t>https://doi.org/10.1890/0012-9658(2003)084[0777:EAFRPA]2.0.CO;2</t>
  </si>
  <si>
    <t>Royle, J. A., &amp; Nichols, J. D. (2003). Estimating abundance from repeated presence-absence data or point counts. *Ecology, 84*, 777-790. &lt;https://doi.org/10.1890/0012-9658(2003)084[0777:EAFRPA]2.0.CO;2&gt;</t>
  </si>
  <si>
    <t>Royle &amp; Nichols, 2003</t>
  </si>
  <si>
    <t>royle_nichols_2003</t>
  </si>
  <si>
    <t>https://doi.org/10.1111/2041-210x.12135</t>
  </si>
  <si>
    <t>Royle, J. A., Converse, S. J., &amp; Freckleton, R. (2014). Hierarchical spatial capture-recapture models: modelling population Density in stratified populations. *Methods in Ecology and Evolution, 5*(1), 37-43. &lt;https://doi.org/10.1111/2041-210x.12135&gt;</t>
  </si>
  <si>
    <t>Royle, Converse &amp; Freckleton, 2014</t>
  </si>
  <si>
    <t>Royle et al., 2014</t>
  </si>
  <si>
    <t>royle_et_al_2014</t>
  </si>
  <si>
    <t>https://pubs.usgs.gov/publication/70048654</t>
  </si>
  <si>
    <t>Royle, J. Chandler, R. B., Sollmann, R., Gardner, B. (2013). *Spatial capture-recapture*. Academic Press, Waltham, MA, USA. 612 pp., ISBN: 978-0-12-405939-9. &lt;https://pubs.usgs.gov/publication/70048654&gt;</t>
  </si>
  <si>
    <t>Royle et al., 2013</t>
  </si>
  <si>
    <t>royle_et_al_2013</t>
  </si>
  <si>
    <t>https://doi.org/10.1111/j.1365-2664.2008.01578.x</t>
  </si>
  <si>
    <t>Royle, J. A., Nichols, J. D., Karanth, K. U., &amp; Gopalaswamy, A. M. (2009). A hierarchical model for estimating Density in camera-trap studies. *Journal of Applied Ecology, 46*(1), 118-127. &lt;https://doi.org/10.1111/j.1365-2664.2008.01578.x&gt;</t>
  </si>
  <si>
    <t>Royle et al., 2009</t>
  </si>
  <si>
    <t>royle_et_al_2009</t>
  </si>
  <si>
    <t>https://doi.org/10.1007/s10336-010-0619-4</t>
  </si>
  <si>
    <t>Royle, J. A., &amp; Dorazio, R. M. (2012). Parameter-expanded data augmentation for Bayesian analysis of capture-recapture models. *Journal of Ornithology, 152*(S2), 521-537. &lt;https://doi.org/10.1007/s10336-010-0619-4&gt;</t>
  </si>
  <si>
    <t>Royle &amp; Dorazio, 2012</t>
  </si>
  <si>
    <t>royle_dorazio_2012</t>
  </si>
  <si>
    <t>https://doi.org/10.1016/B978-0-12-374097-7.50001-5</t>
  </si>
  <si>
    <t>Royle, J. A., &amp; Dorazio, R. M. (2008). *Hierarchical Modeling and Inference in Ecology: The Analysis of Data from Populations, Metapopulations and Communities.* 1st ed. Academic Press, Amsterdam; Boston. &lt;https://doi.org/10.1016/B978-0-12-374097-7.50001-5&gt;</t>
  </si>
  <si>
    <t>Royle &amp; Dorazio, 2008</t>
  </si>
  <si>
    <t>royle_dorazio_2008</t>
  </si>
  <si>
    <t>https://www.youtube.com/watch?v=yRRDi07FtPg</t>
  </si>
  <si>
    <t>https://www.youtube.com/embed/yRRDi07FtPg?si=vmGQslB9Wv9MnkYC</t>
  </si>
  <si>
    <r>
      <t xml:space="preserve">Royle, A. J. (2020, Oct 26) *Introduction to Spatial Capture-Recapture. oSCR Package*, </t>
    </r>
    <r>
      <rPr>
        <sz val="12"/>
        <color rgb="FF000000"/>
        <rFont val="Calibri"/>
        <family val="2"/>
      </rPr>
      <t>[Video]. YouTube</t>
    </r>
    <r>
      <rPr>
        <sz val="12"/>
        <color theme="1"/>
        <rFont val="Calibri"/>
        <family val="2"/>
      </rPr>
      <t>. &lt;https://www.youtube.com/watch?v=yRRDi07FtPg&gt;</t>
    </r>
  </si>
  <si>
    <t>Royle, 2020</t>
  </si>
  <si>
    <t>royle_2020</t>
  </si>
  <si>
    <t>https://www.youtube.com/watch?v=4HKFimATq9E</t>
  </si>
  <si>
    <t>https://www.youtube.com/embed/4HKFimATq9E</t>
  </si>
  <si>
    <r>
      <t>Royle, A. J. (2016, Oct 17). *'Spatial Capture-Recapture Modelling.’ CompSustNet*</t>
    </r>
    <r>
      <rPr>
        <sz val="12"/>
        <color rgb="FF000000"/>
        <rFont val="Calibri"/>
        <family val="2"/>
      </rPr>
      <t xml:space="preserve"> [Video]. YouTube. &lt;https://www.youtube.com/watch?v=4HKFimATq9E&gt;</t>
    </r>
  </si>
  <si>
    <t>CompSustNet, 2016</t>
  </si>
  <si>
    <t>Royle, 2016</t>
  </si>
  <si>
    <t>royle_2016</t>
  </si>
  <si>
    <t>https://www.jstor.org/stable/3695558</t>
  </si>
  <si>
    <t>Royle, J. A. (2004). N-mixture Models for estimating population size from spatially Repeated Counts. *International Biometric Society, 60*(1), 108-115. &lt;https://www.jstor.org/stable/3695558&gt;</t>
  </si>
  <si>
    <t>Royle, 2004</t>
  </si>
  <si>
    <t>royle_2004</t>
  </si>
  <si>
    <t>https://doi.org/10.1002/rse2.17</t>
  </si>
  <si>
    <t>Rowcliffe, J. M., Jansen, P. A., Kays, R., Kranstauber, B., &amp; Carbone, C. (2016). Wildlife speed cameras: measuring animal travel speed and day range using camera traps. *Remote Sensing in Ecology and Conservation, 2*, 84-94. &lt;https://doi.org/10.1002/rse2.17&gt;</t>
  </si>
  <si>
    <t>Rowcliffe et al., 2016</t>
  </si>
  <si>
    <t>rowcliffe_et_al_2016</t>
  </si>
  <si>
    <t>https://doi.org/10.1111/2041-210x.12278</t>
  </si>
  <si>
    <t>Rowcliffe, J. M., Kays, R., Kranstauber, B., Carbone, C., Jansen, P. A., &amp; Fisher, D. (2014). Quantifying levels of animal activity using camera trap data. *Methods in Ecology and Evolution, 5*(11), 1170-1179. &lt;https://doi.org/10.1111/2041-210x.12278&gt;</t>
  </si>
  <si>
    <t>Rowcliffe et al., 2014</t>
  </si>
  <si>
    <t>rowcliffe_et_al_2014</t>
  </si>
  <si>
    <t>https://doi.org/10.1002/jwmg.533</t>
  </si>
  <si>
    <t>Rowcliffe, J. M., Kays, R., Carbone, C., &amp; Jansen, P. A. (2013). Clarifying assumptions behind the estimation of animal Density from camera trap rates. *The Journal of Wildlife Management, 77*(5), 876-876. &lt;https://doi.org/10.1002/jwmg.533&gt;</t>
  </si>
  <si>
    <t>Rowcliffe et al., 2013</t>
  </si>
  <si>
    <t>rowcliffe_et_al_2013</t>
  </si>
  <si>
    <t>https://doi.org/10.1111/j.2041-210X.2011.00094.x</t>
  </si>
  <si>
    <t>Rowcliffe, M. J., Carbone, C., Jansen, P. A., Kays, R., &amp; Kranstauber, B. (2011). Quantifying the sensitivity of camera traps: an adapted distance sampling approach. *Methods in Ecology and Evolution, 2*(5), 464-476. &lt;https://doi.org/10.1111/j.2041-210X.2011.00094.x&gt;</t>
  </si>
  <si>
    <t>Rowcliffe et al., 2011</t>
  </si>
  <si>
    <t>rowcliffe_et_al_2011</t>
  </si>
  <si>
    <t>https://doi.org/10.1111/j.1365-2664.2008.01473.x</t>
  </si>
  <si>
    <t>Rowcliffe, J. M., Field, J., Turvey, S. T., &amp; Carbone, C. (2008). Estimating animal Density using camera traps without the need for individual recognition. *Journal of Applied Ecology, 45*(4), 1228-1236. &lt;https://doi.org/10.1111/j.1365-2664.2008.01473.x&gt;</t>
  </si>
  <si>
    <t>Rowcliffe et al., 2008</t>
  </si>
  <si>
    <t>rowcliffe_et_al_2008</t>
  </si>
  <si>
    <t>https://doi.org/10.1111/j.1469-1795.2008.00180.x</t>
  </si>
  <si>
    <t>Rowcliffe, J. M., &amp; Carbone, C. (2008). Surveys Using Camera Traps: Are We Looking to a Brighter Future? *Animal Conservation, 11*(3), 185-86. &lt;https://doi.org/10.1111/j.1469-1795.2008.00180.x&gt;</t>
  </si>
  <si>
    <t>Rowcliffe &amp; Carbone, 2008</t>
  </si>
  <si>
    <t>rowcliffe_carbone_2008</t>
  </si>
  <si>
    <t>https://cran.r-project.org/web/packages/activity/index.html</t>
  </si>
  <si>
    <t>Rowcliffe, M. (2023). *Package ‘activity. * R package version 1.3.4. &lt;https://cran.r-project.org/web/packages/activity/index.html&gt;</t>
  </si>
  <si>
    <t>Rowcliffe, 2023</t>
  </si>
  <si>
    <t>rowcliffe_2023</t>
  </si>
  <si>
    <t>https://doi.org/10.32614/CRAN.package.activity</t>
  </si>
  <si>
    <t>Rowcliffe, M. (2014). *Package 'activity': Animal Activity Statistics.* R package version 1.3.4. &lt;https://doi.org/10.32614/CRAN.package.activity&gt;</t>
  </si>
  <si>
    <t>Rowcliffe, 2014</t>
  </si>
  <si>
    <t>rowcliffe_2014</t>
  </si>
  <si>
    <t>https://pelagicpublishing.com/products/camera-trapping-for-wildlife-research?srsltid=AfmBOormKSlIbYKZ6LlpHlQzLw42FEe5mrOp7fnjFBfe1ncktqb9B10H</t>
  </si>
  <si>
    <t>Rovero, F., &amp; Zimmermann, F. (2016). *Camera Trapping for Wildlife Research*. Exeter: Pelagic Publishing, UK. &lt;https://pelagicpublishing.com/products/camera-trapping-for-wildlife-research?srsltid=AfmBOormKSlIbYKZ6LlpHlQzLw42FEe5mrOp7fnjFBfe1ncktqb9B10H&gt;</t>
  </si>
  <si>
    <t>Rovero &amp; Zimmermann, 2016</t>
  </si>
  <si>
    <t>rovero_zimmermann_2016</t>
  </si>
  <si>
    <t>https://www.researchgate.net/publication/229057405_Camera_trapping_for_inventorying_terrestrial_vertebrates</t>
  </si>
  <si>
    <t>Rovero, F., &amp; Tobler, M., (2010). Camera trapping for inventorying terrestrial vertebrates. *Manual on Field Recording Techniques and Protocols for All Taxa Biodiversity Inventories and Monitoring*. &lt;https://www.researchgate.net/publication/229057405_Camera_trapping_for_inventorying_terrestrial_vertebrates&gt;</t>
  </si>
  <si>
    <t>Rovero &amp; Tobler, 2010</t>
  </si>
  <si>
    <t>rovero_tobler_2010</t>
  </si>
  <si>
    <t>https://www.jstor.org/stable/25623081</t>
  </si>
  <si>
    <t>Rovero, F., &amp; Marshall, A. R. (2009). Camera Trapping Photographic Rate as an Index of Density in Forest Ungulates. *Journal of Applied Ecology, 46*(5), 1011-1017. &lt;https://www.jstor.org/stable/25623081&gt;</t>
  </si>
  <si>
    <t>Rovero &amp; Marshall, 2009</t>
  </si>
  <si>
    <t>rovero_marshall_2009</t>
  </si>
  <si>
    <t>https://doi.org/10.4404/hystrix-24.2-6316</t>
  </si>
  <si>
    <t>Rovero, F., Zimmermann, F., Berzi, D., &amp; Meek, P. (2013). “Which camera trap type and how many do I need?” A review of camera features and study designs for a range of wildlife research applications. *Hystrix, the Italian Journal of Mammalogy, 24*(2), 148-156. &lt;https://doi.org/10.4404/hystrix-24.2-6316&gt;</t>
  </si>
  <si>
    <t>Rovero et al., 2013</t>
  </si>
  <si>
    <t>rovero_et_al_2013</t>
  </si>
  <si>
    <t>https://doi.org/10.2981/0909-6396(2008)14[358:EOFMUT]2.0.CO;2</t>
  </si>
  <si>
    <t>Rönnegård, L., Sand, H., Andrén, H., Månsson, J., &amp; Pehrson, Å. (2008). Evaluation of four methods used to estimate population density of moose Alces alces. *Wildlife Biology, 14*(3), 358-371. &lt;https://doi.org/10.2981/0909-6396(2008)14[358:EOFMUT]2.0.CO;2&gt;</t>
  </si>
  <si>
    <t>Rönnegård et al., 2008</t>
  </si>
  <si>
    <t>ronnegard_et_al_2008</t>
  </si>
  <si>
    <t>https://doi.org/10.1371/journal.pone.0198766</t>
  </si>
  <si>
    <t>Romairone, J., Jiménez, J., Luque-Larena, J. J., &amp; Mougeot, F. (2018). Spatial capture-recapture design and modelling for the study of small mammals. *PLOS ONE, 13*(6), e0198766. &lt;https://doi.org/10.1371/journal.pone.0198766&gt;</t>
  </si>
  <si>
    <t>Romairone et al., 2018</t>
  </si>
  <si>
    <t>romairone_et_al_2018</t>
  </si>
  <si>
    <t>https://doi.org/10.1525/bio.2009.59.2.9</t>
  </si>
  <si>
    <t>Roemer, G. W., Gompper, M. E., &amp; Van Valkenburgh, B. (2009). The Ecological Role of the Mammalian Mesocarnivore. *BioScience, 59*(2), 165-173. &lt;https://doi.org/10.1525/bio.2009.59.2.9&gt;</t>
  </si>
  <si>
    <t>Roemer et al., 2009</t>
  </si>
  <si>
    <t>roemer_et_al_2009</t>
  </si>
  <si>
    <t>https://rpubs.com/Roeland-KINDT/694021</t>
  </si>
  <si>
    <t>Roeland Kindt, R. (2020). *Species Accumulation Curves with vegan, BiodiversityR and ggplot2.* &lt;https://rpubs.com/Roeland-KINDT/694021&gt;</t>
  </si>
  <si>
    <t>Roeland, 2020</t>
  </si>
  <si>
    <t>roeland_2020</t>
  </si>
  <si>
    <t>https://doi.org/10.1002/wsb.1055</t>
  </si>
  <si>
    <t>Robinson, S. G., Weithman, C. E., Bellman, H. A., Prisley, S. P., Fraser, J. D., Catlin, D. H., &amp; Karpanty, S. M. (2020). Assessing Error in Locations of Conspicuous Wildlife Using Handheld GPS Units and Location Offset Methods. *Wildlife Society Bulletin, 44*(1), 163-172. &lt;https://doi.org/10.1002/wsb.1055&gt;</t>
  </si>
  <si>
    <t>Robinson et al., 2020</t>
  </si>
  <si>
    <t>robinson_et_al_2020</t>
  </si>
  <si>
    <t>https://www.youtube.com/watch?v=Jj7LYrU_6RA&amp;t=3s</t>
  </si>
  <si>
    <t>Rob K Statistics (2018, Oct 16). *Species Accumulation Curves* [Video]. YouTube. &lt;https://www.youtube.com/watch?v=Jj7LYrU_6RA&amp;t=3s&gt;</t>
  </si>
  <si>
    <t>Rob K Statistics, 2018</t>
  </si>
  <si>
    <t>rk_stats_2018</t>
  </si>
  <si>
    <t>https://www2.gov.bc.ca/assets/download/DABCE3A5C7934410A8307285070C24EA</t>
  </si>
  <si>
    <t>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t>
  </si>
  <si>
    <t>Resources Information Standards Committee [RISC], 2019</t>
  </si>
  <si>
    <t>risc_2019</t>
  </si>
  <si>
    <t>Protocol/Manual</t>
  </si>
  <si>
    <t>https://www.youtube.com/watch?v=ywHVb0Q-qsM</t>
  </si>
  <si>
    <t>Riffomonas Project (2022b, Mar 24). *Generating a rarefaction curve from collector's curves in R within the tidyverse (CC198)* [Video]. YouTube. &lt;https://www.youtube.com/watch?v=ywHVb0Q-qsM&gt;</t>
  </si>
  <si>
    <t>Riffomonas Project, 2022</t>
  </si>
  <si>
    <t>Riffomonas Project, 2022b</t>
  </si>
  <si>
    <t>riffomonas_project_2022b</t>
  </si>
  <si>
    <t>https://www.youtube.com/watch?v=wq1SXGQYgCs</t>
  </si>
  <si>
    <t>Riffomonas Project (2022a, Mar 17). *Using vegan to calculate alpha diversity metrics within the tidyverse in R (CC196)* [Video]. YouTube. &lt;https://www.youtube.com/watch?v=wq1SXGQYgCs&gt;</t>
  </si>
  <si>
    <t>Riffomonas Project, 2022a</t>
  </si>
  <si>
    <t>riffomonas_project_2022a</t>
  </si>
  <si>
    <t>https://doi.org/10.1198/jabes.2009.08038</t>
  </si>
  <si>
    <t>Ridout, M. S., &amp; Linkie, M. (2009). Estimating overlap of daily activity patterns from camera trap data. *Journal of Agricultural, Biological, and Environmental Statistics, 14*(3), 322-337. &lt;https://doi.org/10.1198/jabes.2009.08038&gt;</t>
  </si>
  <si>
    <t>Ridout &amp; Linkie, 2009</t>
  </si>
  <si>
    <t>ridout_linkie_2009</t>
  </si>
  <si>
    <t>https://doi.org/10.1644/13-mamm-a-126</t>
  </si>
  <si>
    <t>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t>
  </si>
  <si>
    <t>Rich et al., 2014</t>
  </si>
  <si>
    <t>rich_et_al_2014</t>
  </si>
  <si>
    <t>https://doi.org/10.1111/emr.12444</t>
  </si>
  <si>
    <t>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t>
  </si>
  <si>
    <t>Rendall et al., 2021</t>
  </si>
  <si>
    <t>rendall_et_al_2021</t>
  </si>
  <si>
    <t>https://www.reconyx.com/img/file/HyperFire_2_User_Guide_2018_07_05_v5.pdf</t>
  </si>
  <si>
    <t>Reconyx Inc. (2018). *Hyperfire Professional/Outdoor Instruction Manual*. Holmen, WI, USA. &lt;https://www.reconyx.com/img/file/HyperFire_2_User_Guide_2018_07_05_v5.pdf&gt;</t>
  </si>
  <si>
    <t>Reconyx Inc., 2018</t>
  </si>
  <si>
    <t>reconyx_inc_2018</t>
  </si>
  <si>
    <t>https://ab-rcsc.github.io/RCSC-WildCAM_Remote-Camera-Survey-Guidelines-and-Metadata-Standards/1_Survey-guidelines/1_0.1_Citation-and-Info.html</t>
  </si>
  <si>
    <t>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t>
  </si>
  <si>
    <t>Alberta Remote Camera Steering Committee [RCSC] et al., 2024</t>
  </si>
  <si>
    <t>rcsc_et_al_2024</t>
  </si>
  <si>
    <t>RCSC, 2024, personal communications</t>
  </si>
  <si>
    <t>rcsc_2024b</t>
  </si>
  <si>
    <t>Alberta Remote Camera Steering Committee [RCSC], 2024b</t>
  </si>
  <si>
    <t>https://ab-rcsc.github.io/RCSC-WildCAM_Remote-Camera-Survey-Guidelines-and-Metadata-Standards/2_metadata-standards/2_0.1_Citation-and-Info.html</t>
  </si>
  <si>
    <t>Alberta Remote Camera Steering Committee [RCSC]. (2024a). *Remote Camera Metadata Standards: Standards for Alberta*. Version 2.0. Edmonton, Alberta. &lt;https://ab-rcsc.github.io/RCSC-WildCAM_Remote-Camera-Survey-Guidelines-and-Metadata-Standards/2_metadata-standards/2_0.1_Citation-and-Info.html&gt;</t>
  </si>
  <si>
    <t>Alberta Remote Camera Steering Committee [RCSC], 2024</t>
  </si>
  <si>
    <t>Alberta Remote Camera Steering Committee [RCSC], 2024a</t>
  </si>
  <si>
    <t>rcsc_2024a</t>
  </si>
  <si>
    <t>https://onlinelibrary.wiley.com/doi/pdf/10.1002/ece3.4240</t>
  </si>
  <si>
    <t>Randler, C., &amp; Kalb, N. (2018). Distance and size matters: A comparison of six wildlife camera traps and their usefulness for wild birds. *Ecology and Evolution*, 1-13. &lt;https://onlinelibrary.wiley.com/doi/pdf/10.1002/ece3.4240&gt;</t>
  </si>
  <si>
    <t>Randler &amp; Kalb, 2018</t>
  </si>
  <si>
    <t>randler_kalb_2018</t>
  </si>
  <si>
    <t>https://www.jstor.org/stable/23525262</t>
  </si>
  <si>
    <t>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t>
  </si>
  <si>
    <t>Ramage et al., 2013</t>
  </si>
  <si>
    <t>ramage_et_al_2013</t>
  </si>
  <si>
    <t>https://www.nature.com/scitable/knowledge/library/characterizing-communities-13241173/</t>
  </si>
  <si>
    <t>Pyron, M. (2010) Characterizing Communities. *Nature Education Knowledge, 3*(10):39. &lt;https://www.nature.com/scitable/knowledge/library/characterizing-communities-13241173/&gt;</t>
  </si>
  <si>
    <t>Pyron, 2010</t>
  </si>
  <si>
    <t>pyron_2010</t>
  </si>
  <si>
    <t>https://www.proteus.co.nz/news-tips-and-tricks/occupancy-modelling-more-than-species-presenceabsence</t>
  </si>
  <si>
    <t>Proteus (N.D.). *Occupancy modelling - more than species presence/absence!* [Webpage]. &lt;https://www.proteus.co.nz/news-tips-and-tricks/occupancy-modelling-more-than-species-presenceabsence&gt;</t>
  </si>
  <si>
    <t>Proteus, N.D.</t>
  </si>
  <si>
    <t>proteus_nd</t>
  </si>
  <si>
    <t>Website</t>
  </si>
  <si>
    <t>https://www.youtube.com/watch?v=tCh7rTu6fvQ</t>
  </si>
  <si>
    <t>Proteus. (2019b, Aug 22). *Occupancy models - how many covariates can I include?* [Video]. YouTube. &lt;https://www.youtube.com/watch?v=tCh7rTu6fvQ&gt;</t>
  </si>
  <si>
    <t>Proteus, 2019b</t>
  </si>
  <si>
    <t>proteus_2019b</t>
  </si>
  <si>
    <t>https://www.youtube.com/watch?v=zKQFY8W4ceU</t>
  </si>
  <si>
    <t>Proteus. (2019a, May 30). *Occupancy modelling - the difference between probability and proportion of units occupied* [Video]. YouTube. &lt;https://www.youtube.com/watch?v=zKQFY8W4ceU&gt;</t>
  </si>
  <si>
    <t>Proteus, 2019a</t>
  </si>
  <si>
    <t>proteus_2019a</t>
  </si>
  <si>
    <t>https://www.youtube.com/watch?v=Sp4kb4_TiBA&amp;t=2s</t>
  </si>
  <si>
    <t>https://www.youtube.com/embed/Sp4kb4_TiBA?si=HfYJ3DgqOJfiJ4Z4l</t>
  </si>
  <si>
    <t>Proteus (2018, Mar 19). *Occupancy modelling - more than species presence/absence!* [Video]. YouTube. &lt;https://www.youtube.com/watch?v=Sp4kb4_TiBA&amp;t=2s&gt;</t>
  </si>
  <si>
    <t>Proteus, 2018</t>
  </si>
  <si>
    <t>proteus_2018</t>
  </si>
  <si>
    <t>https://www.youtube.com/watch?v=ghhZClDRK_g&amp;source_ve_path=OTY3MTQbqI</t>
  </si>
  <si>
    <t>Project Dragonfly. (2019, Jan 24). *Abundance, species richness, and diversity* [Video]. YouTube. &lt;https://www.youtube.com/watch?v=ghhZClDRK_g&amp;source_ve_path=OTY3MTQbqI&gt;</t>
  </si>
  <si>
    <t>Project Dragonfly, 2019</t>
  </si>
  <si>
    <t>project_dragonfly_2019</t>
  </si>
  <si>
    <t>https://doi.org/10.1016/j.gecco.2022.e02080</t>
  </si>
  <si>
    <t>Proctor, M. F., Garshelis, D. L., Thatte, P., Steinmetz, R., Crudge, B., McLellan, B. N., McShea, W. J., Ngoprasert, D., Nawaz, M. A., Te Wong, S., Sharma, S., Fuller, A. K., Dharaiya, N., Pigeon, K. E., Fredriksson, G., Wang, D., Li, S., &amp; Hwang, M. (2022). Review of field methods for monitoring Asian bears. *Global Ecology and Conservation, 35*, e02080. &lt;https://doi.org/10.1016/j.gecco.2022.e02080&gt;</t>
  </si>
  <si>
    <t>Proctor et al., 2022</t>
  </si>
  <si>
    <t>proctor_et_al_2022</t>
  </si>
  <si>
    <t>https://doi.org/10.1644/11-mamm-s-177.1</t>
  </si>
  <si>
    <t>Powell, R. A., &amp; Mitchell, M. S. (2012). What is a home range? *Journal of Mammalogy, 93*(4), 948-958. &lt;https://doi.org/10.1644/11-mamm-s-177.1&gt;</t>
  </si>
  <si>
    <t>Powell &amp; Mitchell, 2012</t>
  </si>
  <si>
    <t>powell_mitchell_2012</t>
  </si>
  <si>
    <t>https://doi.org/10.1002/rse2.67</t>
  </si>
  <si>
    <t>Pfeffer, S. E., Spitzer, R., Allen, A. M., Hofmeester, T. R., Ericsson, G., Widemo, F., Singh, N. J., &amp; Cromsigt, J. P. G. M. (2018). Pictures or pellets? Comparing camera trapping and dung counts as methods for estimating population densities of ungulates. *Remote Sensing in Ecology and Conservation, 4*(2), 173-183. &lt;https://doi.org/10.1002/rse2.67&gt;</t>
  </si>
  <si>
    <t>Pfeffer et al., 2018</t>
  </si>
  <si>
    <t>pfeffer_et_al_2018</t>
  </si>
  <si>
    <t>https://doi.org/10.1111/j.1469-1795.2009.00309.x</t>
  </si>
  <si>
    <t>Pettorelli, N., Lobora, A. L., Msuha, M. J., Foley, C., &amp; Durant, S. M. (2010). Carnivore biodiversity in Tanzania: Revealing the distribution patterns of secretive mammals using camera traps. *Animal Conservation, 13*(2), 131-139. &lt;https://doi.org/10.1111/j.1469-1795.2009.00309.x&gt;</t>
  </si>
  <si>
    <t>Pettorelli et al., 2010</t>
  </si>
  <si>
    <t>pettorelli_et_al_2010</t>
  </si>
  <si>
    <t>https://doi.org/10.1002/ece3.7619</t>
  </si>
  <si>
    <t>Pettigrew, P., Sigouin, D., &amp; St‐Laurent, M. (2021). Testing the precision and sensitivity of density estimates obtained with a camera‐trap method revealed limitations and opportunities. *Ecology and Evolution, 11*(12), 7879-7889. &lt;https://doi.org/10.1002/ece3.7619&gt;</t>
  </si>
  <si>
    <t>Pettigrew, Sigouin, &amp; St‐Laurent, 2021</t>
  </si>
  <si>
    <t>Pettigrew et al., 2021</t>
  </si>
  <si>
    <t>pettigrew_et_al_2021</t>
  </si>
  <si>
    <t>https://doi.org/10.1371/journal.pone.0166689</t>
  </si>
  <si>
    <t>Pease, B. S., Nielsen, C. K., &amp; Holzmueller, E. J. (2016). Single-Camera Trap Survey Designs Miss Detections: Impacts on Estimates of Occupancy and Community Metrics. *PloS One, 11*(11), e0166689. &lt;https://doi.org/10.1371/journal.pone.0166689&gt;</t>
  </si>
  <si>
    <t>Pease, Nielsen &amp; Holzmueller, 2016</t>
  </si>
  <si>
    <t>Pease et al., 2016</t>
  </si>
  <si>
    <t>pease_et_al_2016</t>
  </si>
  <si>
    <t>https://jamesepaterson.github.io/jamespatersonblog/2024-06-02_implicitdynamicsoccupancy.html</t>
  </si>
  <si>
    <t>Paterson, J. (2024). *Implicit dynamics occupancy models in R.* &lt;https://jamesepaterson.github.io/jamespatersonblog/2024-06-02_implicitdynamicsoccupancy.html&gt;</t>
  </si>
  <si>
    <t>Paterson, 2024</t>
  </si>
  <si>
    <t>paterson_2024</t>
  </si>
  <si>
    <t>https://doi.org/10.1111/2041-210X.13501.</t>
  </si>
  <si>
    <t>https://conservation-decisions.shinyapps.io/smsPOMDP/</t>
  </si>
  <si>
    <t>Pascal, L., Memarzadeh, M., Boettiger, C., Lloyd, H., &amp; Chadès, I. (2020). A Shiny R app to solve the problem of when to stop managing or surveying species under imperfect detection. Methods in *Ecology and Evolution, 11*(12), 1707-1715. &lt;https://doi.org/10.1111/2041-210X.13501&gt;.</t>
  </si>
  <si>
    <t>Pascal et al., 2020</t>
  </si>
  <si>
    <t>pascal_et_al_2020</t>
  </si>
  <si>
    <t>https://doi.org/10.1111/brv.12334</t>
  </si>
  <si>
    <t>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t>
  </si>
  <si>
    <t>Parsons et al., 2018</t>
  </si>
  <si>
    <t>parsons_et_al_2018</t>
  </si>
  <si>
    <t>https://doi.org/10.1093/jmammal/gyx128</t>
  </si>
  <si>
    <t>Parsons, A. W., Forrester, T., McShea, W. J., Baker-Whatton, M. C., Millspaugh, J. J., &amp; Kays, R. (2017). Do occupancy or detection rates from camera traps reflect deer density? *Journal of Mammalogy, 98*(6), 1547-1557. &lt;https://doi.org/10.1093/jmammal/gyx128&gt;</t>
  </si>
  <si>
    <t>Parsons et al., 2017</t>
  </si>
  <si>
    <t>parsons_et_al_2017</t>
  </si>
  <si>
    <t>https://doi.org/10.1890/0012-9615(2003)073[0001:Smdeaf]2.0.Co;2</t>
  </si>
  <si>
    <t>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t>
  </si>
  <si>
    <t>Parmenter et al., 2003</t>
  </si>
  <si>
    <t>parmenter_et_al_2003</t>
  </si>
  <si>
    <t>https://onlinelibrary.wiley.com/doi/abs/10.1111/aje.12566</t>
  </si>
  <si>
    <t>Palmer, M. S., Swanson, A., Kosmala, M., Arnold, T., &amp; Packer, C. (2018). Evaluating relative abundance indices for terrestrial herbivores from large‐scale camera trap Surveys. *African Journal of Ecology*, 56, 791-803. &lt;https://onlinelibrary.wiley.com/doi/abs/10.1111/aje.12566&gt;</t>
  </si>
  <si>
    <t>Palmer et al., 2018</t>
  </si>
  <si>
    <t>palmer_et_al_2018</t>
  </si>
  <si>
    <t>https://doi.org/10.1002/rse2.269</t>
  </si>
  <si>
    <t>Palencia, P., Barroso, P., Vicente, J., Hofmeester, T. R., Ferreres, J., &amp; Acevedo, P. (2022b). Random encounter model is a reliable method for estimating population density of multiple species using camera traps. *Remote Sensing in Ecology and Conservation, 8*(5), 670-682. &lt;https://doi.org/10.1002/rse2.269&gt;</t>
  </si>
  <si>
    <t>Palencia et al., 2022b</t>
  </si>
  <si>
    <t>palencia_et_al_2022b</t>
  </si>
  <si>
    <t>https://doi.org/10.1111/jzo.12945</t>
  </si>
  <si>
    <t>Palencia, P., Vicente, J., Soriguer, R. C., &amp; Acevedo, P. (2022). Towards a best‐practices guide for camera trapping: assessing differences among camera trap models and settings under field conditions. *Journal of Zoology, 316*(3), 197-208. &lt;https://doi.org/10.1111/jzo.12945&gt;</t>
  </si>
  <si>
    <t>Palencia et al., 2022</t>
  </si>
  <si>
    <t>palencia_et_al_2022</t>
  </si>
  <si>
    <t>https://doi.org/10.1111/1365-2664.13913</t>
  </si>
  <si>
    <t>Palencia, P., Rowcliffe, J. M., Vicente, J., &amp; Acevedo, P. (2021). Assessing the camera trap methodologies used to estimate Density of unmarked populations. *Journal of Applied Ecology, 58*(8), 1583-1592. &lt;https://doi.org/10.1111/1365-2664.13913&gt;</t>
  </si>
  <si>
    <t>Palencia et al., 2021</t>
  </si>
  <si>
    <t>palencia_et_al_2021</t>
  </si>
  <si>
    <t>https://www.youtube.com/watch?v=NUW4oLGeQwk</t>
  </si>
  <si>
    <t>https://www.youtube.com/embed/NUW4oLGeQwk?si=isAJ3uO31eANSkDv</t>
  </si>
  <si>
    <t>Palencia &amp; Project ENETWILD, 2022</t>
  </si>
  <si>
    <t>palencia_enetwild_2022</t>
  </si>
  <si>
    <t>https://doi.org/10.1111/2041-210x.12499</t>
  </si>
  <si>
    <t>Pacifici, K., Reich, B. J., Dorazio, R. M., Conroy, M. J., &amp; McPherson, J. (2016). Occupancy estimation for rare species using a spatially‐adaptive sampling design. *Methods in Ecology and Evolution, 7*(3), 285-293. &lt;https://doi.org/10.1111/2041-210x.12499&gt;</t>
  </si>
  <si>
    <t>Pacifici et al., 2016</t>
  </si>
  <si>
    <t>pacifici_et_al_2016</t>
  </si>
  <si>
    <t>https://pubs.usgs.gov/publication/70119899</t>
  </si>
  <si>
    <t>Otis, D. L., Burnham, K. P., White, G. C.. &amp; Anderson, D. R. (1978). Statistical Inference from Capture Data on Closed Animal Populations. *Wildlife Monographs, 62*, 3-135. &lt;https://pubs.usgs.gov/publication/70119899&gt;</t>
  </si>
  <si>
    <t>Otis et al., 1978</t>
  </si>
  <si>
    <t>otis_et_al_1978</t>
  </si>
  <si>
    <t>https://www.youtube.com/channel/UCc87aAzhX7EUOalyCohzqsQ</t>
  </si>
  <si>
    <t>oscrpackage206 (2020) *oSCR Package.* [Channel]. YouTube. &lt;https://www.youtube.com/channel/UCc87aAzhX7EUOalyCohzqsQ&gt;</t>
  </si>
  <si>
    <t>oscrpackage206, 2020</t>
  </si>
  <si>
    <t>oscrpackage206</t>
  </si>
  <si>
    <t>https://doi.org/10.32614/CRAN.package.vegan</t>
  </si>
  <si>
    <t>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t>
  </si>
  <si>
    <t>Oksanen et al., 2024</t>
  </si>
  <si>
    <t>oksanen_et_al_2024</t>
  </si>
  <si>
    <t>https://doi.org/10.1098/rspb.2016.1234</t>
  </si>
  <si>
    <t>Ofstad, E. G., Herfindal, I., Solberg, E. J., &amp; Saether, B. E. (2016). Home ranges, habitat and body mass: Simple correlates of home range size in ungulates. *Proceedings of the Royal Society B: Biological Sciences, 283* (1845), 20161234. &lt;https://doi.org/10.1098/rspb.2016.1234&gt;</t>
  </si>
  <si>
    <t>Ofstad, 2016</t>
  </si>
  <si>
    <t>ofstad_2016</t>
  </si>
  <si>
    <t>https://doi.org/10.1371/journal.pone.0175684</t>
  </si>
  <si>
    <t>O'Connor, K. M., Nathan, L. R., Liberati, M. R., Tingley, M. W., Vokoun, J. C., &amp; Rittenhouse, T. A. G. (2017). Camera trap arrays improve detection probability of wildlife: Investigating study design considerations using an empirical dataset. *PloS One, 12*(4), e0175684. &lt;https://doi.org/10.1371/journal.pone.0175684&gt;</t>
  </si>
  <si>
    <t>Obbard, Howe &amp; Kyle, 2010</t>
  </si>
  <si>
    <t>O'Connor et al., 2017</t>
  </si>
  <si>
    <t>oconnor_et_al_2017</t>
  </si>
  <si>
    <t>https://doi.org/10.2193/0022-541X(2006)70[1625:ESOADP]2.0.CO;2</t>
  </si>
  <si>
    <t>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t>
  </si>
  <si>
    <t>O'Connell et al., 2011</t>
  </si>
  <si>
    <t>oconnell_et_al_2011</t>
  </si>
  <si>
    <t>https://doi.org/10.1007/978-4-431-99495-4_6</t>
  </si>
  <si>
    <t>O'Connell, A. F., &amp; Bailey, L. L. (2011a). Inference for Occupancy and Occupancy Dynamics. In O'Connell, A. F. Nichols, J. D. &amp; Karanth, K. U. (Eds.), *Camera Traps In Animal Ecology: Methods and Analyses* (pp. 191-206). Springer. &lt;https://doi.org/10.1007/978-4-431-99495-4_6&gt;</t>
  </si>
  <si>
    <t>O'Connell et al., 2006</t>
  </si>
  <si>
    <t>oconnell_et_al_2006</t>
  </si>
  <si>
    <t>https://doi.org/10.1007/978-4-431-99495-4</t>
  </si>
  <si>
    <t>O'Connell, A. F., Nichols, J. D., &amp; Karanth, K. U. (Eds. ). (2010). *Camera traps in Animal Ecology: Methods and Analyses*. Springer. &lt;https://doi.org/10.1007/978-4-431-99495-4&gt;</t>
  </si>
  <si>
    <t>O'Connell &amp; Bailey, 2011a</t>
  </si>
  <si>
    <t>oconnell_bailey_2011a</t>
  </si>
  <si>
    <t>O'Brien, T. G. (2011). Abundance, Density and Relative Abundance: A Conceptual Framework. In A. F. O'Connell, J. D. Nichols, &amp; K. U. Karanth (Eds.), *Camera Traps In Animal Ecology: Methods and Analyses* (pp. 71-96). Springer. &lt;https://doi.org/10.1007/978-4-431-99495-4_6&gt;</t>
  </si>
  <si>
    <t>O'Brien, 2010</t>
  </si>
  <si>
    <t>O'Brien &amp; Kinnaird, 2011</t>
  </si>
  <si>
    <t>obrien_kinnaird_2011</t>
  </si>
  <si>
    <t>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t>
  </si>
  <si>
    <t>O'Brien et al., 2013</t>
  </si>
  <si>
    <t>obrien_et_al_2013</t>
  </si>
  <si>
    <t>https://www.jstor.org/stable/41417102</t>
  </si>
  <si>
    <t>O'Brien, T. G., &amp; Kinnaird, M. F. (2011). Density estimation of sympatric carnivores using spatially explicit capture-recapture methods and standard trapping grid. *Ecological Applications, 21*(8), 2908-2916. &lt;https://www.jstor.org/stable/41417102&gt;</t>
  </si>
  <si>
    <t>O'Brien, Kinnaird &amp; Wibisono, 2013</t>
  </si>
  <si>
    <t>O'Brien et al., 2011</t>
  </si>
  <si>
    <t>obrien_et_al_2011</t>
  </si>
  <si>
    <t>https://doi.org/10.1017/s1367943003003172</t>
  </si>
  <si>
    <t>O'Brien, T. G., Kinnaird, M. F., &amp; Wibisono, H. T. (2003). Crouching tigers, hidden prey: Sumatran tiger and prey populations in a tropical forest landscape. *Animal Conservation, 6*(2), 131-139. &lt;https://doi.org/10.1017/s1367943003003172&gt;</t>
  </si>
  <si>
    <t>O'Brien, Kinnaird &amp; Wibisono, 2011</t>
  </si>
  <si>
    <t>O'Brien, 2011</t>
  </si>
  <si>
    <t>obrien_2011</t>
  </si>
  <si>
    <t>https://library.wcs.org/doi/ctl/view/mid/33065/pubid/DMX534800000.aspx</t>
  </si>
  <si>
    <t>O'Brien, K. M. (2010). *Wildlife Picture Index: Implementation Manual Version 1. 0.* WCS Working Paper No. 39. &lt;https://library.wcs.org/doi/ctl/view/mid/33065/pubid/DMX534800000.aspx&gt;</t>
  </si>
  <si>
    <t>obrien_2010</t>
  </si>
  <si>
    <t>https://doi.org/10.1111/j.1365-2664.2009.01758.x</t>
  </si>
  <si>
    <t>Obbard, M. E., Howe, E. J., &amp; Kyle, C. J. (2010). Empirical Comparison of Density Estimators for Large Carnivores. *Journal of Applied Ecology*, 47(1), 76-84. &lt;https://doi.org/10.1111/j.1365-2664.2009.01758.x&gt;</t>
  </si>
  <si>
    <t>Obbard et al., 2010</t>
  </si>
  <si>
    <t>obbard_et_al_2010</t>
  </si>
  <si>
    <t>https://doi.org/10.1111/j.1469-1795.2012.00545.x</t>
  </si>
  <si>
    <t>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t>
  </si>
  <si>
    <t>Noss et al., 2012</t>
  </si>
  <si>
    <t>noss_et_al_2012</t>
  </si>
  <si>
    <t>https://www.researchgate.net/publication/228541823_A_Camera_trapping_and_radio_telemetry_study_of_lowland_tapir_Tapirus_terrestris_in_Bolivian_dry_forests</t>
  </si>
  <si>
    <t>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t>
  </si>
  <si>
    <t>Noss et al., 2003</t>
  </si>
  <si>
    <t>noss_et_al_2003</t>
  </si>
  <si>
    <t>https://doi.org/10.1111/2041-210x.1350</t>
  </si>
  <si>
    <t>Norouzzadeh, M. S., Morris, D., Beery, S., Joshi, N., Jojic, N., Clune, J., &amp; Schofield, M. (2020). A deep active learning system for species identification and counting in camera trap images. *Methods in Ecology and Evolution, 12*(1), 150-161. &lt;https://doi.org/10.1111/2041-210x.1350&gt;</t>
  </si>
  <si>
    <t>Norouzzadeh et al., 2020</t>
  </si>
  <si>
    <t>norouzzadeh_et_al_2020</t>
  </si>
  <si>
    <t>https://doi.org/10.1111/j.1523-1739.2012.01855.x.</t>
  </si>
  <si>
    <t>Noon, B. R., Bailey, L. L., Sisk, T. D., &amp; McKelvey, K. S. (2012). Efficient Species-Level Monitoring at the Landscape Scale. *Conservation Biology, 26*(3), 432-41. &lt;https://doi.org/10.1111/j.1523-1739.2012.01855.x.&gt;</t>
  </si>
  <si>
    <t>Noon et al., 2012</t>
  </si>
  <si>
    <t>noon_et_al_2012</t>
  </si>
  <si>
    <t>https://doi.org/10.1071/WR08083</t>
  </si>
  <si>
    <t>Newbold, H. G., &amp; King, C. M. (2009). Can a predator see invisible light? Infrared vision in ferrets (*Mustelo furo*). *Wildlife Research, 36*(4), 309-318. &lt;https://doi.org/10.1071/WR08083&gt;</t>
  </si>
  <si>
    <t>Newbold &amp; King, 2009</t>
  </si>
  <si>
    <t>newbold_king_2009</t>
  </si>
  <si>
    <t>https://doi.org/10.1002/ecs2.2092</t>
  </si>
  <si>
    <t>Neilson, E. W., Avgar, T., Burton, A. C., Broadley, K., &amp; Boutin, S. (2018). Animal movement affects interpretation of occupancy models from camera‐trap Surveys of unmarked animals. *Ecosphere, 9*(1). &lt;https://doi.org/10.1002/ecs2.2092&gt;</t>
  </si>
  <si>
    <t>Neilson et al., 2018</t>
  </si>
  <si>
    <t>neilson_et_al_2018</t>
  </si>
  <si>
    <r>
      <t>National Boreal Caribou Knowledge Consortium [NBCKC / CNSCB]. (2024). *</t>
    </r>
    <r>
      <rPr>
        <i/>
        <sz val="12"/>
        <color theme="1"/>
        <rFont val="Calibri"/>
        <family val="2"/>
      </rPr>
      <t>National Boreal Caribou Knowledge Consortium Glossary: Creating a common language</t>
    </r>
    <r>
      <rPr>
        <sz val="12"/>
        <color theme="1"/>
        <rFont val="Calibri"/>
        <family val="2"/>
      </rPr>
      <t>.* National Boreal Caribou Knowledge Consortium (NBCKC / CNSCB). &lt;https://www.cclmportal.ca/resource/creating-common-language-glossary#:~:text=The%20goal%20of%20the%20National,A%20Toolkit%20for%20Respectful%20Collaboration&gt;</t>
    </r>
  </si>
  <si>
    <t>NBCKC / CNSCB, 2024</t>
  </si>
  <si>
    <t>https://doi.org/10.1038/s41598-021-92361-2</t>
  </si>
  <si>
    <t>Nawaz, M. A., Khan, B. U., Mahmood, A., Younas, M., Din, J. U., &amp; Sutherland, C. (2021). An empirical demonstration of the effect of study design on density estimations. *Scientific Reports, 11*(1), 13104. PubMed-not-MEDLINE. &lt;https://doi.org/10.1038/s41598-021-92361-2&gt;</t>
  </si>
  <si>
    <t>Nawaz et al., 2021</t>
  </si>
  <si>
    <t>nawaz_et_al_2021</t>
  </si>
  <si>
    <t>https://open.alberta.ca/publications/0778545725</t>
  </si>
  <si>
    <t>Natural Regions Committee. (2006). *Natural regions and subregions of Alberta* (T/852; p. 264). Government of Alberta. &lt;https://open.alberta.ca/publications/0778545725&gt;</t>
  </si>
  <si>
    <t>Natural Regions Committee., 2006</t>
  </si>
  <si>
    <t>natural_regions_committee._2006</t>
  </si>
  <si>
    <t>https://doi.org/10.1016/j.biocon.2019.108381</t>
  </si>
  <si>
    <t>Nakashima, Y., Hongo, S., &amp; Akomo-Okoue, E. F. (2020). Landscape-scale estimation of forest ungulate density and biomass using camera traps: Applying the REST model. *Biological Conservation, 241*, 108381. &lt;https://doi.org/10.1016/j.biocon.2019.108381&gt;</t>
  </si>
  <si>
    <t>Nakashima, Hongo, &amp; Akomo-Okoue, 2020</t>
  </si>
  <si>
    <t>Nakashima et al., 2020</t>
  </si>
  <si>
    <t>nakashima_et_al_2020</t>
  </si>
  <si>
    <t>https://doi.org/10.1111/1365-2664.13059</t>
  </si>
  <si>
    <t>Nakashima, Y., Fukasawa, &amp; K., Samejima, H. (2017). Estimating Animal Density Without Individual Recognition Using Information Derivable Exclusively from Camera Traps. *Journal of Applied Ecology, 55*(2), 735-744. &lt;https://doi.org/10.1111/1365-2664.13059&gt;</t>
  </si>
  <si>
    <t>Nakashima et al., 2017</t>
  </si>
  <si>
    <t>nakashima_et_al_2017</t>
  </si>
  <si>
    <t>https://www.youtube.com/watch?v=s-d81K72yWs&amp;list=PLNlLe3RjftYun9Xh2pJOAuisHaTVyEwAB&amp;index=3</t>
  </si>
  <si>
    <t>https://www.youtube.com/embed/s-d81K72yWs?si=PqWOR_dvvkCfoLY7</t>
  </si>
  <si>
    <t>Nakajima. (2021d, Jul 1). *Density Estimation with the REST Model &gt; REST_03_MeasureStayingTime.* [Video]. YouTube. &lt;https://www.youtube.com/watch?v=s-d81K72yWs&amp;list=PLNlLe3RjftYun9Xh2pJOAuisHaTVyEwAB&amp;index=3&gt;</t>
  </si>
  <si>
    <t>中島啓裕, 2021d</t>
  </si>
  <si>
    <t>Nakajima, 2021d</t>
  </si>
  <si>
    <t>nakajima_2021d</t>
  </si>
  <si>
    <t>https://www.youtube.com/watch?v=wqEF_up7EGs&amp;list=PLNlLe3RjftYun9Xh2pJOAuisHaTVyEwAB&amp;index=2</t>
  </si>
  <si>
    <t>https://www.youtube.com/embed/wqEF_up7EGs?si=IL2_moYR0XpdR-Fk</t>
  </si>
  <si>
    <t>Nakajima. (2021c, Jul 1). *Density Estimation with the REST Model &gt; REST_02_Set_Up_Emv.* [Video]. YouTube. &lt;https://www.youtube.com/watch?v=wqEF_up7EGs&amp;list=PLNlLe3RjftYun9Xh2pJOAuisHaTVyEwAB&amp;index=2&gt;</t>
  </si>
  <si>
    <t>中島啓裕, 2021c</t>
  </si>
  <si>
    <t>Nakajima, 2021c</t>
  </si>
  <si>
    <t>nakajima_2021c</t>
  </si>
  <si>
    <t>https://www.youtube.com/watch?v=pUa9rgxSGVA&amp;list=PLNlLe3RjftYun9Xh2pJOAuisHaTVyEwAB&amp;index=1</t>
  </si>
  <si>
    <t>https://www.youtube.com/embed/pUa9rgxSGVA?si=pOIqFPL6AxNuUYJt</t>
  </si>
  <si>
    <t>Nakajima. (2021b, Jul 1). *Density Estimation with the REST Model &gt; REST_01_Set_Focal_Area* [Video]. YouTube. &lt;https://www.youtube.com/watch?v=pUa9rgxSGVA&amp;list=PLNlLe3RjftYun9Xh2pJOAuisHaTVyEwAB&amp;index=1&gt;</t>
  </si>
  <si>
    <t>中島啓裕, 2021b</t>
  </si>
  <si>
    <t>Nakajima, 2021b</t>
  </si>
  <si>
    <t>nakajima_2021b</t>
  </si>
  <si>
    <t>https://www.youtube.com/playlist?list=PLNlLe3RjftYun9Xh2pJOAuisHaTVyEwAB</t>
  </si>
  <si>
    <t>Nakajima. (2021a, Jul 1). *Density Estimation with the REST Model.* [Playlist]. YouTube. &lt;https://www.youtube.com/playlist?list=PLNlLe3RjftYun9Xh2pJOAuisHaTVyEwAB&gt;</t>
  </si>
  <si>
    <t>中島啓裕, 2021a</t>
  </si>
  <si>
    <t>Nakajima, 2021a</t>
  </si>
  <si>
    <t>nakajima_2021a</t>
  </si>
  <si>
    <t>https://doi.org/10.1111/1365-2656.13515</t>
  </si>
  <si>
    <t>Murray, M. H., Fidino, M., Lehrer, E. W., Simonis, J. L., &amp; Magle, S. B. (2021). A multi-state occupancy model to non-invasively monitor visible signs of wildlife health with camera traps that accounts for image quality. *Journal of Animal Ecology, 90*(8), 1973-1984. &lt;https://doi.org/10.1111/1365-2656.13515&gt;</t>
  </si>
  <si>
    <t>Murray et al., 2021</t>
  </si>
  <si>
    <t>murray_et_al_2021</t>
  </si>
  <si>
    <t>https://www.ncbi.nlm.nih.gov/pubmed/27106524</t>
  </si>
  <si>
    <t>Murray, M. H., Hill, J., Whyte, P., &amp; St Clair, C. C. (2016) Urban Compost Attracts Coyotes, Contains Toxins, and may Promote Disease in Urban-Adapted Wildlife. *EcoHealth, 13*(2):285-92. &lt;https://www.ncbi.nlm.nih.gov/pubmed/27106524&gt;</t>
  </si>
  <si>
    <t>Murray et al., 2016</t>
  </si>
  <si>
    <t>murray_et_al_2016</t>
  </si>
  <si>
    <t>https://doi.org/10.1016/0304-4076(86)90002-3</t>
  </si>
  <si>
    <t>Mullahy, J. (1986). Specification and Testing of Some Modified Count Data Models. *Journal of Econometrics, 3*3(3), 341-365. &lt;https://doi.org/10.1016/0304-4076(86)90002-3&gt;</t>
  </si>
  <si>
    <t>Mullahy, 1986</t>
  </si>
  <si>
    <t>mullahy_1986</t>
  </si>
  <si>
    <t>https://doi.org/10.1371/journal.pone.0136933</t>
  </si>
  <si>
    <t>Muhly, T., Serrouya, R., Neilson, E., Li, H., &amp; Boutin, S. (2015). Influence of In-Situ Oil Sands Development on Caribou (*Rangifer tarandus*) Movement. *PloS One, 10*(9), e0136933. &lt;https://doi.org/10.1371/journal.pone.0136933&gt;</t>
  </si>
  <si>
    <t>Muhly et al., 2015</t>
  </si>
  <si>
    <t>muhly_et_al_2015</t>
  </si>
  <si>
    <t>https://doi.org/10.1371/journal.pone.0017050</t>
  </si>
  <si>
    <t>Muhly, T. B., Semeniuk, C., Massolo, A., Hickman, L., &amp; Musiani, M. (2011). Human activity helps prey win the predator-prey space race. *PloS One, 6*(3), e17050. &lt;https://doi.org/10.1371/journal.pone.0017050&gt;</t>
  </si>
  <si>
    <t>Muhly et al., 2011</t>
  </si>
  <si>
    <t>muhly_et_al_2011</t>
  </si>
  <si>
    <t>https://doi.org/10.1007/978-0-387-75528-1</t>
  </si>
  <si>
    <t>Morrison, M. L., Block, W. M., Strickland, M. D., Collier, B. A. &amp; Peterson, M. J. (2008). *Wildlife Study Design*. Springer, New York. &lt;https://doi.org/10.1007/978-0-387-75528-1&gt;</t>
  </si>
  <si>
    <t>Morrison et al., 2018</t>
  </si>
  <si>
    <t>morrison_et_al_2018</t>
  </si>
  <si>
    <t>https://agentmorris.github.io/camera-trap-ml-Survey/</t>
  </si>
  <si>
    <t>Morris, D. (2022). *Everything I know about machine learning and camera traps.* &lt;https://agentmorris.github.io/camera-trap-ml-Survey/&gt;</t>
  </si>
  <si>
    <t>Morris, 2022</t>
  </si>
  <si>
    <t>morris_2022</t>
  </si>
  <si>
    <t>https://doi.org/10.1016/j.gecco.2022.e02058</t>
  </si>
  <si>
    <t>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t>
  </si>
  <si>
    <t>Morin et al., 2022</t>
  </si>
  <si>
    <t>morin_et_al_2022</t>
  </si>
  <si>
    <t>https://doi.org/10.1007/s10980-021-01283-x</t>
  </si>
  <si>
    <t>Moqanaki, E. S., Milleret, C., Tourani, M., Dupont, P., &amp; Bischof, R. (2021). Consequences of ignoring variable and spatially autocorrelated detection probability in spatial capture- recapture. *Landscape Ecology, 36, 2879-2895*. &lt;https://doi.org/10.1007/s10980-021-01283-x&gt;</t>
  </si>
  <si>
    <t>Moqanaki et al., 2021</t>
  </si>
  <si>
    <t>moqanaki_et_al_2021</t>
  </si>
  <si>
    <t>https://doi.org/10.13140/RG.2.2.28025.57449</t>
  </si>
  <si>
    <t>Molloy, S. W. (2018). *A Practical Guide to Using Camera Traps for Wildlife Monitoring in Natural Resource Management Projects*. &lt;https://doi.org/10.13140/RG.2.2.28025.57449&gt;</t>
  </si>
  <si>
    <t>Molloy, 2018</t>
  </si>
  <si>
    <t>molloy_2018</t>
  </si>
  <si>
    <t>https://doi.org/10.1071/wr19004</t>
  </si>
  <si>
    <t>Moll, R. J., Ortiz-Calo, W., Cepek, J. D., Lorch, P. D., Dennis, P. M., Robison, T., &amp; Montgomery, R. A. (2020). The effect of camera-trap viewshed obstruction on wildlife detection: implications for inference. *Wildlife Research, 47*(2). &lt;https://doi.org/10.1071/wr19004&gt;</t>
  </si>
  <si>
    <t>Moll et al., 2020</t>
  </si>
  <si>
    <t>moll_et_al_2020</t>
  </si>
  <si>
    <t>https://doi.org/10.1007/s42991-021-00181-8</t>
  </si>
  <si>
    <t>Moeller &amp; Lukacs, 2021</t>
  </si>
  <si>
    <t>https://doi.org/10.1002/rse2.300</t>
  </si>
  <si>
    <t>Moeller, A. K., Waller, S. J., DeCesare, N. J., Chitwood, M. C., &amp; Lukacs, P. M. (2023). Best practices to account for capture probability and viewable area in camera‐based abundance estimation. *Remote Sensing in Ecology and Conservation.* &lt;https://doi.org/10.1002/rse2.300&gt;</t>
  </si>
  <si>
    <t>Moeller et al., 2023</t>
  </si>
  <si>
    <t>moeller_et_al_2023</t>
  </si>
  <si>
    <t>https://doi.org/10.1002/ecs2.2331</t>
  </si>
  <si>
    <t>Moeller, A. K., Lukacs, P. M., &amp; Horne, J. S. (2018). Three Novel Methods to Estimate Abundance of Unmarked Animals using Remote Cameras. *Ecosphere, 9*(8), Article e02331. &lt;https://doi.org/10.1002/ecs2.2331&gt;</t>
  </si>
  <si>
    <t>Moeller, Lukacs &amp; Horne, 2018</t>
  </si>
  <si>
    <t>Moeller et al., 2018</t>
  </si>
  <si>
    <t>moeller_et_al_2018</t>
  </si>
  <si>
    <t>https://doi.org/10.1371/journal.pone.0216447</t>
  </si>
  <si>
    <t>Mills, D., Fattebert, J., Hunter, L., &amp; Slotow, R. (2019). Maximising camera trap data: Using attractants to improve detection of elusive species in multi-species Surveys. *PLoS ONE, 14(5)*, e0216447. &lt;https://doi.org/10.1371/journal.pone.0216447&gt;</t>
  </si>
  <si>
    <t>Mills et al., 2019</t>
  </si>
  <si>
    <t>mills_et_al_2019</t>
  </si>
  <si>
    <t>https://doi.org/10.1371/journal.pone.0146142</t>
  </si>
  <si>
    <t>Mills, C. A., Godley, B. J., &amp; Hodgson, D. J. (2016). Take Only Photographs, Leave Only Footprints: Novel Applications of Non-Invasive Survey Methods for Rapid Detection of Small, Arboreal Animals. *PloS One, 11*(1), e0146142. &lt;https://doi.org/10.1371/journal.pone.0146142&gt;</t>
  </si>
  <si>
    <t>Mills, Godley &amp; Hodgson, 2016</t>
  </si>
  <si>
    <t>Mills et al., 2016</t>
  </si>
  <si>
    <t>mills_et_al_2016</t>
  </si>
  <si>
    <t>https://detcal-shiny.2.rahtiapp.fi/</t>
  </si>
  <si>
    <t>https://detcal-shiny.2.rahtiapp.fi</t>
  </si>
  <si>
    <t>Mikkelä, A. (2024). *Probabilistic detection calculator (online application).* R shiny version v2. &lt;https://detcal-shiny.2.rahtiapp.fi/&gt;</t>
  </si>
  <si>
    <t>Mikkelä, 2024</t>
  </si>
  <si>
    <t>mikkela_2024</t>
  </si>
  <si>
    <t>https://doi.org/10.1002/rse2.28</t>
  </si>
  <si>
    <t>Meek, P. D., Ballard, G. A., &amp; Falzon, G. (2016). The Higher You Go the Less You Will Know: Placing Camera Traps High to Avoid Theft Will Affect Detection. *Remote Sensing in Ecology and Conservation, 2*(4), 204-211. &lt;https://doi.org/10.1002/rse2.28&gt;</t>
  </si>
  <si>
    <t>Meek, Ballard &amp; Falzon, 2016</t>
  </si>
  <si>
    <t>Meek et al., 2016</t>
  </si>
  <si>
    <t>meek_et_al_2016</t>
  </si>
  <si>
    <t>https://doi.org/10.1371/journal.pone.0110832</t>
  </si>
  <si>
    <t>Meek, P. D., Ballard, G. A., Fleming, P. J. S., Schaefer, M., Williams, W., &amp; Falzon, G. (2014a). Camera Traps Can Be Heard and Seen by Animals. *PLoS One, 9*(10), e110832. &lt;https://doi.org/10.1371/journal.pone.0110832&gt;</t>
  </si>
  <si>
    <t>Meek et al., 2014b</t>
  </si>
  <si>
    <t>meek_et_al_2014b</t>
  </si>
  <si>
    <t>https://doi.org/10.1007/s10531-014-0712-8</t>
  </si>
  <si>
    <t>Meek, P. D., Ballard, G., Claridge, A., Kays, R., Moseby, K., O'Brien, T., O'Connell, A., Sanderson, J., Swann, D. E., Tobler, M., &amp; Townsend, S. (2014a). Recommended Guiding Principles for Reporting on Camera trap Trapping Research. *Biodiversity and Conservation, 23*(9), 2321-2343. &lt;https://doi.org/10.1007/s10531-014-0712-8&gt;</t>
  </si>
  <si>
    <t>Meek et al., 2014a</t>
  </si>
  <si>
    <t>meek_et_al_2014a</t>
  </si>
  <si>
    <t>https://www.youtube.com/watch?v=4gcmAUpo9TU</t>
  </si>
  <si>
    <t>mecks100 (2018, Feb 7). *Species accumulation and rarefaction curves* [Video]. YouTube. &lt;https://www.youtube.com/watch?v=4gcmAUpo9TU&gt;</t>
  </si>
  <si>
    <t>mecks100, 2018</t>
  </si>
  <si>
    <t>mecks100_2018</t>
  </si>
  <si>
    <t>https://doi.org/10.1007/s10980-015-0262-9</t>
  </si>
  <si>
    <t>McShea, W. J., Forrester, T., Costello, R., He, Z., &amp; Kays, R. (2015). Volunteer-Run Cameras as Distributed Sensors for Macrosystem Mammal Research. *Landscape Ecology, 31,* 1-13. &lt;https://doi.org/10.1007/s10980-015-0262-9&gt;</t>
  </si>
  <si>
    <t>McShea et al., 2015</t>
  </si>
  <si>
    <t>mcshea_et_al_2015</t>
  </si>
  <si>
    <t>https://darinjmcneil.weebly.com/multi-season-occupancy.html</t>
  </si>
  <si>
    <t>McNeil, D. (n.d.). *Multi-season Occupancy Models*. &lt;https://darinjmcneil.weebly.com/multi-season-occupancy.html&gt;</t>
  </si>
  <si>
    <t>McNeil (n.d.)</t>
  </si>
  <si>
    <t>mcneil_nd</t>
  </si>
  <si>
    <t>https://doi.org/10.1002/wsb.1390</t>
  </si>
  <si>
    <t>McMurry, S., Moeller, A. K., Goerz, J., &amp; Robinson, H. S. (2023). Using space to event modeling to estimate density of multiple species in northeastern Washington. *Wildlife Society Bulletin, 47*(1). &lt;https://doi.org/10.1002/wsb.1390&gt;</t>
  </si>
  <si>
    <t>McMurry et al., 2023</t>
  </si>
  <si>
    <t>mcmurray_et_al_2023</t>
  </si>
  <si>
    <t>https://doi.org/10.1002/ece3.6797</t>
  </si>
  <si>
    <t>McFarlane, S., Manseau, M., Steenweg, R., Hervieux, D., Hegel, T., Slater, S., &amp; Wilson, P. J. (2020). An assessment of sampling designs using SCR analyses to estimate abundance of boreal caribou. *Ecology and Evolution, 10*(20), 11631-11642. &lt;https://doi.org/10.1002/ece3.6797&gt;</t>
  </si>
  <si>
    <t>McFarlane et al., 2020</t>
  </si>
  <si>
    <t>mcfarlane_et_al_2020</t>
  </si>
  <si>
    <t>http://dx.doi.org/10.1007/978-1-4899-3242-6</t>
  </si>
  <si>
    <t>McCullagh, P., &amp; Nelder, J. A. (1989). *Generalised Linear Models,* 2nd edn. Chapman and Hall, London. &lt;http://dx.doi.org/10.1007/978-1-4899-3242-6&gt;</t>
  </si>
  <si>
    <t>McCullagh &amp; Nelder, 1989</t>
  </si>
  <si>
    <t>mccullagh_nelder_1989</t>
  </si>
  <si>
    <t>https://openlibrary-repo.ecampusontario.ca/xmlui/bitstream/handle/123456789/850/Monitoring-Animal-Populations-and-Their-Habitats-A-Practitioner039s-Guide-1598474504._print.pdf?sequence=4&amp;isAllowed=y</t>
  </si>
  <si>
    <t>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t>
  </si>
  <si>
    <t>Mccomb, Vesely &amp; Jordan, 2010</t>
  </si>
  <si>
    <t>Mccomb et al., 2010</t>
  </si>
  <si>
    <t>mccomb_et_al_2010</t>
  </si>
  <si>
    <t>https://doi.org/10.1002/ece3.1676</t>
  </si>
  <si>
    <t>McClintock, B. T. (2015). multimark: An R package for analysis of capture-recapture data consisting of multiple 'noninvasive' marks. *Ecology and Evolution, 5*(21), 4920-4931. &lt;https://doi.org/10.1002/ece3.1676&gt;</t>
  </si>
  <si>
    <t>McClintock et al., 2015</t>
  </si>
  <si>
    <t>mcclintock_et_al_2015</t>
  </si>
  <si>
    <t>https://doi.org/10.1111/j.1541-0420.2008.01047.x</t>
  </si>
  <si>
    <t>McClintock, B. T., White, G. C., Antolin, M. F., &amp; Tripp, D. W. (2009). Estimating abundance using mark-resight when sampling is with replacement or the number of marked individuals is unknown. *Biometrics, 65*(1), 237-246. &lt;https://doi.org/10.1111/j.1541-0420.2008.01047.x&gt;</t>
  </si>
  <si>
    <t>McClintock et al., 2009</t>
  </si>
  <si>
    <t>mcclintock_et_al_2009</t>
  </si>
  <si>
    <t>https://doi.org/10.1111/j.1461-0248.2005.00826.x</t>
  </si>
  <si>
    <t>Martin, T. G., Wintle, B. A., Rhodes, J. R., Kuhnert, P. M., Field, S. A., Low-Choy, S. J., Tyre, A. J., &amp; Possingham, H. P. (2005). Zero Tolerance Ecology: Improving Ecological Inference by Modelling the Source of Zero Observations. *Ecology Letters, 8*(11), 1235-1246. &lt;https://doi.org/10.1111/j.1461-0248.2005.00826.x&gt;</t>
  </si>
  <si>
    <t>Martin et al., 2005</t>
  </si>
  <si>
    <t>martin_et_al_2005</t>
  </si>
  <si>
    <t>https://doi.org/10.1016/j.ijpara.2020.02.001</t>
  </si>
  <si>
    <t>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t>
  </si>
  <si>
    <t>Markle et al., 2020</t>
  </si>
  <si>
    <t>markle_et_al_2020</t>
  </si>
  <si>
    <t>https://www.youtube.com/watch?v=eIY--zc5f24</t>
  </si>
  <si>
    <t>https://www.youtube.com/embed/eIY--zc5f24?si=dgtSF_vfwUxuG1Mi</t>
  </si>
  <si>
    <t>MarinStatsLectures-R Programming &amp; Statistics (2020b, Mar 17). *Poisson Regression: Zero Inflation (Excessive Zeros).* [Video]. YouTube. &lt;https://www.youtube.com/watch?v=eIY--zc5f24&gt;</t>
  </si>
  <si>
    <t>MarinStatsLectures-R Programming &amp; Statistics, 2020b</t>
  </si>
  <si>
    <t>marinstats_2020b</t>
  </si>
  <si>
    <t>https://www.youtube.com/watch?v=A8H6gc9Eq0w</t>
  </si>
  <si>
    <t>https://www.youtube.com/embed/A8H6gc9Eq0w?si=Ade-D5-J5JtCZwil</t>
  </si>
  <si>
    <t>MarinStatsLectures-R Programming &amp; Statistics (2020a, Mar 17). *Poisson Regression Review.* [Video]. YouTube. &lt;https://www.youtube.com/watch?v=A8H6gc9Eq0w&gt;</t>
  </si>
  <si>
    <t>MarinStatsLectures-R Programming &amp; Statistics, 2020a</t>
  </si>
  <si>
    <t>marinstats_2020a</t>
  </si>
  <si>
    <t>https://doi.org/10.1007/0-306-48151-0</t>
  </si>
  <si>
    <t>Manly, B. F. J., McDonald, L. L., &amp; Thomas, D. L. (1993). *Resource Selection by Animals: Statistical Design and Analysis for Field Studies*. Chapman &amp; Hall, London, p. 177. &lt;https://doi.org/10.1007/0-306-48151-0&gt;</t>
  </si>
  <si>
    <t>Manly, McDonald &amp; Thomas, 1993</t>
  </si>
  <si>
    <t>Manly et al., 1993</t>
  </si>
  <si>
    <t>manly_et_al_1993</t>
  </si>
  <si>
    <t>https://doi.org/10.1111/j.1744-7429.2007.00341.x</t>
  </si>
  <si>
    <t>Maffei, L., &amp; Noss, A. J. (2008). How Small Is Too Small? Camera Trap Survey Areas and Density Estimates for Ocelots in the Bolivian Chaco. *Biotropica, 40*(1), 71-75. &lt;https://doi.org/10.1111/j.1744-7429.2007.00341.x&gt;</t>
  </si>
  <si>
    <t>Maffei &amp; Noss, 2008</t>
  </si>
  <si>
    <t>maffei_noss_2008</t>
  </si>
  <si>
    <t>https://doi.org/10.1111/j.1365-2664.2005.01098.x</t>
  </si>
  <si>
    <t>Mackenzie, D. I., &amp; Royle, J. A. (2005). Designing occupancy studies: general advice and allocating Survey effort. *Journal of Applied Ecology, 42*, 1105-1114. &lt;https://doi.org/10.1111/j.1365-2664.2005.01098.x&gt;</t>
  </si>
  <si>
    <t>Mackenzie &amp; Royle, 2005</t>
  </si>
  <si>
    <t>mackenzie_royle_2005</t>
  </si>
  <si>
    <t>https://doi.org/10.1890/0012-9658(2002)083[2387:HSDPBI]2.0.CO;2</t>
  </si>
  <si>
    <t>MacKenzie, D. I., &amp; Kendall, W. L. (2002) How Should Detection Probability Be Incorporated into Estimates of Relative Abundance? *Ecology, 83*(9), 2387-93. &lt;https://doi.org/10.1890/0012-9658(2002)083[2387:HSDPBI]2.0.CO;2&gt;</t>
  </si>
  <si>
    <t>MacKenzie &amp; Kendall, 2002</t>
  </si>
  <si>
    <t>mackenzie_kendall_2002</t>
  </si>
  <si>
    <t>https://www.sciencedirect.com/book/9780124071971/occupancy-estimation-and-modeling.</t>
  </si>
  <si>
    <t>MacKenzie, D. I., Nichols, J. D., Royle, J. A., Pollock, K. H., Bailey, L. L., &amp; Hines, J. E. (2017). *Occupancy Estimation and Modeling: Inferring Patterns and Dynamics of Species Occurrence*. 2nd ed. Academic Press, San Diego. &lt;https://www.sciencedirect.com/book/9780124071971/occupancy-estimation-and-modeling&gt;.</t>
  </si>
  <si>
    <t>MacKenzie et al., 2017</t>
  </si>
  <si>
    <t>mackenzie_et_al_2017</t>
  </si>
  <si>
    <t>https://www.sciencedirect.com/book/9780124071971/occupancy-estimation-and-modeling</t>
  </si>
  <si>
    <t>MacKenzie, D. I., Nichols, J. D., Royle, J. A., Pollock, K. H., Bailey, L. L., &amp; Hines, J. E. (2006). *Occupancy Estimation and Modeling: Inferring Patterns and Dynamics of Species Occurrence*. Academic Press, USA. &lt;https://www.sciencedirect.com/book/9780124071971/occupancy-estimation-and-modeling&gt;</t>
  </si>
  <si>
    <t>MacKenzie et al., 2006</t>
  </si>
  <si>
    <t>mackenzie_et_al_2006</t>
  </si>
  <si>
    <t>https://doi.org/10.1111/j.0021-8790.2004.00828.x</t>
  </si>
  <si>
    <t>MacKenzie, D. I., Bailey, L. L., &amp; Nichols, J. D. (2004). Investigating Species Co-Occurrence Patterns When Species Are Detected Imperfectly. *Journal of Animal Ecology, 73*(3), 546-555. &lt;https://doi.org/10.1111/j.0021-8790.2004.00828.x&gt;</t>
  </si>
  <si>
    <t>MacKenzie, Bailey &amp; Nichols, 2004</t>
  </si>
  <si>
    <t>MacKenzie et al., 2004</t>
  </si>
  <si>
    <t>mackenzie_et_al_2004</t>
  </si>
  <si>
    <t>https://doi.org/10.1890/02-3090</t>
  </si>
  <si>
    <t>MacKenzie, D. I., Nichols, J. D., Hines, J. E., Knutson, M. G., &amp; Franklin, A. B. (2003). Estimating site occupancy, colonization, and local extinction when a species is detected imperfectly. *Ecology, 84*(8), 2200-2207. &lt;https://doi.org/10.1890/02-3090&gt;</t>
  </si>
  <si>
    <t>MacKenzie et al., 2003</t>
  </si>
  <si>
    <t>mackenzie_et_al_2003</t>
  </si>
  <si>
    <t>https://doi.org/10.2307/3072056</t>
  </si>
  <si>
    <t>MacKenzie, D. I., Nichols, J. D., Lachman, G. B., Droege, S., Royle, J. A., &amp; Langtimm, C. A. (2002). Estimating Site Occupancy Rates When Detection Probabilities Are Less Than One. *Ecology, 83*(8), 2248-2255. &lt;https://doi.org/10.2307/3072056&gt;</t>
  </si>
  <si>
    <t>MacKenzie et al., 2002</t>
  </si>
  <si>
    <t>mackenzie_et_al_2002</t>
  </si>
  <si>
    <t>https://doi.org/10.1111/2041-210X.12339</t>
  </si>
  <si>
    <t>Lynch, T. P., Alderman, R., &amp; Hobday, A. J. (2015). A high-resolution panorama camera system for monitoring colony-wide seabird nesting behaviour. *Methods in Ecology and Evolution, 6*(5), 491-499. &lt;https://doi.org/10.1111/2041-210X.12339&gt;</t>
  </si>
  <si>
    <t>Lynch, Alderman &amp; Hobday, 2015</t>
  </si>
  <si>
    <t>Lynch et al., 2015</t>
  </si>
  <si>
    <t>lynch_et_al_2015</t>
  </si>
  <si>
    <t>https://umontana.zoom.us/rec/play/eY6_CAjDNUjCAfFrmRvJH8NtrL4J38I46T5idY4gO3i1YHqxBnDUrDeufvgAps-D-aFJFJ_F9AMuE6k.VjerQ5kRpa5HsybV</t>
  </si>
  <si>
    <t>Lukacs, 2021</t>
  </si>
  <si>
    <t>lukacs_2021</t>
  </si>
  <si>
    <t>Presentation</t>
  </si>
  <si>
    <t>https://www.researchgate.net/publication/285953769_The_challenges_of_biodiversity_science</t>
  </si>
  <si>
    <t>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t>
  </si>
  <si>
    <t>Loreau, 2010</t>
  </si>
  <si>
    <t>loreau_2010</t>
  </si>
  <si>
    <t>https://doi.org/10.1002/eap.2388</t>
  </si>
  <si>
    <t>Loonam, K. E., Lukacs, P. M., Ausband, D. E., Mitchell, M. S., &amp; Robinson, H. S. (2021b). Assessing the robustness of time-to-event models for estimating unmarked wildlife abundance using remote cameras. *Ecological Applications, 31*(6), Article e02388. &lt;https://doi.org/10.1002/eap.2388&gt;</t>
  </si>
  <si>
    <t>Loonam et al., 2021b</t>
  </si>
  <si>
    <t>loonam_et_al_2021b</t>
  </si>
  <si>
    <t>https://doi.org/10.1002/jwmg.21950</t>
  </si>
  <si>
    <t>Loonam, K. E., Ausband, D. E., Lukacs, P. M., Mitchell, M. S., &amp; Robinson, H. S. (2021a). Estimating Abundance of an Unmarked, Low‐Density Species using Cameras. *The Journal of Wildlife Management, 85*(1), 87-96. &lt;https://doi.org/10.1002/jwmg.21950&gt;</t>
  </si>
  <si>
    <t>Loonam et al., 2021a</t>
  </si>
  <si>
    <t>loonam_et_al_2021a</t>
  </si>
  <si>
    <t>https://scholarworks.umt.edu/cgi/viewcontent.cgi?article=12550&amp;context=etd</t>
  </si>
  <si>
    <t>Loonam, K. E. (2019). *Assessing the Robustness of Time-to-Event Abundance Estimation* [Thesis: Master of Science in Wildlife Biology, University of Montana]. &lt;https://scholarworks.umt.edu/cgi/viewcontent.cgi?article=12550&amp;context=etd&gt;</t>
  </si>
  <si>
    <t>Loonam, 2019</t>
  </si>
  <si>
    <t>loonam_2019</t>
  </si>
  <si>
    <t>Thesis</t>
  </si>
  <si>
    <t>https://doi.org/10.1111/1365-2664.12883</t>
  </si>
  <si>
    <t>Linden, D. W., Fuller, A. K., Royle, J. A., &amp; Hare, M. P. (2017). Examining the occupancy-Density relationship for a low‐Density carnivore. *Journal of Applied Ecology, 54*(6), 2043-2052. &lt;https://doi.org/10.1111/1365-2664.12883&gt;</t>
  </si>
  <si>
    <t>Linden et al., 2017</t>
  </si>
  <si>
    <t>linden_et_al_2017</t>
  </si>
  <si>
    <t>https://doi.org/10.1002/wsb.161</t>
  </si>
  <si>
    <t>Li, S., McShea, W. J., Wang, D. J., Huang, J. Z., &amp; Shao, L. K. (2012). A Direct Comparison of Camera-Trapping and Sign Transects for Monitoring Wildlife in the Wanglang National Nature Reserve, China. *Wildlife Society Bulletin, 36*(3), 538-545. &lt;https://doi.org/10.1002/wsb.161&gt;</t>
  </si>
  <si>
    <t>Li et al., 2012</t>
  </si>
  <si>
    <t>li_et_al_2012</t>
  </si>
  <si>
    <t>https://doi.org/10.1016/j.anbehav.2009.03.018</t>
  </si>
  <si>
    <t>Levitis, D. A., Lidicker, W. Z., &amp; Freund, G. (2009). Behavioural biologists don't agree on what constitutes behaviour. *Animal Behaviour, 78* (1), 103-110. &lt;https://doi.org/10.1016/j.anbehav.2009.03.018&gt;</t>
  </si>
  <si>
    <t>Levitis et al., 2009</t>
  </si>
  <si>
    <t>levitis_et_al_2009</t>
  </si>
  <si>
    <t>https://borisleroy.com/en/research/rarity-indices/</t>
  </si>
  <si>
    <t>Leroy, B. (2024). *Rarity Indices.* &lt;https://borisleroy.com/en/research/rarity-indices/&gt;</t>
  </si>
  <si>
    <t>Leroy, 2024</t>
  </si>
  <si>
    <t>leroy_2024</t>
  </si>
  <si>
    <t>https://cran.r-project.org/web/packages/Rarity/</t>
  </si>
  <si>
    <t>Leroy, B. (2023). *Package ‘Rarity’: Calculation of Rarity Indices for Species and Assemblages of Species.* R package version 1.3-8, &lt;https://cran.r-project.org/web/packages/Rarity/&gt;</t>
  </si>
  <si>
    <t>Leroy, 2023</t>
  </si>
  <si>
    <t>leroy_2023</t>
  </si>
  <si>
    <t>https://doi.org/10.1111/1365-2656.12141</t>
  </si>
  <si>
    <t>Lele, S. R., Merrill, E. H., Keim, J., &amp; Boyce, M. S. (2013). Selection, use, choice and occupancy: Clarifying concepts in resource selection studies. *Journal of Animal Ecology, 82*(6), 1183-1191. &lt;https://doi.org/10.1111/1365-2656.12141&gt;</t>
  </si>
  <si>
    <t>Lele et al., 2013</t>
  </si>
  <si>
    <t>lele_et_al_2013</t>
  </si>
  <si>
    <t>https://doi.org/10.2307/2661</t>
  </si>
  <si>
    <t>Le Cren, E. D. (1965). A Note on the History of Mark-Recapture Population Estimates. *The Journal of Animal Ecology, 34*(2),453-54. &lt;https://doi.org/10.2307/2661&gt;</t>
  </si>
  <si>
    <t>Le Cren, 1965</t>
  </si>
  <si>
    <t>lecren_1965</t>
  </si>
  <si>
    <t>https://doi.org/10.1890/ES14-00522.1</t>
  </si>
  <si>
    <t>Lazenby, B. T., Mooney, N. J., &amp; Dickman, C. R. (2015). Detecting species interactions using remote cameras: Effects on small mammals of predators, conspecifics, and climate. *Ecosphere, 6*(12), 1-18. &lt;https://doi.org/10.1890/ES14-00522.1&gt;</t>
  </si>
  <si>
    <t>Lazenby, Mooney &amp; Dickman, 2015</t>
  </si>
  <si>
    <t>Lazenby et al., 2015</t>
  </si>
  <si>
    <t>lazenby_et_al_2015</t>
  </si>
  <si>
    <t>https://doi.org/10.2307/1269547</t>
  </si>
  <si>
    <t>Lambert, D. (1992). Zero-Inflated Poisson Regression, with an application to Defects in Manufacturing. *Technometrics, 34*(1), 1-14. &lt;https://doi.org/10.2307/1269547&gt;</t>
  </si>
  <si>
    <t>Lambert, 1992</t>
  </si>
  <si>
    <t>lambert_1992</t>
  </si>
  <si>
    <t>https://doi.org/10.1093/biosci/biab073</t>
  </si>
  <si>
    <t>Lahoz-Monfort, J. J., &amp; Magrath, M. J. L. (2021). A Comprehensive Overview of Technologies for Species and Habitat Monitoring and Conservation. *Bioscience, 71*(10), 1038-1062. &lt;https://doi.org/10.1093/biosci/biab073&gt;</t>
  </si>
  <si>
    <t>Lahoz-Monfort &amp; Magrath, 2021</t>
  </si>
  <si>
    <t>lahoz_monfort_magrath_2021</t>
  </si>
  <si>
    <t>https://doi.org/10.1071/WR22055</t>
  </si>
  <si>
    <t>Ladd, R., Meek, P., &amp; Leung, L. K.-P. (2022). The influence of camera-trap flash type on the behavioural response, detection rate and individual recognition of Eld's deer. *Wildlife Research, 50*(6), 475-483. &lt;https://doi.org/10.1071/WR22055&gt;</t>
  </si>
  <si>
    <t>Ladd et al., 2022</t>
  </si>
  <si>
    <t>ladd_et_al_2022</t>
  </si>
  <si>
    <t>https://doi.org/10.1146/annurev.es.20.110189.000525</t>
  </si>
  <si>
    <t>LaBarbera, M. (2003). Analyzing Body Size as a Factor in Ecology and Evolution. *Annual Review of Ecology and Systematics, 20*(1), 97-117. &lt;https://doi.org/10.1146/annurev.es.20.110189.000525&gt;</t>
  </si>
  <si>
    <t>LaBarbera, 2003</t>
  </si>
  <si>
    <t>labarbera_1989</t>
  </si>
  <si>
    <t>https://doi.org/10.1111/csp2.165</t>
  </si>
  <si>
    <t>Kusi, N., Sillero‐Zubiri, C., Macdonald, D. W., Johnson, P. J., &amp; Werhahn, G. (2019). Perspectives of traditional Himalayan communities on fostering coexistence with Himalayan wolf and snow leopard. *Conservation Science and Practice, 2*(3). &lt;https://doi.org/10.1111/csp2.165&gt;</t>
  </si>
  <si>
    <t>Kusi et al., 2019</t>
  </si>
  <si>
    <t>kusi_et_al_2019</t>
  </si>
  <si>
    <t>https://link.springer.com/book/10.1007/978-94-011-5874-9</t>
  </si>
  <si>
    <t>Kunin, W. K. (1997). Introduction: on the causes and consequences of rare-common differences. In Kunin, W. K., &amp; Kevin, J. G. (Eds) *The Biology of Rarity. * (pp. 3-4). Chapman &amp; Hall. &lt;https://link.springer.com/book/10.1007/978-94-011-5874-9&gt;</t>
  </si>
  <si>
    <t>Kucera &amp; Barrett., 2011</t>
  </si>
  <si>
    <t>Kunin, 1997</t>
  </si>
  <si>
    <t>kunin_1997</t>
  </si>
  <si>
    <t>Kucera, T. E., &amp; R. H. Barrett. (2011). A History of Camera Trapping. In A. F. O'Connell, J. D. Nichols, &amp; K. U. Karanth (Eds.), *Camera Traps In Animal Ecology: Methods and Analyses* (pp. 9-26). Springer. &lt;https://doi.org/10.1007/978-4-431-99495-4_6&gt;</t>
  </si>
  <si>
    <t>kucera_barrett._2011</t>
  </si>
  <si>
    <t>https://doi.org/10.1007/s10344-018-1233-7</t>
  </si>
  <si>
    <t>Kruger, H., Vaananen, V. -M., Holopainen, S., &amp; Nummi, P. (2018). The new faces of nest predation in agricultural landscapes - a camera trap Survey with artificial nests. European *Journal of Wildlife Research, 64*(6), 76. &lt;https://doi.org/10.1007/s10344-018-1233-7&gt;</t>
  </si>
  <si>
    <t>Kruger et al., 2018</t>
  </si>
  <si>
    <t>kruger_et_al_2018</t>
  </si>
  <si>
    <t>https://doi.org/10.1644/10-M</t>
  </si>
  <si>
    <t>Krebs, C. J., Boonstra, R., Gilbert, S., Reid, D., Kenney, A. J., Hofer, E. J., &amp; an Vuren, D. H. (2011). Density estimation for small mammals from livetrapping grids: rodents in northern Canada. *Journal of Mammalogy, 92*(5), 974-981. &lt;https://doi.org/10.1644/10-M&gt;</t>
  </si>
  <si>
    <t>Krebs et al., 2011</t>
  </si>
  <si>
    <t>krebs_et_al_2011</t>
  </si>
  <si>
    <t>https://doi.org/10.1139/z87-087</t>
  </si>
  <si>
    <t>Krebs, C. J., Gilbert, B. S., Boutin, S., &amp; Boonstra, R. (1987). Estimation of snowshoe hare population density from turd transects. *Canadian Journal of Zoology, 65*(3), 565-567. &lt;https://doi.org/10.1139/z87-087&gt;</t>
  </si>
  <si>
    <t>Krebs et al., 1987</t>
  </si>
  <si>
    <t>krebs_et_al_1987</t>
  </si>
  <si>
    <t>https://doi.org/10.1080/00031305.2016.1173590</t>
  </si>
  <si>
    <t>Kleiber, C., &amp; Zeileis, A. (2016). Visualizing Count Data Regressions Using Rootograms. *The American Statistician, 70*(3), 296-303. &lt;https://doi.org/10.1080/00031305.2016.1173590&gt;</t>
  </si>
  <si>
    <t>Kleiber &amp; Zeileis, 2016</t>
  </si>
  <si>
    <t>kleiber_zeileis_2016</t>
  </si>
  <si>
    <t>https://www.pangolinsg.org/wp-content/uploads/sites/4/2018/06/Kitamura-et-al._2010_Mammal-diversity-in-small-forest-of-Southern-Thailand.pdf</t>
  </si>
  <si>
    <t>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t>
  </si>
  <si>
    <t>Kitamura et al., 2010</t>
  </si>
  <si>
    <t>kitamura_et_al_2010</t>
  </si>
  <si>
    <t>Kinnaird, M. F., &amp; O'Brien, T. G. (2011). Density estimation of sympatric carnivores using spatially explicit capture-recapture methods and standard trapping grid. *Ecological Applications, 21*(8), 2908-2916. &lt;https://www.jstor.org/stable/41417102&gt;</t>
  </si>
  <si>
    <t>Kinnaird &amp; O'Brien, 2012</t>
  </si>
  <si>
    <t>kinnaird_obrien_2012</t>
  </si>
  <si>
    <t>https://wildcams.ca/site/assets/files/1386/cbm_wildlife_camera_guide-_aug2022.pdf</t>
  </si>
  <si>
    <t>Kemp, C., Yarchuk, K., Menzies, A., &amp; Popp, J. (2022). *A Guide to Using Wildlife Cameras for Ecological Monitoring in a Community-based Context*. WISE Lab. &lt;https://wildcams.ca/site/assets/files/1386/cbm_wildlife_camera_guide-_aug2022.pdf&gt;</t>
  </si>
  <si>
    <t>Kemp et al., 2022</t>
  </si>
  <si>
    <t>https://doi.org/10.1644/06-MAMM-A-424R.1</t>
  </si>
  <si>
    <t>Kelly, M. J., Noss, A. J., Bitetti, M. S., Maffei, L., Arispe, R. L., Paviolo, A., Angelo, C. D. D., &amp; Di Blanco, Y. E. (2008). Estimating Puma Densities from Camera Trapping Across Three Study Sites: Bolivia, Argentina, And Belize. *Journal of Mammalogy, 89*(2), 408-418. &lt;https://doi.org/10.1644/06-MAMM-A-424R.1&gt;</t>
  </si>
  <si>
    <t>Kelly et al., 2008</t>
  </si>
  <si>
    <t>kelly_et_al_2008</t>
  </si>
  <si>
    <t>https://www.jstatsoft.org/v43/i10</t>
  </si>
  <si>
    <t>Fiske, I. &amp; Chandler, R. (2011). unmarked: An R Package for Fitting Hierarchical Models of Wildlife Occurrence and Abundance. *Journal of Statistical Software, 43* (10), 1-23. &lt;https://www.jstatsoft.org/v43/i10&gt;</t>
  </si>
  <si>
    <t>Kellner et al., 2023</t>
  </si>
  <si>
    <t>kellner_et_al_2023</t>
  </si>
  <si>
    <t>https://doi.org/10.1023/A:1007707430416</t>
  </si>
  <si>
    <t>Kelejian, H. H., &amp; Prucha, I. R. (1998). A Generalized Spatial Two-Stage Least Squares Procedure for Estimating a Spatial Autoregressive Model with Autoregressive Disturbances. *Journal of Real Estate Finance and Economics, 17*, 99-121. &lt;https://doi.org/10.1023/A:1007707430416&gt;</t>
  </si>
  <si>
    <t>Kelejian &amp; Prucha, 1998</t>
  </si>
  <si>
    <t>kelejian_prucha_1998</t>
  </si>
  <si>
    <t>https://esajournals.onlinelibrary.wiley.com/doi/10.1002/fee.2358</t>
  </si>
  <si>
    <t>Keim, J. L., DeWitt, P. D., Wilson, S. F., Fitzpatrick, J. J., Jenni, N. S., &amp; Lele, S. R. (2021). Managing animal movement conserves predator-prey dynamics. *Frontiers in Ecology and the Environment, 19*(7), 379-385. &lt;https://esajournals.onlinelibrary.wiley.com/doi/10.1002/fee.2358&gt;</t>
  </si>
  <si>
    <t>Keim et al., 2021</t>
  </si>
  <si>
    <t>keim_et_al_2021</t>
  </si>
  <si>
    <t>https://doi.org/10.1111/1365-2656.12960</t>
  </si>
  <si>
    <t>Keim, J. L., Lele, S. R., DeWitt, P. D., Fitzpatrick, J. J., Jenni, N. S. (2019). Estimating the intensity of use by interacting predators and prey using camera traps. *Journal of Animal Ecology, 88*, 690-701. &lt;https://doi.org/10.1111/1365-2656.12960&gt;</t>
  </si>
  <si>
    <t>Keim et al., 2019</t>
  </si>
  <si>
    <t>keim_et_al_2019</t>
  </si>
  <si>
    <t>https://doi.org/10.1890/10-0949.1</t>
  </si>
  <si>
    <t>Keim, J. L., DeWitt, P. D., &amp; Lele, S. R. (2011). Predators choose prey over prey habitats: Evidence from a lynx-hare system. *Ecological Applications, 21*(4), 1011-1016. &lt;https://doi.org/10.1890/10-0949.1&gt;</t>
  </si>
  <si>
    <t>Keim et al., 2011</t>
  </si>
  <si>
    <t>keim_et_al_2011</t>
  </si>
  <si>
    <t>https://doi.org/10.1186/s40462-021-00277-3.</t>
  </si>
  <si>
    <t>Kays, R., Hody, A., Jachowski, D. S., &amp; Parsons, A. W. (2021). Empirical Evaluation of the Spatial Scale and Detection Process of Camera Trap Surveys. *Movement Ecology, 9*, 41. &lt;https://doi.org/10.1186/s40462-021-00277-3.&gt;</t>
  </si>
  <si>
    <t>Kays et al., 2021</t>
  </si>
  <si>
    <t>kays_et_al_2021</t>
  </si>
  <si>
    <t>https://doi.org/10.1111/2041-210x.13370</t>
  </si>
  <si>
    <t>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t>
  </si>
  <si>
    <t>Kays et al., 2020</t>
  </si>
  <si>
    <t>kays_et_al_2020</t>
  </si>
  <si>
    <t>https://arxiv.org/pdf/1009.5718</t>
  </si>
  <si>
    <t>Kays, R., Tilak, S., Kranstauber, B., Jansen, P. A., Carbone, C., Rowcliffe, M. J., &amp; He, Z. (2010). Monitoring wild animal communities with arrays of motion sensitive camera traps. *arXiv Preprint*, arXiv:1009. 5718. &lt;https://arxiv.org/pdf/1009.5718&gt;</t>
  </si>
  <si>
    <t>Kays et al., 2010</t>
  </si>
  <si>
    <t>kays_et_al_2010</t>
  </si>
  <si>
    <t>https://doi.org/10.1109/lcn.2009.5355046</t>
  </si>
  <si>
    <t>Kays, R., Kranstauber, B., Jansen, P., Carbone, C., Rowcliffe, M., Fountain, T., &amp; Tilak, S. (2009). Camera traps as sensor networks for monitoring animal communities. *2009 IEEE 34th Conference on Local Computer Networks*, 811-818. &lt;https://doi.org/10.1109/lcn.2009.5355046&gt;</t>
  </si>
  <si>
    <t>Kays et al., 2009</t>
  </si>
  <si>
    <t>kays_et_al_2009</t>
  </si>
  <si>
    <t>https://doi.org/10.1007/s10344-021-01530-1</t>
  </si>
  <si>
    <t>Kavčić, K., Palencia, P., Apollonio, M., Vicente, J., &amp; Šprem, N. (2021). Random encounter model to estimate density of mountain-dwelling ungulate. *European Journal of Wildlife Research, 67*(5), 87. &lt;https://doi.org/10.1007/s10344-021-01530-1&gt;</t>
  </si>
  <si>
    <t>Kavčić et al., 2021</t>
  </si>
  <si>
    <t>kavcic_et_al_2021</t>
  </si>
  <si>
    <t>https://doi.org/10.1890/0012-9658(1998)079[2852:EOTDII]2.0.CO;2</t>
  </si>
  <si>
    <t>Karanth, K. U., &amp; Nichols, J. D. (1998). Estimation of tiger densities in India using photographic captures and recaptures. *Ecology, 79*(8), 2852-2862. &lt;https://doi.org/10.1890/0012-9658(1998)079[2852:EOTDII]2.0.CO;2&gt;</t>
  </si>
  <si>
    <t>Karanth &amp; Nichols, 1998</t>
  </si>
  <si>
    <t>karanth_nichols_1998</t>
  </si>
  <si>
    <t>Karanth, K. U., Nichols, J. D., &amp; Kumar, N. S. (2011). Estimating tiger abundance from camera trap data: field Surveys and analytical issues. In A. F. O'Connell, J. D. Nichols, &amp; K. U. Karanth (Eds.), *Camera Traps In Animal Ecology: Methods and Analyses* (pp. 9-117). Springer. &lt;https://doi.org/10.1007/978-4-431-99495-4&gt;</t>
  </si>
  <si>
    <t>Karanth, Nichols &amp; Kumar, 2011</t>
  </si>
  <si>
    <t>Karanth et al., 2011</t>
  </si>
  <si>
    <t>karanth_et_al_2011</t>
  </si>
  <si>
    <t>https://doi.org/10.1890/0012-9658(2006)87[2925:ATPDUP]2.0.CO;2</t>
  </si>
  <si>
    <t>Karanth, K. U., Nichols, J. D., Kumar, N. S., &amp; Hines, J. E. (2006). Assessing Tiger Population Dynamics Using Photographic Capture-Recapture Sampling. *Ecology, 87*(11), 2925-2937. &lt;https://doi.org/10.1890/0012-9658(2006)87[2925:ATPDUP]2.0.CO;2&gt;</t>
  </si>
  <si>
    <t>Karanth et al., 2006</t>
  </si>
  <si>
    <t>karanth_et_al_2006</t>
  </si>
  <si>
    <t>https://doi.org/10.1016/0006-3207(94)00057-W</t>
  </si>
  <si>
    <t>Karanth, K. U. (1995). Estimating tiger Panthera tigris populations from camera-trap data using capture-recapture models. *Biological Conservation, 71*(3), 333-338. &lt;https://doi.org/10.1016/0006-3207(94)00057-W&gt;</t>
  </si>
  <si>
    <t>Karanth, 1995</t>
  </si>
  <si>
    <t>karanth_1995</t>
  </si>
  <si>
    <t>https://doi.org/10.11647/obp.0267.07</t>
  </si>
  <si>
    <t>Junker, J., Kühl, H., Orth, L., Smith, R., Petrovan, S., &amp; Sutherland, W. (2021). *7. Primate Conservation.* In (pp. 435-486). &lt;https://doi.org/10.11647/obp.0267.07&gt;</t>
  </si>
  <si>
    <t>Junker et al., 2021</t>
  </si>
  <si>
    <t>junker_et_al_2021</t>
  </si>
  <si>
    <t>https://doi.org/10.1890/08-1494.1</t>
  </si>
  <si>
    <t>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*Ecology, 90*(9), 2648-2648. &lt;https://doi.org/10.1890/08-1494.1&gt;</t>
  </si>
  <si>
    <t>Jones et al., 2009</t>
  </si>
  <si>
    <t>jones_et_al_2009</t>
  </si>
  <si>
    <t>https://doi.org/10.2307/1937156</t>
  </si>
  <si>
    <t>Johnson, D. H. (1980). The Comparison of Usage and Availability Measurements for Evaluating Resource Preference. *Ecology, 61*(1), 65-71. &lt;https://doi.org/10.2307/1937156&gt;</t>
  </si>
  <si>
    <t>Johnson, 1980</t>
  </si>
  <si>
    <t>johnson_2008</t>
  </si>
  <si>
    <t>https://doi.org/10.48550/arXiv.2202.04613</t>
  </si>
  <si>
    <t>Johanns, P, Haucke, T., &amp; Steinhage, V. (2022) Automated Distance Estimation and Animal Tracking for Wildlife Camera Trapping. *Ecological Informatics, 70,* arXiv:2202. 04613. &lt;https://doi.org/10.48550/arXiv.2202.04613&gt;</t>
  </si>
  <si>
    <t>Johanns, Haucke &amp; Steinhage, 2022</t>
  </si>
  <si>
    <t>Johanns et al., 2022</t>
  </si>
  <si>
    <t>johanns_et_al_2022</t>
  </si>
  <si>
    <t>https://www.youtube.com/watch?v=u8crevEd3yI</t>
  </si>
  <si>
    <t>https://www.youtube.com/embed/u8crevEd3yI?si=uJUNZfNvuw_L24GK</t>
  </si>
  <si>
    <t>JNCC (2022, Mar 29). *Introduction to Distance Sampling Video 1* [Video]. YouTube. &lt;https://www.youtube.com/watch?v=u8crevEd3yI&gt;</t>
  </si>
  <si>
    <t>JNCC, 2022</t>
  </si>
  <si>
    <t>jncc_2022</t>
  </si>
  <si>
    <t>https://doi.org/10.1002/ece3.7091</t>
  </si>
  <si>
    <t>Jiménez, J., C. Augustine, B., Linden, D. W., B. Chandler, R., &amp; Royle, J. A. (2021). Spatial capture-recapture with random thinning for unidentified encounters. *Ecology and Evolution, 11*, 1187-1198. &lt;https://doi.org/10.1002/ece3.7091&gt;</t>
  </si>
  <si>
    <t>Jiménez et al., 2021</t>
  </si>
  <si>
    <t>jimenez_et_al_2021</t>
  </si>
  <si>
    <t>https://doi.org/10.1093/jmammal/gyac009</t>
  </si>
  <si>
    <t>Jensen, P. O., Wirsing, A. J., &amp; Thornton, D. H. (2022). Using camera traps to estimate density of snowshoe hare ( Lepus americanus ): A keystone boreal forest herbivore. *Journal of Mammalogy, 103*(3), 693-710. &lt;https://doi.org/10.1093/jmammal/gyac009&gt;</t>
  </si>
  <si>
    <t>Jensen, Wirsing, &amp; Thornton, 2022</t>
  </si>
  <si>
    <t>Jensen et al., 2022</t>
  </si>
  <si>
    <t>jensen_et_al_2022</t>
  </si>
  <si>
    <t>https://doi.org/10.1111/j.1469-7998.1996.tb05296.x</t>
  </si>
  <si>
    <t>Jenny, D. (1996). Spatial organization of leopards Panthera pardus in Taï National Park, Ivory Coast: Is rainforest habitat a ‘tropical haven’? *Journal of Zoology, 240*(3), 427-440. &lt;https://doi.org/10.1111/j.1469-7998.1996.tb05296.x&gt;</t>
  </si>
  <si>
    <t>Jenny, 1996</t>
  </si>
  <si>
    <t>jenny_1996</t>
  </si>
  <si>
    <t>https://doi.org/https://doi.org/10.1016/0022-5193(69)90002-2</t>
  </si>
  <si>
    <t>Jennrich, R. I., &amp; Turner, F. B. (1969). Measurement of non-circular home range. *Journal of Theoretical Biology, 22*(2), 227-237. &lt;https://doi.org/https://doi.org/10.1016/0022-5193(69)90002-2&gt;</t>
  </si>
  <si>
    <t>Jennrich &amp; Turner, 1969</t>
  </si>
  <si>
    <t>jennrich_turner_1969</t>
  </si>
  <si>
    <t>https://doi.org/10.1017/s1367943002002160</t>
  </si>
  <si>
    <t>Jennelle, C. S., Runge, M. C., &amp; MacKenzie, D. I. (2002). The Use of Photographic Rates to Estimate Densities of Tigers and Other Cryptic Mammals: A Comment on Misleading Conclusions. *Animal Conservation, 5*(2), 119-120. &lt;https://doi.org/10.1017/s1367943002002160&gt;</t>
  </si>
  <si>
    <t>Jennelle, Runge &amp; MacKenzie, 2002</t>
  </si>
  <si>
    <t>Jennelle et al., 2002</t>
  </si>
  <si>
    <t>jennelle_et_al_2002</t>
  </si>
  <si>
    <t>https://cran.r-project.org/web/packages/pscl/index.html</t>
  </si>
  <si>
    <t>Jackman,  2024</t>
  </si>
  <si>
    <t>jackman_2024</t>
  </si>
  <si>
    <t>https://doi.org/10.1016/j.tree.2013.10.012</t>
  </si>
  <si>
    <t>Iknayan, K. J., Tingley, M. W., Furnas, B. J., &amp; Beissinger, S. R. (2014). Detecting Diversity: Emerging Methods to Estimate Species Diversity. *Trends in Ecology &amp; Evolution, 29*(2), 97-106. &lt;https://doi.org/10.1016/j.tree.2013.10.012&gt;</t>
  </si>
  <si>
    <t>Iknayan et al., 2014</t>
  </si>
  <si>
    <t>iknayan_et_al_2014</t>
  </si>
  <si>
    <t>https://doi.org/10.3106/ms2019-0082</t>
  </si>
  <si>
    <t>Iijima, H. (2020). A Review of Wildlife Abundance Estimation Models: Comparison of Models for Correct Application. *Mammal Study, 45*(3), 177. &lt;https://doi.org/10.3106/ms2019-0082&gt;</t>
  </si>
  <si>
    <t>Iijima, 2020</t>
  </si>
  <si>
    <t>iijima_2020</t>
  </si>
  <si>
    <t>https://doi.org/10.2981/wlb.00726</t>
  </si>
  <si>
    <t>Iannarilli, F., Erb, J., Arnold, T. W., &amp; Fieberg, J. R. (2021). Evaluating species-specific responses to camera-trap Survey designs. *Wildlife Biology, 2021*(1). &lt;https://doi.org/10.2981/wlb.00726&gt;</t>
  </si>
  <si>
    <t>Iannarilli et al., 2021</t>
  </si>
  <si>
    <t>iannarilli_et_al_2021</t>
  </si>
  <si>
    <t>https://doi.org/10.2307/1942661</t>
  </si>
  <si>
    <t>Hurlbert, S. (1984). Pseudoreplication and the design of ecological field experiments. *Ecological Monographs, 54*(2), 187-211. &lt;https://doi.org/10.2307/1942661&gt;</t>
  </si>
  <si>
    <t>Hurlbert, 1984</t>
  </si>
  <si>
    <t>hurlbert_1984</t>
  </si>
  <si>
    <t>https://www.abmi.ca/home/publications/501-550/516</t>
  </si>
  <si>
    <t>Huggard, D. (2018). *Animal Density from Camera Data*. Alberta Biodiversity Monitoring Institute. &lt;https://www.abmi.ca/home/publications/501-550/516&gt;</t>
  </si>
  <si>
    <t>Huggard, 2018</t>
  </si>
  <si>
    <t>huggard_2018</t>
  </si>
  <si>
    <t>https://doi.org/10.32614/CRAN.package.iNEXT</t>
  </si>
  <si>
    <t>Hsieh, T. C., Ma, K. H., &amp; Chao, A. (2015). *iNEXT: Interpolation and Extrapolation for Species Diversity*. R package Version 2.6-6.1. &lt;https://doi.org/10.32614/CRAN.package.iNEXT&gt;</t>
  </si>
  <si>
    <t>Hsieh, Ma &amp; Chao, 2015</t>
  </si>
  <si>
    <t>Hsieh et al., 2015</t>
  </si>
  <si>
    <t>hsieh_et_al_2015</t>
  </si>
  <si>
    <t>https://doi.org/https://doi.org/10.1111/2041-210X.12790</t>
  </si>
  <si>
    <t>Howe, E. J., Buckland, S. T., Després-Einspenner, M. -L., &amp; Kühl, H. S. (2017). Distance sampling with camera traps. *Methods in Ecology and Evolution, 8*(11), 1558-1565. &lt;https://doi.org/https://doi.org/10.1111/2041-210X.12790&gt;</t>
  </si>
  <si>
    <t>Howe et al., 2017</t>
  </si>
  <si>
    <t>howe_et_al_2017</t>
  </si>
  <si>
    <t>https://doi.org/10.1371/journal.pone.0229055</t>
  </si>
  <si>
    <t>Holinda, D., Burgar, J. M., &amp; Burton, A. C. (2020). Effects of scent lure on camera trap detections vary across mammalian predator and prey species. *PLoS One, 15*(5), e0229055. &lt;https://doi.org/10.1371/journal.pone.0229055&gt;</t>
  </si>
  <si>
    <t>Holinda et al., 2020</t>
  </si>
  <si>
    <t>holinda_et_al_2020</t>
  </si>
  <si>
    <t>https://doi.org/10.1002/ece3.4878</t>
  </si>
  <si>
    <t>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t>
  </si>
  <si>
    <t>Hofmeester et al., 2019</t>
  </si>
  <si>
    <t>hofmeester_et_al_2019</t>
  </si>
  <si>
    <t>https://doi.org/10.1002/rse2.25</t>
  </si>
  <si>
    <t>Hofmeester, T. R., Rowcliffe, J. M., Jansen, P. A., Williams, R., &amp; Kelly, N. (2017). A simple method for estimating the effective detection distance of camera traps. *Remote Sensing in Ecology and Conservation, 3*(2), 81-89. &lt;https://doi.org/10.1002/rse2.25&gt;</t>
  </si>
  <si>
    <t>Hofmeester et al., 2017</t>
  </si>
  <si>
    <t>hofmeester_et_al_2017</t>
  </si>
  <si>
    <t>https://github.com/SHoeks/HomeRange</t>
  </si>
  <si>
    <t>Hoeks, S., Tucker, M., &amp; Broekman, M. (2024). *HomeRange* &lt;https://github.com/SHoeks/HomeRange&gt;</t>
  </si>
  <si>
    <t>Hoeks, Tucker, &amp; Broekman, 2024</t>
  </si>
  <si>
    <t>Hoeks et al., 2024</t>
  </si>
  <si>
    <t>hoeks_et_al_2024</t>
  </si>
  <si>
    <t>https://www.mbr-pwrc.usgs.gov/software/presence.html.</t>
  </si>
  <si>
    <t>Hines, J. E. (2006). *PRESENCE - Software to estimate patch occupancy and related parameters.* &lt;https://www.mbr-pwrc.usgs.gov/software/presence.html&gt;.</t>
  </si>
  <si>
    <t>Hines, 2006</t>
  </si>
  <si>
    <t>hines_2006</t>
  </si>
  <si>
    <t>https://doi.org/10.3389/fevo.2022.881502</t>
  </si>
  <si>
    <t>Henrich, M., Hartig, F., Dormann, C. F., Kühl, H. S., Peters, W., Franke, F., Peterka, T., Šustr, P., &amp; Heurich, M. (2022). Deer Behavior Affects Density Estimates With Camera Traps, but Is Outweighed by Spatial Variability. *Frontiers in Ecology and Evolution, 10*, 881502. &lt;https://doi.org/10.3389/fevo.2022.881502&gt;</t>
  </si>
  <si>
    <t>Henrich et al., 2022</t>
  </si>
  <si>
    <t>henrich_et_al_2022</t>
  </si>
  <si>
    <t>https://doi.org/https://doi.org/10.1002/bimj.4710360505</t>
  </si>
  <si>
    <t>Heilbron, D. C. (1994). Zero-Altered and other Regression Models for Count Data with Added Zeros. *Biometrical Journal, 36*(5), 531-547. &lt;https://doi.org/https://doi.org/10.1002/bimj.4710360505&gt;</t>
  </si>
  <si>
    <t>Heilbron, 1994</t>
  </si>
  <si>
    <t>heilbron_1994</t>
  </si>
  <si>
    <t>https://doi.org/10.1016/j.ecoinf.2021.101536</t>
  </si>
  <si>
    <t>Haucke, T., Kühl, H. S., Hoyer, J., &amp; Steinhage, V. (2022). Overcoming the distance estimation bottleneck in estimating animal abundance with camera traps. *Ecological Informatics, 68*, 101536. &lt;https://doi.org/10.1016/j.ecoinf.2021.101536&gt;</t>
  </si>
  <si>
    <t>Haucke et al., 2022</t>
  </si>
  <si>
    <t>hauke_et_al_2022</t>
  </si>
  <si>
    <t>https://CRAN.R-project.org/package=DHARMa</t>
  </si>
  <si>
    <t>Hartig, F. (2019). *DHARMa: Residual Diagnostics for Hierarchical (Multi-Level/Mixed) Regression Models.* R package version 0.2.2, &lt;https://CRAN.R-project.org/package=DHARMa&gt;</t>
  </si>
  <si>
    <t>Hartig, 2019</t>
  </si>
  <si>
    <t>hartig_2019</t>
  </si>
  <si>
    <t>https://doi.org/10.7717/peerj.4794</t>
  </si>
  <si>
    <t>Harrison, X. A., Donaldson, L., Correa-Cano, M. E., Evans, J., Fisher, D. N., Goodwin, C. E. D., Robinson, B. S., Hodgson, D. J., &amp; Inger, R. (2018). A Brief Introduction to Mixed Effects Modelling and Multi-Model Inference in Ecology. *PeerJ, 6*, Article e4794. &lt;https://doi.org/10.7717/peerj.4794&gt;</t>
  </si>
  <si>
    <t>Harrison et al., 2018</t>
  </si>
  <si>
    <t>harrison_et_al_2018</t>
  </si>
  <si>
    <t>https://www.crewes.org/Documents/ResearchReports/2008/2008-15.pdf</t>
  </si>
  <si>
    <t>Hall, K. W., Cooper, J. K., &amp; Lawton, D. C. (2008). GPS accuracy: Hand-held versus RTK. *CREWES Research Report, 20*. &lt;https://www.crewes.org/Documents/ResearchReports/2008/2008-15.pdf&gt;</t>
  </si>
  <si>
    <t>Hall, Cooper &amp; Lawton, 2008</t>
  </si>
  <si>
    <t>Hall et al., 2008</t>
  </si>
  <si>
    <t>hall_et_al_2008</t>
  </si>
  <si>
    <t>Report</t>
  </si>
  <si>
    <t>https://doi.org/10.1111/ecog.02445</t>
  </si>
  <si>
    <t>Guillera‐Arroita, G. (2017). Modelling of species distributions, range dynamics and communities under imperfect detection: Advances, challenges and opportunities. *Ecography, 40*(2), 281-295. &lt;https://doi.org/10.1111/ecog.02445&gt;</t>
  </si>
  <si>
    <t>Guillera‐Arroita, 2017</t>
  </si>
  <si>
    <t>guilleraarroita_2016</t>
  </si>
  <si>
    <t>https://doi.org/10.1111/j.2041-210X.2012.00225.x</t>
  </si>
  <si>
    <t>Guillera-Arroita, G., &amp; Lahoz-Monfort, J. J. (2012). Designing studies to detect differences in species occupancy: Power analysis under imperfect detection. *Methods in Ecology and Evolution, 3*(5), 860-869. &lt;https://doi.org/10.1111/j.2041-210X.2012.00225.x&gt;</t>
  </si>
  <si>
    <t>Guillera-Arroita et al., 2012</t>
  </si>
  <si>
    <t>guillera_arroita_et_al_2012</t>
  </si>
  <si>
    <t>https://doi.org/10.1111/j.2041-210X.2010.00017.x</t>
  </si>
  <si>
    <t>Guillera-Arroita, G., Ridout, M. S., &amp; Morgan, B. J. T. (2010). Design of Occupancy Studies with Imperfect Detection. *Methods in Ecology and Evolution, 1*, 131-139. &lt;https://doi.org/10.1111/j.2041-210X.2010.00017.x&gt;</t>
  </si>
  <si>
    <t>Guillera-Arroita et al., 2010</t>
  </si>
  <si>
    <t>guillera_arroita_et_al_2010</t>
  </si>
  <si>
    <t>https://prism.ucalgary.ca/items/f68a0c27-8502-4fe4-a3b9-3a3c2d994762</t>
  </si>
  <si>
    <t>Greenberg, S. (2020). *Automated Image Recognition for Wildlife Camera Traps: Making it Work for You*. Research report, University of Calgary: Prism Digital Repository, August 21, 15 pages, &lt;https://prism.ucalgary.ca/items/f68a0c27-8502-4fe4-a3b9-3a3c2d994762&gt;</t>
  </si>
  <si>
    <t>Greenberg, 2020</t>
  </si>
  <si>
    <t>greenberg_2020</t>
  </si>
  <si>
    <t>https://saul.cpsc.ucalgary.ca/timelapse/pmwiki.php?n=Main.Download2./</t>
  </si>
  <si>
    <t>Greenberg, S. (2018). *Timelapse: An Image Analyser for Camera Traps.* University of Calgary. &lt;https://saul.cpsc.ucalgary.ca/timelapse/pmwiki.php?n=Main.Download2./&gt;</t>
  </si>
  <si>
    <t>Greenberg, 2018</t>
  </si>
  <si>
    <t>greenberg_2018</t>
  </si>
  <si>
    <t>https://doi.org/10.3389/fevo.2020.563477</t>
  </si>
  <si>
    <t>Green, A. M., Chynoweth, M. W., &amp; Şekercioğlu, Ç. H. (2020). Spatially Explicit Capture-Recapture Through Camera Trapping: A Review of Benchmark Analyses for Wildlife Density Estimation. *Frontiers in Ecology and Evolution*, 8, Article 563477. &lt;https://doi.org/10.3389/fevo.2020.563477&gt;</t>
  </si>
  <si>
    <t>Green, Chynoweth &amp; Şekercioğlu, 2020</t>
  </si>
  <si>
    <t>Green et al., 2020</t>
  </si>
  <si>
    <t>green_et_al_2020</t>
  </si>
  <si>
    <t>https://wildcams.ca/site/assets/files/1148/wildcam_guide_to_camera_trap_set_up_feb2021.pdf</t>
  </si>
  <si>
    <t>Granados, A. (2021). *WildCAM Guide to Camera Trap Set Up*. WildCAM. &lt;https://wildcams.ca/site/assets/files/1148/wildcam_guide_to_camera_trap_set_up_feb2021.pdf&gt;</t>
  </si>
  <si>
    <t>Granados, 2021</t>
  </si>
  <si>
    <t>granados_2021</t>
  </si>
  <si>
    <t>https://www.researchgate.net/publication/236734446_Estimating_species_richness</t>
  </si>
  <si>
    <t>Gotelli, N., &amp; Colwell, R. (2011). Estimating species richness. In *Biological Diversity: Frontiers in Measurement and Assessment* (eds. Magurran, A., &amp; McGill, B.). Oxford University Press. Oxford, pp. 39-54. &lt;https://www.researchgate.net/publication/236734446_Estimating_species_richness&gt;</t>
  </si>
  <si>
    <t>Gotelli &amp; Colwell, 2011</t>
  </si>
  <si>
    <t>gotelli_colwell_2011</t>
  </si>
  <si>
    <t>https://doi.org/10.1046/j.1461-0248.2001.00230.x</t>
  </si>
  <si>
    <t>Gotelli, N., &amp; Colwell, R. (2001). Quantifying biodiversity: procedures and pitfalls in the measurement and comparison of species richness. *Ecology Letters, 4*, 379-391. &lt;https://doi.org/10.1046/j.1461-0248.2001.00230.x&gt;</t>
  </si>
  <si>
    <t>Gotelli &amp; Colwell, 2001</t>
  </si>
  <si>
    <t>gotelli_colwell_2001</t>
  </si>
  <si>
    <t>https://doi.org/10.1016/B978-0-12-384719-5.00424-X</t>
  </si>
  <si>
    <t>Gotelli, N. J., &amp; Chao, A. (2013). Measuring and Estimating Species Richness, Species Diversity, and Biotic Similarity from Sampling Data. In *Encyclopedia of Biodiversity* (pp. 195-211). Elsevier. &lt;https://doi.org/10.1016/B978-0-12-384719-5.00424-X&gt;</t>
  </si>
  <si>
    <t>Gotelli &amp; Chao, 2013</t>
  </si>
  <si>
    <t>gotelli_chao_2013</t>
  </si>
  <si>
    <t>https://doi.org/10.1111/j.2041-210X.2012.00241.x</t>
  </si>
  <si>
    <t>Gopalaswamy, A. M., Royle, J. A., Hines, J. E., Singh, P., Jathanna, D., Kumar, N. S., &amp; Karanth, K. U. (2012). Program SPACECAP: software for estimating animal Density using spatially explicit capture-recapture models. *Methods in Ecology and Evolution, 3*(6), 1067-1072. &lt;https://doi.org/10.1111/j.2041-210X.2012.00241.x&gt;</t>
  </si>
  <si>
    <t>Gopalaswamy et al., 2012</t>
  </si>
  <si>
    <t>gopalaswamy_et_al_2012</t>
  </si>
  <si>
    <t>https://www.alberta.ca/proponent-led-indigenous-consultations.aspx</t>
  </si>
  <si>
    <t>Government of Alberta (2023b) *Proponent-led Indigenous consultations.* Edmonton, Alberta. &lt;https://www.alberta.ca/proponent-led-indigenous-consultations.aspx&gt;</t>
  </si>
  <si>
    <t>Government of Alberta, 2023b</t>
  </si>
  <si>
    <t>goa_2023b</t>
  </si>
  <si>
    <t>https://www.alberta.ca/lat-overview.aspx</t>
  </si>
  <si>
    <t>Government of Alberta (2023a) *LAT Overview.* Edmonton, Alberta. &lt;https://www.alberta.ca/lat-overview.aspx&gt;</t>
  </si>
  <si>
    <t>Government of Alberta, 2023a</t>
  </si>
  <si>
    <t>goa_2023a</t>
  </si>
  <si>
    <t>https://doi.org/10.1002/rse2.106</t>
  </si>
  <si>
    <t>Glover‐Kapfer, P., Soto‐Navarro, C. A., Wearn, O. R., Rowcliffe, M., &amp; Sollmann, R. (2019). Camera‐trapping version 3.0: Current constraints and future priorities for development. *Remote Sensing in Ecology and Conservation, 5*(3), 209-223. &lt;https://doi.org/10.1002/rse2.106&gt;</t>
  </si>
  <si>
    <t>Glover-Kapfer et al., 2017</t>
  </si>
  <si>
    <t>glover_kapfer_et_al_2019</t>
  </si>
  <si>
    <t>https://doi.org/10.1371/journal.pone.0067940</t>
  </si>
  <si>
    <t>Glen, A. S., Cockburn, S., Nichols, M., Ekanayake, J., &amp; Warburton, B. (2013) Optimising Camera Traps for Monitoring Small Mammals. *PloS one,* 8(6), Article e67940. &lt;https://doi.org/10.1371/journal.pone.0067940&gt;</t>
  </si>
  <si>
    <t>Glen et al., 2013</t>
  </si>
  <si>
    <t>glen_et_al_2013</t>
  </si>
  <si>
    <t>https://www.youtube.com/watch?v=rpjVrFI_dr8</t>
  </si>
  <si>
    <t>https://www.youtube.com/embed/rpjVrFI_dr8?si=2W5B5GNxqYDALBkn</t>
  </si>
  <si>
    <t>Gimenez, O. (2023, May 16). *Workshop on estimating (wolf) occupancy with R* [Video]. YouTube. &lt;https://www.youtube.com/watch?v=rpjVrFI_dr8&gt;</t>
  </si>
  <si>
    <t>Gimenez, 2023</t>
  </si>
  <si>
    <t>gimenez_2023</t>
  </si>
  <si>
    <t>https://github.com/oliviergimenez/bias_occupancy</t>
  </si>
  <si>
    <t>Gimenez, O. (2020b). *Bias in occupancy estimate for a static model.* &lt;https://github.com/oliviergimenez/bias_occupancy&gt;</t>
  </si>
  <si>
    <t>Gimenez, 2020b</t>
  </si>
  <si>
    <t>gimenez_2020b</t>
  </si>
  <si>
    <t>https://github.com/oliviergimenez/bias_occupancy_flexdashboard</t>
  </si>
  <si>
    <t xml:space="preserve">https://ecologicalstatistics.shinyapps.io/bias_occupancy; </t>
  </si>
  <si>
    <t>Gimenez, O. (2020a). *Bias in single-season occupancy models.* &lt;https://ecologicalstatistics.shinyapps.io/bias_occupancy&gt;; &lt;https://github.com/oliviergimenez/bias_occupancy_flexdashboard&gt;</t>
  </si>
  <si>
    <t>Gimenez, 2020a</t>
  </si>
  <si>
    <t>gimenez_2020a</t>
  </si>
  <si>
    <t>https://nesplandscapes.edu.au/wp-content/uploads/2015/10/5.2.4_a_guide_to_use_of_remote_cameras_for_wildlife_Surveys_final_web2.pdf</t>
  </si>
  <si>
    <t>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t>
  </si>
  <si>
    <t>Gillespie et al., 2015</t>
  </si>
  <si>
    <t>gillespie_et_al_2015</t>
  </si>
  <si>
    <t xml:space="preserve"> https://search.proquest.com/openview/bfe15ec06593d5a8d3904add35055867/1?pq-origsite=gscholar&amp;cbl=18750&amp;diss=y</t>
  </si>
  <si>
    <t>Gilbert, N. A. (2022). *Towards a temporal ecology of wildlife populations and communities.* [Doctor of Philosophy]. University of Wisconsin-Madison. &lt; https://search.proquest.com/openview/bfe15ec06593d5a8d3904add35055867/1?pq-origsite=gscholar&amp;cbl=18750&amp;diss=y&gt;</t>
  </si>
  <si>
    <t>Gilbert, 2022</t>
  </si>
  <si>
    <t>gilbert_et_al_2022</t>
  </si>
  <si>
    <t>https://doi.org/10.1111/cobi.13517</t>
  </si>
  <si>
    <t>Gilbert, N. A., Clare, J. D. J., Stenglein, J. L., &amp; Zuckerberg, B. (2020). Abundance Estimation of Unmarked Animals based on Camera-Trap Data. *Conservation Biology, 35*(1), 88-100. &lt;https://doi.org/10.1111/cobi.13517&gt;</t>
  </si>
  <si>
    <t>Gilbert et al., 2020</t>
  </si>
  <si>
    <t>gilbert_et_al_2020</t>
  </si>
  <si>
    <t>https://bio.libretexts.org/Courses/University_of_California_Davis/BIS_2B%3A_Introduction_to_Biology_-_Ecology_and_Evolution/02%3A_Biodiversity/2.02%3A_Measuring_Species_Diversity</t>
  </si>
  <si>
    <t>Gerhart-Barley, L., M. (n.d.). *2.2: Measuring Species Diversity* &lt;https://bio.libretexts.org/Courses/University_of_California_Davis/BIS_2B%3A_Introduction_to_Biology_-_Ecology_and_Evolution/02%3A_Biodiversity/2.02%3A_Measuring_Species_Diversity&gt;</t>
  </si>
  <si>
    <t>Gerhart-Barley, L., M</t>
  </si>
  <si>
    <t>Gerhart-Barley, n.d.</t>
  </si>
  <si>
    <t>gerhartbarley_nd</t>
  </si>
  <si>
    <t>https://doi.org/10.1101/2023.06.21.545898</t>
  </si>
  <si>
    <t>Gerber, B. D., Devarajan, K., Farris, Z. J., &amp; Fidino, M. (2023). A model-based hypothesis framework to define and estimate the diel niche via the ‘Diel.Niche’ R package. *bioRxiv, 2023.06.21.545898.* &lt;https://doi.org/10.1101/2023.06.21.545898&gt;</t>
  </si>
  <si>
    <t>Gerber et al., 2023</t>
  </si>
  <si>
    <t>gerber_et_al_2023</t>
  </si>
  <si>
    <t>https://doi.org/10.1007/s10144-011-0276-3</t>
  </si>
  <si>
    <t>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t>
  </si>
  <si>
    <t>Gerber et al., 2011</t>
  </si>
  <si>
    <t>gerber_et_al_2011</t>
  </si>
  <si>
    <t>https://doi.org/10.1017/S0030605309991037</t>
  </si>
  <si>
    <t>Gerber, B., Karpanty, S. S. M., Crawford, C., Kotschwar, M., &amp; Randrianantenaina, J. (2010). An assessment of carnivore relative abundance and Density in the eastern rainforests of Madagascar using remotely-triggered camera traps. *Oryx, 44*(2), 219-222. &lt;https://doi.org/10.1017/S0030605309991037&gt;</t>
  </si>
  <si>
    <t>Gerber et al., 2010</t>
  </si>
  <si>
    <t>gerber_et_al_2010</t>
  </si>
  <si>
    <t>https://doi.org/10.1046/j.1365-2664.2000.00485.x</t>
  </si>
  <si>
    <t>Gaston, K. J., Blackburn, T. M., Greenwood, J. J. D., Gregory, R. D., Quinn, R. M., &amp; Lawton, J. H. (2000). Abundance-Occupancy Relationships. *The Journal of Applied Ecology, 37*(s1), 39-59. &lt;https://doi.org/10.1046/j.1365-2664.2000.00485.x&gt;</t>
  </si>
  <si>
    <t>Gaston et al., 2000</t>
  </si>
  <si>
    <t>gaston_et_al_2000</t>
  </si>
  <si>
    <t>https://doi.org/10.1002/jwmg.21879</t>
  </si>
  <si>
    <t>Garland, L., Neilson, E., Avgar, T., Bayne, E., &amp; Boutin, S. (2020). Random Encounter and Staying Time Model Testing with Human Volunteers. *The Journal of Wildlife Management, 84*(6), 1179-1184. &lt;https://doi.org/10.1002/jwmg.21879&gt;</t>
  </si>
  <si>
    <t>Garland et al., 2020</t>
  </si>
  <si>
    <t>garland_et_al_2020</t>
  </si>
  <si>
    <t>https://doi.org/10.1111/j.1469-7998.1983.tb02087.x</t>
  </si>
  <si>
    <t>Garland, T. (1983). The relation between maximal running speed and body mass in terrestrial mammals. *Journal of Zoology, 199*(2), 157-170. &lt;https://doi.org/10.1111/j.1469-7998.1983.tb02087.x&gt;</t>
  </si>
  <si>
    <t>Garland, 1983</t>
  </si>
  <si>
    <t>garland_1983</t>
  </si>
  <si>
    <t>https://doi.org/10.1016/j.anbehav.2015.11.009</t>
  </si>
  <si>
    <t>Garamszegi, L. Z. (2016). A simple statistical guide for the analysis of behaviour when data are constrained due to practical or ethical reasons. *Animal Behaviour, 120*, 223-234. &lt;https://doi.org/10.1016/j.anbehav.2015.11.009&gt;</t>
  </si>
  <si>
    <t>Garamszegi, 2016</t>
  </si>
  <si>
    <t>garamszegi_2016</t>
  </si>
  <si>
    <t>https://doi.org/10.2111/1551-5028(2007)60[350:GEISAA]2.0.CO;2</t>
  </si>
  <si>
    <t>Ganskopp, D. C., &amp; Johnson, D. D. (2007). GPS Error in Studies Addressing Animal Movements and Activities. *Rangeland Ecology and Management, 60*, 350-358. &lt;https://doi.org/10.2111/1551-5028(2007)60[350:GEISAA]2.0.CO;2&gt;</t>
  </si>
  <si>
    <t>Ganskopp &amp; Johnson, 2007</t>
  </si>
  <si>
    <t>ganskopp_johnson_2007</t>
  </si>
  <si>
    <t>https://doi.org/10.1016/j.biocon.2016.10.019</t>
  </si>
  <si>
    <t>Gálvez, N., Guillera-Arroita, G., Morgan, B. J. T., &amp; Davies, Z. G. (2016). Cost-Efficient Effort Allocation for Camera-Trap Occupancy Surveys of Mammals. *Biological Conservation, 204*(B), 350-359. &lt;https://doi.org/10.1016/j.biocon.2016.10.019&gt;</t>
  </si>
  <si>
    <t>Gálvez et al., 2016</t>
  </si>
  <si>
    <t>galvez_et_al_2016</t>
  </si>
  <si>
    <t>https://doi.org/10.7554/eLife.74756</t>
  </si>
  <si>
    <t>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t>
  </si>
  <si>
    <t>Gallo et al., 2022</t>
  </si>
  <si>
    <t>gallo_et_al_2022</t>
  </si>
  <si>
    <t>https://doi.org/10.1111/1365-2656.12967</t>
  </si>
  <si>
    <t>Gallo, T., Fidino, M., Lehrer, E. W., &amp; Magle, S. (2019). Urbanization Alters Predator-Avoidance Behaviours. *Journal of Animal Ecology, 88*(5), 793-803. &lt;https://doi.org/10.1111/1365-2656.12967&gt;</t>
  </si>
  <si>
    <t>Gallo et al., 2019</t>
  </si>
  <si>
    <t>gallo_et_al_2019</t>
  </si>
  <si>
    <t>https://zslpublications.onlinelibrary.wiley.com/doi/10.1002/rse2.60</t>
  </si>
  <si>
    <t>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t>
  </si>
  <si>
    <t>Frey et al., 2017</t>
  </si>
  <si>
    <t>frey_et_al_2017</t>
  </si>
  <si>
    <t>https://www.fs.usda.gov/rm/pubs_other/rmrs_2008_freeman_e001.pdf</t>
  </si>
  <si>
    <t>Freeman, E. A. &amp; Moisen, G. (2008). PresenceAbsence: An R Package for Presence Absence Analysis. *Journal of Statistical Software, 23*(11). &lt;https://www.fs.usda.gov/rm/pubs_other/rmrs_2008_freeman_e001.pdf&gt;</t>
  </si>
  <si>
    <t>Freeman &amp; Moisen, 2008</t>
  </si>
  <si>
    <t>freeman_gretchen_2008</t>
  </si>
  <si>
    <t>https://doi.org/10.1186/s13750-022-00264-0</t>
  </si>
  <si>
    <t>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t>
  </si>
  <si>
    <t>Frampton et al., 2022</t>
  </si>
  <si>
    <t>frampton_et_al_2022</t>
  </si>
  <si>
    <t>https://cwbm.ca/wp-content/uploads/2020/05/Found-Patterson.pdf</t>
  </si>
  <si>
    <t>Found, R., &amp; Patterson, B. R. (2020). Assessing Ungulate Populations in Temperate North America. *Canadian Wildlife Biology and Management, 9*(1), 21-42. &lt;https://cwbm.ca/wp-content/uploads/2020/05/Found-Patterson.pdf&gt;</t>
  </si>
  <si>
    <t>Found &amp; Patterson, 2020</t>
  </si>
  <si>
    <t>found_patterson_2020</t>
  </si>
  <si>
    <t>https://doi.org/10.1002/jwmg.275</t>
  </si>
  <si>
    <t>Foster, R. J., &amp; Harmsen, B. J. (2012). A Critique of Density Estimation from Camera Trap Data. *Journal of* *Wildlife Management, 76*(2), 224-36. &lt;https://doi.org/10.1002/jwmg.275&gt;</t>
  </si>
  <si>
    <t>Foster &amp; Harmsen, 2012</t>
  </si>
  <si>
    <t>foster_harmsen_2012</t>
  </si>
  <si>
    <t>https://doi.org/10.3897/BDJ.4.e10197</t>
  </si>
  <si>
    <t>Forrester, T., O'Brien, T., Fegraus, E., Jansen, P. A., Palmer, J., Kays, R., Ahumada, J., Stern, B., &amp; McShea, W. (2016). An Open Standard for Camera Trap Data. *Biodiversity Data Journal, 4*, e10197. &lt;https://doi.org/10.3897/BDJ.4.e10197&gt;</t>
  </si>
  <si>
    <t>Forrester et al., 2016</t>
  </si>
  <si>
    <t>forrester_et_al_2016</t>
  </si>
  <si>
    <t>https://doi.org/10.1007/s10344-020-01385-y</t>
  </si>
  <si>
    <t>Ford, A. T., Sunter, E. J., Fauvelle, C., Bradshaw, J. L., Ford, B., Hutchen, J., Phillipow, N., &amp; Teichman, K. J. (2020). Effective corridor width: Linking the spatial ecology of wildlife with land use policy. *European Journal of Wildlife Research, 66*(4), 69. &lt;https://doi.org/10.1007/s10344-020-01385-y&gt;</t>
  </si>
  <si>
    <t>Ford et al., 2020</t>
  </si>
  <si>
    <t>ford_et_al_2020</t>
  </si>
  <si>
    <t>https://doi.org/10.7939/r3-bm8f-yj13</t>
  </si>
  <si>
    <t>Foca, J. M. (2021). *Camera Traps for Evaluating Ungulate Densities and Interspecific Interactions in the Beaver Hills Region of Alberta*. [Master's thesis, University of Alberta]. &lt;https://doi.org/10.7939/r3-bm8f-yj13&gt;</t>
  </si>
  <si>
    <t>Foca, 2021</t>
  </si>
  <si>
    <t>foca_2021</t>
  </si>
  <si>
    <t>https://doi.org/10.1002/eap.2419</t>
  </si>
  <si>
    <t>Fleming, J., Grant, E. H. C., Sterrett, S. C., &amp; Sutherland, C. (2021). Experimental evaluation of spatial capture-recapture study design. *Ecological Applications, 31*(7), e02419. &lt;https://doi.org/10.1002/eap.2419&gt;</t>
  </si>
  <si>
    <t>Fleming et al., 2021</t>
  </si>
  <si>
    <t>fleming_et_al_2021</t>
  </si>
  <si>
    <t>https://www.researchgate.net/publication/236965289_Species_rarity_definition_causes_and_classification#:~:text=Rarity%20is%20a%20relative%20concept,of%20other%20organisms%20of%20comparable</t>
  </si>
  <si>
    <t>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t>
  </si>
  <si>
    <t>Flather &amp; Sieg, 2007</t>
  </si>
  <si>
    <t>flather_sieg_2007</t>
  </si>
  <si>
    <t>https://www.jstatsoft.org/v43/i10/</t>
  </si>
  <si>
    <t>Kellner, K. F., Smith, A. D., Royle, J. A., Kery, M, Belant, J. L., &amp; Chandler, R. B. (2023). The unmarked R package: Twelve years of advances in occurrence and abundance modelling in ecology. *Methods in Ecology and Evolution, 14* (6), 1408-1415. &lt;https://www.jstatsoft.org/v43/i10/&gt;</t>
  </si>
  <si>
    <t>Fiske &amp; Chandler, 2011</t>
  </si>
  <si>
    <t>fiske_chandler_2011</t>
  </si>
  <si>
    <t>https://doi.org/10.1111/cobi.12302</t>
  </si>
  <si>
    <t>Fisher, J. T., Wheatley, M., &amp; Mackenzie, D. (2014). Spatial Patterns of Breeding Success of Grizzly Bears derived from Hierarchical Multistate Models. *Conservation Biology, 28*(5), 1249-1259. &lt;https://doi.org/10.1111/cobi.12302&gt;</t>
  </si>
  <si>
    <t>Fisher, Wheatley &amp; Mackenzie, 2014</t>
  </si>
  <si>
    <t>Fisher et al., 2014</t>
  </si>
  <si>
    <t>fisher_et_al_2014</t>
  </si>
  <si>
    <t>https://doi.org/10.1002/ece3.45</t>
  </si>
  <si>
    <t>Fisher, J. T., Anholt, B., &amp; Volpe, J. P. (2011). Body Mass Explains Characteristic Scales of Habitat Selection in Terrestrial Mammals. *Ecology and Evolution, 1*(4), 517-528. &lt;https://doi.org/10.1002/ece3.45&gt;</t>
  </si>
  <si>
    <t>Fisher et al., 2011</t>
  </si>
  <si>
    <t>fisher_et_al_2011</t>
  </si>
  <si>
    <t>https://doi.org/0.13140/RG.2.1.3944.3680</t>
  </si>
  <si>
    <t>Fisher, J. T., &amp; Burton, C. (2012). *Monitoring Mammals in Alberta: Recommendations for Remote Camera Trapping*. Alberta Innovates - Technology Futures &amp; Alberta Biodiversity Monitoring Institute. &lt;https://doi.org/0.13140/RG.2.1.3944.3680&gt;</t>
  </si>
  <si>
    <t>Fisher &amp; Burton, 2012</t>
  </si>
  <si>
    <t>fisher_burton_2012</t>
  </si>
  <si>
    <t>https://doi.org/10.1007/s13364-020-00478-y</t>
  </si>
  <si>
    <t>Findlay, M. A., Briers, R. A., &amp; White, P. J. C. (2020). Component processes of detection probability in camera-trap studies: understanding the occurrence of false-negatives. *Mammal Research, 65*, 167-180. &lt;https://doi.org/10.1007/s13364-020-00478-y&gt;</t>
  </si>
  <si>
    <t>Findlay, Briers &amp; White, 2020</t>
  </si>
  <si>
    <t>Findlay et al., 2020</t>
  </si>
  <si>
    <t>findlay_et_al_2020</t>
  </si>
  <si>
    <t>https://doi.org/10.1002/ecs2.1944</t>
  </si>
  <si>
    <t>Fidino, M., &amp; Magle, S. B. (2017). Using Fourier series to predict periodic patterns in dynamic occupancy models. *Ecosphere, 8*(9) , e01944. &lt;https://doi.org/10.1002/ecs2.1944&gt;</t>
  </si>
  <si>
    <t>Fidino &amp; Magle, 2017</t>
  </si>
  <si>
    <t>fidino_magle_2017</t>
  </si>
  <si>
    <t>https://doi.org/10.1002/wsb.1122</t>
  </si>
  <si>
    <t>Fidino, M., Barnas, G. R., Lehrer, E. W., Murray, M. H., &amp; Magle, S. B. (2020). Effect of Lure on Detecting Mammals with Camera Traps. *Wildlife Society Bulletin*. &lt;https://doi.org/10.1002/wsb.1122&gt;</t>
  </si>
  <si>
    <t>Fidino et al., 2020</t>
  </si>
  <si>
    <t>fidino_et_al_2020</t>
  </si>
  <si>
    <t>https://github.com/mfidino/autoOcc</t>
  </si>
  <si>
    <t>Fidino, M. (2023) *autoOcc: An R package for fitting autologistic occupancy models.* R package version 0.1.1, &lt;https://github.com/mfidino/autoOcc&gt;</t>
  </si>
  <si>
    <t>Fidino, 2023</t>
  </si>
  <si>
    <t>fidino_2023</t>
  </si>
  <si>
    <t>https://masonfidino.com/generalized_additive_occupancy_model</t>
  </si>
  <si>
    <t>Fidino, M. (2021F) *Using the mgcvmgcv package to create a generalized additive occupancy model in R.* &lt;https://masonfidino.com/generalized_additive_occupancy_model&gt;</t>
  </si>
  <si>
    <t>Fidino, 2021f</t>
  </si>
  <si>
    <t>fidino_2021f</t>
  </si>
  <si>
    <t>https://github.com/mfidino/auto-logistic-occupancy</t>
  </si>
  <si>
    <t>Fidino, M. (2021e) *auto-logistic-occupancy.* &lt;https://github.com/mfidino/auto-logistic-occupancy&gt;</t>
  </si>
  <si>
    <t>Fidino, 2021e</t>
  </si>
  <si>
    <t>fidino_2021e</t>
  </si>
  <si>
    <t>https://masonfidino.com/autologistic_occupancy_model</t>
  </si>
  <si>
    <r>
      <t>Fidino, M. (2021d) *</t>
    </r>
    <r>
      <rPr>
        <sz val="12"/>
        <color theme="1"/>
        <rFont val="Calibri"/>
        <family val="2"/>
      </rPr>
      <t>So, you don't have enough data to fit a dynamic occupancy model? An introduction to auto-logistic occupancy models.</t>
    </r>
    <r>
      <rPr>
        <sz val="12"/>
        <color rgb="FF000000"/>
        <rFont val="Calibri"/>
        <family val="2"/>
      </rPr>
      <t>* &lt;https://masonfidino.com/autologistic_occupancy_model&gt;</t>
    </r>
  </si>
  <si>
    <t>Fidino, 2021d</t>
  </si>
  <si>
    <t>fidino_2021d</t>
  </si>
  <si>
    <t>https://github.com/mfidino/integrated-occupancy-model</t>
  </si>
  <si>
    <r>
      <t>Fidino, M. (2021c) *integrated-occupancy-models* &lt;</t>
    </r>
    <r>
      <rPr>
        <sz val="12"/>
        <color theme="1"/>
        <rFont val="Calibri"/>
        <family val="2"/>
      </rPr>
      <t>https://github.com/mfidino/integrated-occupancy-model</t>
    </r>
    <r>
      <rPr>
        <u/>
        <sz val="12"/>
        <color rgb="FF365F91"/>
        <rFont val="Calibri"/>
        <family val="2"/>
      </rPr>
      <t>&gt;</t>
    </r>
  </si>
  <si>
    <t>Fidino, 2021c</t>
  </si>
  <si>
    <t>fidino_2021c</t>
  </si>
  <si>
    <t>https://masonfidino.com/bayesian_integrated_model</t>
  </si>
  <si>
    <r>
      <t>Fidino, M. (2021b) *A gentle introduction to an integrated occupancy model that combines presence-only and detection/non-detection data, and how to fit it in JAGS* &lt;</t>
    </r>
    <r>
      <rPr>
        <sz val="12"/>
        <color theme="1"/>
        <rFont val="Calibri"/>
        <family val="2"/>
      </rPr>
      <t>https://masonfidino.com/bayesian_integrated_model</t>
    </r>
    <r>
      <rPr>
        <u/>
        <sz val="12"/>
        <color rgb="FF365F91"/>
        <rFont val="Calibri"/>
        <family val="2"/>
      </rPr>
      <t>&gt;</t>
    </r>
  </si>
  <si>
    <t>Fidino, 2021b</t>
  </si>
  <si>
    <t>fidino_2021b</t>
  </si>
  <si>
    <t>Fidino, M. (2021a) *multi-state-occupancy-models.* &lt;https://github.com/mfidino/integrated-occupancy-model&gt;</t>
  </si>
  <si>
    <t>Fidino, 2021a</t>
  </si>
  <si>
    <t>fidino_2021a</t>
  </si>
  <si>
    <t>https://doi.org/10.1007/s13364-018-00414-1</t>
  </si>
  <si>
    <t>Ferreira-Rodríguez, N., &amp; Pombal, M. A. (2019). Bait effectiveness in camera trap studies in the Iberian Peninsula. *Mammal Research, 64*(2), 155-164. &lt;https://doi.org/10.1007/s13364-018-00414-1&gt;</t>
  </si>
  <si>
    <t>Ferreira-Rodríguez et al., 2019</t>
  </si>
  <si>
    <t>ferreira_rodriguez_et_al_2019</t>
  </si>
  <si>
    <t>https://doi.org/10.1016/j.gecco.2022.e02104</t>
  </si>
  <si>
    <t>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t>
  </si>
  <si>
    <t>Fennell, Beirne &amp; Burton, 2022</t>
  </si>
  <si>
    <t>Fennell et al., 2022</t>
  </si>
  <si>
    <t>fennell_et_al_2022</t>
  </si>
  <si>
    <t>https://doi.org/10.1016/j.ecoinf.2011.06.003</t>
  </si>
  <si>
    <t>Fegraus, E. H., Lin, K., Ahumada, J. A., Baru, C., Chandra, S., &amp; Youn, C. (2011). Data acquisition and management software for camera trap data: A case study from the TEAM Network. *Ecological Informatics, 6*(6), 345-353. &lt;https://doi.org/10.1016/j.ecoinf.2011.06.003&gt;</t>
  </si>
  <si>
    <t>Fegraus et al., 2011</t>
  </si>
  <si>
    <t>fegraus_et_al_2011</t>
  </si>
  <si>
    <t>https://doi.org/10.1007/s00265-016-2162-7</t>
  </si>
  <si>
    <t>Fancourt, B. A. (2016). Avoiding the subject: The implications of avoidance behaviour for detecting predators. *Behavioral Ecology and Sociobiology, 70*(9), 1535-1546. &lt;https://doi.org/10.1007/s00265-016-2162-7&gt;</t>
  </si>
  <si>
    <t>Fancourt, 2016</t>
  </si>
  <si>
    <t>fancourt_2016</t>
  </si>
  <si>
    <t>https://doi.org/10.1111/1365-2664.13194</t>
  </si>
  <si>
    <t>Evans, M. J. &amp; Rittenhouse, T. A. G. (2018). Evaluating Spatially Explicit Density Estimates of Unmarked Wildlife Detected by Remote Cameras. *The Journal of Applied Ecology 55*(6), 2565-74. &lt;https://doi.org/10.1111/1365-2664.13194&gt;</t>
  </si>
  <si>
    <t>Evans &amp; Rittenhouse, 2018</t>
  </si>
  <si>
    <t>evans_rittenhouse_2018</t>
  </si>
  <si>
    <t>https://doi.org/10.1371/journal.pone.0179489</t>
  </si>
  <si>
    <t>Estevo, C. A., Nagy-Reis, M. B., &amp; Nichols, J. D. (2017). When habitat matters: Habitat preferences can modulate co-occurrence patterns of similar sympatric species. *PLOS One, 12*(7), e0179489. &lt;https://doi.org/10.1371/journal.pone.0179489&gt;</t>
  </si>
  <si>
    <t>Estevo et al., 2017</t>
  </si>
  <si>
    <t>estevo_et_al_2017</t>
  </si>
  <si>
    <t>Estevo, C. A., Nagy-Reis, M. B., &amp; Nichols, J. D. (2017). When habitat matters: Habitat preferences can modulate co-occurrence patterns of similar sympatric species. *PLOS ONE, 12*(7), e0179489. &lt;https://doi.org/10.1371/journal.pone.0179489&gt;</t>
  </si>
  <si>
    <t>Estevo, Nagy-Reis, &amp; Nichols, 2017</t>
  </si>
  <si>
    <t>esteveo_et_al_2017</t>
  </si>
  <si>
    <t>https://doi.org/10.1007/s10531-011-0110-4</t>
  </si>
  <si>
    <t>Espartosa, K. D., Pinotti, B. T., &amp; Pardini, R. (2011). Performance of Camera Trapping and Track Counts for Surveying Large Mammals in Rainforest Remnants. *Biodiversity Conservation, 20*(12), 2815-2829. &lt;https://doi.org/10.1007/s10531-011-0110-4&gt;</t>
  </si>
  <si>
    <t>Espartosa, Pinotti &amp; Pardini, 2011</t>
  </si>
  <si>
    <t>Espartosa et al., 2011</t>
  </si>
  <si>
    <t>espartosa_et_al_2011</t>
  </si>
  <si>
    <t>https://doi.org/10.1111/biom.12766</t>
  </si>
  <si>
    <t>Efford, M. G., &amp; Hunter, C. M. (2018). Spatial Capture-mark-resight Estimation of Animal Population Density. *Biometrics, 74*(2), 411-420. &lt;https://doi.org/10.1111/biom.12766&gt;</t>
  </si>
  <si>
    <t>Efford &amp; Hunter, 2018</t>
  </si>
  <si>
    <t>efford_hunter_2018</t>
  </si>
  <si>
    <t>https://doi.org/10.1890/08-1735.1</t>
  </si>
  <si>
    <t>Efford, M. G., Dawson, D. K., &amp; Borchers, D. L. (2009b). Population Density estimated from locations of individuals on a passive detector array. *Ecology, 90*(10), 2676-2682. &lt;https://doi.org/10.1890/08-1735.1&gt;</t>
  </si>
  <si>
    <t>Efford, Dawson &amp; Borchers, 2009b</t>
  </si>
  <si>
    <t>Efford et al., 2009b</t>
  </si>
  <si>
    <t>efford_et_al_2009b</t>
  </si>
  <si>
    <t>https://doi.org/10.1007/978-0-387-78151-8_11</t>
  </si>
  <si>
    <t>Efford, M. G., Borchers, D. L., &amp; Byrom, A. E. (2009a). Density Estimation by Spatially Explicit Capture-Recapture: Likelihood-Based Methods. *In* D. L. Thomson, E. G. Cooch, &amp; M. J. Conroy (Eds.), *Modeling Demographic Processes In Marked Populations* (pp. 255-269). &lt;https://doi.org/10.1007/978-0-387-78151-8_11&gt;</t>
  </si>
  <si>
    <t>Efford, Borchers &amp; Byrom, 2009a</t>
  </si>
  <si>
    <t>Efford et al., 2009a</t>
  </si>
  <si>
    <t>efford_et_al_2009a</t>
  </si>
  <si>
    <t>https://doi.org/10.32800/abc.2004.27.0217</t>
  </si>
  <si>
    <t>Efford, M. G., Dawson, D. K., &amp; Robbins, C. S. (2004). DENSITY: Software for analysing capture-recapture data from passive detector arrays. *Animal Biodiversity and Conservation, 27*(1), 217-228. &lt;https://doi.org/10.32800/abc.2004.27.0217&gt;</t>
  </si>
  <si>
    <t>Efford et al., 2004</t>
  </si>
  <si>
    <t>efford_et_al_2004</t>
  </si>
  <si>
    <t>https://doi.org/10.1890/es11-00308.1</t>
  </si>
  <si>
    <t>Efford, M. G., &amp; Dawson, D. K. (2012). Occupancy in continuous habitat. *Ecosphere, 3*(4). Article 32. &lt;https://doi.org/10.1890/es11-00308.1&gt;</t>
  </si>
  <si>
    <t>Efford &amp; Dawson, 2012</t>
  </si>
  <si>
    <t>efford_dawson_2012</t>
  </si>
  <si>
    <t>https://doi.org/10.1111/2041-210X.13239</t>
  </si>
  <si>
    <t>Efford, M. G., &amp; Boulanger, J. (2019). Fast Evaluation of Study Designs for Spatially Explicit Capture-Recapture. *Methods in Ecology and Evolution, 10*(9), 1529-1535. &lt;https://doi.org/10.1111/2041-210X.13239&gt;</t>
  </si>
  <si>
    <t>Efford &amp; Boulanger, 2019</t>
  </si>
  <si>
    <t>efford_boulanger_2019</t>
  </si>
  <si>
    <t>https://cran.r-project.org/web/packages/secr/vignettes/secr-overview.pdf</t>
  </si>
  <si>
    <t>Efford, M. (2024b). *secr 4.6 - spatially explicit capture-recapture in R.* &lt;https://cran.r-project.org/web/packages/secr/vignettes/secr-overview.pdf&gt;</t>
  </si>
  <si>
    <t>Efford, 2024b</t>
  </si>
  <si>
    <t>efford_2024b</t>
  </si>
  <si>
    <t>https://CRAN.R-project.org/package=secr</t>
  </si>
  <si>
    <t>Efford, M. (2024a). *Package 'secr': Spatially Explicit Capture-Recapture* R package version 4.6.9. &lt;https://CRAN.R-project.org/package=secr&gt;</t>
  </si>
  <si>
    <t>Efford, 2024a</t>
  </si>
  <si>
    <t>efford_2024a</t>
  </si>
  <si>
    <t>https://CRAN.R-project.org/package=openCR</t>
  </si>
  <si>
    <t>Efford, M. (2023). *openCR: Open population capture-recapture models*. R package version 2.2.6. &lt;https://CRAN.R-project.org/package=openCR&gt;</t>
  </si>
  <si>
    <t>Efford, 2023</t>
  </si>
  <si>
    <t>efford_2023</t>
  </si>
  <si>
    <t>https://www.otago.ac.nz/Density/pdfs/secr-markresight.pdf</t>
  </si>
  <si>
    <t>Efford, M. G. (2022). *Mark-resight in secr 4. 5. 1-20*. &lt;https://www.otago.ac.nz/Density/pdfs/secr-markresight.pdf&gt;</t>
  </si>
  <si>
    <t>Efford, 2022</t>
  </si>
  <si>
    <t>efford_2022</t>
  </si>
  <si>
    <t>http://www.jstor.org.login.ezproxy.library.ualberta.ca/stable/3548382</t>
  </si>
  <si>
    <t>Efford, M. (2004). Density Estimation in Live-Trapping Studies. *Oikos, 106*(3), 598-610. &lt;http://www.jstor.org.login.ezproxy.library.ualberta.ca/stable/3548382&gt;</t>
  </si>
  <si>
    <t>Efford, 2004</t>
  </si>
  <si>
    <t>efford_2004</t>
  </si>
  <si>
    <t>https://www.academia.edu/23421255/.</t>
  </si>
  <si>
    <t>Duquette, J. F., Belant, J. L., Svoboda, N. J., Beyer Jr., D. E., &amp; Albright, C. A. (2014). Comparison of occupancy modeling and radiotelemetry to estimate ungulate population dynamics. *Population Ecology, 56,* 481-492. &lt;https://www.academia.edu/23421255/.&gt;</t>
  </si>
  <si>
    <t>Dunne &amp; Quinn, 2009</t>
  </si>
  <si>
    <t>Duquette et al., 2014</t>
  </si>
  <si>
    <t>duquette_et_al_2014</t>
  </si>
  <si>
    <t>https://doi.org/10.1002/ecy.3262</t>
  </si>
  <si>
    <t>Dupont, G., Royle, J. A., Nawaz, M. A., &amp; Sutherland, C. (2021). Optimal sampling design for spatial capture-recapture. *Ecology, 102*(3), e03262. &lt;https://doi.org/10.1002/ecy.3262&gt;</t>
  </si>
  <si>
    <t>Dupont et al., 2021</t>
  </si>
  <si>
    <t>dupont_et_al_2021</t>
  </si>
  <si>
    <t>https://doi.org/10.1016/j.biocon.2008.10.029</t>
  </si>
  <si>
    <t>Dunne, B. M., &amp; Quinn, M. S. (2009). Effectiveness of above-ground pipeline mitigation for moose (*Alces alces*) and other large mammals. *Biological Conservation, 142* (2), 332-343. &lt;https://doi.org/10.1016/j.biocon.2008.10.029&gt;</t>
  </si>
  <si>
    <t>dunne_quinn_2009</t>
  </si>
  <si>
    <t>https://www.britannica.com/science/species-abundance</t>
  </si>
  <si>
    <t>Dubey, A (n.d.). *species abundance*. &lt;https://www.britannica.com/science/species-abundance&gt;</t>
  </si>
  <si>
    <t>Dubey (n.d.)</t>
  </si>
  <si>
    <t>dubey_nd</t>
  </si>
  <si>
    <t>https://doi.org/10.7939/R3Q815805</t>
  </si>
  <si>
    <t>Doran-Myers, D. (2018). *Methodological Comparison of Canada Lynx Density Estimation* [Master of Science in Ecology thesis, University of Alberta]. ERA: Education and Research Archive. &lt;https://doi.org/10.7939/R3Q815805&gt;</t>
  </si>
  <si>
    <t>Doran-Myers, 2018</t>
  </si>
  <si>
    <t>doran_myers_2018</t>
  </si>
  <si>
    <t>https://doi.org/10.1111/2041-210X.14285</t>
  </si>
  <si>
    <t>Donovan, T., Hines, J., &amp; MacKenzie, D. (2024). OCCUPANCYTUTS: Occupancy modelling tutorials with RPRESENCE. *Methods in Ecology and Evolution, 15*(3), 477-483. &lt;https://doi.org/10.1111/2041-210X.14285&gt;</t>
  </si>
  <si>
    <t xml:space="preserve">Donovan, Hines &amp; MacKenzie, 2024 </t>
  </si>
  <si>
    <t xml:space="preserve">Donovan et al., 2024 </t>
  </si>
  <si>
    <t>donovan_et_al_2024</t>
  </si>
  <si>
    <t>https://doi.org/10.1111/j.1469-7998.2008.00452.x</t>
  </si>
  <si>
    <t>Dillon, A., &amp; Kelly, M. J. (2008). Ocelot Home Range, Overlap and Density: Comparing Radio Telemetry with Camera Trapping. *Journal of Zoology, 275*, 391-398. &lt;https://doi.org/10.1111/j.1469-7998.2008.00452.x&gt;</t>
  </si>
  <si>
    <t>Dillon &amp; Kelly, 2008</t>
  </si>
  <si>
    <t>dillon_kelly_2008</t>
  </si>
  <si>
    <t>https://twitter.com/MelanieDickie/status/1516432277009403904</t>
  </si>
  <si>
    <t>Dickie, M. (2022, April 19). *“NEW PAPER ALERT!”* Tweet. @MelanieDickie. &lt;https://twitter.com/MelanieDickie/status/1516432277009403904&gt;</t>
  </si>
  <si>
    <t>Dickie, 2022</t>
  </si>
  <si>
    <t>dickie_2022</t>
  </si>
  <si>
    <t>Social media</t>
  </si>
  <si>
    <t>https://doi.org/10.1016/j.ecolmodel.2023.110324</t>
  </si>
  <si>
    <t>Dey, S., Moqanaki, E., Milleret, C., Dupont, P., Tourani, M., &amp; Bischof, R. (2023). Modelling spatially autocorrelated detection probabilities in spatial capture-recapture using random effects. *Ecological Modelling, 479*, 110324. &lt;https://doi.org/10.1016/j.ecolmodel.2023.110324&gt;</t>
  </si>
  <si>
    <t>Dey et al., 2023</t>
  </si>
  <si>
    <t>dey_et_al_2023</t>
  </si>
  <si>
    <t>https://doi.org/10.1002/ajp.22647</t>
  </si>
  <si>
    <t>Després‐Einspenner, M., Howe, E. J., Drapeau, P., &amp; Kühl, H. S. (2017). An empirical evaluation of camera trapping and spatially explicit capture‐recapture models for estimating chimpanzee density. *American Journal of Primatology, 79*(7), e22647. &lt;https://doi.org/10.1002/ajp.22647&gt;</t>
  </si>
  <si>
    <t>Després‐Einspenner et al., 2017</t>
  </si>
  <si>
    <t>despres_einspenner_et_al_2017</t>
  </si>
  <si>
    <t>https://doi.org/10.1007/s40484-015-0049-7</t>
  </si>
  <si>
    <t>Deng, C., Daley, T., &amp; Smith, A. (2015). Applications of species accumulation curves in large‐scale biological data analysis. *Quantitative Biology, 3*(3), 135-144. &lt;https://doi.org/10.1007/s40484-015-0049-7&gt;</t>
  </si>
  <si>
    <t>Deng et al., 2015</t>
  </si>
  <si>
    <t>deng_et_al_2015</t>
  </si>
  <si>
    <t>https://doi.org/10.1111/2041-210x.12333</t>
  </si>
  <si>
    <t>Dénes, F. V., Silveira, L. F., Beissinger, S. R., &amp; Isaac, N. (2015). Estimating Abundance of Unmarked Animal Populations: Accounting for Imperfect Detection and Other Sources of Zero Inflation. *Methods in Ecology and Evolution, 6*(5), 543-556. &lt;https://doi.org/10.1111/2041-210x.12333&gt;</t>
  </si>
  <si>
    <t>Dénes et al., 2015</t>
  </si>
  <si>
    <t>denes_et_al_2015</t>
  </si>
  <si>
    <t>https://doi.org/10.1111/2041-210X.14247</t>
  </si>
  <si>
    <t>Delisle, Z. J., Henrich, M., Palencia, P., &amp; Swihart, R. K. (2023). Reducing bias in density estimates for unmarked populations that exhibit reactive behaviour towards camera traps. *Methods in Ecology and Evolution, 14*(12), 3100-3111. &lt;https://doi.org/10.1111/2041-210X.14247&gt;</t>
  </si>
  <si>
    <t>Delisle et al., 2023</t>
  </si>
  <si>
    <t>delisle_et_al_2023</t>
  </si>
  <si>
    <t>https://www.youtube.com/watch?v=CvM6j8hE8lE</t>
  </si>
  <si>
    <t>https://www.youtube.com/embed/CvM6j8hE8lE?si=E_kNQm9YYwgUECM3</t>
  </si>
  <si>
    <t>DE-CTR ACCEL (2016)</t>
  </si>
  <si>
    <t>dectre_accel_2016</t>
  </si>
  <si>
    <t>https://zslpublications.onlinelibrary.wiley.com/doi/epdf/10.1111/jzo.12838</t>
  </si>
  <si>
    <t>Davis, R. S., Stone, E. L., Gentle, L. K., Mgoola, W. O., Uzal, A., &amp; Yarnell, R. W. (2021). Spatial Partial Identity Model Reveals Low Densities of Leopard and Spotted Hyaena in a Miombo Woodland. *Journal of Zoology, 313*, 43-53. &lt;https://zslpublications.onlinelibrary.wiley.com/doi/epdf/10.1111/jzo.12838&gt;</t>
  </si>
  <si>
    <t>Davis et al., 2021</t>
  </si>
  <si>
    <t>davis_et_al_2021</t>
  </si>
  <si>
    <t>https://doi.org/10.1371/journal.pone.0126373</t>
  </si>
  <si>
    <t>Cusack, J., Dickman, A. J., Rowcliffe, J. M., Carbone, C., Macdonald, D. W., &amp; Coulson, T. (2015). Random versus Game Trail-based Camera trap Placement Strategy for Monitoring Terrestrial Mammal Communities. *PloS One*,*10*(5), e0126373. &lt;https://doi.org/10.1371/journal.pone.0126373&gt;</t>
  </si>
  <si>
    <t>Cusack et al., 2015</t>
  </si>
  <si>
    <t>cusack_et_al_2015</t>
  </si>
  <si>
    <t>https://doi.org/10.1111/ecog.07037</t>
  </si>
  <si>
    <t>Crisfield, V. E., Guillaume Blanchet, F., Raudsepp‐Hearne, C., &amp; Gravel, D. (2024). How and why species are rare: Towards an understanding of the ecological causes of rarity. *Ecography, 2024* (2), e07037. &lt;https://doi.org/10.1111/ecog.07037&gt;</t>
  </si>
  <si>
    <t>Crisfield et al., 2024</t>
  </si>
  <si>
    <t>crisfield_et_al_2024</t>
  </si>
  <si>
    <t>https://www.youtube.com/watch?v=DVo4KVMPnWg</t>
  </si>
  <si>
    <t>https://www.youtube.com/embed/DVo4KVMPnWg?si=m_umrFr9FjNb9KlK</t>
  </si>
  <si>
    <t>Cove, M. (2020d, Sep 28). *Occupancy Modeling Video 4 -- How to Run and Interpret the Models in PRESENCE* [Video]. YouTube. &lt;https://www.youtube.com/watch?v=DVo4KVMPnWg&gt;</t>
  </si>
  <si>
    <t>Cove, 2020d</t>
  </si>
  <si>
    <t>cove_2020d</t>
  </si>
  <si>
    <t>https://www.youtube.com/watch?v=-F-txltI_iA</t>
  </si>
  <si>
    <t>https://www.youtube.com/embed/-F-txltI_iA?si=C8R-MQ3pKcskOcQt</t>
  </si>
  <si>
    <t>Cove, M. (2020c, Sep 27). *Occupancy Modeling Video 3 -- What are Occupancy Models and What are the Applications?* [Video]. YouTube. &lt;https://www.youtube.com/watch?v=-F-txltI_iA&gt;</t>
  </si>
  <si>
    <t>Cove, 2020c</t>
  </si>
  <si>
    <t>cove_2020c</t>
  </si>
  <si>
    <t>https://www.youtube.com/watch?v=u--F8_oRpVU&amp;t=1s</t>
  </si>
  <si>
    <t>https://www.youtube.com/embed/u--F8_oRpVU?si=XzL4GMaQmvlL-noj</t>
  </si>
  <si>
    <t>Cove, M. (2020b, Sep 27). *Occupancy Modeling Video 2 -- Introductory Statistical Review.* [Video]. YouTube. &lt;https://www.youtube.com/watch?v=u--F8_oRpVU&amp;t=1s&gt;</t>
  </si>
  <si>
    <t>Cove, 2020b</t>
  </si>
  <si>
    <t>cove_2020b</t>
  </si>
  <si>
    <t>https://www.youtube.com/watch?v=n21Ugw0lYcY</t>
  </si>
  <si>
    <t>https://www.youtube.com/embed/n21Ugw0lYcY?si=RUCD7WjcLPJdHR00</t>
  </si>
  <si>
    <t>Cove, M. (2020a, Sep 27). *Occupancy Modeling Video 1 -- Sampling Techniques for Mammals.* [Video]. YouTube. &lt;https://www.youtube.com/watch?v=n21Ugw0lYcY&gt;</t>
  </si>
  <si>
    <t>Cove, 2020a</t>
  </si>
  <si>
    <t>cove_2020a</t>
  </si>
  <si>
    <t>https://doi.org/10.1007/s10531-017-1448-z</t>
  </si>
  <si>
    <t>Colyn, R. B., Radloff, F., &amp; O'Riain, M. J. (2018). Camera trapping mammals in the scrubland’s of the cape floristic kingdom - the importance of effort, spacing and trap placement. *Biodiversity and Conservation, 27*(2), 503-520. &lt;https://doi.org/10.1007/s10531-017-1448-z&gt;</t>
  </si>
  <si>
    <t>Colyn, Radloff &amp; O'Riain, 2018</t>
  </si>
  <si>
    <t>Colyn et al., 2018</t>
  </si>
  <si>
    <t>colyn_et_al_2018</t>
  </si>
  <si>
    <t>https://doi.org/10.1093/jpe/rtr044</t>
  </si>
  <si>
    <t>Colwell, R., Chao, A., Gotelli, N., Lin, S., Mao, C., Chazdon, R., &amp; Longino, J. (2012). Models and estimators linking individual-based and sample-based rarefaction, extrapolation and comparison of assemblages. *Journal of Plant Ecology, 5*(1), 3-21. &lt;https://doi.org/10.1093/jpe/rtr044&gt;</t>
  </si>
  <si>
    <t>Colwell et al., 2012</t>
  </si>
  <si>
    <t>colwell_et_al_2012</t>
  </si>
  <si>
    <t>https://doi.org/10.1890/03-0557</t>
  </si>
  <si>
    <t>Colwell, R. K., Mao, C. X., &amp; Chang, J. (2004). Interpolating, Extrapolating, and Comparing Incidence-based Species Accumulation Curves. *Ecology, 85*(10), 2717-2727. &lt;https://doi.org/10.1890/03-0557&gt;</t>
  </si>
  <si>
    <t>Colwell, Mao &amp; Chang, 2004</t>
  </si>
  <si>
    <t>Colwell et al., 2004</t>
  </si>
  <si>
    <t>colwell_et_al_2004</t>
  </si>
  <si>
    <t>https://doi.org/10.1098/rstb.1994.0091</t>
  </si>
  <si>
    <t>Colwell, R. K., &amp; Coddington, J. A. (1994).Estimating terrestrial biodiversity through extrapolation. *Philosophical Transactions of the Royal Society of London. Series B, Biological Sciences, 345*, 101-118. &lt;https://doi.org/10.1098/rstb.1994.0091&gt;</t>
  </si>
  <si>
    <t>Colwell &amp; Coddington, 1994</t>
  </si>
  <si>
    <t>colwell_coddington_1994</t>
  </si>
  <si>
    <t>https://www.robertkcolwell.org/pages/1407</t>
  </si>
  <si>
    <t>Colwell, R. K. (2022). *EstimateS: Statistical Estimation of Species Richness and Shared Species from Samples*. Version 9.1. &lt;https://www.robertkcolwell.org/pages/1407&gt;</t>
  </si>
  <si>
    <t>Colwell, 2022</t>
  </si>
  <si>
    <t>colwell_2022</t>
  </si>
  <si>
    <t>https://doi.org/10.1002/jwmg.22636</t>
  </si>
  <si>
    <t>Coltrane, J., DeCesare, N. J., Horne, J. S., &amp; Lukacs, P. M. (2024). Comparing camera-based ungulate Density estimates: A case study using island populations of bighorn sheep and mule deer. *The Journal of Wildlife Management, 88*(7), e22636. &lt;https://doi.org/10.1002/jwmg.22636&gt;</t>
  </si>
  <si>
    <t>Coltrane et al., 2024</t>
  </si>
  <si>
    <t>coltrane_et_al_2024</t>
  </si>
  <si>
    <t>https://doi.org/10.1098/rsif.2008.0014</t>
  </si>
  <si>
    <t>Codling, E. A., Plank, M. J., &amp; Benhamou, S. (2008). Random walk models in biology. *Journal of The Royal Society Interface, 5*(25), 813-834. &lt;https://doi.org/10.1098/rsif.2008.0014&gt;</t>
  </si>
  <si>
    <t>Codling, Plank &amp; Benhamou, 2008</t>
  </si>
  <si>
    <t>Codling et al., 2008</t>
  </si>
  <si>
    <t>codling_et_al_2008</t>
  </si>
  <si>
    <t>https://www.youtube.com/watch?v=VadXgBMhiTY</t>
  </si>
  <si>
    <t>Columbia Mountains Institute of Applied Ecology [CMI]. (2020) *Chris Beirne: Tips and Tricks for the Organization and Analysis of Camera Trap Data*. &lt;https://www.youtube.com/watch?v=VadXgBMhiTY&gt;</t>
  </si>
  <si>
    <t>Columbia Mountains Institute of Applied Ecology [CMI], 2020</t>
  </si>
  <si>
    <t>cmi_2020</t>
  </si>
  <si>
    <t>https://doi.org/10.1016/j.biocon.2004.04.025</t>
  </si>
  <si>
    <t>Clevenger, A. P., &amp; Waltho, N. (2005). Performance indices to identify attributes of highway crossing structures facilitating movement of large mammals. *Biological Conservation, 121* (3), 453-464. &lt;https://doi.org/10.1016/j.biocon.2004.04.025&gt;</t>
  </si>
  <si>
    <t>Clevenger &amp; Waltho, 2005</t>
  </si>
  <si>
    <t>clevenger_waltho_2005</t>
  </si>
  <si>
    <t>https://doi.org/10.13140/RG.2.2.18364.72320</t>
  </si>
  <si>
    <t>Clarke, J., Bohm, H., Burton, C., Constantinou, A. (2023). *Using Camera Traps to Estimate Medium and Large Mammal Density: Comparison of Methods and Recommendations for Wildlife Managers*. &lt;https://doi.org/10.13140/RG.2.2.18364.72320&gt;</t>
  </si>
  <si>
    <t>Clarke et al., 2023</t>
  </si>
  <si>
    <t>https://doi.org/10.1002/1438-390X.1011</t>
  </si>
  <si>
    <t>Clarke, J. D. (2019).comparing Clustered Sampling Designs for Spatially Explicit Estimation of Population Density. *Population Ecology, 61*, 93-101. &lt;https://doi.org/10.1002/1438-390X.1011&gt;</t>
  </si>
  <si>
    <t>Clarke, 2019</t>
  </si>
  <si>
    <t>clarke_2019</t>
  </si>
  <si>
    <t>https://doi.org/10.1038/sj.bjc.6601118</t>
  </si>
  <si>
    <t>Clark, T. G., Bradburn, M. J., Love, S. B., &amp; Altman, D. G. (2003). Survival Analysis Part I: Basic Concepts and First Analyses. *British Journal of Cancer, 89*(2), 232-38. &lt;https://doi.org/10.1038/sj.bjc.6601118&gt;</t>
  </si>
  <si>
    <t>Clark et al., 2003</t>
  </si>
  <si>
    <t>clark_et_al_2003</t>
  </si>
  <si>
    <t>https://doi.org/10.1002/ecs2.3748</t>
  </si>
  <si>
    <t>Chatterjee, N., Schuttler, T. G., Nigam, P., &amp; Habib, B. (2021). Deciphering the rarity-detectability continuum: optimizing Survey design for terrestrial mammalian community. *Ecosphere 12*(9), e03748. &lt;https://doi.org/10.1002/ecs2.3748&gt;</t>
  </si>
  <si>
    <t>Chatterjee et al., 2021</t>
  </si>
  <si>
    <t>chatterjee_et_al_2021</t>
  </si>
  <si>
    <t>http://chao.stat.nthu.edu.tw/wordpress/software_download/inextonline/</t>
  </si>
  <si>
    <t>Chao, A., Ma, K. H., &amp; Hsieh, T. C. (2016). *iNEXT Online: Software for Interpolation and Extrapolation of Species Diversity.* Program and User’s Guide published at &lt;http://chao.stat.nthu.edu.tw/wordpress/software_download/inextonline/&gt;</t>
  </si>
  <si>
    <t>Chao et al., 2016</t>
  </si>
  <si>
    <t>chao_et_al_2016</t>
  </si>
  <si>
    <t>https://doi.org/10.1890/13-0133.1</t>
  </si>
  <si>
    <t>Chao, A., Gotelli, N.J., Hsieh, T. C., Sander, E. L., Ma, K. H., Colwell, R. K. &amp; Ellison, A. M. (2014). Rarefaction and extrapolation with Hill numbers: a framework for sampling and estimation in species diversity studies. *Ecological Monographs, 84*, 45-67. &lt;https://doi.org/10.1890/13-0133.1&gt;</t>
  </si>
  <si>
    <t>Chao et al., 2014</t>
  </si>
  <si>
    <t>chao_et_al_2014</t>
  </si>
  <si>
    <t>https://doi.org/10.1214/12-aoas610</t>
  </si>
  <si>
    <t>Chandler, R. B., &amp; Royle, J. A. (2013). Spatially explicit models for inference about Density in unmarked or partially marked populations. *The Annals of Applied Statistics, 7*(2), 936-954. &lt;https://doi.org/10.1214/12-aoas610&gt;</t>
  </si>
  <si>
    <t>Chandler &amp; Royle, 2013</t>
  </si>
  <si>
    <t>chandler_royle_2013</t>
  </si>
  <si>
    <t>https://books.google.ca/books/about/Analysis_of_Vertebrate_Populations.html?id=qAcUAQAAIAAJ&amp;redir_esc=y</t>
  </si>
  <si>
    <t>Caughley, G. (1977). *Analysis of Vertebrate Populations* (pp. 234). Wiley. &lt;https://books.google.ca/books/about/Analysis_of_Vertebrate_Populations.html?id=qAcUAQAAIAAJ&amp;redir_esc=y&gt;</t>
  </si>
  <si>
    <t>Caughley, 1977</t>
  </si>
  <si>
    <t>caughley_1977</t>
  </si>
  <si>
    <t>https://doi.org/10.1017/S1367943001001081</t>
  </si>
  <si>
    <t>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t>
  </si>
  <si>
    <t>Carbone et al., 2001</t>
  </si>
  <si>
    <t>carbone_et_al_2001</t>
  </si>
  <si>
    <t>https://doi.org/10.1111/csp2.239</t>
  </si>
  <si>
    <t>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t>
  </si>
  <si>
    <t>Caravaggi et al., 2020</t>
  </si>
  <si>
    <t>caravaggi_et_al_2020</t>
  </si>
  <si>
    <t>https://doi.org/10.1002/rse2.48</t>
  </si>
  <si>
    <t>Caravaggi, A., Banks, P. B., Burton, A. C., Finlay, C. M. V., Haswell, P. M., Hayward, M. W., Rowcliffe, M. J., Wood, M. D., Pettorelli, N., &amp; Sollmann, R. (2017). A review of camera trapping for conservation behaviour research*. Remote Sensing in Ecology and Conservation, 3*(3), 109-122. &lt;https://doi.org/10.1002/rse2.48&gt;</t>
  </si>
  <si>
    <t>Caravaggi et al., 2017</t>
  </si>
  <si>
    <t>caravaggi_et_al_2017</t>
  </si>
  <si>
    <t>https://doi.org/10.1002/ecs2.3299</t>
  </si>
  <si>
    <t>Cappelle, N., Howe, E. J., Boesch, C., &amp; Kühl, H. S. (2021). Estimating Animal Abundance and Effort-Precision Relationship with Camera Trap Distance Sampling. *Ecosphere, 12*(1). &lt;https://doi.org/10.1002/ecs2.3299&gt;</t>
  </si>
  <si>
    <t>Cappelle et al., 2021</t>
  </si>
  <si>
    <t>cappelle_et_al_2021</t>
  </si>
  <si>
    <t>https://doi.org/10.1002/ajp.22962</t>
  </si>
  <si>
    <t>Cappelle, N., Després‐Einspenner, M., Howe, E. J., Boesch, C., &amp; Kühl, H. S. (2019). Validating camera trap distance sampling for chimpanzees. *American Journal of Primatology, 81*(3), e22962. &lt;https://doi.org/10.1002/ajp.22962&gt;</t>
  </si>
  <si>
    <t>Cappelle et al., 2019</t>
  </si>
  <si>
    <t>cappelle_et_al_2019</t>
  </si>
  <si>
    <t>https://www.youtube.com/watch?v=q2NRQBcihQY</t>
  </si>
  <si>
    <t>Cao (2021)</t>
  </si>
  <si>
    <t>cao_2021</t>
  </si>
  <si>
    <t>https://cran.r-project.org/web/packages/overlap/index.html</t>
  </si>
  <si>
    <t>Campbell, A. (2024). *Package ‘overlap’*. R package version 0.3.9. &lt;https://cran.r-project.org/web/packages/overlap/index.html&gt;</t>
  </si>
  <si>
    <t>Campbell, 2024</t>
  </si>
  <si>
    <t>campbell_2024</t>
  </si>
  <si>
    <t>https://kevintshoemaker.github.io/NRES-746/Occupancy.html</t>
  </si>
  <si>
    <t>Byrne, M. &amp; Golden, J. (2021). *Occupancy Modeling.* &lt;https://kevintshoemaker.github.io/NRES-746/Occupancy.html&gt;</t>
  </si>
  <si>
    <t>Byrne &amp; Golden, 2021</t>
  </si>
  <si>
    <t>byrne_golden_2021</t>
  </si>
  <si>
    <t>https://doi.org/10.1111/1365-2664.12432</t>
  </si>
  <si>
    <t>Burton, A. C., Neilson, E., Moreira, D., Ladle, A., Steenweg, R., Fisher, J. T., Bayne, E., Boutin, S., &amp; Stephens, P. (2015). Camera trap Trapping: A Review and Recommendations for Linking Surveys to Ecological Processes. *Journal of Applied Ecology, 52*(3), 675-685. &lt;https://doi.org/10.1111/1365-2664.12432&gt;</t>
  </si>
  <si>
    <t>Burton et al., 2015</t>
  </si>
  <si>
    <t>burton_et_al_2015</t>
  </si>
  <si>
    <t>https://doi.org/10.1002/wsb.898</t>
  </si>
  <si>
    <t>Burkholder, E. N., Jakes, A. F., Jones, P. F., Hebblewhite, M., &amp; Bishop, C. J. (2018). To Jump or Not to Jump: Mule Deer and White-Tailed Deer Fence Crossing Decisions. *Wildlife Society Bulletin, 42*(3), 420-429. &lt;https://doi.org/10.1002/wsb.898&gt;</t>
  </si>
  <si>
    <t>Burkholder et al., 2018</t>
  </si>
  <si>
    <t>burkholder_et_al_2018</t>
  </si>
  <si>
    <t>https://doi.org/10.1111/cobi.13233</t>
  </si>
  <si>
    <t>Burgar, J. M., Burton, A. C., &amp; Fisher, J. T. (2019). The importance of considering multiple interacting species for conservation of species at risk. *Conservation Biology, 33*(3), 709-715. &lt;https://doi.org/10.1111/cobi.13233&gt;</t>
  </si>
  <si>
    <t>Burgar, Burton, &amp; Fisher, 2019</t>
  </si>
  <si>
    <t>Burgar et al., 2019</t>
  </si>
  <si>
    <t>burgar_et_al_2019</t>
  </si>
  <si>
    <t>https://doi.org/10.1016/j.gecco.2018.e00411</t>
  </si>
  <si>
    <t>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t>
  </si>
  <si>
    <t>Burgar et al., 2018</t>
  </si>
  <si>
    <t>burgar_et_al_2018</t>
  </si>
  <si>
    <t>Burgar, J. M. (2021). *Counting Elk Amongst the Trees: Improving the Accuracy of Roosevelt Elk Inventory via Modelling, Preliminary Report 2021*. Terrestrial Wildlife Resources, South Coast Resource Management, FLNRORD. (available upon request).</t>
  </si>
  <si>
    <t>Burgar, 2021</t>
  </si>
  <si>
    <t>burgar_2021</t>
  </si>
  <si>
    <t>https://doi.org/10.1007/978-3-319-19219-2</t>
  </si>
  <si>
    <t>Buckland, S. T., E. A. Rexstad, T. A. Marques, C. S. Oedekoven. (2015). *Mathematics and Statistics. Distance Sampling: Methods and Applications.* Springer International Publishing. &lt;https://doi.org/10.1007/978-3-319-19219-2&gt;</t>
  </si>
  <si>
    <t>Buckland et al., 2015</t>
  </si>
  <si>
    <t>buckland_et_al_2015</t>
  </si>
  <si>
    <t>https://doi.org/10.1007/978-94-011-1574-2</t>
  </si>
  <si>
    <t>Buckland, S. T., D.R. Anderson, K.P. Burnham, &amp; J.L. Laake. (1998). *Distance Sampling: Estimating Abundance of Biological Populations*. Chapman &amp; Hall, London. &lt;https://doi.org/10.1007/978-94-011-1574-2&gt;</t>
  </si>
  <si>
    <t>Buckland et al., 1998</t>
  </si>
  <si>
    <t>buckland_et_al_1993</t>
  </si>
  <si>
    <t>https://doi.org/10.1642/0004-8038(2006)123[345:PSFSRM]2.0.CO;2</t>
  </si>
  <si>
    <t>Buckland, S. T. (2006). Point-Transect Surveys for Songbirds: Robust Methodologies. *The American Ornithologists’ Union, 123*(2), 345-357. &lt;https://doi.org/10.1642/0004-8038(2006)123[345:PSFSRM]2.0.CO;2&gt;</t>
  </si>
  <si>
    <t>Buckland, 2006</t>
  </si>
  <si>
    <t>buckland_2006</t>
  </si>
  <si>
    <t>https://doi.org/10.1111/aje.12972</t>
  </si>
  <si>
    <t>Brownlee, M., Warbington, C., &amp; Boyce., M. (2022). Monitoring Sitatunga (*Tragelaphus Spekii*) Populations Using Camera Traps. *African Journal of Ecology, 60*(3), 377. &lt;https://doi.org/10.1111/aje.12972&gt;</t>
  </si>
  <si>
    <t>Brownlee, Warbington &amp; Boyce, 2022</t>
  </si>
  <si>
    <t>Brownlee et al., 2022</t>
  </si>
  <si>
    <t>brownlee_et_al_2022</t>
  </si>
  <si>
    <t>https://doi.org/10.1111/geb.13625</t>
  </si>
  <si>
    <t>Broekman, M. J. E., Hoeks, S., Freriks, R., Langendoen, M. M., Runge, K. M., Savenco, E., Ter Harmsel, R., Huijbregts, M. A. J., &amp; Tucker, M. A. (2023). HomeRange: A global database of mammalian home ranges. *Global Ecology and Biogeography, 32*(2), 198-205. &lt;https://doi.org/10.1111/geb.13625&gt;</t>
  </si>
  <si>
    <t>Broekman et al., 2022</t>
  </si>
  <si>
    <t>broekman_et_al_2022</t>
  </si>
  <si>
    <t>https://doi.org/10.1111/cobi.12389</t>
  </si>
  <si>
    <t>Brodie, J. F., Giordano, A. J., Zipkin, E. F., Bernard, H., Mohd‐Azlan, J., &amp; Ambu, L. (2015). Correlation and persistence of hunting and logging impacts on tropical rainforest mammals. *Conservation Biology, 29*(1), 110-121. &lt;https://doi.org/10.1111/cobi.12389&gt;</t>
  </si>
  <si>
    <t>Brodie et al., 2015</t>
  </si>
  <si>
    <t>brodie_et_al_2015</t>
  </si>
  <si>
    <t>https://doi.org/10.1002/ece3.5840.</t>
  </si>
  <si>
    <t>Broadley, K., Burton, A. C., Avgar, T., &amp; Boutin, S. (2019). Density‐dependent space use affects interpretation of camera trap detection rates. *Ecology and Evolution, 9*(24), 14031-14041. &lt;https://doi.org/10.1002/ece3.5840&gt;.</t>
  </si>
  <si>
    <t>Broadley et al., 2019</t>
  </si>
  <si>
    <t>broadley_et_al_2019</t>
  </si>
  <si>
    <t>Bridges, A. S., &amp; Noss, A. J. (2011). Behavior and Activity Patterns. In A. F. O'Connell, J. D. Nichols, &amp; K. U. Karanth (Eds.), *Camera Traps In Animal Ecology: Methods and Analyses* (pp. 57-70). Springer. &lt;https://doi.org/10.1007/978-4-431-99495-4&gt;</t>
  </si>
  <si>
    <t>Bridges &amp; Noss, 2011</t>
  </si>
  <si>
    <t>bridges_noss_2011</t>
  </si>
  <si>
    <t>https://www.press.jhu.edu/books/title/11858/quantitative-analyses-wildlife-science</t>
  </si>
  <si>
    <t>Brennan, L. A. (2019). *Quantitative Analyses in Wildlife Science*. Johns Hopkins University Press, Baltimore. &lt;https://www.press.jhu.edu/books/title/11858/quantitative-analyses-wildlife-science&gt;</t>
  </si>
  <si>
    <t>Brennan, 2019</t>
  </si>
  <si>
    <t>brennan_2019</t>
  </si>
  <si>
    <t>https://doi.org/10.1111/j.1365-2028.2007.00881.x</t>
  </si>
  <si>
    <t>Bowkett, A. E., Rovero, F., &amp; Marshall, A. R. (2008). The use of camera-trap data to model habitat use by antelope species in the udzungwa mountain forests, tanzania. *African Journal of Ecology, 46*(4), 479-487. &lt;https://doi.org/10.1111/j.1365-2028.2007.00881.x&gt;</t>
  </si>
  <si>
    <t>Bowkett, Rovero &amp; Marshall, 2008</t>
  </si>
  <si>
    <t>Bowkett et al., 2008</t>
  </si>
  <si>
    <t>bowkett_et_al_2008</t>
  </si>
  <si>
    <t>https://doi.org/10.1080/01621459.2014.893884</t>
  </si>
  <si>
    <t>Borchers, D. L., Stevenson, B. C., Kidney, D., Thomas, L., &amp; Marques, T. A. (2015). A Unifying Model for Capture-Recapture and Distance Sampling Surveys of Wildlife Populations. *Journal of the American Statistical Association, 110*(509), 195-204. &lt;https://doi.org/10.1080/01621459.2014.893884&gt;</t>
  </si>
  <si>
    <t>Borchers et al., 2015</t>
  </si>
  <si>
    <t>borchers_et_al_2015</t>
  </si>
  <si>
    <t>https://doi.org/10.1111/j.1541-0420.2007.00927.x</t>
  </si>
  <si>
    <t>Borchers, D. L., &amp; Efford, M. G. (2008). Spatially Explicit Maximum Likelihood Methods for Capture-Recapture Studies. *Biometrics, 64*(2), 377-385. &lt;https://doi.org/10.1111/j.1541-0420.2007.00927.x&gt;</t>
  </si>
  <si>
    <t>Borchers &amp; Efford, 2008</t>
  </si>
  <si>
    <t>borchers_efford_2008</t>
  </si>
  <si>
    <t>https://doi.org/10.1007/s10336-010-0583-z</t>
  </si>
  <si>
    <t>Borchers, D. (2012). A non-technical overview of spatially explicit capture-recapture models. *Journal of Ornithology, 152*(S2), 435-444. &lt;https://doi.org/10.1007/s10336-010-0583-z&gt;</t>
  </si>
  <si>
    <t>Borchers, 2012</t>
  </si>
  <si>
    <t>borchers_2012</t>
  </si>
  <si>
    <t>https://link.springer.com/article/10.1007/s10182-016-0287-7</t>
  </si>
  <si>
    <t>Borcher, D. L., &amp; Marques, T. A. (2017). From Distance Sampling to Spatial Capture-Recapture. *Asta Advances In Statistical Analysis, 101*, 475-494. &lt;https://link.springer.com/article/10.1007/s10182-016-0287-7&gt;</t>
  </si>
  <si>
    <t>Borcher &amp; Marques, 2017</t>
  </si>
  <si>
    <t>borcher_marques_2017</t>
  </si>
  <si>
    <t>https://doi.org/10.2307/3001850</t>
  </si>
  <si>
    <t>Bliss, C. I., &amp; Fisher, R. A. (1953). Fitting the Negative Binomial Distribution to Biological Data. *Biometrics, 9*(2), 176-200. &lt;https://doi.org/10.2307/3001850&gt;</t>
  </si>
  <si>
    <t>Bliss &amp; Fisher, 1953</t>
  </si>
  <si>
    <t>bliss_fisher_1953</t>
  </si>
  <si>
    <t>https://doi.org/10.1111/2041-210x.13185</t>
  </si>
  <si>
    <t>Blasco‐Moreno, A., Pérez‐Casany, M., Puig, P., Morante, M., Castells, E., &amp; O'Hara, R. B. (2019). What Does a Zero Mean? Understanding False, Random and Structural Zeros in Ecology. *Methods in Ecology and Evolution, 10*(7), 949-959. &lt;https://doi.org/10.1111/2041-210x.13185&gt;</t>
  </si>
  <si>
    <t>Blasco‐Moreno et al., 2019</t>
  </si>
  <si>
    <t>Blasco-Moreno et al., 2019</t>
  </si>
  <si>
    <t>blasco_moreno_et_al_2019</t>
  </si>
  <si>
    <t>https://doi.org/10.1002/jwmg.453</t>
  </si>
  <si>
    <t>Blanc, L., Marboutin, E., Gatti, S., &amp; Gimenez, O. (2013). Abundance of Rare and Elusive Species: Empirical Investigation of Closed versus Spatially Explicit Capture-Recapture Models with Lynx as a Case Study. *Journal of Wildlife Management, 77*(2), 372-78. &lt;https://doi.org/10.1002/jwmg.453&gt;</t>
  </si>
  <si>
    <t>Blanc et al., 2013</t>
  </si>
  <si>
    <t>blanc_et_al_2013</t>
  </si>
  <si>
    <t>https://doi.org/10.1016/S0065-2504(08)60033-1</t>
  </si>
  <si>
    <t>Blackburn, T., &amp; Gaston, K. (1999). The relationship between animal abundance and body size: A review of the mechanisms. In *A. Fitter &amp; D. Raffaelli (Eds.), Advances In Ecological Research, Vol 28*, 181-210. &lt;https://doi.org/10.1016/S0065-2504(08)60033-1&gt;</t>
  </si>
  <si>
    <t>Blackburn &amp; Gaston, 1999</t>
  </si>
  <si>
    <t>blackburn_gaston_1999</t>
  </si>
  <si>
    <t>https://doi.org/10.2981/wlb.00649</t>
  </si>
  <si>
    <t>Bischof, R., Dupont, P., Milleret, C., ChipperfIeld, J., &amp; Royle, J. A. (2020). Consequences of Ignoring Group Association in Spatial Capture-Recapture Analysis. *Wildlife Biology, 2020*(1). &lt;https://doi.org/10.2981/wlb.00649&gt;</t>
  </si>
  <si>
    <t>Bischof et al., 2020</t>
  </si>
  <si>
    <t>bischof_et_al_2020</t>
  </si>
  <si>
    <t>https://old-ib.bioninja.com.au/options/option-c-ecology-and-conser/c4-conservation-of-biodiver/biodiversity.html</t>
  </si>
  <si>
    <t>Bioninja (N.D.). *Biodiversity.* &lt;https://old-ib.bioninja.com.au/options/option-c-ecology-and-conser/c4-conservation-of-biodiver/biodiversity.html&gt;</t>
  </si>
  <si>
    <t>Bioninja, N.D.</t>
  </si>
  <si>
    <t>bioninja_nd</t>
  </si>
  <si>
    <t>https://doi.org/10.1111/1365-2664.13602</t>
  </si>
  <si>
    <t>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t>
  </si>
  <si>
    <t>Bessone et al., 2020</t>
  </si>
  <si>
    <t>bessone_et_al_2020</t>
  </si>
  <si>
    <t>https://shiny.posit.co/r/gallery/life-sciences/biodiversity-national-parks</t>
  </si>
  <si>
    <t>Benedetti, A. (2024). *Visualizing Biodiversity in [U.S.] National Parks.* &lt;https://shiny.posit.co/r/gallery/life-sciences/biodiversity-national-parks&gt;</t>
  </si>
  <si>
    <t>Benedetti, 2024</t>
  </si>
  <si>
    <t>benedetti_2024</t>
  </si>
  <si>
    <t>https://doi.org/10.48550/arXiv.1907.06772</t>
  </si>
  <si>
    <t>Beery, S., Morris, D., &amp; Yang, S. (2019). Efficient Pipeline for Camera Trap Image Review. *Microsoft AI for Earth*. &lt;https://doi.org/10.48550/arXiv.1907.06772&gt;</t>
  </si>
  <si>
    <t>Beery, Morris &amp; Yang, 2019</t>
  </si>
  <si>
    <t>Beery et al., 2019</t>
  </si>
  <si>
    <t>beery_et_al_2019</t>
  </si>
  <si>
    <t>https://doi.org/10.1002/ecs2.4005</t>
  </si>
  <si>
    <t>Becker, M., Huggard, D. J., Dickie, M., Warbington, C., Schieck, J., Herdman, E., Serrouya, R., &amp; Boutin, S. (2022). Applying and Testing a Novel Method to Estimate Animal Density from Motion-Triggered Cameras. *Ecosphere, 13*(4), 1-14. &lt;https://doi.org/10.1002/ecs2.4005&gt;</t>
  </si>
  <si>
    <t>Becker et al., 2022</t>
  </si>
  <si>
    <t>becker_et_al_2022</t>
  </si>
  <si>
    <t>https://github.com/mabecker89/tifc-method</t>
  </si>
  <si>
    <t>Becker, M. Huggard, D. J., &amp; Alberta Biodiversity Monitoring Institute [ABMI]. (2021).*Estimating animal density using TIFC (Time In Front of Camera).* &lt;https://github.com/mabecker89/tifc-method&gt;</t>
  </si>
  <si>
    <t>Becker et al., 2021</t>
  </si>
  <si>
    <t>becker_et_al_2021</t>
  </si>
  <si>
    <t>https://mabecker89.github.io/abmi.camera.extras</t>
  </si>
  <si>
    <t>Becker, M. Huggard, D. J., &amp; Alberta Biodiversity Monitoring Institute [ABMI]. (2020). *abmi.camera.extras.* R package version 0.0.1. &lt;https://mabecker89.github.io/abmi.camera.extras&gt;</t>
  </si>
  <si>
    <t>becker_et_al_2020</t>
  </si>
  <si>
    <t>https://ab-rcsc.github.io/GOA_Ungulate-monitoring-methods-workshop/1_pages/3_Speaker-Bios.html</t>
  </si>
  <si>
    <t>Becker, M. (2024, June 4-6). *Comparisons between moose densities with aerial surveys and integrated camera projects.* [Conference presentation]. Government of Alberta Ungulate Monitoring Methods Workshop, Edmonton, AB, Canada. &lt;https://ab-rcsc.github.io/GOA_Ungulate-monitoring-methods-workshop/1_pages/3_Speaker-Bios.html&gt;</t>
  </si>
  <si>
    <t>Becker, 2024</t>
  </si>
  <si>
    <t>becker_2024</t>
  </si>
  <si>
    <t>https://open.alberta.ca/publications/9781460151341</t>
  </si>
  <si>
    <t>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t>
  </si>
  <si>
    <t>Bayne et al., 2021</t>
  </si>
  <si>
    <t>bayne_et_al_2021</t>
  </si>
  <si>
    <t>https://www.youtube.com/watch?v=UXJ0r4hjbqI</t>
  </si>
  <si>
    <t>Baylor Tutoring Center. (2021, July 31). *Species Diversity and Species Richness* [Video]. YouTube. &lt;https://www.youtube.com/watch?v=UXJ0r4hjbqI&gt;</t>
  </si>
  <si>
    <t>Baylor Tutoring Center, 2021</t>
  </si>
  <si>
    <t>baylor_tutoring_center_2021</t>
  </si>
  <si>
    <t>https://doi.org/10.1111/1365-2664.12272</t>
  </si>
  <si>
    <t>Banks‐Leite, C., Pardini, R., Boscolo, D., Cassano, C. R., Püttker, T., Barros, C. S., &amp; Barlow, J. (2014). Assessing the utility of statistical adjustments for imperfect detection in tropical conservation science. *Journal of Applied Ecology, 51*(4), 849-859. &lt;https://doi.org/10.1111/1365-2664.12272&gt;</t>
  </si>
  <si>
    <t>Banks‐Leite et al., 2014</t>
  </si>
  <si>
    <t>banksleite_2014</t>
  </si>
  <si>
    <t>https://doi.org/10.1016/j.mambio.2016.05.005</t>
  </si>
  <si>
    <t>Balestrieri, A., Ruiz-González, A., Vergara, M., Capelli, E., Tirozzi, P., Alfino, S., Minuti, G., Prigioni, C., &amp; Saino, N. (2016). Pine marten density in lowland riparian woods: A test of the Random Encounter Model based on genetic data. *Mammalian Biology, 81*(5), 439-446. &lt;https://doi.org/10.1016/j.mambio.2016.05.005&gt;</t>
  </si>
  <si>
    <t>Balestrieri et al., 2016</t>
  </si>
  <si>
    <t>balestrieri_et_al_2016</t>
  </si>
  <si>
    <t>https://www.jstor.org/stable/40061993</t>
  </si>
  <si>
    <t>Bailey, L. L., Hines, J. E., Nichols, J. D., &amp; MacKenzie, D. I. (2007). Sampling Design Trade-Offs in Occupancy Studies with Imperfect Detection: Examples and Software. *Ecological Applications, 17*(1), 281-290. &lt;https://www.jstor.org/stable/40061993&gt;</t>
  </si>
  <si>
    <t>Bailey et al., 2007</t>
  </si>
  <si>
    <t>bailey_et_al_2007</t>
  </si>
  <si>
    <t>https://www.researchgate.net/profile/Mohamed-Mourad-Lafifi/post/One-dimensional-spatial-point-processes/attachment/59d641b279197b807799d9fb/AS%3A436024913469445%401480967848679/download/07-baddeley-point-process-poisson-coverage-sensor-simulation.pdf</t>
  </si>
  <si>
    <t>Baddeley, A. (N.D.) *Spatial Point Processes and Their Applications.* School of Mathematics &amp; Statistics, University of Western Australia. &lt;https://www.researchgate.net/profile/Mohamed-Mourad-Lafifi/post/One-dimensional-spatial-point-processes/attachment/59d641b279197b807799d9fb/AS%3A436024913469445%401480967848679/download/07-baddeley-point-process-poisson-coverage-sensor-simulation.pdf&gt;</t>
  </si>
  <si>
    <t>Baddeley, n.d.</t>
  </si>
  <si>
    <t>baddeley_nd</t>
  </si>
  <si>
    <t>Babu, A. (N.D.). *Alpha, Beta and Gamma Diversity: Biodiversity at different scales*. &lt;https://eco-intelligent.com/2016/10/14/alpha-beta-gamma-diversity&gt;</t>
  </si>
  <si>
    <t>Babu, N.D.</t>
  </si>
  <si>
    <t>babu_nd</t>
  </si>
  <si>
    <t>https://doi.org/10.1002/ecs2.3933</t>
  </si>
  <si>
    <t>Ausband et al., 2022</t>
  </si>
  <si>
    <t>ausband_et_al_2022</t>
  </si>
  <si>
    <t>https://doi.org/10.1002/ecs2.2627</t>
  </si>
  <si>
    <t>Augustine, B. C., Royle, J. A., Murphy, S. M., Chandler, R. B., Cox, J. J., &amp; Kelly, M. J. (2019). Spatial Capture-Recapture for Categorically Marked Populations with an Application to Genetic Capture-Recapture. *Ecosphere, 10*(4) e02627-n/a. &lt;https://doi.org/10.1002/ecs2.2627&gt;</t>
  </si>
  <si>
    <t>Augustine et al., 2019</t>
  </si>
  <si>
    <t>augustine_et_al_2019</t>
  </si>
  <si>
    <t>https://doi.org/10.1214/17AOAS1091</t>
  </si>
  <si>
    <t>Augustine, B. C., Royle, J. A., Kelly, M. J., Satter, C. B., Alonso, R. S., Boydston, E. E., &amp; Crooks, K. R. (2018). Spatial Capture-Recapture with Partial Identity: An Application to Camera Traps. *The Annals of Applied Statistics, 12*(1), 67-95. &lt;https://doi.org/10.1214/17AOAS1091&gt;</t>
  </si>
  <si>
    <t>Augustine et al., 2018</t>
  </si>
  <si>
    <t>augustine_et_al_2018</t>
  </si>
  <si>
    <t>http://dx.doi.org/10.1101/056804</t>
  </si>
  <si>
    <t>Augustine, B. C., Royle, J. A., Kelly, M. J., Satter, C. B., Alonso, R. S., Boydston, E. E., &amp; Crooks, K. R. (2016). Spatial capture-recapture with partial identity: An application to camera traps. *bioRxiv.* &lt;http://dx.doi.org/10.1101/056804&gt;</t>
  </si>
  <si>
    <t>Augustine et al., 2016</t>
  </si>
  <si>
    <t>augustine_et_al_2016</t>
  </si>
  <si>
    <t>https://doi.org/10.2307/3809524</t>
  </si>
  <si>
    <t>Arnason, A. N., Schwarz, C. J., &amp; Gerrard, J. M. (1991). Estimating Closed Population Size and Number of Marked Animals from Sighting Data. *Journal of Wildlife Management, 55*(4), 716-730. &lt;https://doi.org/10.2307/3809524&gt;</t>
  </si>
  <si>
    <t>Arnason, Schwarz &amp; Gerrard, 1991</t>
  </si>
  <si>
    <t>Arnason et al., 1991</t>
  </si>
  <si>
    <t>arnason_et_al_1991</t>
  </si>
  <si>
    <t>https://doi.org/10.1111/aje.12563</t>
  </si>
  <si>
    <t>Apps, P. J., &amp; McNutt, J. W. (2018). How Camera Traps work and how to work them. *African Journal of Ecology, 56*(4), 702-709. &lt;https://doi.org/10.1111/aje.12563&gt;</t>
  </si>
  <si>
    <t>Apps &amp; McNutt, 2018</t>
  </si>
  <si>
    <t>apps_mcnutt_2018</t>
  </si>
  <si>
    <t>https://doi.org/10.1111/acv.12214</t>
  </si>
  <si>
    <t>Anile, S., &amp; Devillard, S. (2016). Study Design and Body Mass Influence RAIs from Camera Trap Studies: Evidence from the Felidae. *Animal Conservation, 19*(1), 35-45. &lt;https://doi.org/10.1111/acv.12214&gt;</t>
  </si>
  <si>
    <t>Anile &amp; Devillard, 2016</t>
  </si>
  <si>
    <t>anile_devillard_2016</t>
  </si>
  <si>
    <t>https://www.jstor.org/stable/3784156</t>
  </si>
  <si>
    <t>Anderson, D. R. (2001). The Need to Get the Basics Right in Wildlife Field Studies. *Wildlife Society Bulletin, 29*(4), 1294-1297. &lt;https://www.jstor.org/stable/3784156&gt;</t>
  </si>
  <si>
    <t>Anderson, 2001</t>
  </si>
  <si>
    <t>anderson_2001</t>
  </si>
  <si>
    <t>https://doi.org/10.1093/conphys/coaa019</t>
  </si>
  <si>
    <t>Ames E. M., Gade M. R., Nieman C. L., Wright J. R, Tonra C. M., Marroquin C. M., Tutterow A. M, &amp; Gray S. M. (2020) Striving for population-level conservation: integrating physiology across the biological hierarchy. *Conservation Physiology, 8*(1): coaa019. &lt;https://doi.org/10.1093/conphys/coaa019&gt;</t>
  </si>
  <si>
    <t>Ames et al., 2020</t>
  </si>
  <si>
    <t>ames_et_al_2011</t>
  </si>
  <si>
    <t>https://doi.org/10.1371/journal.pone.0123032</t>
  </si>
  <si>
    <t>Alonso, R. S., McClintock, B. T., Lyren, L. M., Boydston, E. E., &amp; Crooks, K. R. (2015). Mark-recapture and Mark-resight Methods for Estimating Abundance with Remote Cameras: A Carnivore Case Study. *PLoS One, 10*(3), e0123032. &lt;https://doi.org/10.1371/journal.pone.0123032&gt;</t>
  </si>
  <si>
    <t>Alonso et al., 2015</t>
  </si>
  <si>
    <t>alonso_et_al_2015</t>
  </si>
  <si>
    <t>https://doi.org/10.1017/s0376892919000298</t>
  </si>
  <si>
    <t>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t>
  </si>
  <si>
    <t>Ahumada et al., 2019</t>
  </si>
  <si>
    <t>ahumada_et_al_2019</t>
  </si>
  <si>
    <t>https://doi.org/10.1098/rstb.2011.0115</t>
  </si>
  <si>
    <t>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t>
  </si>
  <si>
    <t>Ahumada et al., 2011</t>
  </si>
  <si>
    <t>ahumada_et_al_2011</t>
  </si>
  <si>
    <t>https://open.alberta.ca/dataset/71c53d7b-0802-4800-9f95-0520b64b63c2/resource/ee933caa-bfc7-4334-a4d0-6085ebf198e7/download/aep-aerial-ungulate-surveys-using-distance-sampling-2016.pdf</t>
  </si>
  <si>
    <t>Alberta Environment and Parks. (2016). *Aerial Ungulate Surveys using Distance Sampling Techniques Protocol Manual.* &lt;https://open.alberta.ca/dataset/71c53d7b-0802-4800-9f95-0520b64b63c2/resource/ee933caa-bfc7-4334-a4d0-6085ebf198e7/download/aep-aerial-ungulate-surveys-using-distance-sampling-2016.pdf&gt;</t>
  </si>
  <si>
    <t>Alberta Environment and Parks, 2016</t>
  </si>
  <si>
    <t>aep_2016</t>
  </si>
  <si>
    <t>https://doi.org/10.1111/1365-2656.13085</t>
  </si>
  <si>
    <t>Abolaffio, M., Focardi, S., &amp; Santini, G. (2019). Avoiding misleading messages: Population assessment using camera trapping is not a simple task. *Journal of Animal Ecology, 88*(12), 2011-2016. Medline. &lt;https://doi.org/10.1111/1365-2656.13085&gt;</t>
  </si>
  <si>
    <t xml:space="preserve">Abolaffio, Focardi &amp; Santini, 2019 </t>
  </si>
  <si>
    <t>Abolaffio et al, 2019</t>
  </si>
  <si>
    <t>abolaffio_et_al_2019</t>
  </si>
  <si>
    <t>https://abmi.ca/home/publications/551-600/599</t>
  </si>
  <si>
    <t>Alberta Biodiversity Monitoring Institute [ABMI] (2021). *Terrestrial ARU and Remote Camera Trap Protocols.* Edmonton, Alberta. &lt;https://abmi.ca/home/publications/551-600/599&gt;</t>
  </si>
  <si>
    <t>Alberta Biodiversity Monitoring Institute [ABMI], 2021</t>
  </si>
  <si>
    <t>abmi_2021</t>
  </si>
  <si>
    <t>url2</t>
  </si>
  <si>
    <t>url</t>
  </si>
  <si>
    <t>refbib_html</t>
  </si>
  <si>
    <t>sub_bib</t>
  </si>
  <si>
    <t>sub_intext</t>
  </si>
  <si>
    <t>bib_sub</t>
  </si>
  <si>
    <t>bib_code</t>
  </si>
  <si>
    <t>intext_code</t>
  </si>
  <si>
    <t>refs_bib_anchor</t>
  </si>
  <si>
    <t>ref_bib</t>
  </si>
  <si>
    <t>ref_intext2</t>
  </si>
  <si>
    <t>ref_intext</t>
  </si>
  <si>
    <t>bib</t>
  </si>
  <si>
    <t>rctool</t>
  </si>
  <si>
    <t>meta</t>
  </si>
  <si>
    <t>new</t>
  </si>
  <si>
    <t>Brooks, M., Bolker, B., Kristensen, K., Maechler, M., Magnusson, A., Skaug, H., Nielsen, A., Berg, C., &amp; Van Bentham, K. (2017).*glmmTMB: Generalized Linear Mixed Models using Template Model Builder.* R package version 1.1.10. &lt;https://doi.org/10.32614/CRAN.package.glmmTMB&gt;</t>
  </si>
  <si>
    <t>Brooks et al., 2017</t>
  </si>
  <si>
    <r>
      <t>CREEM Mural (N.D.) *Spatial Capture-Recapture* &lt;</t>
    </r>
    <r>
      <rPr>
        <sz val="12"/>
        <color theme="1"/>
        <rFont val="Calibri"/>
        <family val="2"/>
      </rPr>
      <t>https://creemmural.org/secr.html</t>
    </r>
    <r>
      <rPr>
        <u/>
        <sz val="12"/>
        <color rgb="FF365F91"/>
        <rFont val="Calibri"/>
        <family val="2"/>
      </rPr>
      <t>&gt;</t>
    </r>
  </si>
  <si>
    <t>CREEM Mural, N.D.</t>
  </si>
  <si>
    <t>{{ header_</t>
  </si>
  <si>
    <t>h_how_relate_study_design</t>
  </si>
  <si>
    <t>h_how_does_it_work</t>
  </si>
  <si>
    <t>h_why_does_it_matter</t>
  </si>
  <si>
    <t>Select this option if you haven't decided which state variable you're interested in. Note that the tool will ask you questions related to all of the state variables, and the results will be reflected accordingly.</t>
  </si>
  <si>
    <t>lookup_from_text</t>
  </si>
  <si>
    <t>lookup_from_key</t>
  </si>
  <si>
    <t>XX</t>
  </si>
  <si>
    <t>Zuur, A. K., Ieno, E. N., &amp; Smith, G. M. (2007). Generalised linear modelling. In, M. Gail, K. Krickeberg, J. Samet, A. Tsiatis, &amp; W. Wong (Eds.), &lt;i&gt;Analysing Ecological Data&lt;/i&gt; (pp 79-96). Springer. &lt;a target="_blank" href="https://doi.org/10.1111/j.1751-5823.2007.00030_17.x"&gt;{https://doi.org/10.1111/j.1751-5823.2007.00030_17.x}</t>
  </si>
  <si>
    <r>
      <t>Snow Leopard Network. (2020b, Aug 2).*PAWS: Spatial Capture Recapture Data Analysis Part 2.*</t>
    </r>
    <r>
      <rPr>
        <sz val="12"/>
        <color rgb="FF000000"/>
        <rFont val="Calibri"/>
        <family val="2"/>
      </rPr>
      <t xml:space="preserve"> [Video]. YouTube. &lt;https://www.youtube.com/watch?v=IHVez1a_hqg&amp;t=2675s&gt;</t>
    </r>
  </si>
  <si>
    <t>Ausband, D. E., Lukacs, P. M., Hurley, M., Roberts, S., Strickfaden, K., &amp; Moeller, A. K. (2022). Estimating Wolf Abundance from Cameras. *Ecosphere, 13*(2), e3933. &lt;https://doi.org/10.1002/ecs2.3933&gt;</t>
  </si>
  <si>
    <t>Cao, A. (2021, Jun 14) *Hurdle models.* [Video]. YouTube. &lt;https://www.youtube.com/watch?v=q2NRQBcihQY&gt;</t>
  </si>
  <si>
    <t>DE-CTR ACCEL (2016, Dec 21) *Using Hurdle Models to Analyze Zero-Inflated Count Data.* [Video]. YouTube. &lt;https://www.youtube.com/watch?v=CvM6j8hE8lE&gt;</t>
  </si>
  <si>
    <t>Jackman, (2024). *R package ’Pscl’*. R package version 1.5.9. &lt;https://cran.r-project.org/web/packages/pscl/index.html&gt;</t>
  </si>
  <si>
    <t>Lukacs, P. M. (2021, Oct 26).*Animal Abundance from Camera Data:Pipe Dream to Main Stream.* Presented at the FCFC Seminar. &lt;https://umontana.zoom.us/rec/play/eY6_CAjDNUjCAfFrmRvJH8NtrL4J38I46T5idY4gO3i1YHqxBnDUrDeufvgAps-D-aFJFJ_F9AMuE6k.VjerQ5kRpa5HsybV&gt;</t>
  </si>
  <si>
    <t>Moeller, A. K.,&amp; Lukacs, P. M. (2021) spaceNtime: an R package for estimating abundance of unmarked animals using camera-trap photographs. *Mammalian Biology, 102*, 581-590. &lt;https://doi.org/10.1007/s42991-021-00181-8&gt;</t>
  </si>
  <si>
    <t>Palencia, P. &amp; Project ENETWILD (2022, May 19). *Camera Trap Methods for Density Estimation.* [Video]. YouTube. &lt;https://www.youtube.com/watch?v=NUW4oLGeQwk&gt;</t>
  </si>
  <si>
    <t>Styring, A. (2020b, Jun 22). *Generating a species accumulation plot in excel for BBS data.* [Video]. YouTube. &lt;https://www.youtube.com/watch?reload=9&amp;app=desktop&amp;v=OEWdPm3zg9I&gt;</t>
  </si>
  <si>
    <t>Villette, P., Krebs, C. J., Jung, T. S., &amp; Boonstra, R. (2016). Can camera trapping provide accurate estimates of small mammal (*Myodes rutilus* and *Peromyscus maniculatus* density in the boreal forest? *Journal of Mammalogy, 97*(1), 32-40. &lt;https://doi.org/10.1093/jmammal/gyv150&gt;</t>
  </si>
  <si>
    <t>Gillespie, G. R., Brennan, K., Gentles, T., Hill, B., Low Choy, J., Mahney, T., Stevens, A., &amp; Stokeld, D. (2015). &lt;i&gt;A Guide for the use of Remote Cameras for Wildlife Survey in Northern Australia&lt;/i&gt;. Darwin: Charles Darwin University. &lt;a target="_blank" href="https://nesplandscapes.edu.au/wp-content/uploads/2015/10/5.2.4_a_guide_to_use_of_remote_cameras_for_wildlife_Surveys_final_web2.pdf"&gt;{https://nesplandscapes.edu.au/wp-content/uploads/2015/10/5.2.4_a_guide_to_use_of_remote_cameras_for_wildlife_Surveys_final_web2.pdf}</t>
  </si>
  <si>
    <t>Gimenez, O. (2020a). &lt;i&gt;Bias in single-season occupancy models.&lt;/i&gt; &lt;a target="_blank" href="https://ecologicalstatistics.shinyapps.io/bias_occupancy; "&gt;{https://ecologicalstatistics.shinyapps.io/bias_occupancy; }</t>
  </si>
  <si>
    <t>Gimenez, O. (2020b). &lt;i&gt;Bias in occupancy estimate for a static model.&lt;/i&gt; &lt;a target="_blank" href="https://github.com/oliviergimenez/bias_occupancy"&gt;{https://github.com/oliviergimenez/bias_occupancy}</t>
  </si>
  <si>
    <t>Gimenez, O. (2023, May 16). &lt;i&gt;Workshop on estimating (wolf) occupancy with R&lt;/i&gt; [Video]. YouTube. &lt;a target="_blank" href="https://www.youtube.com/watch?v=rpjVrFI_dr8"&gt;{https://www.youtube.com/watch?v=rpjVrFI_dr8}</t>
  </si>
  <si>
    <t>Glen, A. S., Cockburn, S., Nichols, M., Ekanayake, J., &amp; Warburton, B. (2013) Optimising Camera Traps for Monitoring Small Mammals. &lt;i&gt;PloS one, 8&lt;/i&gt;(6), Article e67940. &lt;a target="_blank" href="https://doi.org/10.1371/journal.pone.0067940"&gt;{https://doi.org/10.1371/journal.pone.0067940}</t>
  </si>
  <si>
    <t>Glover‐Kapfer, P., Soto‐Navarro, C. A., Wearn, O. R., Rowcliffe, M., &amp; Sollmann, R. (2019). Camera‐trapping version 3.0: Current constraints and future priorities for development. &lt;i&gt;Remote Sensing in Ecology and Conservation, 5&lt;/i&gt;(3), 209-223. &lt;a target="_blank" href="https://doi.org/10.1002/rse2.106"&gt;{https://doi.org/10.1002/rse2.106}</t>
  </si>
  <si>
    <t>Gopalaswamy, A. M., Royle, J. A., Hines, J. E., Singh, P., Jathanna, D., Kumar, N. S., &amp; Karanth, K. U. (2012). Program SPACECAP: software for estimating animal Density using spatially explicit capture-recapture models. &lt;i&gt;Methods in Ecology and Evolution, 3&lt;/i&gt;(6), 1067-1072. &lt;a target="_blank" href="https://doi.org/10.1111/j.2041-210X.2012.00241.x"&gt;{https://doi.org/10.1111/j.2041-210X.2012.00241.x}</t>
  </si>
  <si>
    <t>Gotelli, N. J., &amp; Chao, A. (2013). Measuring and Estimating Species Richness, Species Diversity, and Biotic Similarity from Sampling Data. In &lt;i&gt;Encyclopedia of Biodiversity&lt;/i&gt; (pp. 195-211). Elsevier. &lt;a target="_blank" href="https://doi.org/10.1016/B978-0-12-384719-5.00424-X"&gt;{https://doi.org/10.1016/B978-0-12-384719-5.00424-X}</t>
  </si>
  <si>
    <t>Gotelli, N., &amp; Colwell, R. (2001). Quantifying biodiversity: procedures and pitfalls in the measurement and comparison of species richness. &lt;i&gt;Ecology Letters, 4&lt;/i&gt;, 379-391. &lt;a target="_blank" href="https://doi.org/10.1046/j.1461-0248.2001.00230.x"&gt;{https://doi.org/10.1046/j.1461-0248.2001.00230.x}</t>
  </si>
  <si>
    <t>Gotelli, N., &amp; Colwell, R. (2011). Estimating species richness. In &lt;i&gt;Biological Diversity: Frontiers in Measurement and Assessment&lt;/i&gt; (eds. Magurran, A., &amp; McGill, B.). Oxford University Press. Oxford, pp. 39-54. &lt;a target="_blank" href="https://www.researchgate.net/publication/236734446_Estimating_species_richness"&gt;{https://www.researchgate.net/publication/236734446_Estimating_species_richness}</t>
  </si>
  <si>
    <t>Government of Alberta (2023a) &lt;i&gt;LAT Overview.&lt;/i&gt; Edmonton, Alberta. &lt;a target="_blank" href="https://www.alberta.ca/lat-overview.aspx"&gt;{https://www.alberta.ca/lat-overview.aspx}</t>
  </si>
  <si>
    <t>Government of Alberta (2023b) &lt;i&gt;Proponent-led Indigenous consultations.&lt;/i&gt; Edmonton, Alberta. &lt;a target="_blank" href="https://www.alberta.ca/proponent-led-indigenous-consultations.aspx"&gt;{https://www.alberta.ca/proponent-led-indigenous-consultations.aspx}</t>
  </si>
  <si>
    <t>Granados, A. (2021). &lt;i&gt;WildCAM Guide to Camera Trap Set Up. &lt;/i&gt; WildCAM. &lt;a target="_blank" href="https://wildcams.ca/site/assets/files/1148/wildcam_guide_to_camera_trap_set_up_feb2021.pdf"&gt;{https://wildcams.ca/site/assets/files/1148/wildcam_guide_to_camera_trap_set_up_feb2021.pdf}</t>
  </si>
  <si>
    <t>Green, A. M., Chynoweth, M. W., &amp; Şekercioğlu, Ç. H. (2020). Spatially Explicit Capture-Recapture Through Camera Trapping: A Review of Benchmark Analyses for Wildlife Density Estimation. &lt;i&gt;Frontiers in Ecology and Evolution&lt;/i&gt;, 8, Article 563477. &lt;a target="_blank" href="https://doi.org/10.3389/fevo.2020.563477"&gt;{https://doi.org/10.3389/fevo.2020.563477}</t>
  </si>
  <si>
    <t>Greenberg, S. (2018). &lt;i&gt;Timelapse: An Image Analyser for Camera Traps.&lt;/i&gt; University of Calgary. &lt;a target="_blank" href="https://saul.cpsc.ucalgary.ca/timelapse/pmwiki.php?n=Main.Download2./"&gt;{https://saul.cpsc.ucalgary.ca/timelapse/pmwiki.php?n=Main.Download2./}</t>
  </si>
  <si>
    <t>Greenberg, S. (2020). &lt;i&gt;Automated Image Recognition for Wildlife Camera Traps: Making it Work for You&lt;/i&gt;. Research report, University of Calgary: Prism Digital Repository, August 21, 15 pages, &lt;a target="_blank" href="https://prism.ucalgary.ca/items/f68a0c27-8502-4fe4-a3b9-3a3c2d994762"&gt;{https://prism.ucalgary.ca/items/f68a0c27-8502-4fe4-a3b9-3a3c2d994762}</t>
  </si>
  <si>
    <t>Guillera‐Arroita, G. (2017). Modelling of species distributions, range dynamics and communities under imperfect detection: Advances, challenges and opportunities. &lt;i&gt;Ecography, 40&lt;/i&gt;(2), 281-295. &lt;a target="_blank" href="https://doi.org/10.1111/ecog.02445"&gt;{https://doi.org/10.1111/ecog.02445}</t>
  </si>
  <si>
    <t>Guillera-Arroita, G., &amp; Lahoz-Monfort, J. J. (2012). Designing studies to detect differences in species occupancy: Power analysis under imperfect detection. &lt;i&gt;Methods in Ecology and Evolution, 3&lt;/i&gt;(5), 860-869. &lt;a target="_blank" href="https://doi.org/10.1111/j.2041-210X.2012.00225.x"&gt;{https://doi.org/10.1111/j.2041-210X.2012.00225.x}</t>
  </si>
  <si>
    <t>Guillera-Arroita, G., Ridout, M. S., &amp; Morgan, B. J. T. (2010). Design of Occupancy Studies with Imperfect Detection. &lt;i&gt;Methods in Ecology and Evolution, 1&lt;/i&gt;, 131-139. &lt;a target="_blank" href="https://doi.org/10.1111/j.2041-210X.2010.00017.x"&gt;{https://doi.org/10.1111/j.2041-210X.2010.00017.x}</t>
  </si>
  <si>
    <t>Hall, K. W., Cooper, J. K., &amp; Lawton, D. C. (2008). GPS accuracy: Hand-held versus RTK. &lt;i&gt;CREWES Research Report, 20&lt;/i&gt;. &lt;a target="_blank" href="https://www.crewes.org/Documents/ResearchReports/2008/2008-15.pdf"&gt;{https://www.crewes.org/Documents/ResearchReports/2008/2008-15.pdf}</t>
  </si>
  <si>
    <t>Harrison, X. A., Donaldson, L., Correa-Cano, M. E., Evans, J., Fisher, D. N., Goodwin, C. E. D., Robinson, B. S., Hodgson, D. J., &amp; Inger, R. (2018). A Brief Introduction to Mixed Effects Modelling and Multi-Model Inference in Ecology. &lt;i&gt;PeerJ, 6&lt;/i&gt;, Article e4794. &lt;a target="_blank" href="https://doi.org/10.7717/peerj.4794"&gt;{https://doi.org/10.7717/peerj.4794}</t>
  </si>
  <si>
    <t>Hartig, F. (2019). &lt;i&gt;DHARMa: Residual Diagnostics for Hierarchical (Multi-Level/Mixed) Regression Models.&lt;/i&gt; R package version 0.2.2, &lt;a target="_blank" href="https://CRAN.R-project.org/package=DHARMa"&gt;{https://CRAN.R-project.org/package=DHARMa}</t>
  </si>
  <si>
    <t>Haucke, T., Kühl, H. S., Hoyer, J., &amp; Steinhage, V. (2022). Overcoming the distance estimation bottleneck in estimating animal abundance with camera traps. &lt;i&gt;Ecological Informatics, 68&lt;/i&gt;, 101536. &lt;a target="_blank" href="https://doi.org/10.1016/j.ecoinf.2021.101536"&gt;{https://doi.org/10.1016/j.ecoinf.2021.101536}</t>
  </si>
  <si>
    <t>Heilbron, D. C. (1994). Zero-Altered and other Regression Models for Count Data with Added Zeros. &lt;i&gt;Biometrical Journal, 36&lt;/i&gt;(5), 531-547. &lt;a target="_blank" href="https://doi.org/https://doi.org/10.1002/bimj.4710360505"&gt;{https://doi.org/https://doi.org/10.1002/bimj.4710360505}</t>
  </si>
  <si>
    <t>Henrich, M., Hartig, F., Dormann, C. F., Kühl, H. S., Peters, W., Franke, F., Peterka, T., Šustr, P., &amp; Heurich, M. (2022). Deer Behavior Affects Density Estimates With Camera Traps, but Is Outweighed by Spatial Variability. &lt;i&gt;Frontiers in Ecology and Evolution, 10&lt;/i&gt;, 881502. &lt;a target="_blank" href="https://doi.org/10.3389/fevo.2022.881502"&gt;{https://doi.org/10.3389/fevo.2022.881502}</t>
  </si>
  <si>
    <t>Hines, J. E. (2006). &lt;i&gt;PRESENCE - Software to estimate patch occupancy and related parameters.&lt;/i&gt; &lt;a target="_blank" href="https://www.mbr-pwrc.usgs.gov/software/presence.html."&gt;{https://www.mbr-pwrc.usgs.gov/software/presence.html.}</t>
  </si>
  <si>
    <t>Hoeks, S., Tucker, M., &amp; Broekman, M. (2024). &lt;i&gt;HomeRange&lt;/i&gt; &lt;a target="_blank" href="https://github.com/SHoeks/HomeRange"&gt;{https://github.com/SHoeks/HomeRange}</t>
  </si>
  <si>
    <t>Hofmeester, T. R., Cromsigt, J. P. G. M., Odden, J., Andrén, H., Kindberg, J., &amp; Linnell, J. D. C. (2019). Framing Pictures: A Conceptual Framework to Identify and Correct for Biases in Detection Probability of Camera Traps Enabling Multi-Species Comparison. &lt;i&gt;Ecology and Evolution, 9&lt;/i&gt;(4), 2320-2336. &lt;a target="_blank" href="https://doi.org/10.1002/ece3.4878"&gt;{https://doi.org/10.1002/ece3.4878}</t>
  </si>
  <si>
    <t>Hofmeester, T. R., Rowcliffe, J. M., Jansen, P. A., Williams, R., &amp; Kelly, N. (2017). A simple method for estimating the effective detection distance of camera traps. &lt;i&gt;Remote Sensing in Ecology and Conservation, 3&lt;/i&gt;(2), 81-89. &lt;a target="_blank" href="https://doi.org/10.1002/rse2.25"&gt;{https://doi.org/10.1002/rse2.25}</t>
  </si>
  <si>
    <t>Holinda, D., Burgar, J. M., &amp; Burton, A. C. (2020). Effects of scent lure on camera trap detections vary across mammalian predator and prey species. &lt;i&gt;PLoS One, 15&lt;/i&gt;(5), e0229055. &lt;a target="_blank" href="https://doi.org/10.1371/journal.pone.0229055"&gt;{https://doi.org/10.1371/journal.pone.0229055}</t>
  </si>
  <si>
    <t>Howe, E. J., Buckland, S. T., Després-Einspenner, M. -L., &amp; Kühl, H. S. (2017). Distance sampling with camera traps. &lt;i&gt;Methods in Ecology and Evolution, 8&lt;/i&gt;(11), 1558-1565. &lt;a target="_blank" href="https://doi.org/https://doi.org/10.1111/2041-210X.12790"&gt;{https://doi.org/https://doi.org/10.1111/2041-210X.12790}</t>
  </si>
  <si>
    <t>Hsieh, T. C., Ma, K. H., &amp; Chao, A. (2015). &lt;i&gt;iNEXT: Interpolation and Extrapolation for Species Diversity&lt;/i&gt;. R package version 2.6-6.1. &lt;a target="_blank" href="https://doi.org/10.32614/CRAN.package.iNEXT"&gt;{https://doi.org/10.32614/CRAN.package.iNEXT}</t>
  </si>
  <si>
    <t>Huggard, D. (2018). &lt;i&gt;Animal Density from Camera Data&lt;/i&gt;. Alberta Biodiversity Monitoring Institute. &lt;a target="_blank" href="https://www.abmi.ca/home/publications/501-550/516"&gt;{https://www.abmi.ca/home/publications/501-550/516}</t>
  </si>
  <si>
    <t>Hurlbert, S. (1984). Pseudoreplication and the design of ecological field experiments. &lt;i&gt;Ecological Monographs, 54&lt;/i&gt;(2), 187-211. &lt;a target="_blank" href="https://doi.org/10.2307/1942661"&gt;{https://doi.org/10.2307/1942661}</t>
  </si>
  <si>
    <t>Iannarilli, F., Erb, J., Arnold, T. W., &amp; Fieberg, J. R. (2021). Evaluating species-specific responses to camera-trap Survey designs. &lt;i&gt;Wildlife Biology&lt;i&gt;, &lt;i&gt;2021&lt;/i&gt;(1). &lt;a target="_blank" href="https://doi.org/10.2981/wlb.00726"&gt;{https://doi.org/10.2981/wlb.00726}</t>
  </si>
  <si>
    <t>Iijima, H. (2020). A Review of Wildlife Abundance Estimation Models: Comparison of Models for Correct Application. &lt;i&gt;Mammal Study, 45&lt;/i&gt;(3), 177. &lt;a target="_blank" href="https://doi.org/10.3106/ms2019-0082"&gt;{https://doi.org/10.3106/ms2019-0082}</t>
  </si>
  <si>
    <t>Iknayan, K. J., Tingley, M. W., Furnas, B. J., &amp; Beissinger, S. R. (2014). Detecting Diversity: Emerging Methods to Estimate Species Diversity. &lt;i&gt;Trends in Ecology &amp; Evolution, 29&lt;/i&gt;(2), 97-106. &lt;a target="_blank" href="https://doi.org/10.1016/j.tree.2013.10.012"&gt;{https://doi.org/10.1016/j.tree.2013.10.012}</t>
  </si>
  <si>
    <t>Jackman, (2024). &lt;i&gt;R package ’Pscl’&lt;/i&gt;. R package version 1.5.9. &lt;a target="_blank" href="https://cran.r-project.org/web/packages/pscl/index.html"&gt;{https://cran.r-project.org/web/packages/pscl/index.html}</t>
  </si>
  <si>
    <t>Jennelle, C. S., Runge, M. C., &amp; MacKenzie, D. I. (2002). The Use of Photographic Rates to Estimate Densities of Tigers and Other Cryptic Mammals: A Comment on Misleading Conclusions. &lt;i&gt;Animal Conservation, 5&lt;/i&gt;(2), 119-120. &lt;a target="_blank" href="https://doi.org/10.1017/s1367943002002160"&gt;{https://doi.org/10.1017/s1367943002002160}</t>
  </si>
  <si>
    <t>Jennrich, R. I., &amp; Turner, F. B. (1969). Measurement of non-circular home range. &lt;i&gt;Journal of Theoretical Biology, 22&lt;/i&gt;(2), 227-237. &lt;a target="_blank" href="https://doi.org/https://doi.org/10.1016/0022-5193(69)90002-2"&gt;{https://doi.org/https://doi.org/10.1016/0022-5193(69)90002-2}</t>
  </si>
  <si>
    <t>Jenny, D. (1996). Spatial organization of leopards Panthera pardus in Taï National Park, Ivory Coast: Is rainforest habitat a ‘tropical haven’? &lt;i&gt;Journal of Zoology, 240&lt;/i&gt;(3), 427-440. &lt;a target="_blank" href="https://doi.org/10.1111/j.1469-7998.1996.tb05296.x"&gt;{https://doi.org/10.1111/j.1469-7998.1996.tb05296.x}</t>
  </si>
  <si>
    <t>Jensen, P. O., Wirsing, A. J., &amp; Thornton, D. H. (2022). Using camera traps to estimate density of snowshoe hare ( Lepus americanus ): A keystone boreal forest herbivore. &lt;i&gt;Journal of Mammalogy, 103&lt;/i&gt;(3), 693-710. &lt;a target="_blank" href="https://doi.org/10.1093/jmammal/gyac009"&gt;{https://doi.org/10.1093/jmammal/gyac009}</t>
  </si>
  <si>
    <t>Jiménez, J., C. Augustine, B., Linden, D. W., B. Chandler, R., &amp; Royle, J. A. (2021). Spatial capture-recapture with random thinning for unidentified encounters. &lt;i&gt;Ecology and Evolution, 11&lt;/i&gt;, 1187-1198. &lt;a target="_blank" href="https://doi.org/10.1002/ece3.7091"&gt;{https://doi.org/10.1002/ece3.7091}</t>
  </si>
  <si>
    <t>JNCC (2022, Mar 29). &lt;i&gt;Introduction to Distance Sampling Video 1&lt;/i&gt; [Video]. YouTube. &lt;a target="_blank" href="https://www.youtube.com/watch?v=u8crevEd3yI"&gt;{https://www.youtube.com/watch?v=u8crevEd3yI}</t>
  </si>
  <si>
    <t>Johanns, P, Haucke, T., &amp; Steinhage, V. (2022) Automated Distance Estimation and Animal Tracking for Wildlife Camera Trapping. &lt;i&gt;Ecological Informatics, 70,&lt;/i&gt; arXiv:2202. 04613. &lt;a target="_blank" href="https://doi.org/10.48550/arXiv.2202.04613"&gt;{https://doi.org/10.48550/arXiv.2202.04613}</t>
  </si>
  <si>
    <t>Johnson, D. H. (1980). The Comparison of Usage and Availability Measurements for Evaluating Resource Preference. &lt;i&gt;Ecology, 61&lt;/i&gt;(1), 65-71. &lt;a target="_blank" href="https://doi.org/10.2307/1937156"&gt;{https://doi.org/10.2307/1937156}</t>
  </si>
  <si>
    <t>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&lt;i&gt;Ecology, 90&lt;/i&gt;(9), 2648-2648. &lt;a target="_blank" href="https://doi.org/10.1890/08-1494.1"&gt;{https://doi.org/10.1890/08-1494.1}</t>
  </si>
  <si>
    <t>Junker, J., Kühl, H., Orth, L., Smith, R., Petrovan, S., &amp; Sutherland, W. (2021). &lt;i&gt;7. Primate Conservation.&lt;/i&gt; (pp. 435-486). &lt;a target="_blank" href="https://doi.org/10.11647/obp.0267.07"&gt;{https://doi.org/10.11647/obp.0267.07}</t>
  </si>
  <si>
    <t>Karanth, K. U. (1995). Estimating tiger Panthera tigris populations from camera-trap data using capture-recapture models. &lt;i&gt;Biological Conservation, 71&lt;/i&gt;(3), 333-338. &lt;a target="_blank" href="https://doi.org/10.1016/0006-3207(94)00057-W"&gt;{https://doi.org/10.1016/0006-3207(94)00057-W}</t>
  </si>
  <si>
    <t>Karanth, K. U., &amp; Nichols, J. D. (1998). Estimation of tiger densities in India using photographic captures and recaptures. &lt;i&gt;Ecology&lt;i&gt;, &lt;i&gt;79&lt;/i&gt;(8), 2852-2862. &lt;a target="_blank" href="https://doi.org/10.1890/0012-9658(1998)079[2852:EOTDII]2.0.CO;2"&gt;{https://doi.org/10.1890/0012-9658(1998)079[2852:EOTDII]2.0.CO;2}</t>
  </si>
  <si>
    <t>Karanth, K. U., Nichols, J. D., &amp; Kumar, N. S. (2011). Estimating tiger abundance from camera trap data: field Surveys and analytical issues. In A. F. O'Connell, J. D. Nichols, &amp; K. U. Karanth (Eds.), &lt;i&gt;Camera Traps In Animal Ecology: Methods and Analyses&lt;/i&gt; (pp. 9-117). Springer. &lt;a target="_blank" href="https://doi.org/10.1007/978-4-431-99495-4"&gt;{https://doi.org/10.1007/978-4-431-99495-4}</t>
  </si>
  <si>
    <t>Karanth, K. U., Nichols, J. D., Kumar, N. S., &amp; Hines, J. E. (2006). Assessing Tiger Population Dynamics Using Photographic Capture-Recapture Sampling. &lt;i&gt;Ecology, 87&lt;/i&gt;(11), 2925-2937. &lt;a target="_blank" href="https://doi.org/10.1890/0012-9658(2006)87[2925:ATPDUP]2.0.CO;2"&gt;{https://doi.org/10.1890/0012-9658(2006)87[2925:ATPDUP]2.0.CO;2}</t>
  </si>
  <si>
    <t>Kavčić, K., Palencia, P., Apollonio, M., Vicente, J., &amp; Šprem, N. (2021). Random encounter model to estimate density of mountain-dwelling ungulate. &lt;i&gt;European Journal of Wildlife Research, 67&lt;/i&gt;(5), 87. &lt;a target="_blank" href="https://doi.org/10.1007/s10344-021-01530-1"&gt;{https://doi.org/10.1007/s10344-021-01530-1}</t>
  </si>
  <si>
    <t>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&lt;i&gt;Methods in Ecology and Evolution&lt;i&gt;, &lt;i&gt;11&lt;/i&gt;(6), 700-713. &lt;a target="_blank" href="https://doi.org/10.1111/2041-210x.13370"&gt;{https://doi.org/10.1111/2041-210x.13370}</t>
  </si>
  <si>
    <t>Kays, R., Hody, A., Jachowski, D. S., &amp; Parsons, A. W. (2021). Empirical Evaluation of the Spatial Scale and Detection Process of Camera Trap Surveys. &lt;i&gt;Movement Ecology, 9&lt;/i&gt;, 41. &lt;a target="_blank" href="https://doi.org/10.1186/s40462-021-00277-3."&gt;{https://doi.org/10.1186/s40462-021-00277-3.}</t>
  </si>
  <si>
    <t>Kays, R., Kranstauber, B., Jansen, P., Carbone, C., Rowcliffe, M., Fountain, T., &amp; Tilak, S. (2009). Camera traps as sensor networks for monitoring animal communities. &lt;i&gt;2009 IEEE 34th Conference on Local Computer Networks&lt;/i&gt;, 811-818. &lt;a target="_blank" href="https://doi.org/10.1109/lcn.2009.5355046"&gt;{https://doi.org/10.1109/lcn.2009.5355046}</t>
  </si>
  <si>
    <t>Kays, R., Tilak, S., Kranstauber, B., Jansen, P. A., Carbone, C., Rowcliffe, M. J., &amp; He, Z. (2010). Monitoring wild animal communities with arrays of motion sensitive camera traps. &lt;i&gt;arXiv Preprint&lt;/i&gt;, arXiv:1009. 5718. &lt;a target="_blank" href="https://arxiv.org/pdf/1009.5718"&gt;{https://arxiv.org/pdf/1009.5718}</t>
  </si>
  <si>
    <t>Keim, J. L., DeWitt, P. D., &amp; Lele, S. R. (2011). Predators choose prey over prey habitats: Evidence from a lynx-hare system. &lt;i&gt;Ecological Applications&lt;i&gt;, &lt;i&gt;21&lt;/i&gt;(4), 1011-1016. &lt;a target="_blank" href="https://doi.org/10.1890/10-0949.1"&gt;{https://doi.org/10.1890/10-0949.1}</t>
  </si>
  <si>
    <t>Keim, J. L., DeWitt, P. D., Wilson, S. F., Fitzpatrick, J. J., Jenni, N. S., &amp; Lele, S. R. (2021). Managing animal movement conserves predator-prey dynamics. &lt;i&gt;Frontiers in Ecology and the Environment, 19&lt;/i&gt;(7), 379-385. &lt;a target="_blank" href="https://esajournals.onlinelibrary.wiley.com/doi/10.1002/fee.2358"&gt;{https://esajournals.onlinelibrary.wiley.com/doi/10.1002/fee.2358}</t>
  </si>
  <si>
    <t>Keim, J. L., Lele, S. R., DeWitt, P. D., Fitzpatrick, J. J., Jenni, N. S. (2019). Estimating the intensity of use by interacting predators and prey using camera traps. &lt;i&gt;Journal of Animal Ecology, 88&lt;/i&gt;, 690-701. &lt;a target="_blank" href="https://doi.org/10.1111/1365-2656.12960"&gt;{https://doi.org/10.1111/1365-2656.12960}</t>
  </si>
  <si>
    <t>Kelejian, H. H., &amp; Prucha, I. R. (1998). A Generalized Spatial Two-Stage Least Squares Procedure for Estimating a Spatial Autoregressive Model with Autoregressive Disturbances. &lt;i&gt;Journal of Real Estate Finance and Economics, 17&lt;/i&gt;, 99-121. &lt;a target="_blank" href="https://doi.org/10.1023/A:1007707430416"&gt;{https://doi.org/10.1023/A:1007707430416}</t>
  </si>
  <si>
    <t>Kellner, K. F., Smith, A. D., Royle, J. A., Kery, M, Belant, J. L., &amp; Chandler, R. B. (2023). The unmarked R package: Twelve years of advances in occurrence and abundance modelling in ecology. &lt;i&gt;Methods in Ecology and Evolution, 14&lt;/i&gt; (6), 1408-1415. &lt;a target="_blank" href="https://www.jstatsoft.org/v43/i10/"&gt;{https://www.jstatsoft.org/v43/i10/}</t>
  </si>
  <si>
    <t>Kelly, M. J., Noss, A. J., Bitetti, M. S., Maffei, L., Arispe, R. L., Paviolo, A., Angelo, C. D. D., &amp; Di Blanco, Y. E. (2008). Estimating Puma Densities from Camera Trapping Across Three Study Sites: Bolivia, Argentina, And Belize. &lt;i&gt;Journal of Mammalogy, 89&lt;/i&gt;(2), 408-418. &lt;a target="_blank" href="https://doi.org/10.1644/06-MAMM-A-424R.1"&gt;{https://doi.org/10.1644/06-MAMM-A-424R.1}</t>
  </si>
  <si>
    <t>Kemp, C., Yarchuk, K., Menzies, A., &amp; Popp, J. (2022). &lt;i&gt;A Guide to Using Wildlife Cameras for Ecological Monitoring in a Community-based Context&lt;/i&gt;. WISE Lab. &lt;a target="_blank" href="https://wildcams.ca/site/assets/files/1386/cbm_wildlife_camera_guide-_aug2022.pdf"&gt;{https://wildcams.ca/site/assets/files/1386/cbm_wildlife_camera_guide-_aug2022.pdf}</t>
  </si>
  <si>
    <t>Kinnaird, M. F., &amp; O'Brien, T. G. (2011). Density estimation of sympatric carnivores using spatially explicit capture-recapture methods and standard trapping grid. &lt;i&gt;Ecological Applications, 21&lt;/i&gt;(8), 2908-2916. &lt;a target="_blank" href="https://www.jstor.org/stable/41417102"&gt;{https://www.jstor.org/stable/41417102}</t>
  </si>
  <si>
    <t>Kitamura, S., Thong-Aree, S., Madsri, S., &amp; Poonswad, P. (2010). Mammal diversity and conservation in a small isolated forest of southern Thailand. &lt;i&gt;Raffles Bulletin of Zoology, 58&lt;/i&gt;(1), 145-156. &lt;a target="_blank" href="https://www.pangolinsg.org/wp-content/uploads/sites/4/2018/06/Kitamura-et-al._2010_Mammal-diversity-in-small-forest-of-Southern-Thailand.pdf"&gt;{https://www.pangolinsg.org/wp-content/uploads/sites/4/2018/06/Kitamura-et-al._2010_Mammal-diversity-in-small-forest-of-Southern-Thailand.pdf}</t>
  </si>
  <si>
    <t>Kleiber, C., &amp; Zeileis, A. (2016). Visualizing Count Data Regressions Using Rootograms. &lt;i&gt;The American Statistician, 70&lt;/i&gt;(3), 296-303. &lt;a target="_blank" href="https://doi.org/10.1080/00031305.2016.1173590"&gt;{https://doi.org/10.1080/00031305.2016.1173590}</t>
  </si>
  <si>
    <t>Krebs, C. J., Boonstra, R., Gilbert, S., Reid, D., Kenney, A. J., Hofer, E. J., &amp; an Vuren, D. H. (2011). Density estimation for small mammals from livetrapping grids: rodents in northern Canada. &lt;i&gt;Journal of Mammalogy, 92&lt;/i&gt;(5), 974-981. &lt;a target="_blank" href="https://doi.org/10.1644/10-M"&gt;{https://doi.org/10.1644/10-M}</t>
  </si>
  <si>
    <t>Krebs, C. J., Gilbert, B. S., Boutin, S., &amp; Boonstra, R. (1987). Estimation of snowshoe hare population density from turd transects. &lt;i&gt;Canadian Journal of Zoology, 65&lt;/i&gt;(3), 565-567. &lt;a target="_blank" href="https://doi.org/10.1139/z87-087"&gt;{https://doi.org/10.1139/z87-087}</t>
  </si>
  <si>
    <t>Kruger, H., Vaananen, V. -M., Holopainen, S., &amp; Nummi, P. (2018). The new faces of nest predation in agricultural landscapes - a camera trap Survey with artificial nests. European &lt;i&gt;Journal of Wildlife Research, 64&lt;/i&gt;(6), 76. &lt;a target="_blank" href="https://doi.org/10.1007/s10344-018-1233-7"&gt;{https://doi.org/10.1007/s10344-018-1233-7}</t>
  </si>
  <si>
    <t>Kucera, T. E., &amp; R. H. Barrett. (2011). A History of Camera Trapping. In A. F. O'Connell, J. D. Nichols, &amp; K. U. Karanth (Eds.), &lt;i&gt;Camera Traps In Animal Ecology: Methods and Analyses&lt;/i&gt; (pp. 9-26). Springer. &lt;a target="_blank" href="https://doi.org/10.1007/978-4-431-99495-4_6"&gt;{https://doi.org/10.1007/978-4-431-99495-4_6}</t>
  </si>
  <si>
    <t>Kunin, W. K. (1997). Introduction: on the causes and consequences of rare-common differences. In Kunin, W. K., &amp; Kevin, J. G. (Eds) &lt;i&gt;The Biology of Rarity. &lt;/i&gt; (pp. 3-4). Chapman &amp; Hall. &lt;a target="_blank" href="https://link.springer.com/book/10.1007/978-94-011-5874-9"&gt;{https://link.springer.com/book/10.1007/978-94-011-5874-9}</t>
  </si>
  <si>
    <t>Kusi, N., Sillero‐Zubiri, C., Macdonald, D. W., Johnson, P. J., &amp; Werhahn, G. (2019). Perspectives of traditional Himalayan communities on fostering coexistence with Himalayan wolf and snow leopard. &lt;i&gt;Conservation Science and Practice, 2&lt;/i&gt;(3). &lt;a target="_blank" href="https://doi.org/10.1111/csp2.165"&gt;{https://doi.org/10.1111/csp2.165}</t>
  </si>
  <si>
    <t>LaBarbera, M. (2003). Analyzing Body Size as a Factor in Ecology and Evolution. &lt;i&gt;Annual Review of Ecology and Systematics, 20&lt;/i&gt;(1), 97-117. &lt;a target="_blank" href="https://doi.org/10.1146/annurev.es.20.110189.000525"&gt;{https://doi.org/10.1146/annurev.es.20.110189.000525}</t>
  </si>
  <si>
    <t>Ladd, R., Meek, P., &amp; Leung, L. K.-P. (2022). The influence of camera-trap flash type on the behavioural response, detection rate and individual recognition of Eld's deer. &lt;i&gt;Wildlife Research, 50&lt;/i&gt;(6), 475-483. &lt;a target="_blank" href="https://doi.org/10.1071/WR22055"&gt;{https://doi.org/10.1071/WR22055}</t>
  </si>
  <si>
    <t>Lahoz-Monfort, J. J., &amp; Magrath, M. J. L. (2021). A Comprehensive Overview of Technologies for Species and Habitat Monitoring and Conservation. &lt;i&gt;Bioscience, 71&lt;/i&gt;(10), 1038-1062. &lt;a target="_blank" href="https://doi.org/10.1093/biosci/biab073"&gt;{https://doi.org/10.1093/biosci/biab073}</t>
  </si>
  <si>
    <t>Lambert, D. (1992). Zero-Inflated Poisson Regression, with an application to Defects in Manufacturing. &lt;i&gt;Technometrics, 34&lt;/i&gt;(1), 1-14. &lt;a target="_blank" href="https://doi.org/10.2307/1269547"&gt;{https://doi.org/10.2307/1269547}</t>
  </si>
  <si>
    <t>Lazenby, B. T., Mooney, N. J., &amp; Dickman, C. R. (2015). Detecting species interactions using remote cameras: Effects on small mammals of predators, conspecifics, and climate. &lt;i&gt;Ecosphere, 6&lt;/i&gt;(12), 1-18. &lt;a target="_blank" href="https://doi.org/10.1890/ES14-00522.1"&gt;{https://doi.org/10.1890/ES14-00522.1}</t>
  </si>
  <si>
    <t>Le Cren, E. D. (1965). A Note on the History of Mark-Recapture Population Estimates. &lt;i&gt;The Journal of Animal Ecology, 34&lt;/i&gt;(2),453-54. &lt;a target="_blank" href="https://doi.org/10.2307/2661"&gt;{https://doi.org/10.2307/2661}</t>
  </si>
  <si>
    <t>Lele, S. R., Merrill, E. H., Keim, J., &amp; Boyce, M. S. (2013). Selection, use, choice and occupancy: Clarifying concepts in resource selection studies. &lt;i&gt;Journal of Animal Ecology, 82&lt;/i&gt;(6), 1183-1191. &lt;a target="_blank" href="https://doi.org/10.1111/1365-2656.12141"&gt;{https://doi.org/10.1111/1365-2656.12141}</t>
  </si>
  <si>
    <t>Leroy, B. (2023). &lt;i&gt;Package ‘Rarity’: Calculation of Rarity Indices for Species and Assemblages of Species.&lt;/i&gt; R package version 1.3-8, &lt;a target="_blank" href="https://cran.r-project.org/web/packages/Rarity/"&gt;{https://cran.r-project.org/web/packages/Rarity/}</t>
  </si>
  <si>
    <t>Leroy, B. (2024). &lt;i&gt;Rarity Indices.&lt;/i&gt; &lt;a target="_blank" href="https://borisleroy.com/en/research/rarity-indices/"&gt;{https://borisleroy.com/en/research/rarity-indices/}</t>
  </si>
  <si>
    <t>Levitis, D. A., Lidicker, W. Z., &amp; Freund, G. (2009). Behavioural biologists don't agree on what constitutes behaviour. &lt;i&gt;Animal Behaviour, 78&lt;/i&gt;(1), 103-110. &lt;a target="_blank" href="https://doi.org/10.1016/j.anbehav.2009.03.018"&gt;{https://doi.org/10.1016/j.anbehav.2009.03.018}</t>
  </si>
  <si>
    <t>Li, S., McShea, W. J., Wang, D. J., Huang, J. Z., &amp; Shao, L. K. (2012). A Direct Comparison of Camera-Trapping and Sign Transects for Monitoring Wildlife in the Wanglang National Nature Reserve, China. &lt;i&gt;Wildlife Society Bulletin, 36&lt;/i&gt;(3), 538-545. &lt;a target="_blank" href="https://doi.org/10.1002/wsb.161"&gt;{https://doi.org/10.1002/wsb.161}</t>
  </si>
  <si>
    <t>Linden, D. W., Fuller, A. K., Royle, J. A., &amp; Hare, M. P. (2017). Examining the occupancy-Density relationship for a low‐Density carnivore. &lt;i&gt;Journal of Applied Ecology, 54&lt;/i&gt;(6), 2043-2052. &lt;a target="_blank" href="https://doi.org/10.1111/1365-2664.12883"&gt;{https://doi.org/10.1111/1365-2664.12883}</t>
  </si>
  <si>
    <t>Loonam, K. E. (2019). &lt;i&gt;Assessing the Robustness of Time-to-Event Abundance Estimation&lt;/i&gt; [Thesis: Master of Science in Wildlife Biology, University of Montana]. &lt;a target="_blank" href="https://scholarworks.umt.edu/cgi/viewcontent.cgi?article=12550&amp;context=etd"&gt;{https://scholarworks.umt.edu/cgi/viewcontent.cgi?article=12550&amp;context=etd}</t>
  </si>
  <si>
    <t>Loonam, K. E., Ausband, D. E., Lukacs, P. M., Mitchell, M. S., &amp; Robinson, H. S. (2021a). Estimating Abundance of an Unmarked, Low‐Density Species using Cameras. &lt;i&gt;The Journal of Wildlife Management, 85&lt;/i&gt;(1), 87-96. &lt;a target="_blank" href="https://doi.org/10.1002/jwmg.21950"&gt;{https://doi.org/10.1002/jwmg.21950}</t>
  </si>
  <si>
    <t>Loonam, K. E., Lukacs, P. M., Ausband, D. E., Mitchell, M. S., &amp; Robinson, H. S. (2021b). Assessing the robustness of time-to-event models for estimating unmarked wildlife abundance using remote cameras. &lt;i&gt;Ecological Applications, 31&lt;/i&gt;(6), Article e02388. &lt;a target="_blank" href="https://doi.org/10.1002/eap.2388"&gt;{https://doi.org/10.1002/eap.2388}</t>
  </si>
  <si>
    <t>Loreau, M. (2010). Estimating Species Richness Using Species Accumulation and Rarefaction Curves. In O. Kinne (Ed.), &lt;i&gt;The Challenges of Biodiversity Science&lt;/i&gt; (17th ed., Vol. 1, pp. 20-21). International Ecology Institute. &lt;a target="_blank" href="https://www.researchgate.net/publication/285953769_The_challenges_of_biodiversity_science"&gt;{https://www.researchgate.net/publication/285953769_The_challenges_of_biodiversity_science}</t>
  </si>
  <si>
    <t>Lynch, T. P., Alderman, R., &amp; Hobday, A. J. (2015). A high-resolution panorama camera system for monitoring colony-wide seabird nesting behaviour. &lt;i&gt;Methods in Ecology and Evolution, 6&lt;/i&gt;(5), 491-499. &lt;a target="_blank" href="https://doi.org/10.1111/2041-210X.12339"&gt;{https://doi.org/10.1111/2041-210X.12339}</t>
  </si>
  <si>
    <t>MacKenzie, D. I., &amp; Kendall, W. L. (2002) How Should Detection Probability Be Incorporated into Estimates of Relative Abundance? &lt;i&gt;Ecology, 83&lt;/i&gt;(9), 2387-93. &lt;a target="_blank" href="https://doi.org/10.1890/0012-9658(2002)083[2387:HSDPBI]2.0.CO;2"&gt;{https://doi.org/10.1890/0012-9658(2002)083[2387:HSDPBI]2.0.CO;2}</t>
  </si>
  <si>
    <t>Mackenzie, D. I., &amp; Royle, J. A. (2005). Designing occupancy studies: general advice and allocating Survey effort. &lt;i&gt;Journal of Applied Ecology, 42&lt;/i&gt;, 1105-1114. &lt;a target="_blank" href="https://doi.org/10.1111/j.1365-2664.2005.01098.x"&gt;{https://doi.org/10.1111/j.1365-2664.2005.01098.x}</t>
  </si>
  <si>
    <t>MacKenzie, D. I., Bailey, L. L., &amp; Nichols, J. D. (2004). Investigating Species Co-Occurrence Patterns When Species Are Detected Imperfectly. &lt;i&gt;Journal of Animal Ecology, 73&lt;/i&gt;(3), 546-555. &lt;a target="_blank" href="https://doi.org/10.1111/j.0021-8790.2004.00828.x"&gt;{https://doi.org/10.1111/j.0021-8790.2004.00828.x}</t>
  </si>
  <si>
    <t>MacKenzie, D. I., Nichols, J. D., Hines, J. E., Knutson, M. G., &amp; Franklin, A. B. (2003). Estimating site occupancy, colonization, and local extinction when a species is detected imperfectly. &lt;i&gt;Ecology, 84&lt;/i&gt;(8), 2200-2207. &lt;a target="_blank" href="https://doi.org/10.1890/02-3090"&gt;{https://doi.org/10.1890/02-3090}</t>
  </si>
  <si>
    <t>MacKenzie, D. I., Nichols, J. D., Lachman, G. B., Droege, S., Royle, J. A., &amp; Langtimm, C. A. (2002). Estimating Site Occupancy Rates When Detection Probabilities Are Less Than One. &lt;i&gt;Ecology, 83&lt;/i&gt;(8), 2248-2255. &lt;a target="_blank" href="https://doi.org/10.2307/3072056"&gt;{https://doi.org/10.2307/3072056}</t>
  </si>
  <si>
    <t>MacKenzie, D. I., Nichols, J. D., Royle, J. A., Pollock, K. H., Bailey, L. L., &amp; Hines, J. E. (2006). &lt;i&gt;Occupancy Estimation and Modeling: Inferring Patterns and Dynamics of Species Occurrence&lt;/i&gt;. Academic Press, USA. &lt;a target="_blank" href="https://www.sciencedirect.com/book/9780124071971/occupancy-estimation-and-modeling"&gt;{https://www.sciencedirect.com/book/9780124071971/occupancy-estimation-and-modeling}</t>
  </si>
  <si>
    <t>MacKenzie, D. I., Nichols, J. D., Royle, J. A., Pollock, K. H., Bailey, L. L., &amp; Hines, J. E. (2017). &lt;i&gt;Occupancy Estimation and Modeling: Inferring Patterns and Dynamics of Species Occurrence&lt;/i&gt;. 2nd ed. Academic Press, San Diego. &lt;a target="_blank" href="https://www.sciencedirect.com/book/9780124071971/occupancy-estimation-and-modeling."&gt;{https://www.sciencedirect.com/book/9780124071971/occupancy-estimation-and-modeling.}</t>
  </si>
  <si>
    <t>Maffei, L., &amp; Noss, A. J. (2008). How Small Is Too Small? Camera Trap Survey Areas and Density Estimates for Ocelots in the Bolivian Chaco. &lt;i&gt;Biotropica, 40&lt;/i&gt;(1), 71-75. &lt;a target="_blank" href="https://doi.org/10.1111/j.1744-7429.2007.00341.x"&gt;{https://doi.org/10.1111/j.1744-7429.2007.00341.x}</t>
  </si>
  <si>
    <t>Manly, B. F. J., McDonald, L. L., &amp; Thomas, D. L. (1993). &lt;i&gt;Resource Selection by Animals: Statistical Design and Analysis for Field Studies.&lt;/i&gt; Chapman &amp; Hall, London, p. 177. &lt;a target="_blank" href="https://doi.org/10.1007/0-306-48151-0"&gt;{https://doi.org/10.1007/0-306-48151-0}</t>
  </si>
  <si>
    <t>MarinStatsLectures-R Programming &amp; Statistics (2020a, Mar 17). &lt;i&gt;Poisson Regression Review.&lt;/i&gt; [Video]. YouTube. &lt;a target="_blank" href="https://www.youtube.com/watch?v=A8H6gc9Eq0w"&gt;{https://www.youtube.com/watch?v=A8H6gc9Eq0w}</t>
  </si>
  <si>
    <t>MarinStatsLectures-R Programming &amp; Statistics (2020b, Mar 17). &lt;i&gt;Poisson Regression: Zero Inflation (Excessive Zeros).&lt;/i&gt; [Video]. YouTube. &lt;a target="_blank" href="https://www.youtube.com/watch?v=eIY--zc5f24"&gt;{https://www.youtube.com/watch?v=eIY--zc5f24}</t>
  </si>
  <si>
    <t>Markle, D. F., Janik, A., Peterson, J. T., Choudhury, A., Simon, D. C., Tkach, V. V., Terwilliger, M. R., Sanders, J. L., &amp; Kent, M. L. (2020). Odds Ratios and Hurdle Models: A Long-Term Analysis of Parasite Infection Patterns in Endangered Young-Of-The-Year Suckers from Upper Klamath Lake, Oregon, USA. &lt;i&gt;International Journal for Parasitology, 50&lt;/i&gt;(4), 315-330. &lt;a target="_blank" href="https://doi.org/10.1016/j.ijpara.2020.02.001"&gt;{https://doi.org/10.1016/j.ijpara.2020.02.001}</t>
  </si>
  <si>
    <t>Martin, T. G., Wintle, B. A., Rhodes, J. R., Kuhnert, P. M., Field, S. A., Low-Choy, S. J., Tyre, A. J., &amp; Possingham, H. P. (2005). Zero Tolerance Ecology: Improving Ecological Inference by Modelling the Source of Zero Observations. &lt;i&gt;Ecology Letters, 8&lt;/i&gt;(11), 1235-1246. &lt;a target="_blank" href="https://doi.org/10.1111/j.1461-0248.2005.00826.x"&gt;{https://doi.org/10.1111/j.1461-0248.2005.00826.x}</t>
  </si>
  <si>
    <t>McClintock, B. T. (2015). multimark: An R package for analysis of capture-recapture data consisting of multiple 'noninvasive' marks. &lt;i&gt;Ecology and Evolution, 5&lt;/i&gt;(21), 4920-4931. &lt;a target="_blank" href="https://doi.org/10.1002/ece3.1676"&gt;{https://doi.org/10.1002/ece3.1676}</t>
  </si>
  <si>
    <t>McClintock, B. T., White, G. C., Antolin, M. F., &amp; Tripp, D. W. (2009). Estimating abundance using mark-resight when sampling is with replacement or the number of marked individuals is unknown. &lt;i&gt;Biometrics, 65&lt;/i&gt;(1), 237-246. &lt;a target="_blank" href="https://doi.org/10.1111/j.1541-0420.2008.01047.x"&gt;{https://doi.org/10.1111/j.1541-0420.2008.01047.x}</t>
  </si>
  <si>
    <t>Mccomb, B., Vesely, D., &amp; Jordan, C. (2010). &lt;i&gt;Monitoring Animal Populations and Their Habitats: A Practitioner’s Guide&lt;/i&gt;. Oregon State University. &lt;a target="_blank" href="https://openlibrary-repo.ecampusontario.ca/xmlui/bitstream/handle/123456789/850/Monitoring-Animal-Populations-and-Their-Habitats-A-Practitioner039s-Guide-1598474504._print.pdf?sequence=4&amp;isAllowed=y"&gt;{https://openlibrary-repo.ecampusontario.ca/xmlui/bitstream/handle/123456789/850/Monitoring-Animal-Populations-and-Their-Habitats-A-Practitioner039s-Guide-1598474504._print.pdf?sequence=4&amp;isAllowed=y}</t>
  </si>
  <si>
    <t>McCullagh, P., &amp; Nelder, J. A. (1989). &lt;i&gt;Generalised Linear Models,&lt;/i&gt; 2nd edn. Chapman and Hall, London. &lt;a target="_blank" href="http://dx.doi.org/10.1007/978-1-4899-3242-6"&gt;{http://dx.doi.org/10.1007/978-1-4899-3242-6}</t>
  </si>
  <si>
    <t>McFarlane, S., Manseau, M., Steenweg, R., Hervieux, D., Hegel, T., Slater, S., &amp; Wilson, P. J. (2020). An assessment of sampling designs using SCR analyses to estimate abundance of boreal caribou. &lt;i&gt;Ecology and Evolution, 10&lt;/i&gt;(20), 11631-11642. &lt;a target="_blank" href="https://doi.org/10.1002/ece3.6797"&gt;{https://doi.org/10.1002/ece3.6797}</t>
  </si>
  <si>
    <t>McMurry, S., Moeller, A. K., Goerz, J., &amp; Robinson, H. S. (2023). Using space to event modeling to estimate density of multiple species in northeastern Washington. &lt;i&gt;Wildlife Society Bulletin, 47&lt;/i&gt;(1). &lt;a target="_blank" href="https://doi.org/10.1002/wsb.1390"&gt;{https://doi.org/10.1002/wsb.1390}</t>
  </si>
  <si>
    <t>McNeil, D. (n.d.). &lt;i&gt;Multi-season Occupancy Models&lt;/i&gt;. &lt;a target="_blank" href="https://darinjmcneil.weebly.com/multi-season-occupancy.html"&gt;{https://darinjmcneil.weebly.com/multi-season-occupancy.html}</t>
  </si>
  <si>
    <t>McShea, W. J., Forrester, T., Costello, R., He, Z., &amp; Kays, R. (2015). Volunteer-Run Cameras as Distributed Sensors for Macrosystem Mammal Research. &lt;i&gt;Landscape Ecology, 31,&lt;/i&gt; 1-13. &lt;a target="_blank" href="https://doi.org/10.1007/s10980-015-0262-9"&gt;{https://doi.org/10.1007/s10980-015-0262-9}</t>
  </si>
  <si>
    <t>mecks100 (2018, Feb 7). &lt;i&gt;Species accumulation and rarefaction curves&lt;/i&gt; [Video]. YouTube. &lt;a target="_blank" href="https://www.youtube.com/watch?v=4gcmAUpo9TU"&gt;{https://www.youtube.com/watch?v=4gcmAUpo9TU}</t>
  </si>
  <si>
    <t>Meek, P. D., Ballard, G. A., &amp; Falzon, G. (2016). The Higher You Go the Less You Will Know: Placing Camera Traps High to Avoid Theft Will Affect Detection. &lt;i&gt;Remote Sensing in Ecology and Conservation, 2&lt;/i&gt;(4), 204-211. &lt;a target="_blank" href="https://doi.org/10.1002/rse2.28"&gt;{https://doi.org/10.1002/rse2.28}</t>
  </si>
  <si>
    <t>Meek, P. D., Ballard, G. A., Fleming, P. J. S., Schaefer, M., Williams, W., &amp; Falzon, G. (2014a). Camera Traps Can Be Heard and Seen by Animals. &lt;i&gt;PLoS One&lt;i&gt;, &lt;i&gt;9&lt;/i&gt;(10), e110832. &lt;a target="_blank" href="https://doi.org/10.1371/journal.pone.0110832"&gt;{https://doi.org/10.1371/journal.pone.0110832}</t>
  </si>
  <si>
    <t>Meek, P. D., Ballard, G., Claridge, A., Kays, R., Moseby, K., O'Brien, T., O'Connell, A., Sanderson, J., Swann, D. E., Tobler, M., &amp; Townsend, S. (2014a). Recommended Guiding Principles for Reporting on Camera trap Trapping Research. &lt;i&gt;Biodiversity and Conservation, 23&lt;/i&gt;(9), 2321-2343. &lt;a target="_blank" href="https://doi.org/10.1007/s10531-014-0712-8"&gt;{https://doi.org/10.1007/s10531-014-0712-8}</t>
  </si>
  <si>
    <t>Mikkelä, A. (2024). &lt;i&gt;Probabilistic detection calculator (online application).&lt;i&gt; R shiny version v2. &lt;a target="_blank" href="https://detcal-shiny.2.rahtiapp.fi/"&gt;{https://detcal-shiny.2.rahtiapp.fi/}</t>
  </si>
  <si>
    <t>Mills, C. A., Godley, B. J., &amp; Hodgson, D. J. (2016). Take Only Photographs, Leave Only Footprints: Novel Applications of Non-Invasive Survey Methods for Rapid Detection of Small, Arboreal Animals. &lt;i&gt;PloS One, 11&lt;/i&gt;(1), e0146142. &lt;a target="_blank" href="https://doi.org/10.1371/journal.pone.0146142"&gt;{https://doi.org/10.1371/journal.pone.0146142}</t>
  </si>
  <si>
    <t>Mills, D., Fattebert, J., Hunter, L., &amp; Slotow, R. (2019). Maximising camera trap data: Using attractants to improve detection of elusive species in multi-species Surveys. &lt;i&gt;PLoS ONE, 14&lt;/i&gt;(5), e0216447. &lt;a target="_blank" href="https://doi.org/10.1371/journal.pone.0216447"&gt;{https://doi.org/10.1371/journal.pone.0216447}</t>
  </si>
  <si>
    <t>Moeller, A. K., Lukacs, P. M., &amp; Horne, J. S. (2018). Three Novel Methods to Estimate Abundance of Unmarked Animals using Remote Cameras. &lt;i&gt;Ecosphere, 9&lt;/i&gt;(8), Article e02331. &lt;a target="_blank" href="https://doi.org/10.1002/ecs2.2331"&gt;{https://doi.org/10.1002/ecs2.2331}</t>
  </si>
  <si>
    <t>Moeller, A. K., Waller, S. J., DeCesare, N. J., Chitwood, M. C., &amp; Lukacs, P. M. (2023). Best practices to account for capture probability and viewable area in camera‐based abundance estimation. &lt;i&gt;Remote Sensing in Ecology and Conservation.&lt;/i&gt; &lt;a target="_blank" href="https://doi.org/10.1002/rse2.300"&gt;{https://doi.org/10.1002/rse2.300}</t>
  </si>
  <si>
    <t>Moeller, A. K.,&amp; Lukacs, P. M. (2021) spaceNtime: an R package for estimating abundance of unmarked animals using camera-trap photographs. &lt;i&gt;Mammalian Biology, 102&lt;/i&gt;, 581-590. &lt;a target="_blank" href="https://doi.org/10.1007/s42991-021-00181-8"&gt;{https://doi.org/10.1007/s42991-021-00181-8}</t>
  </si>
  <si>
    <t>Moll, R. J., Ortiz-Calo, W., Cepek, J. D., Lorch, P. D., Dennis, P. M., Robison, T., &amp; Montgomery, R. A. (2020). The effect of camera-trap viewshed obstruction on wildlife detection: implications for inference. &lt;i&gt;Wildlife Research, 47&lt;/i&gt;(2). &lt;a target="_blank" href="https://doi.org/10.1071/wr19004"&gt;{https://doi.org/10.1071/wr19004}</t>
  </si>
  <si>
    <t>Molloy, S. W. (2018). &lt;i&gt;A Practical Guide to Using Camera Traps for Wildlife Monitoring in Natural Resource Management Projects&lt;/i&gt;. &lt;a target="_blank" href="https://doi.org/10.13140/RG.2.2.28025.57449"&gt;{https://doi.org/10.13140/RG.2.2.28025.57449}</t>
  </si>
  <si>
    <t>Moqanaki, E. S., Milleret, C., Tourani, M., Dupont, P., &amp; Bischof, R. (2021). Consequences of ignoring variable and spatially autocorrelated detection probability in spatial capture- recapture. &lt;i&gt;Landscape Ecology, 36&lt;/i&gt;, 2879-2895. &lt;a target="_blank" href="https://doi.org/10.1007/s10980-021-01283-x"&gt;{https://doi.org/10.1007/s10980-021-01283-x}</t>
  </si>
  <si>
    <t>Morin, D. J., Boulanger, J., Bischof, R., Lee, D. C., Ngoprasert, D., Fuller, A. K., McLellan, B., Steinmetz, R., Sharma, S., Garshelis, D., Gopalaswamy, A., Nawaz, M. A., &amp; Karanth, U. (2022).comparison of methods for estimating Density and population trends for low-Density Asian bears. &lt;i&gt;Global Ecology and Conservation, 35&lt;/i&gt;, e02058 &lt;a target="_blank" href="https://doi.org/10.1016/j.gecco.2022.e02058"&gt;{https://doi.org/10.1016/j.gecco.2022.e02058}</t>
  </si>
  <si>
    <t>Morris, D. (2022). &lt;i&gt;Everything I know about machine learning and camera traps.&lt;/i&gt; &lt;a target="_blank" href="https://agentmorris.github.io/camera-trap-ml-Survey/"&gt;{https://agentmorris.github.io/camera-trap-ml-Survey/}</t>
  </si>
  <si>
    <t>Morrison, M. L., Block, W. M., Strickland, M. D., Collier, B. A. &amp; Peterson, M. J. (2008). &lt;i&gt;Wildlife Study Design&lt;/i&gt;. Springer, New York. &lt;a target="_blank" href="https://doi.org/10.1007/978-0-387-75528-1"&gt;{https://doi.org/10.1007/978-0-387-75528-1}</t>
  </si>
  <si>
    <t>Muhly, T. B., Semeniuk, C., Massolo, A., Hickman, L., &amp; Musiani, M. (2011). Human activity helps prey win the predator-prey space race. &lt;i&gt;PloS One, 6&lt;/i&gt;(3), e17050. &lt;a target="_blank" href="https://doi.org/10.1371/journal.pone.0017050"&gt;{https://doi.org/10.1371/journal.pone.0017050}</t>
  </si>
  <si>
    <t>Muhly, T., Serrouya, R., Neilson, E., Li, H., &amp; Boutin, S. (2015). Influence of In-Situ Oil Sands Development on Caribou (Rangifer tarandus) Movement. &lt;i&gt;PloS One, 10&lt;/i&gt;(9), e0136933. &lt;a target="_blank" href="https://doi.org/10.1371/journal.pone.0136933"&gt;{https://doi.org/10.1371/journal.pone.0136933}</t>
  </si>
  <si>
    <t>Mullahy, J. (1986). Specification and Testing of Some Modified Count Data Models. &lt;i&gt;Journal of Econometrics, 33&lt;/i&gt;(3), 341-365. &lt;a target="_blank" href="https://doi.org/10.1016/0304-4076(86)90002-3"&gt;{https://doi.org/10.1016/0304-4076(86)90002-3}</t>
  </si>
  <si>
    <t>Murray, M. H., Fidino, M., Lehrer, E. W., Simonis, J. L., &amp; Magle, S. B. (2021). A multi-state occupancy model to non-invasively monitor visible signs of wildlife health with camera traps that accounts for image quality. &lt;i&gt;Journal of Animal Ecology, 90&lt;/i&gt;(8), 1973-1984. &lt;a target="_blank" href="https://doi.org/10.1111/1365-2656.13515"&gt;{https://doi.org/10.1111/1365-2656.13515}</t>
  </si>
  <si>
    <t>Murray, M. H., Hill, J., Whyte, P., &amp; St Clair, C. C. (2016) Urban Compost Attracts Coyotes, Contains Toxins, and may Promote Disease in Urban-Adapted Wildlife. &lt;i&gt;EcoHealth, 13&lt;/i&gt;(2):285-92. &lt;a target="_blank" href="https://www.ncbi.nlm.nih.gov/pubmed/27106524"&gt;{https://www.ncbi.nlm.nih.gov/pubmed/27106524}</t>
  </si>
  <si>
    <t>Nakajima. (2021a, Jul 1). &lt;i&gt;Density Estimation with the REST Model.&lt;/i&gt; [Playlist]. YouTube. &lt;a target="_blank" href="https://www.youtube.com/playlist?list=PLNlLe3RjftYun9Xh2pJOAuisHaTVyEwAB"&gt;{https://www.youtube.com/playlist?list=PLNlLe3RjftYun9Xh2pJOAuisHaTVyEwAB}</t>
  </si>
  <si>
    <t>Nakajima. (2021b, Jul 1). &lt;i&gt;Density Estimation with the REST Model &gt; REST_01_Set_Focal_Area.&lt;/i&gt; [Video]. YouTube. &lt;a target="_blank" href="https://www.youtube.com/watch?v=pUa9rgxSGVA&amp;list=PLNlLe3RjftYun9Xh2pJOAuisHaTVyEwAB&amp;index=1"&gt;{https://www.youtube.com/watch?v=pUa9rgxSGVA&amp;list=PLNlLe3RjftYun9Xh2pJOAuisHaTVyEwAB&amp;index=1}</t>
  </si>
  <si>
    <t>Nakajima. (2021c, Jul 1). &lt;i&gt;Density Estimation with the REST Model &gt; REST_02_Set_Up_Emv.&lt;/i&gt; [Video]. YouTube. &lt;a target="_blank" href="https://www.youtube.com/watch?v=wqEF_up7EGs&amp;list=PLNlLe3RjftYun9Xh2pJOAuisHaTVyEwAB&amp;index=2"&gt;{https://www.youtube.com/watch?v=wqEF_up7EGs&amp;list=PLNlLe3RjftYun9Xh2pJOAuisHaTVyEwAB&amp;index=2}</t>
  </si>
  <si>
    <t>Nakajima. (2021d, Jul 1). &lt;i&gt;Density Estimation with the REST Model &gt; REST_03_MeasureStayingTime.&lt;/i&gt; [Video]. YouTube. &lt;a target="_blank" href="https://www.youtube.com/watch?v=s-d81K72yWs&amp;list=PLNlLe3RjftYun9Xh2pJOAuisHaTVyEwAB&amp;index=3"&gt;{https://www.youtube.com/watch?v=s-d81K72yWs&amp;list=PLNlLe3RjftYun9Xh2pJOAuisHaTVyEwAB&amp;index=3}</t>
  </si>
  <si>
    <t>Nakashima, Y., Fukasawa, &amp; K., Samejima, H. (2017). Estimating Animal Density Without Individual Recognition Using Information Derivable Exclusively from Camera Traps. &lt;i&gt;Journal of Applied Ecology, 55&lt;/i&gt;(2), 735-744. &lt;a target="_blank" href="https://doi.org/10.1111/1365-2664.13059"&gt;{https://doi.org/10.1111/1365-2664.13059}</t>
  </si>
  <si>
    <t>Nakashima, Y., Hongo, S., &amp; Akomo-Okoue, E. F. (2020). Landscape-scale estimation of forest ungulate density and biomass using camera traps: Applying the REST model. &lt;i&gt;Biological Conservation, 241&lt;/i&gt;, 108381. &lt;a target="_blank" href="https://doi.org/10.1016/j.biocon.2019.108381"&gt;{https://doi.org/10.1016/j.biocon.2019.108381}</t>
  </si>
  <si>
    <t>Natural Regions Committee. (2006). &lt;i&gt;Natural regions and subregions of Alberta&lt;/i&gt; (T/852; p. 264). Government of Alberta. &lt;a target="_blank" href="https://open.alberta.ca/publications/0778545725"&gt;{https://open.alberta.ca/publications/0778545725}</t>
  </si>
  <si>
    <t>Nawaz, M. A., Khan, B. U., Mahmood, A., Younas, M., Din, J. U., &amp; Sutherland, C. (2021). An empirical demonstration of the effect of study design on density estimations. &lt;i&gt;Scientific Reports, 11&lt;/i&gt;(1), 13104. PubMed-not-MEDLINE. &lt;a target="_blank" href="https://doi.org/10.1038/s41598-021-92361-2"&gt;{https://doi.org/10.1038/s41598-021-92361-2}</t>
  </si>
  <si>
    <t>Neilson, E. W., Avgar, T., Burton, A. C., Broadley, K., &amp; Boutin, S. (2018). Animal movement affects interpretation of occupancy models from camera‐trap Surveys of unmarked animals. &lt;i&gt;Ecosphere, 9&lt;/i&gt;(1). &lt;a target="_blank" href="https://doi.org/10.1002/ecs2.2092"&gt;{https://doi.org/10.1002/ecs2.2092}</t>
  </si>
  <si>
    <t>Newbold, H. G., &amp; King, C. M. (2009). Can a predator see invisible light? Infrared vision in ferrets (&lt;i&gt;Mustelo furo&lt;i&gt;). &lt;i&gt;Wildlife Research, 36&lt;/i&gt;(4), 309-318. &lt;a target="_blank" href="https://doi.org/10.1071/WR08083"&gt;{https://doi.org/10.1071/WR08083}</t>
  </si>
  <si>
    <t>Noon, B. R., Bailey, L. L., Sisk, T. D., &amp; McKelvey, K. S. (2012). Efficient Species-Level Monitoring at the Landscape Scale. &lt;i&gt;Conservation Biology, 26&lt;/i&gt;(3), 432-41. &lt;a target="_blank" href="https://doi.org/10.1111/j.1523-1739.2012.01855.x."&gt;{https://doi.org/10.1111/j.1523-1739.2012.01855.x.}</t>
  </si>
  <si>
    <t>Norouzzadeh, M. S., Morris, D., Beery, S., Joshi, N., Jojic, N., Clune, J., &amp; Schofield, M. (2020). A deep active learning system for species identification and counting in camera trap images. &lt;i&gt;Methods in Ecology and Evolution, 12&lt;/i&gt;(1), 150-161. &lt;a target="_blank" href="https://doi.org/10.1111/2041-210x.1350"&gt;{https://doi.org/10.1111/2041-210x.1350}</t>
  </si>
  <si>
    <t>Noss, A. J., Gardner, B., Maffei, L., Cuéllar, E., Montaño, R., Romero-Muñoz, A., Sollman, R., O'Connell, A. F., &amp; Altwegg, R. (2012).comparison of Density estimation methods for mammal populations with camera traps in the Kaa-Iya del Gran Chaco landscape. &lt;i&gt;Animal Conservation, 15&lt;/i&gt;(5), 527-535. &lt;a target="_blank" href="https://doi.org/10.1111/j.1469-1795.2012.00545.x"&gt;{https://doi.org/10.1111/j.1469-1795.2012.00545.x}</t>
  </si>
  <si>
    <t>Noss, A., Cuéllar, R., Barrientos, J., Maffei, L., Cuéllar, E., Arispe, R., Rumiz, D., &amp; Rivero, K. (2003). A Camera trapping and radio telemetry study of lowland tapir (&lt;i&gt;Tapirus terrestris&lt;/i&gt;) in Bolivian dry forests. &lt;i&gt;Tapir Conservation, 12&lt;/i&gt;, 24-32. &lt;a target="_blank" href="https://www.researchgate.net/publication/228541823_A_Camera_trapping_and_radio_telemetry_study_of_lowland_tapir_Tapirus_terrestris_in_Bolivian_dry_forests"&gt;{https://www.researchgate.net/publication/228541823_A_Camera_trapping_and_radio_telemetry_study_of_lowland_tapir_Tapirus_terrestris_in_Bolivian_dry_forests}</t>
  </si>
  <si>
    <t>Obbard, M. E., Howe, E. J., &amp; Kyle, C. J. (2010). Empirical Comparison of Density Estimators for Large Carnivores. &lt;i&gt;Journal of Applied Ecology, 47&lt;/i&gt;(1), 76-84. &lt;a target="_blank" href="https://doi.org/10.1111/j.1365-2664.2009.01758.x"&gt;{https://doi.org/10.1111/j.1365-2664.2009.01758.x}</t>
  </si>
  <si>
    <t>O'Brien, K. M. (2010). &lt;i&gt;Wildlife Picture Index: Implementation Manual Version 1. 0.&lt;/i&gt; WCS Working Paper No. 39. &lt;a target="_blank" href="https://library.wcs.org/doi/ctl/view/mid/33065/pubid/DMX534800000.aspx"&gt;{https://library.wcs.org/doi/ctl/view/mid/33065/pubid/DMX534800000.aspx}</t>
  </si>
  <si>
    <t>O'Brien, T. G. (2011). Abundance, Density and Relative Abundance: A Conceptual Framework. In A. F. O'Connell, J. D. Nichols, &amp; K. U. Karanth (Eds.), &lt;i&gt;Camera Traps In Animal Ecology: Methods and Analyses&lt;/i&gt; (pp. 71-96). Springer. &lt;a target="_blank" href="https://doi.org/10.1007/978-4-431-99495-4_6"&gt;{https://doi.org/10.1007/978-4-431-99495-4_6}</t>
  </si>
  <si>
    <t>O'Brien, T. G., &amp; Kinnaird, M. F. (2011). Density estimation of sympatric carnivores using spatially explicit capture-recapture methods and standard trapping grid. &lt;i&gt;Ecological Applications, 21&lt;/i&gt;(8), 2908-2916. &lt;a target="_blank" href="https://www.jstor.org/stable/41417102"&gt;{https://www.jstor.org/stable/41417102}</t>
  </si>
  <si>
    <t>O'Brien, T. G., Kinnaird, M. F., &amp; Wibisono, H. T. (2003). Crouching tigers, hidden prey: Sumatran tiger and prey populations in a tropical forest landscape. &lt;i&gt;Animal Conservation, 6&lt;/i&gt;(2), 131-139. &lt;a target="_blank" href="https://doi.org/10.1017/s1367943003003172"&gt;{https://doi.org/10.1017/s1367943003003172}</t>
  </si>
  <si>
    <t>O'Brien, T. G., Kinnaird, M. F., &amp; Wibisono, H. T. (2011). Estimation of Species Richness of Large Vertebrates Using Camera Traps: An Example from an Indonesian Rainforest. In A. F. O'Connell, J. D. Nichols, &amp; K. U. Karanth (Eds.), &lt;i&gt;Camera Traps In Animal Ecology: Methods and Analyses&lt;/i&gt; (pp. 233-252). Springer. &lt;a target="_blank" href="https://doi.org/10.1007/978-4-431-99495-4_6"&gt;{https://doi.org/10.1007/978-4-431-99495-4_6}</t>
  </si>
  <si>
    <t>O'Connell, A. F., &amp; Bailey, L. L. (2011a). Inference for Occupancy and Occupancy Dynamics. In O'Connell, A. F. Nichols, J. D. &amp; Karanth, K. U. (Eds.), &lt;i&gt;Camera Traps In Animal Ecology: Methods and Analyses&lt;/i&gt; (pp. 191-206). Springer. &lt;a target="_blank" href="https://doi.org/10.1007/978-4-431-99495-4_6"&gt;{https://doi.org/10.1007/978-4-431-99495-4_6}</t>
  </si>
  <si>
    <t>O'Connell, A. F., Nichols, J. D., &amp; Karanth, K. U. (Eds. ). (2010). &lt;i&gt;Camera traps in Animal Ecology: Methods and Analyses&lt;/i&gt;. Springer. &lt;a target="_blank" href="https://doi.org/10.1007/978-4-431-99495-4"&gt;{https://doi.org/10.1007/978-4-431-99495-4}</t>
  </si>
  <si>
    <t>O'Connell, A. F., Talancy, N. W., Bailey, L. L., Sauer, J. R., Cook, R., &amp; Gilbert, A. T. (2006). Estimating Site Occupancy and Detection Probability Parameters for Meso- And Large Mammals in a Coastal Ecosystem. &lt;i&gt;Journal of Wildlife Management, 70&lt;/i&gt;(6), 1625-1633. &lt;a target="_blank" href="https://doi.org/10.2193/0022-541X(2006)70[1625:ESOADP]2.0.CO;2"&gt;{https://doi.org/10.2193/0022-541X(2006)70[1625:ESOADP]2.0.CO;2}</t>
  </si>
  <si>
    <t>O'Connor, K. M., Nathan, L. R., Liberati, M. R., Tingley, M. W., Vokoun, J. C., &amp; Rittenhouse, T. A. G. (2017). Camera trap arrays improve detection probability of wildlife: Investigating study design considerations using an empirical dataset. &lt;i&gt;PloS One, 12&lt;/i&gt;(4), e0175684. &lt;a target="_blank" href="https://doi.org/10.1371/journal.pone.0175684"&gt;{https://doi.org/10.1371/journal.pone.0175684}</t>
  </si>
  <si>
    <t>Ofstad, E. G., Herfindal, I., Solberg, E. J., &amp; Saether, B. E. (2016). Home ranges, habitat and body mass: Simple correlates of home range size in ungulates. &lt;i&gt;Proceedings of the Royal Society B: Biological Sciences, 283&lt;/i&gt;(1845), 20161234. &lt;a target="_blank" href="https://doi.org/10.1098/rspb.2016.1234"&gt;{https://doi.org/10.1098/rspb.2016.1234}</t>
  </si>
  <si>
    <t>Oksanen, J., Simpson, G. L., Blanchet, F. G., Kindt, R., Legendre, P., Minchin, P. R., O'Hara, R. B., Solymos, P., Stevens, M. H. H., Szoecs, E., Wagner, H., Barbour, M., Bedward, M., Bolker, B., Borcard, D., Carvalho, G., Chirico, M., De Caceres, M., Durand, S., … Weedon, J. (2024). &lt;i&gt;vegan: Community Ecology Package&lt;/i&gt;. R package version 2.6-6.1. &lt;a target="_blank" href="https://doi.org/10.32614/CRAN.package.vegan"&gt;{https://doi.org/10.32614/CRAN.package.vegan}</t>
  </si>
  <si>
    <t>oscrpackage206 (2020) &lt;i&gt;oSCR Package.&lt;/i&gt; [Channel]. YouTube. &lt;a target="_blank" href="https://www.youtube.com/channel/UCc87aAzhX7EUOalyCohzqsQ"&gt;{https://www.youtube.com/channel/UCc87aAzhX7EUOalyCohzqsQ}</t>
  </si>
  <si>
    <t>Otis, D. L., Burnham, K. P., White, G. C.. &amp; Anderson, D. R. (1978). Statistical Inference from Capture Data on Closed Animal Populations. &lt;i&gt;Wildlife Monographs, 62&lt;/i&gt;, 3-135. &lt;a target="_blank" href="https://pubs.usgs.gov/publication/70119899"&gt;{https://pubs.usgs.gov/publication/70119899}</t>
  </si>
  <si>
    <t>Pacifici, K., Reich, B. J., Dorazio, R. M., Conroy, M. J., &amp; McPherson, J. (2016). Occupancy estimation for rare species using a spatially‐adaptive sampling design. &lt;i&gt;Methods in Ecology and Evolution, 7&lt;/i&gt;(3), 285-293. &lt;a target="_blank" href="https://doi.org/10.1111/2041-210x.12499"&gt;{https://doi.org/10.1111/2041-210x.12499}</t>
  </si>
  <si>
    <t>Palencia, P. &amp; Project ENETWILD (2022, May 19). &lt;i&gt;Camera Trap Methods for Density Estimation.&lt;/i&gt; [Video]. YouTube. &lt;a target="_blank" href="https://www.youtube.com/watch?v=NUW4oLGeQwk"&gt;{https://www.youtube.com/watch?v=NUW4oLGeQwk}</t>
  </si>
  <si>
    <t>Palencia, P., Barroso, P., Vicente, J., Hofmeester, T. R., Ferreres, J., &amp; Acevedo, P. (2022b). Random encounter model is a reliable method for estimating population density of multiple species using camera traps. &lt;i&gt;Remote Sensing in Ecology and Conservation, 8&lt;/i&gt;(5), 670-682. &lt;a target="_blank" href="https://doi.org/10.1002/rse2.269"&gt;{https://doi.org/10.1002/rse2.269}</t>
  </si>
  <si>
    <t>Palencia, P., Rowcliffe, J. M., Vicente, J., &amp; Acevedo, P. (2021). Assessing the camera trap methodologies used to estimate Density of unmarked populations. &lt;i&gt;Journal of Applied Ecology, 58&lt;/i&gt;(8), 1583-1592. &lt;a target="_blank" href="https://doi.org/10.1111/1365-2664.13913"&gt;{https://doi.org/10.1111/1365-2664.13913}</t>
  </si>
  <si>
    <t>Palencia, P., Vicente, J., Soriguer, R. C., &amp; Acevedo, P. (2022). Towards a best‐practices guide for camera trapping: assessing differences among camera trap models and settings under field conditions. &lt;i&gt;Journal of Zoology, 316&lt;/i&gt;(3), 197-208. &lt;a target="_blank" href="https://doi.org/10.1111/jzo.12945"&gt;{https://doi.org/10.1111/jzo.12945}</t>
  </si>
  <si>
    <t>Palmer, M. S., Swanson, A., Kosmala, M., Arnold, T., &amp; Packer, C. (2018). Evaluating relative abundance indices for terrestrial herbivores from large‐scale camera trap Surveys. &lt;i&gt;African Journal of Ecology&lt;/i&gt;, 56, 791-803. &lt;a target="_blank" href="https://onlinelibrary.wiley.com/doi/abs/10.1111/aje.12566"&gt;{https://onlinelibrary.wiley.com/doi/abs/10.1111/aje.12566}</t>
  </si>
  <si>
    <t>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&lt;i&gt;Ecological Monographs, 73&lt;/i&gt;(1), 1-26. &lt;a target="_blank" href="https://doi.org/10.1890/0012-9615(2003)073[0001:Smdeaf]2.0.Co;2"&gt;{https://doi.org/10.1890/0012-9615(2003)073[0001:Smdeaf]2.0.Co;2}</t>
  </si>
  <si>
    <t>Parsons, A. W., Forrester, T., McShea, W. J., Baker-Whatton, M. C., Millspaugh, J. J., &amp; Kays, R. (2017). Do occupancy or detection rates from camera traps reflect deer density? &lt;i&gt;Journal of Mammalogy, 98&lt;/i&gt;(6), 1547-1557. &lt;a target="_blank" href="https://doi.org/10.1093/jmammal/gyx128"&gt;{https://doi.org/10.1093/jmammal/gyx128}</t>
  </si>
  <si>
    <t>Parsons, M. H., Apfelbach, R., Banks, P. B., Cameron, E. Z., Dickman, C. R., Frank, A. S. K., Jones, M. E., McGregor, I. S., McLean, S., Muller-Schwarze, D., Sparrow, E. E., &amp; Blumstein, D. T. (2018). Biologically meaningful scents: A framework for understanding predator-prey research across disciplines. &lt;i&gt;Biological reviews of the Cambridge Philosophical Society, 93&lt;/i&gt;(1), 98-114. &lt;a target="_blank" href="https://doi.org/10.1111/brv.12334"&gt;{https://doi.org/10.1111/brv.12334}</t>
  </si>
  <si>
    <t>Pascal, L., Memarzadeh, M., Boettiger, C., Lloyd, H., &amp; Chadès, I. (2020). A Shiny R app to solve the problem of when to stop managing or surveying species under imperfect detection. Methods in &lt;i&gt;Ecology and Evolution, 11&lt;/i&gt;(12), 1707-1715. &lt;a target="_blank" href="https://doi.org/10.1111/2041-210X.13501."&gt;{https://doi.org/10.1111/2041-210X.13501.}</t>
  </si>
  <si>
    <t>Paterson, J. (2024). &lt;i&gt;Implicit dynamics occupancy models in R.&lt;/i&gt; &lt;a target="_blank" href="https://jamesepaterson.github.io/jamespatersonblog/2024-06-02_implicitdynamicsoccupancy.html"&gt;{https://jamesepaterson.github.io/jamespatersonblog/2024-06-02_implicitdynamicsoccupancy.html}</t>
  </si>
  <si>
    <t>Pease, B. S., Nielsen, C. K., &amp; Holzmueller, E. J. (2016). Single-Camera Trap Survey Designs Miss Detections: Impacts on Estimates of Occupancy and Community Metrics. &lt;i&gt;PloS One, 11&lt;/i&gt;(11), e0166689. &lt;a target="_blank" href="https://doi.org/10.1371/journal.pone.0166689"&gt;{https://doi.org/10.1371/journal.pone.0166689}</t>
  </si>
  <si>
    <t>Pettigrew, P., Sigouin, D., &amp; St‐Laurent, M. (2021). Testing the precision and sensitivity of density estimates obtained with a camera‐trap method revealed limitations and opportunities. &lt;i&gt;Ecology and Evolution, 11&lt;/i&gt;(12), 7879-7889. &lt;a target="_blank" href="https://doi.org/10.1002/ece3.7619"&gt;{https://doi.org/10.1002/ece3.7619}</t>
  </si>
  <si>
    <t>Pettorelli, N., Lobora, A. L., Msuha, M. J., Foley, C., &amp; Durant, S. M. (2010). Carnivore biodiversity in Tanzania: Revealing the distribution patterns of secretive mammals using camera traps. &lt;i&gt;Animal Conservation, 13&lt;/i&gt;(2), 131-139. &lt;a target="_blank" href="https://doi.org/10.1111/j.1469-1795.2009.00309.x"&gt;{https://doi.org/10.1111/j.1469-1795.2009.00309.x}</t>
  </si>
  <si>
    <t>Pfeffer, S. E., Spitzer, R., Allen, A. M., Hofmeester, T. R., Ericsson, G., Widemo, F., Singh, N. J., &amp; Cromsigt, J. P. G. M. (2018). Pictures or pellets? Comparing camera trapping and dung counts as methods for estimating population densities of ungulates. &lt;i&gt;Remote Sensing in Ecology and Conservation, 4&lt;/i&gt;(2), 173-183. &lt;a target="_blank" href="https://doi.org/10.1002/rse2.67"&gt;{https://doi.org/10.1002/rse2.67}</t>
  </si>
  <si>
    <t>Powell, R. A., &amp; Mitchell, M. S. (2012). What is a home range? &lt;i&gt;Journal of Mammalogy, 93&lt;/i&gt;(4), 948-958. &lt;a target="_blank" href="https://doi.org/10.1644/11-mamm-s-177.1"&gt;{https://doi.org/10.1644/11-mamm-s-177.1}</t>
  </si>
  <si>
    <t>Proctor, M. F., Garshelis, D. L., Thatte, P., Steinmetz, R., Crudge, B., McLellan, B. N., McShea, W. J., Ngoprasert, D., Nawaz, M. A., Te Wong, S., Sharma, S., Fuller, A. K., Dharaiya, N., Pigeon, K. E., Fredriksson, G., Wang, D., Li, S., &amp; Hwang, M. (2022). Review of field methods for monitoring Asian bears. &lt;i&gt;Global Ecology and Conservation, 35&lt;/i&gt;, e02080. &lt;a target="_blank" href="https://doi.org/10.1016/j.gecco.2022.e02080"&gt;{https://doi.org/10.1016/j.gecco.2022.e02080}</t>
  </si>
  <si>
    <t>Project Dragonfly. (2019, Jan 24). &lt;i&gt;Abundance, species richness, and diversity&lt;/i&gt; [Video]. YouTube. &lt;a target="_blank" href="https://www.youtube.com/watch?v=ghhZClDRK_g&amp;source_ve_path=OTY3MTQbqI"&gt;{https://www.youtube.com/watch?v=ghhZClDRK_g&amp;source_ve_path=OTY3MTQbqI}</t>
  </si>
  <si>
    <t>Proteus (2018, Mar 19). &lt;i&gt;Occupancy modelling - more than species presence/absence!&lt;/i&gt; [Video]. YouTube. &lt;a target="_blank" href="https://www.youtube.com/watch?v=Sp4kb4_TiBA&amp;t=2s"&gt;{https://www.youtube.com/watch?v=Sp4kb4_TiBA&amp;t=2s}</t>
  </si>
  <si>
    <t>Proteus (N.D.). &lt;i&gt;Occupancy modelling - more than species presence/absence!&lt;/i&gt; [Webpage]. &lt;a target="_blank" href="https://www.proteus.co.nz/news-tips-and-tricks/occupancy-modelling-more-than-species-presenceabsence"&gt;{https://www.proteus.co.nz/news-tips-and-tricks/occupancy-modelling-more-than-species-presenceabsence}</t>
  </si>
  <si>
    <t>Proteus. (2019a, May 30). &lt;i&gt;Occupancy modelling - the difference between probability and proportion of units occupied&lt;/i&gt; [Video]. YouTube. &lt;a target="_blank" href="https://www.youtube.com/watch?v=zKQFY8W4ceU"&gt;{https://www.youtube.com/watch?v=zKQFY8W4ceU}</t>
  </si>
  <si>
    <t>Proteus. (2019b, Aug 22). &lt;i&gt;Occupancy models - how many covariates can I include?&lt;/i&gt; [Video]. YouTube. &lt;a target="_blank" href="https://www.youtube.com/watch?v=tCh7rTu6fvQ"&gt;{https://www.youtube.com/watch?v=tCh7rTu6fvQ}</t>
  </si>
  <si>
    <t>Pyron, M. (2010) Characterizing Communities. &lt;i&gt;Nature Education Knowledge, 3&lt;/i&gt;(10):39. &lt;a target="_blank" href="https://www.nature.com/scitable/knowledge/library/characterizing-communities-13241173/"&gt;{https://www.nature.com/scitable/knowledge/library/characterizing-communities-13241173/}</t>
  </si>
  <si>
    <t>Ramage, B. S., Sheil, D., Salim, H. M. W., Fletcher, C., Mustafa, N. -Z. A., Luruthusamay, J. C., Harrison, R. D., Butod, E., Dzulkiply, A. D., Kassim, A. R., &amp; Potts, M. D. (2013). Pseudoreplication in tropical forests and the resulting effects on biodiversity conservation. &lt;i&gt;Conservation Biology, 27&lt;/i&gt;(2), 364-372. &lt;a target="_blank" href="https://www.jstor.org/stable/23525262"&gt;{https://www.jstor.org/stable/23525262}</t>
  </si>
  <si>
    <t>Randler, C., &amp; Kalb, N. (2018). Distance and size matters: A comparison of six wildlife camera traps and their usefulness for wild birds. &lt;i&gt;Ecology and Evolution&lt;/i&gt;, 1-13. &lt;a target="_blank" href="https://onlinelibrary.wiley.com/doi/pdf/10.1002/ece3.4240"&gt;{https://onlinelibrary.wiley.com/doi/pdf/10.1002/ece3.4240}</t>
  </si>
  <si>
    <t>Reconyx Inc. (2018). &lt;i&gt;Hyperfire Professional/Outdoor Instruction Manual&lt;/i&gt;. Holmen, WI, USA. &lt;a target="_blank" href="https://www.reconyx.com/img/file/HyperFire_2_User_Guide_2018_07_05_v5.pdf"&gt;{https://www.reconyx.com/img/file/HyperFire_2_User_Guide_2018_07_05_v5.pdf}</t>
  </si>
  <si>
    <t>Rendall, A. R., White, J. G., Cooke, R., Whisson, D. A., Schneider, T., Beilharz, L., Poelsma, E., Ryeland, J., &amp; Weston, M. A. (2021). Taking the bait: The influence of attractants and microhabitat on detections of fauna by remote‐sensing cameras. &lt;i&gt;Ecological Management &amp; Restoration, 22&lt;/i&gt;(1), 72-79. &lt;a target="_blank" href="https://doi.org/10.1111/emr.12444"&gt;{https://doi.org/10.1111/emr.12444}</t>
  </si>
  <si>
    <t>Resources Information Standards Committee [RISC]. (2019). &lt;i&gt;Camera trap Metadata Protocol: Standards for Components of British Columbia’s Biodiversity No. 44&lt;/i&gt;. Province of British Columbia Knowledge Management Branch, Ministry of Environment and Climate Change Strategy, and Ministry of Forests, Lands, Natural Resource Operations and Rural Development. Victoria, B. C. &lt;a target="_blank" href="https://www2.gov.bc.ca/assets/download/DABCE3A5C7934410A8307285070C24EA"&gt;{https://www2.gov.bc.ca/assets/download/DABCE3A5C7934410A8307285070C24EA}</t>
  </si>
  <si>
    <t>Rich, L. N., Kelly, M. J., Sollmann, R., Noss, A. J., Maffei, L., Arispe, R. L., Paviolo, A., De Angelo, C. D., Di Blanco, Y. E., &amp; Di Bitetti, M. S. (2014).comparing capture-recapture, mark-resight, and spatial mark-resight models for estimating puma densities via camera traps. &lt;i&gt;Journal of Mammalogy, 95&lt;/i&gt;(2), 382-391. &lt;a target="_blank" href="https://doi.org/10.1644/13-mamm-a-126"&gt;{https://doi.org/10.1644/13-mamm-a-126}</t>
  </si>
  <si>
    <t>Ridout, M. S., &amp; Linkie, M. (2009). Estimating overlap of daily activity patterns from camera trap data. &lt;i&gt;Journal of Agricultural, Biological, and Environmental Statistics, 14&lt;/i&gt;(3), 322-337. &lt;a target="_blank" href="https://doi.org/10.1198/jabes.2009.08038"&gt;{https://doi.org/10.1198/jabes.2009.08038}</t>
  </si>
  <si>
    <t>Riffomonas Project (2022a, Mar 17). &lt;i&gt;Using vegan to calculate alpha diversity metrics within the tidyverse in R (CC196)&lt;/i&gt; [Video]. YouTube. &lt;a target="_blank" href="https://www.youtube.com/watch?v=wq1SXGQYgCs"&gt;{https://www.youtube.com/watch?v=wq1SXGQYgCs}</t>
  </si>
  <si>
    <t>Riffomonas Project (2022b, Mar 24). &lt;i&gt;Generating a rarefaction curve from collector's curves in R within the tidyverse (CC198)&lt;/i&gt; [Video]. YouTube. &lt;a target="_blank" href="https://www.youtube.com/watch?v=ywHVb0Q-qsM"&gt;{https://www.youtube.com/watch?v=ywHVb0Q-qsM}</t>
  </si>
  <si>
    <t>Rob K Statistics (2018, Oct 16). &lt;i&gt;Species Accumulation Curves.&lt;/i&gt; [Video]. YouTube. &lt;a target="_blank" href="https://www.youtube.com/watch?v=Jj7LYrU_6RA&amp;t=3s"&gt;{https://www.youtube.com/watch?v=Jj7LYrU_6RA&amp;t=3s}</t>
  </si>
  <si>
    <t>Robinson, S. G., Weithman, C. E., Bellman, H. A., Prisley, S. P., Fraser, J. D., Catlin, D. H., &amp; Karpanty, S. M. (2020). Assessing Error in Locations of Conspicuous Wildlife Using Handheld GPS Units and Location Offset Methods. &lt;i&gt;Wildlife Society Bulletin, 44&lt;/i&gt;(1), 163-172. &lt;a target="_blank" href="https://doi.org/10.1002/wsb.1055"&gt;{https://doi.org/10.1002/wsb.1055}</t>
  </si>
  <si>
    <t>Roeland Kindt, R. (2020). &lt;i&gt;Species Accumulation Curves with vegan, BiodiversityR and ggplot2.&lt;/i&gt; &lt;a target="_blank" href="https://rpubs.com/Roeland-KINDT/694021"&gt;{https://rpubs.com/Roeland-KINDT/694021}</t>
  </si>
  <si>
    <t>Roemer, G. W., Gompper, M. E., &amp; Van Valkenburgh, B. (2009). The Ecological Role of the Mammalian Mesocarnivore. &lt;i&gt;BioScience&lt;i&gt;, &lt;i&gt;59&lt;/i&gt;(2), 165-173. &lt;a target="_blank" href="https://doi.org/10.1525/bio.2009.59.2.9"&gt;{https://doi.org/10.1525/bio.2009.59.2.9}</t>
  </si>
  <si>
    <t>Romairone, J., Jiménez, J., Luque-Larena, J. J., &amp; Mougeot, F. (2018). Spatial capture-recapture design and modelling for the study of small mammals. &lt;i&gt;PLOS ONE, 13&lt;/i&gt;(6), e0198766. &lt;a target="_blank" href="https://doi.org/10.1371/journal.pone.0198766"&gt;{https://doi.org/10.1371/journal.pone.0198766}</t>
  </si>
  <si>
    <t>Rönnegård, L., Sand, H., Andrén, H., Månsson, J., &amp; Pehrson, Å. (2008). Evaluation of four methods used to estimate population density of moose Alces alces. &lt;i&gt;Wildlife Biology, 14&lt;/i&gt;(3), 358-371. &lt;a target="_blank" href="https://doi.org/10.2981/0909-6396(2008)14[358:EOFMUT]2.0.CO;2"&gt;{https://doi.org/10.2981/0909-6396(2008)14[358:EOFMUT]2.0.CO;2}</t>
  </si>
  <si>
    <t>Rovero, F., &amp; Marshall, A. R. (2009). Camera Trapping Photographic Rate as an Index of Density in Forest Ungulates. &lt;i&gt;Journal of Applied Ecology, 46&lt;/i&gt;(5), 1011-1017. &lt;a target="_blank" href="https://www.jstor.org/stable/25623081"&gt;{https://www.jstor.org/stable/25623081}</t>
  </si>
  <si>
    <t>Rovero, F., &amp; Tobler, M., (2010). Camera trapping for inventorying terrestrial vertebrates. &lt;i&gt;Manual on Field Recording Techniques and Protocols for All Taxa Biodiversity Inventories and Monitoring&lt;/i&gt;. &lt;a target="_blank" href="https://www.researchgate.net/publication/229057405_Camera_trapping_for_inventorying_terrestrial_vertebrates"&gt;{https://www.researchgate.net/publication/229057405_Camera_trapping_for_inventorying_terrestrial_vertebrates}</t>
  </si>
  <si>
    <t>Rovero, F., &amp; Zimmermann, F. (2016). &lt;i&gt;Camera Trapping for Wildlife Research&lt;/i&gt;. Exeter: Pelagic Publishing, UK. &lt;a target="_blank" href="https://pelagicpublishing.com/products/camera-trapping-for-wildlife-research?srsltid=AfmBOormKSlIbYKZ6LlpHlQzLw42FEe5mrOp7fnjFBfe1ncktqb9B10H"&gt;{https://pelagicpublishing.com/products/camera-trapping-for-wildlife-research?srsltid=AfmBOormKSlIbYKZ6LlpHlQzLw42FEe5mrOp7fnjFBfe1ncktqb9B10H}</t>
  </si>
  <si>
    <t>Rovero, F., Zimmermann, F., Berzi, D., &amp; Meek, P. (2013). “Which camera trap type and how many do I need?” A review of camera features and study designs for a range of wildlife research applications. &lt;i&gt;Hystrix, the Italian Journal of Mammalogy&lt;i&gt;, &lt;i&gt;24&lt;/i&gt;(2), 148-156. &lt;a target="_blank" href="https://doi.org/10.4404/hystrix-24.2-6316"&gt;{https://doi.org/10.4404/hystrix-24.2-6316}</t>
  </si>
  <si>
    <t>Rowcliffe, J. M., &amp; Carbone, C. (2008). Surveys Using Camera Traps: Are We Looking to a Brighter Future? &lt;i&gt;Animal Conservation, 11&lt;/i&gt;(3), 185-86. &lt;a target="_blank" href="https://doi.org/10.1111/j.1469-1795.2008.00180.x"&gt;{https://doi.org/10.1111/j.1469-1795.2008.00180.x}</t>
  </si>
  <si>
    <t>Rowcliffe, J. M., Field, J., Turvey, S. T., &amp; Carbone, C. (2008). Estimating animal Density using camera traps without the need for individual recognition. &lt;i&gt;Journal of Applied Ecology&lt;i&gt;, &lt;i&gt;45&lt;/i&gt;(4), 1228-1236. &lt;a target="_blank" href="https://doi.org/10.1111/j.1365-2664.2008.01473.x"&gt;{https://doi.org/10.1111/j.1365-2664.2008.01473.x}</t>
  </si>
  <si>
    <t>Rowcliffe, J. M., Jansen, P. A., Kays, R., Kranstauber, B., &amp; Carbone, C. (2016). Wildlife speed cameras: measuring animal travel speed and day range using camera traps. &lt;i&gt;Remote Sensing in Ecology and Conservation, 2&lt;/i&gt;, 84-94. &lt;a target="_blank" href="https://doi.org/10.1002/rse2.17"&gt;{https://doi.org/10.1002/rse2.17}</t>
  </si>
  <si>
    <t>Rowcliffe, J. M., Kays, R., Carbone, C., &amp; Jansen, P. A. (2013). Clarifying assumptions behind the estimation of animal Density from camera trap rates. &lt;i&gt;The Journal of Wildlife Management, 77&lt;/i&gt;(5), 876-876. &lt;a target="_blank" href="https://doi.org/10.1002/jwmg.533"&gt;{https://doi.org/10.1002/jwmg.533}</t>
  </si>
  <si>
    <t>Rowcliffe, J. M., Kays, R., Kranstauber, B., Carbone, C., Jansen, P. A., &amp; Fisher, D. (2014). Quantifying levels of animal activity using camera trap data. &lt;i&gt;Methods in Ecology and Evolution&lt;i&gt;, &lt;i&gt;5&lt;/i&gt;(11), 1170-1179. &lt;a target="_blank" href="https://doi.org/10.1111/2041-210x.12278"&gt;{https://doi.org/10.1111/2041-210x.12278}</t>
  </si>
  <si>
    <t>Rowcliffe, M. (2014). &lt;i&gt;Package 'activity': Animal Activity Statistics.&lt;/i&gt; R package version 1.3.4. &lt;a target="_blank" href="https://doi.org/10.32614/CRAN.package.activity"&gt;{https://doi.org/10.32614/CRAN.package.activity}</t>
  </si>
  <si>
    <t>Rowcliffe, M. (2023). &lt;i&gt;Package ‘activity. &lt;/i&gt; R package version 1.3.4. &lt;a target="_blank" href="https://cran.r-project.org/web/packages/activity/index.html"&gt;{https://cran.r-project.org/web/packages/activity/index.html}</t>
  </si>
  <si>
    <t>Rowcliffe, M. J., Carbone, C., Jansen, P. A., Kays, R., &amp; Kranstauber, B. (2011). Quantifying the sensitivity of camera traps: an adapted distance sampling approach. &lt;i&gt;Methods in Ecology and Evolution, 2&lt;/i&gt;(5), 464-476. &lt;a target="_blank" href="https://doi.org/10.1111/j.2041-210X.2011.00094.x"&gt;{https://doi.org/10.1111/j.2041-210X.2011.00094.x}</t>
  </si>
  <si>
    <t>Royle, A. J. (2016, Oct 17). &lt;i&gt;'Spatial Capture-Recapture Modelling.’ CompSustNet.&lt;/i&gt; [Video]. YouTube. &lt;a target="_blank" href="https://www.youtube.com/watch?v=4HKFimATq9E"&gt;{https://www.youtube.com/watch?v=4HKFimATq9E}</t>
  </si>
  <si>
    <t>Royle, A. J. (2020, Oct 26) &lt;i&gt;Introduction to Spatial Capture-Recapture. oSCR Package.&lt;/i&gt; [Video]. YouTube. &lt;a target="_blank" href="https://www.youtube.com/watch?v=yRRDi07FtPg"&gt;{https://www.youtube.com/watch?v=yRRDi07FtPg}</t>
  </si>
  <si>
    <t>Royle, J. A. (2004). N-mixture Models for estimating population size from spatially Repeated Counts. &lt;i&gt;International Biometric Society, 60&lt;/i&gt;(1), 108-115. &lt;a target="_blank" href="https://www.jstor.org/stable/3695558"&gt;{https://www.jstor.org/stable/3695558}</t>
  </si>
  <si>
    <t>Royle, J. A., &amp; Dorazio, R. M. (2008). &lt;i&gt;Hierarchical Modeling and Inference in Ecology: The Analysis of Data from Populations, Metapopulations and Communities.&lt;/i&gt; 1st ed. Academic Press, Amsterdam; Boston. &lt;a target="_blank" href="https://doi.org/10.1016/B978-0-12-374097-7.50001-5"&gt;{https://doi.org/10.1016/B978-0-12-374097-7.50001-5}</t>
  </si>
  <si>
    <t>Royle, J. A., &amp; Dorazio, R. M. (2012). Parameter-expanded data augmentation for Bayesian analysis of capture-recapture models. &lt;i&gt;Journal of Ornithology, 152&lt;/i&gt;(S2), 521-537. &lt;a target="_blank" href="https://doi.org/10.1007/s10336-010-0619-4"&gt;{https://doi.org/10.1007/s10336-010-0619-4}</t>
  </si>
  <si>
    <t>Royle, J. A., &amp; Nichols, J. D. (2003). Estimating abundance from repeated presence-absence data or point counts. &lt;i&gt;Ecology, 84&lt;/i&gt;, 777-790. &lt;a target="_blank" href="https://doi.org/10.1890/0012-9658(2003)084[0777:EAFRPA]2.0.CO;2"&gt;{https://doi.org/10.1890/0012-9658(2003)084[0777:EAFRPA]2.0.CO;2}</t>
  </si>
  <si>
    <t>Royle, J. A., &amp; Young, K. V. (2008). A hierarchical model for spatial capture-recapture data. &lt;i&gt;Ecology, 89&lt;/i&gt;(8), 2281-2289. &lt;a target="_blank" href="https://doi.org/10.1890/07-0601.1"&gt;{https://doi.org/10.1890/07-0601.1}</t>
  </si>
  <si>
    <t>Royle, J. A., Converse, S. J., &amp; Freckleton, R. (2014). Hierarchical spatial capture-recapture models: modelling population Density in stratified populations. &lt;i&gt;Methods in Ecology and Evolution, 5&lt;/i&gt;(1), 37-43. &lt;a target="_blank" href="https://doi.org/10.1111/2041-210x.12135"&gt;{https://doi.org/10.1111/2041-210x.12135}</t>
  </si>
  <si>
    <t>Royle, J. A., Nichols, J. D., Karanth, K. U., &amp; Gopalaswamy, A. M. (2009). A hierarchical model for estimating Density in camera-trap studies. &lt;i&gt;Journal of Applied Ecology, 46&lt;/i&gt;(1), 118-127. &lt;a target="_blank" href="https://doi.org/10.1111/j.1365-2664.2008.01578.x"&gt;{https://doi.org/10.1111/j.1365-2664.2008.01578.x}</t>
  </si>
  <si>
    <t>Royle, J. Chandler, R. B., Sollmann, R., Gardner, B. (2013). &lt;i&gt;Spatial capture-recapture&lt;/i&gt;. Academic Press, Waltham, MA, USA. 612 pp., ISBN: 978-0-12-405939-9. &lt;a target="_blank" href="https://pubs.usgs.gov/publication/70048654"&gt;{https://pubs.usgs.gov/publication/70048654}</t>
  </si>
  <si>
    <t>Russell, M. (2020, Nov 29). &lt;i&gt;Fitting Poisson and zero-inflated Poisson models.&lt;/i&gt; [Video]. YouTube. &lt;a target="_blank" href="https://www.youtube.com/watch?v=cD9V1ApYqCk"&gt;{https://www.youtube.com/watch?v=cD9V1ApYqCk}</t>
  </si>
  <si>
    <t>Samejima, H., Ong, R., Lagan, P. &amp; Kitayama, K. (2012). Camera-trapping rates of mammals and birds in a Bornean tropical rainforest under sustainable forest management. &lt;i&gt;Forest Ecology and Management, 270&lt;/i&gt;, 248-256. &lt;a target="_blank" href="https://doi.org/10.1016/j.foreco.2012.01.013"&gt;{https://doi.org/10.1016/j.foreco.2012.01.013}</t>
  </si>
  <si>
    <t>Santini, G., Abolaffio, M., Ossi, F., Franzetti, B., Cagnacci, F., &amp; Focardi, S. (2022) Population Assessment without Individual Identification Using Camera-Traps: A Comparison of Four Methods. &lt;i&gt;Basic and Applied Ecology, 61&lt;/i&gt;, 68-81. &lt;a target="_blank" href="https://doi.org/10.1016/j.baae.2022.03.007"&gt;{https://doi.org/10.1016/j.baae.2022.03.007}</t>
  </si>
  <si>
    <t>Schaus, J., Uzal, A., Gentle, L. K., Baker, P. J., Bearman‐Brown, L., Bullion, S., Gazzard, A., Lockwood, H., North, A., Reader, T., Scott, D. M., Sutherland, C. S., &amp; Yarnell, R. W. (2020). Application of the Random Encounter Model in citizen science projects to monitor animal densities. &lt;i&gt;Remote Sensing in Ecology and Conservation, 6&lt;/i&gt;(4), 514-528. &lt;a target="_blank" href="https://doi.org/10.1002/rse2.153"&gt;{https://doi.org/10.1002/rse2.153}</t>
  </si>
  <si>
    <t>Schenider, S., Taylor, G. W., Linquist, S., &amp; Kremer, S. C. (2018). Past, Present, and Future Approaches Using Computer Vision for Animal Re-Identification from Camera Trap Data. &lt;i&gt;Methods in Ecology and Evolution, 10&lt;/i&gt;, 461-470. &lt;a target="_blank" href="https://besjournals. onlinelibrary. wiley.com/doi/epdf/10.1111/2041-210X. 13133"&gt;{https://besjournals. onlinelibrary. wiley.com/doi/epdf/10.1111/2041-210X. 13133}</t>
  </si>
  <si>
    <t>Schlexer, F. V. (2008). Attracting Animals to Detection Devices. In R. A. Long, P. MacKay, W. J. Zielinski, &amp; J. C. Ray (Eds.), &lt;i&gt;Noninvasive Survey Methods for Carnivores&lt;/i&gt; (pp. 263-292). Island Press. &lt;a target="_blank" href="https://www.gwern.net/docs/cat/biology/2008-schlexer.pdf"&gt;{https://www.gwern.net/docs/cat/biology/2008-schlexer.pdf}</t>
  </si>
  <si>
    <t>Schmidt, G. M., Graves, T. A., Pederson, J. C., &amp; Carroll, S. L. (2022). Precision and bias of spatial capture-recapture estimates: A multi‐site, multi‐year Utah black bear case study. &lt;i&gt;Ecological Applications, 32&lt;/i&gt;(5), e2618. &lt;a target="_blank" href="https://doi.org/10.1002/eap.2618"&gt;{https://doi.org/10.1002/eap.2618}</t>
  </si>
  <si>
    <t>Schweiger, A. K. (2020). Spectral Field Campaigns: Planning and Data Collection. In Cavender-Bares, J., Gamon, J. A., &amp; Townsend, P. A (Eds.), &lt;i&gt;Remote Sensing of Plant Biodiversity&lt;/i&gt; (pp. 385-423). &lt;a target="_blank" href="https://doi.org/10.1007/978-3-030-33157-3_15"&gt;{https://doi.org/10.1007/978-3-030-33157-3_15}</t>
  </si>
  <si>
    <t>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&lt;i&gt;Remote Sensing in Ecology and Conservation, 3&lt;/i&gt;(3), 158-172. &lt;a target="_blank" href="https://doi.org/10.1002/rse2.54"&gt;{https://doi.org/10.1002/rse2.54}</t>
  </si>
  <si>
    <t>Seccombe, S. (2017). &lt;i&gt;ZSL Trail Camera Comparison Testing.&lt;/i&gt; Zoological Society of London: Conservation Technology Unit. &lt;a target="_blank" href="https://www.wildlabs.net/sites/default/files/community/files/zsl_trail_camera_comparison_for_external_use.pdf"&gt;{https://www.wildlabs.net/sites/default/files/community/files/zsl_trail_camera_comparison_for_external_use.pdf}</t>
  </si>
  <si>
    <t>Séquin, E. S., Jaeger M. M., Brussard P. F., &amp; Barrett, R. H. (2003). Wariness of Coyotes to Camera Traps Relative to Social Status and Territory Boundaries. Lincoln, NE, USA: University of Nebraska-Lincoln. &lt;a target="_blank" href="https://doi.org/10.1139/z03-204"&gt;{https://doi.org/10.1139/z03-204}</t>
  </si>
  <si>
    <t>Shannon, G., Lewis, J. S. &amp; Gerber, B. D. (2014). Recommended Survey Designs for Occupancy Modelling using Motion-activated Cameras: Insights from Empirical Wildlife Data. &lt;i&gt;PeerJ, 2&lt;/i&gt;, e532. &lt;a target="_blank" href="https://doi.org/10.7717/peerj.532"&gt;{https://doi.org/10.7717/peerj.532}</t>
  </si>
  <si>
    <t>Sharma, R.K., Jhala, Y., Qureshi, Q., Vattakaven, J., Gopal, R. &amp; Nayak, K. (2010). Evaluating capture-recapture population and Density estimation of tigers in a population with known parameters. &lt;i&gt;Animal Conservation, 13&lt;/i&gt;(1), 94-103. &lt;a target="_blank" href="https://doi.org/10.1111/j.1469-1795.2009.00305.x"&gt;{https://doi.org/10.1111/j.1469-1795.2009.00305.x}</t>
  </si>
  <si>
    <t>Shirane, Y., Mori, F., Yamanaka, M., Nakanishi, M., Ishinazaka, T., Mano, T., Jimbo, M., Sashika, M., Tsubota, T., &amp; Shimozuru, M. (2020). Development of a noninvasive photograph-based method for the evaluation of body condition in free-ranging brown bears. &lt;i&gt;PeerJ, 8&lt;/i&gt;, e9982. &lt;a target="_blank" href="https://doi.org/10.7717/peerj.9982"&gt;{https://doi.org/10.7717/peerj.9982}</t>
  </si>
  <si>
    <t>Si, X., Kays, R., &amp; Ding, P. (2014). How long is enough to detect terrestrial animals? Estimating the minimum trapping effort on camera traps. &lt;i&gt;PeerJ, 2&lt;/i&gt;, e374. &lt;a target="_blank" href="https://doi.org/10.7717/peerj.374"&gt;{https://doi.org/10.7717/peerj.374}</t>
  </si>
  <si>
    <t>Singh, P., Gopalaswamy, A. M., Royle, A. J., Kumar, N. S. &amp; Karanth, K. U. (2010). SPACECAP: A Program to Estimate Animal Abundance and Density using Bayesian Spatially-Explicit Capture-Recapture Models. &lt;i&gt;Wildlife Conservation Society - India Program&lt;/i&gt;, Centre for Wildlife Studies, Bangalure, India. Version 1.0. &lt;a target="_blank" href="https://www.mbr-pwrc.usgs.gov/software/spacecap.html"&gt;{https://www.mbr-pwrc.usgs.gov/software/spacecap.html}</t>
  </si>
  <si>
    <t>Sirén, A. P. K., Somos‐Valenzuela, M., Callahan, C., Kilborn, J. R., Duclos, T., Tragert, C., &amp; Morelli., T. L. (2018) Looking beyond Wildlife: Using Remote Cameras to Evaluate Accuracy of Gridded Snow Data. Edited by Marcus Rowcliffe and Sadie Ryan. &lt;i&gt;Remote Sensing in Ecology and Conservation, 4&lt;/i&gt;(4), 375-86. &lt;a target="_blank" href="https://doi.org/10.1002/rse2.85"&gt;{https://doi.org/10.1002/rse2.85}</t>
  </si>
  <si>
    <t>Snow Leopard Network. (2020a, Aug 1). &lt;i&gt;PAWS: Spatial Capture Recapture Data Analysis Part 1.&lt;/i&gt; [Video]. YouTube. &lt;a target="_blank" href="https://www.youtube.com/watch?v=aTbk-jWyMcU"&gt;{https://www.youtube.com/watch?v=aTbk-jWyMcU}</t>
  </si>
  <si>
    <t>Soberón, J., &amp; Llorente, J. (1993). The Use of Species Accumulation Functions for the Prediction of Species Richness. &lt;i&gt;Conservation Biology, 7&lt;/i&gt;(3), 480-488. &lt;a target="_blank" href="https://doi.org/10.1046/j.1523-1739.1993.07030480.x"&gt;{https://doi.org/10.1046/j.1523-1739.1993.07030480.x}</t>
  </si>
  <si>
    <t>Sollmann, R. (2018). A gentle introduction to camera‐trap data analysis. &lt;i&gt;African Journal of Ecology,&lt;/i&gt; 56, 740-749. &lt;a target="_blank" href="https://doi.org/10.1111/aje.12557"&gt;{https://doi.org/10.1111/aje.12557}</t>
  </si>
  <si>
    <t>Sollmann, R., Furtado, M. M., Gardner, B., Hofer, H., Jácomo, A. T. A., Tôrres, N. M., &amp; Silveira, L. (2011). Improving Density Estimates for Elusive Carnivores: Accounting for Sex-Specific Detection and Movements Using Spatial Capture-Recapture Models for Jaguars in Central Brazil. &lt;i&gt;Biological Conservation, 144&lt;/i&gt;(3), 1017-24. &lt;a target="_blank" href="https://doi.org/10.1016/j.biocon.2010.12.011"&gt;{https://doi.org/10.1016/j.biocon.2010.12.011}</t>
  </si>
  <si>
    <t>Sollmann, R., Gardner, B., &amp; Belant, J. L. (2012). How does Spatial Study Design Influence Density Estimates from Spatial capture-recapture models? &lt;i&gt;PLoS One, 7&lt;/i&gt;, e34575. &lt;a target="_blank" href="https://doi.org/10.1371/journal.pone.0034575"&gt;{https://doi.org/10.1371/journal.pone.0034575}</t>
  </si>
  <si>
    <t>Sollmann, R., Gardner, B., Chandler, R. B., Shindle, D. B., Onorato, D. P., Royle, J. A., O'Connell, A. F., &amp; Lukacs, P. (2013a). Using multiple data sources provides Density estimates for endangered Florida panther. &lt;i&gt;Journal of Applied Ecology, 50&lt;/i&gt;(4), 961-968. &lt;a target="_blank" href="https://doi.org/10.1111/1365-2664.12098"&gt;{https://doi.org/10.1111/1365-2664.12098}</t>
  </si>
  <si>
    <t>Sollmann, R., Gardner, B., Parsons, A. W., Stocking, J. J., McClintock, B. T., Simons, T. R., Pollock, K. H., &amp; O'Connell, A. F. (2013b). A Spatial Mark-Resight Model Augmented with Telemetry Data. &lt;i&gt;Ecology, 94&lt;/i&gt;(3), 553-559. &lt;a target="_blank" href="https://doi.org/10.1890/12-1256.1"&gt;{https://doi.org/10.1890/12-1256.1}</t>
  </si>
  <si>
    <t>Sollmann, R., Mohamed, A., Samejima, H., &amp; Wilting, A. (2013c). Risky Business or Simple Solution - Relative Abundance Indices from Camera-Trapping. &lt;i&gt;Biological Conservation, 159&lt;/i&gt;, 405-412. &lt;a target="_blank" href="https://doi.org/10.1016/j.biocon.2012.12.025"&gt;{https://doi.org/10.1016/j.biocon.2012.12.025}</t>
  </si>
  <si>
    <t>Solymos, P. (2023). &lt;i&gt;Package ‘detect': Analyzing Wildlife Data with Detection Error.&lt;/i&gt; R package version 0.4-6. &lt;a target="_blank" href="https://cran.r-project.org/web/packages/detect/detect.pdf"&gt;{https://cran.r-project.org/web/packages/detect/detect.pdf}</t>
  </si>
  <si>
    <t>Solymos, P., Moreno M., &amp; Lele, S. R. (2024). &lt;i&gt;detect: Analyzing Wildlife Data with Detection Error&lt;/i&gt;. R package version 0.5-0, &lt;a target="_blank" href="https://github.com/psolymos/detect"&gt;{https://github.com/psolymos/detect}</t>
  </si>
  <si>
    <t>Soria-Díaz, L., Monroy-Vilchis, O., Rodríguez-Soto, C., Zarco-González, M., &amp; Urios, V. (2010). Variation of Abundance and Density of &lt;i&gt;Puma concolor&lt;i&gt; in Zones of High and Low Concentration of Camera Traps in Central Mexico. &lt;i&gt;Animal Biology, 60&lt;/i&gt;(4), 361-371. &lt;a target="_blank" href="https://doi.org/10.1163/157075610X523251"&gt;{https://doi.org/10.1163/157075610X523251}</t>
  </si>
  <si>
    <t>Southwell, D. M., Einoder, L. D., Lahoz‐Monfort, J. J., Fisher, A., Gillespie, G. R., &amp; Wintle, B. A. (2019). Spatially explicit power analysis for detecting occupancy trends for multiple species. &lt;i&gt;Ecological Applications, 29&lt;/i&gt;, e01950. &lt;a target="_blank" href="https://doi.org/10.1002/eap.1950"&gt;{https://doi.org/10.1002/eap.1950}</t>
  </si>
  <si>
    <t>Spencer, W. D. (2012). Home ranges and the value of spatial information. &lt;i&gt;Journal of Mammalogy, 93&lt;/i&gt;(4), 929-947. &lt;a target="_blank" href="https://doi.org/10.1644/12-MAMM-S-061.1"&gt;{https://doi.org/10.1644/12-MAMM-S-061.1}</t>
  </si>
  <si>
    <t>Stanton, L. A., Sullivan, M. S., &amp; Fazio, J. M. (2015). A standardized ethogram for the felidae: A tool for behavioral researchers. &lt;i&gt;Applied Animal Behaviour Science, 173&lt;/i&gt;, 3-16. &lt;a target="_blank" href="https://doi.org/10.1016/j.applanim.2015.04.001"&gt;{https://doi.org/10.1016/j.applanim.2015.04.001}</t>
  </si>
  <si>
    <t>Steenweg, R., Hebblewhite, M., Kays, R., Ahumada, J., Fisher, J. T., Burton, C., Townsend, S. E., Carbone, C., Rowcliffe, J. M., Whittington, J., Brodie, J., Royle, J. A., Switalski, A., Clevenger, A. P., Heim, N., &amp; Rich, L. N. (2017). Scaling‐up Camera Traps: Monitoring the Planet’s Biodiversity with Networks of Remote Sensors. &lt;i&gt;Frontiers in Ecology and the Environment&lt;i&gt;, &lt;i&gt;15&lt;/i&gt;(1), 26-34. &lt;a target="_blank" href="https://doi.org/10.1002/fee.l448"&gt;{https://doi.org/10.1002/fee.l448}</t>
  </si>
  <si>
    <t>Steenweg, R., Hebblewhite, M., Whittington, J., &amp; Mckelvey, K. (2019). Species‐specific Differences in Detection and Occupancy Probabilities Help Drive Ability to Detect Trends in Occupancy. &lt;i&gt;Ecosphere, 10&lt;/i&gt;(4), Article e02639. &lt;a target="_blank" href="https://doi.org/10.1002/ecs2.2639"&gt;{https://doi.org/10.1002/ecs2.2639}</t>
  </si>
  <si>
    <t>Steenweg, R., Hebblewhite, M., Whittington, J., Lukacs, P., &amp; McKelvey, K. (2018). Sampling scales define occupancy and underlying occupancy-abundance relationships in animals. &lt;i&gt;Ecology&lt;i&gt;, &lt;i&gt;99&lt;/i&gt;(1), 172-183. &lt;a target="_blank" href="https://doi.org/10.1002/ecy.2054"&gt;{https://doi.org/10.1002/ecy.2054}</t>
  </si>
  <si>
    <t>Steenweg, R., Whittington, J., &amp; Hebblewhite, M. (2015). &lt;i&gt;Canadian Rockies remote camera multi-species occupancy project: Examining trends in carnivore populations and their prey&lt;/i&gt;. University of Montana. &lt;a target="_blank" href="http://parkscanadahistory.com/wildlife/steenweg-2015.pdf"&gt;{http://parkscanadahistory.com/wildlife/steenweg-2015.pdf}</t>
  </si>
  <si>
    <t>Steinbeiser, C. M., Kioko, J., Maresi, A., Kaitilia, R., &amp; Kiffner, C. (2019). Relative Abundance and Activity Patterns Explain Method-Related Differences in Mammalian Species Richness Estimates. &lt;i&gt;Journal of Mammalogy, 100&lt;/i&gt;(1), 192-201. &lt;a target="_blank" href="https://doi.org/10.1093/jmammal/gyy175"&gt;{https://doi.org/10.1093/jmammal/gyy175}</t>
  </si>
  <si>
    <t>Stewart, F. E. C., Fisher, J. T., Burton, A. C., &amp; Volpe, J. P. (2018). Species occurrence data reflect the magnitude of animal movements better than the proximity of animal space use. &lt;i&gt;Ecosphere, 9&lt;/i&gt;(2), e02112. &lt;a target="_blank" href="https://doi.org/10.1002/ecs2.2112"&gt;{https://doi.org/10.1002/ecs2.2112}</t>
  </si>
  <si>
    <t>Stewart, F. E. C., Volpe, J. P., &amp; Fisher, J. T. (2019b). The Debate About Bait: A Red Herring in Wildlife Research. &lt;i&gt;The Journal of Wildlife Management, 83&lt;/i&gt;(4), 985-992. &lt;a target="_blank" href="https://doi.org/10.1002/jwmg.21657"&gt;{https://doi.org/10.1002/jwmg.21657}</t>
  </si>
  <si>
    <t>Stewart, F. E. C., Volpe, J. P., Eaton, B. R., Hood, G. A., Vujnovic, D., &amp; Fisher, J. T. (2019b). Protected areas alone rarely predict mammalian biodiversity across spatial scales in an Albertan working landscape. &lt;i&gt;Biological Conservation, 240&lt;/i&gt;, 108252. &lt;a target="_blank" href="https://doi.org/10.1016/j.biocon.2019.108252"&gt;{https://doi.org/10.1016/j.biocon.2019.108252}</t>
  </si>
  <si>
    <t>Stokeld, D., Frank, A. S., Hill, B., Choy, J. L., Mahney, T., Stevens, A., &amp; Gillespie, G. R. (2016). Multiple Cameras Required to Reliably Detect Feral Cats in Northern Australian Tropical Savannah: An Evaluation of Sampling Design When Using Camera Traps. &lt;i&gt;Wildlife Research, 42&lt;/i&gt;(8), 642-649. &lt;a target="_blank" href="https://doi.org/10.1071/WR15083"&gt;{https://doi.org/10.1071/WR15083}</t>
  </si>
  <si>
    <t>Strimas-Mackey, M., Hochachka, W. M., Ruiz-Gutierrez, V., Robinson, O. J., Miller, E. T., Auer, T., Kelling, S., Fink, D., &amp; Johnston, A. (2023). &lt;i&gt;Best Practices for Using eBird Data.&lt;/i&gt; Version 2.0. &lt;a target="_blank" href="https://ebird.github.io/ebird-best-practices. Cornell Lab of Ornithology, Ithaca, New York. "&gt;{https://ebird.github.io/ebird-best-practices. Cornell Lab of Ornithology, Ithaca, New York. }</t>
  </si>
  <si>
    <t>Styring, A. (2020a, May 4). &lt;i&gt;Field Ecology - Diversity Metrics in R.&lt;/i&gt; [Video]. YouTube. &lt;a target="_blank" href="https://www.youtube.com/watch?v=KBByV3kR3IA"&gt;{https://www.youtube.com/watch?v=KBByV3kR3IA}</t>
  </si>
  <si>
    <t>Styring, A. (2020b, Jun 22). &lt;i&gt;Generating a species accumulation plot in excel for BBS data.&lt;/i&gt; [Video]. YouTube. &lt;a target="_blank" href="https://www.youtube.com/watch?reload=9&amp;app=desktop&amp;v=OEWdPm3zg9I"&gt;{https://www.youtube.com/watch?reload=9&amp;app=desktop&amp;v=OEWdPm3zg9I}</t>
  </si>
  <si>
    <t>Suárez-Tangil, B. D., &amp; Rodríguez, A. (2017). Detection of Iberian terrestrial mammals employing olfactory, visual and auditory attractants. &lt;i&gt;European Journal of Wildlife Research, 63&lt;/i&gt;(6). &lt;a target="_blank" href="https://doi.org/10.1007/s10344-017-1150-1"&gt;{https://doi.org/10.1007/s10344-017-1150-1}</t>
  </si>
  <si>
    <t>Sun, C. C., Fuller, A. K., &amp; Royle., J. A. (2014). Trap Configuration and Spacing Influences Parameter Estimates in Spatial Capture-Recapture Models. &lt;i&gt;PLoS One, 9&lt;/i&gt;(2): e88025. &lt;a target="_blank" href="https://doi.org/10.1371/journal.pone.0088025"&gt;{https://doi.org/10.1371/journal.pone.0088025}</t>
  </si>
  <si>
    <t>Sun, C., Beirne, C., Burgar, J. M., Howey, T., Fisher, J. T., Burton, A. C., Rowcliffe, M., &amp; Hofmeester, T. (2021). Simultaneous Monitoring of Vegetation Dynamics and Wildlife Activity with Camera Traps to Assess Habitat Change. &lt;i&gt;Remote Sensing in Ecology and Conservation, 7&lt;/i&gt;(4), 666-684. &lt;a target="_blank" href="https://doi.org/10.1002/rse2.222"&gt;{https://doi.org/10.1002/rse2.222}</t>
  </si>
  <si>
    <t>Sun, C., Burgar, J. M., Fisher, J. T., &amp; Burton, A. C. (2022). A Cautionary Tale Comparing Spatial Count and Partial Identity Models for Estimating Densities of Threatened and Unmarked Populations. &lt;i&gt;Global Ecology and Conservation, 38&lt;/i&gt;, e02268. &lt;a target="_blank" href="https://doi.org/10.1016/j.gecco.2022.e02268"&gt;{https://doi.org/10.1016/j.gecco.2022.e02268}</t>
  </si>
  <si>
    <t>Sutherland, C., Royle, J. A., &amp; Linden, D. W. (2019). oSCR: A spatial capture-recapture R package for inference about spatial ecological processes. &lt;i&gt;Ecography, 42&lt;/i&gt;(9), 1459-1469. &lt;a target="_blank" href="https://doi.org/10.1111/ecog.04551"&gt;{https://doi.org/10.1111/ecog.04551}</t>
  </si>
  <si>
    <t>Suwanrat, S., Ngoprasert, D., Sutherland, C., Suwanwareea, P., Savini, T. (2015). Estimating Density of secretive terrestrial birds (Siamese Fireback) in pristine and degraded forest using camera traps and distance sampling. &lt;i&gt;Global Ecology and Conservation, 3&lt;/i&gt;, 596-606. &lt;a target="_blank" href="https://www.sciencedirect.com/science/article/pii/S2351989415000116"&gt;{https://www.sciencedirect.com/science/article/pii/S2351989415000116}</t>
  </si>
  <si>
    <t>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&lt;i&gt;Methods in Ecology and Evolution, 10&lt;/i&gt;(4), 585-590. &lt;a target="_blank" href="https://doi.org/10.1111/2041-210x.13120"&gt;{https://doi.org/10.1111/2041-210x.13120}</t>
  </si>
  <si>
    <t>Tanwar, K. S., Sadhu, A., &amp; Jhala, Y. V. (2021). Camera trap placement for evaluating species richness, abundance, and activity. &lt;i&gt;Scientific Reports, 11&lt;/i&gt;(1), 23050. &lt;a target="_blank" href="https://doi.org/10.1038/s41598-021-02459-w"&gt;{https://doi.org/10.1038/s41598-021-02459-w}</t>
  </si>
  <si>
    <t>The WILDLABS Partnership (2021). &lt;i&gt;How do I get started with Megadetector?&lt;/i&gt; Siyu Y. &lt;a target="_blank" href="https://www.wildlabs.net/event/how-do-i-get-started-megadetector"&gt;{https://www.wildlabs.net/event/how-do-i-get-started-megadetector}</t>
  </si>
  <si>
    <t>The Wildlife Degree (2022, Feb 3). &lt;i&gt;Rarefied Species Accumulation Curves (the simple way) tutorial.&lt;/i&gt; [Video]. YouTube. &lt;a target="_blank" href="https://www.youtube.com/watch?v=h3MLWK9IJ4A"&gt;{https://www.youtube.com/watch?v=h3MLWK9IJ4A}</t>
  </si>
  <si>
    <t>Thompson, P. R. (2024) &lt;i&gt;Zone of Influence Effect Size and Buffer Distance Calculator&lt;/i&gt;. University of Alberta, Canada. &lt;a target="_blank" href="https://pthompson234.shinyapps.io/calculate-zoi/"&gt;{https://pthompson234.shinyapps.io/calculate-zoi/}</t>
  </si>
  <si>
    <t>Thompson, W. L., White, G. C., &amp; Gowan, C. (1998). “Chapter 3 - Enumeration Methods.” In &lt;i&gt;Monitoring Vertebrate Populations&lt;/i&gt;, edited by Thompson, W. L., White, G. C., &amp; Gowan, C., 75-121. San Diego: Academic Press. &lt;a target="_blank" href="https://doi.org/10.1016/B978-0126889604/50003-4"&gt;{https://doi.org/10.1016/B978-0126889604/50003-4}</t>
  </si>
  <si>
    <t>Thorn, M., Scott, D. M., Green, M., Bateman, P. W., &amp; Cameron, E. Z. (2009). Estimating Brown Hyaena Occupancy using Baited Camera Traps. &lt;i&gt;South African Journal of Wildlife Research, 39&lt;/i&gt;(1), 1-10. &lt;a target="_blank" href="https://doi.org/10.3957/056.039.0101"&gt;{https://doi.org/10.3957/056.039.0101}</t>
  </si>
  <si>
    <t>Tigner, J., Bayne, E. M., &amp; Boutin, S. (2014). Black bear use of seismic lines in Northern Canada. &lt;i&gt;Journal of Wildlife Management, 78&lt;/i&gt;(2), 282-292. &lt;a target="_blank" href="https://doi.org/10.1002/jwmg.664"&gt;{https://doi.org/10.1002/jwmg.664}</t>
  </si>
  <si>
    <t>TileStats (2021, Apr 18). &lt;i&gt;Zero-inflated Poisson (ZIP) regression.&lt;/i&gt; [Video]. YouTube. &lt;a target="_blank" href="https://www.youtube.com/watch?v=ztNQvAabgtU"&gt;{https://www.youtube.com/watch?v=ztNQvAabgtU}</t>
  </si>
  <si>
    <t>Tobler, M. W. &amp; Powell, G. V. N. (2013). Estimating jaguar densities with camera traps: problems with current designs and recommendations for future studies. &lt;i&gt;Biological Conservation, 159&lt;/i&gt;, 109-118. &lt;a target="_blank" href="https://doi.org/10.1016/j.biocon.2012.12.009"&gt;{https://doi.org/10.1016/j.biocon.2012.12.009}</t>
  </si>
  <si>
    <t>Tobler, M. W., Pitman, R. L., Mares, R. &amp; Powell, G. (2008). An Evaluation of Camera Traps for Inventorying Large- and Medium-Sized Terrestrial Rainforest Mammals. &lt;i&gt;Animal Conservation, 11&lt;/i&gt;, 169-178. &lt;a target="_blank" href="https://doi.org/10.1111/j.1469-1795.2008.00169.x"&gt;{https://doi.org/10.1111/j.1469-1795.2008.00169.x}</t>
  </si>
  <si>
    <t>Tourani, M. (2022). A review of spatial capture-recapture: Ecological insights, limitations, and prospects. &lt;i&gt;Ecology and Evolution, 12&lt;/i&gt;, e8468. &lt;a target="_blank" href="https://doi.org/10.1002/ece3.8468"&gt;{https://doi.org/10.1002/ece3.8468}</t>
  </si>
  <si>
    <t>Tourani, M., Brøste, E. N., Bakken, S., Odden, J., Bischof, R., &amp; Hayward, M. (2020). Sooner, closer, or longer: Detectability of mesocarnivores at camera traps. &lt;i&gt;Journal of Zoology, 312&lt;/i&gt;(4), 259-270. &lt;a target="_blank" href="https://doi.org/10.1111/jzo.12828"&gt;{https://doi.org/10.1111/jzo.12828}</t>
  </si>
  <si>
    <t>Trolliet, F., Huynen, M., Vermeulen, C., &amp; Hambuckers, A. (2014). Use of Camera Traps for Wildlife Studies. A Review. &lt;i&gt;Biotechnology, Agronomy and Society and Environment 18&lt;/i&gt;(3), 446-54. &lt;a target="_blank" href="https://www.researchgate.net/publication/266381944_Use_of_camera_traps_for_wildlife_studies_A_review"&gt;{https://www.researchgate.net/publication/266381944_Use_of_camera_traps_for_wildlife_studies_A_review}</t>
  </si>
  <si>
    <t>Tschumi, M., Ekroos, J., Hjort, C., Smith, H. G., &amp; Birkhofer, K. (2018). Rodents, not birds, dominate predation-related ecosystem services and disservices in vertebrate communities of agricultural landscapes. &lt;i&gt;Oecologia, 188&lt;/i&gt;(3), 863-873. &lt;a target="_blank" href="https://doi.org/10.1007/s00442-018-4242-z"&gt;{https://doi.org/10.1007/s00442-018-4242-z}</t>
  </si>
  <si>
    <t>Turlapaty, A. (2014, Jun 15). &lt;i&gt;Probability of Detection: Eg 01.&lt;/i&gt; [Video]. YouTube. &lt;a target="_blank" href="https://www.youtube.com/watch?v=WBgWOQBlNoI"&gt;{https://www.youtube.com/watch?v=WBgWOQBlNoI}</t>
  </si>
  <si>
    <t>Twining, J. P., McFarlane, C., O'Meara, D., O'Reilly, C., Reyne, M., Montgomery, W. I., Helyar, S., Tosh, D. G., &amp; Augustine, B. C. (2022) A Comparison of Density Estimation Methods for Monitoring Marked and Unmarked Animal Populations. &lt;i&gt;Ecosphere, 13&lt;/i&gt;(10), e4165. &lt;a target="_blank" href="https://doi.org/10.1002/ecs2.4165"&gt;{https://doi.org/10.1002/ecs2.4165}</t>
  </si>
  <si>
    <t>University of Cape Town. (2017). &lt;i&gt;SEEC Toolbox seminars.&lt;/i&gt; [Powerpoint]. &lt;a target="_blank" href="https://science.uct.ac.za/sites/default/files/content_migration/science_uct_ac_za/708/files/SEEC%2520Stats%2520Toolbox%2520-%2520Spatial%2520capture%2520recapture%2520slides.pdf"&gt;{https://science.uct.ac.za/sites/default/files/content_migration/science_uct_ac_za/708/files/SEEC%2520Stats%2520Toolbox%2520-%2520Spatial%2520capture%2520recapture%2520slides.pdf}</t>
  </si>
  <si>
    <t>University of Cape Town. (2024a). &lt;i&gt;SEEC Toolbox seminars&lt;/i&gt; &lt;a target="_blank" href="https://science.uct.ac.za/seec/stats-toolbox-seminars"&gt;{https://science.uct.ac.za/seec/stats-toolbox-seminars}</t>
  </si>
  <si>
    <t>University of Cape Town. (2024b). &lt;i&gt;SEEC Toolbox seminars - Spatial Capture-Recapture (SCR) models.&lt;/i&gt; &lt;a target="_blank" href="https://science.uct.ac.za/seec/stats-toolbox-seminars-spatial-and-species-distribution-toolboxes/spatial-capture-recapture-scr-modelling"&gt;{https://science.uct.ac.za/seec/stats-toolbox-seminars-spatial-and-species-distribution-toolboxes/spatial-capture-recapture-scr-modelling}</t>
  </si>
  <si>
    <t>University of Cape Town. (2024c). &lt;i&gt;Species Distribution Modelling.&lt;/i&gt; &lt;a target="_blank" href="https://science.uct.ac.za/seec/stats-toolbox-seminars-spatial-and-species-distribution-toolboxes/species-distribution-modelling"&gt;{https://science.uct.ac.za/seec/stats-toolbox-seminars-spatial-and-species-distribution-toolboxes/species-distribution-modelling}</t>
  </si>
  <si>
    <t>University of Cape Town. (2024d). &lt;i&gt;Single-season occupancy models using a Bayesian approach.&lt;/i&gt; &lt;a target="_blank" href="https://science.uct.ac.za/seec/stats-toolbox-seminars-spatial-and-species-distribution-toolboxes/single-season-occupancy-models-using-bayesian-approach"&gt;{https://science.uct.ac.za/seec/stats-toolbox-seminars-spatial-and-species-distribution-toolboxes/single-season-occupancy-models-using-bayesian-approach}</t>
  </si>
  <si>
    <t>Van Berkel, T. (2014). &lt;i&gt;Camera trapping for wildlife conservation: Expedition field techniques&lt;/i&gt;. Geography Outdoors. &lt;a target="_blank" href="https://www.researchgate.net/publication/339271024_Expedition_Field_Techniques_Camera_Trapping"&gt;{https://www.researchgate.net/publication/339271024_Expedition_Field_Techniques_Camera_Trapping}</t>
  </si>
  <si>
    <t>Van Dooren, T. J. M. (2016). Pollinator species richness: Are the declines slowing down? &lt;i&gt;Nature Conservation, 15&lt;/i&gt;, 11-22. &lt;a target="_blank" href="https://doi.org/10.3897/natureconservation.15.9616"&gt;{https://doi.org/10.3897/natureconservation.15.9616}</t>
  </si>
  <si>
    <t>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&lt;i&gt;PLoS ONE, 15&lt;/i&gt;(6). &lt;a target="_blank" href="https://journals.plos.org/plosone/article?id=10.1371/journal.pone.0234494"&gt;{https://journals.plos.org/plosone/article?id=10.1371/journal.pone.0234494}</t>
  </si>
  <si>
    <t>Velez, J., McShea, W., Shamon, H., Castiblanco-Camacho, P. J., Tabak, M. A., Chalmers, C., Fergus, P., &amp; Fieberg, J. (2023). An Evaluation of Platforms for Processing Camera-Trap Data using Artificial Intelligence. &lt;i&gt;Methods in Ecology and Evolution, 145&lt;/i&gt;, 459-477. &lt;a target="_blank" href="https://doi.org/10.1111/2041-210X.14044"&gt;{https://doi.org/10.1111/2041-210X.14044}</t>
  </si>
  <si>
    <t>Vidal, M., Wolf, N., Rosenberg, B., Harris, B. P., &amp; Mathis, A. (2021). Perspectives on Individual Animal Identification from Biology and Computer Vision. &lt;i&gt;Integrative and Comparative Biology, 61&lt;/i&gt;(3), 900-916. &lt;a target="_blank" href="https://academic.oup.com/icb/article/61/3/900/6288456"&gt;{https://academic.oup.com/icb/article/61/3/900/6288456}</t>
  </si>
  <si>
    <t>Villette, P., Krebs, C. J., Jung, T. S., &amp; Boonstra, R. (2016). Can camera trapping provide accurate estimates of small mammal (&lt;i&gt;Myodes rutilus&lt;i&gt; and &lt;i&gt;Peromyscus maniculatus&lt;i&gt; density in the boreal forest? &lt;i&gt;Journal of Mammalogy, 97&lt;/i&gt;(1), 32-40. &lt;a target="_blank" href="https://doi.org/10.1093/jmammal/gyv150"&gt;{https://doi.org/10.1093/jmammal/gyv150}</t>
  </si>
  <si>
    <t>VSN International (2022, Jul 13). &lt;i&gt;Species abundance tools in Genstat.&lt;/i&gt; [Video]. YouTube. &lt;a target="_blank" href="https://www.youtube.com/watch?v=wBx7f4PP8RE"&gt;{https://www.youtube.com/watch?v=wBx7f4PP8RE}</t>
  </si>
  <si>
    <t>Walther, B. A., &amp; Moore, J. L. (2005). The Concepts of Bias, Precision and Accuracy, and Their Use in Testing the Performance of Species Richness Estimators, with a Literature Review of Estimator Performance. &lt;i&gt;Ecography, 28&lt;/i&gt;, 815-829. &lt;a target="_blank" href="https://doi.org/10.1111/j.2005.0906-7590.04112.x"&gt;{https://doi.org/10.1111/j.2005.0906-7590.04112.x}</t>
  </si>
  <si>
    <t>Warbington, C. H., &amp; Boyce, M. S. (2020). Population Density of sitatunga in riverine wetland habitats. &lt;i&gt;Global Ecology and Conservation, 24&lt;/i&gt;. &lt;a target="_blank" href="https://doi.org/10.1016/j.gecco.2020.e01212"&gt;{https://doi.org/10.1016/j.gecco.2020.e01212}</t>
  </si>
  <si>
    <t>Wearn, O. R., &amp; Glover-Kapfer, P. (2017). Camera-Trapping for Conservation: A Guide to Best-ractices. &lt;i&gt;WWF conservation technology series, 1&lt;/i&gt;, 1-181. &lt;a target="_blank" href="http://dx.doi.org/10.13140/RG.2.2.23409.17767"&gt;{http://dx.doi.org/10.13140/RG.2.2.23409.17767}</t>
  </si>
  <si>
    <t>Wearn, O. R., &amp; Glover-Kapfer, P. (2019). Snap happy: Camera traps are an effective sampling tool when compared with alternative methods. &lt;i&gt;Royal Society Open Science&lt;i&gt;, &lt;i&gt;6&lt;/i&gt;(3), 181748. &lt;a target="_blank" href="https://doi.org/10.1098/rsos.181748"&gt;{https://doi.org/10.1098/rsos.181748}</t>
  </si>
  <si>
    <t>Wearn, O. R., Carbone, C., Rowcliffe, J. M., Bernard, H. &amp; Ewers, R. M. (2016). Grain-dependent responses of mammalian diversity to land-use and the implications for conservation set-aside. &lt;i&gt;Ecological Applications, 26&lt;/i&gt;(5), 1409-1420. &lt;a target="_blank" href="https://doi.org/10.1890/15-1363"&gt;{https://doi.org/10.1890/15-1363}</t>
  </si>
  <si>
    <t>Wearn, O. R., Rowcliffe, J. M., Carbone, C., Bernard, H., &amp; Ewers, R. M. (2013). Assessing the status of wild felids in a highly-disturbed commercial forest reserve in Borneo and the implications for camera trap Survey design. &lt;i&gt;PLoS One, 8&lt;/i&gt;(11), e77598. &lt;a target="_blank" href="https://doi.org/10.1371/journal.pone.0077598"&gt;{https://doi.org/10.1371/journal.pone.0077598}</t>
  </si>
  <si>
    <t>Webster, S. C., &amp; Beasley, J. C. (2019). Influence of lure choice and Survey duration on scent stations for carnivore Surveys. &lt;i&gt;Wildlife Society Bulletin, 43&lt;/i&gt;(4), 661-668. &lt;a target="_blank" href="https://doi.org/10.1002/wsb.1011"&gt;{https://doi.org/10.1002/wsb.1011}</t>
  </si>
  <si>
    <t>weecology (2020, Oct 30). &lt;i&gt;Introduction to Species Distribution Modeling Using R.&lt;/i&gt; [Video]. YouTube. &lt;a target="_blank" href="https://www.youtube.com/watch?v=0VObf2rMrI8"&gt;{https://www.youtube.com/watch?v=0VObf2rMrI8}</t>
  </si>
  <si>
    <t>Wegge, P., C. P. Pokheral, &amp; Jnawali, S. R. (2004). Effects of trapping effort and trap shyness on estimates of tiger abundance from camera trap studies. &lt;i&gt;Animal Conservation, 7&lt;/i&gt;, 251-256. &lt;a target="_blank" href="https://doi.org/10.1017/S1367943004001441"&gt;{https://doi.org/10.1017/S1367943004001441}</t>
  </si>
  <si>
    <t>Welbourne, D. J., Claridge, A. W., Paul, D. J., &amp; Lambert, A. (2016). How do passive infrared triggered camera traps operate and why does it matter? Breaking down common misconceptions. &lt;i&gt;Remote Sensing in Ecology and Conservation&lt;/i&gt;, 77-83. &lt;a target="_blank" href="https://doi.or/10.1002/rse2.20"&gt;{https://doi.or/10.1002/rse2.20}</t>
  </si>
  <si>
    <t>Wellington, K., Bottom, C., Merrill, C., &amp; Litvaitis, J. A. (2014). Identifying performance differences among trail cameras used to monitor forest mammals. &lt;i&gt;Wildlife Society Bulletin, 38&lt;/i&gt;(3), 634-638. &lt;a target="_blank" href="https://doi.org/10.1002/wsb.425"&gt;{https://doi.org/10.1002/wsb.425}</t>
  </si>
  <si>
    <t>Welsh, A. H., Cunningham, R. B., &amp; Chambers, R. L. (2000). Methodology for estimating the abundance of rare animals: Seabird nesting on North East Herald Cay. &lt;i&gt;Biometrics, 56&lt;/i&gt;(1), 22-30. &lt;a target="_blank" href="https://doi.org/10.1111/j.0006-341X.2000.00022.x"&gt;{https://doi.org/10.1111/j.0006-341X.2000.00022.x}</t>
  </si>
  <si>
    <t>Whittington, J., Hebblewhite, M., Chandler, R. B., &amp; Lentini, P. (2018). Generalized spatial mark-resight models with an application to grizzly bears. &lt;i&gt;Journal of Applied Ecology, 55&lt;/i&gt;(1), 157-168. &lt;a target="_blank" href="https://doi.org/10.1111/1365-2664.12954"&gt;{https://doi.org/10.1111/1365-2664.12954}</t>
  </si>
  <si>
    <t>Whittington, J., Low, P., &amp; Hunt, B. (2019). Temporal road closures improve habitat quality for wildlife. &lt;i&gt;Scientific Reports, 9&lt;/i&gt;(1), 3772. &lt;a target="_blank" href="https://www.nature.com/articles/s41598-019-40581-y"&gt;{https://www.nature.com/articles/s41598-019-40581-y}</t>
  </si>
  <si>
    <t>WildCAM Network (2019). &lt;i&gt;WildCAM Network Camera Trapping Best Practices Literature Synthesis.&lt;/i&gt; &lt;a target="_blank" href="https://wildcams.ca/site/assets/files/1390/wildcam_network_camera_trapping_best_practices_literature_synthesis.pdf"&gt;{https://wildcams.ca/site/assets/files/1390/wildcam_network_camera_trapping_best_practices_literature_synthesis.pdf}</t>
  </si>
  <si>
    <t>WildCo Lab (2020). &lt;i&gt;WildCo_Image_Renamer.&lt;/i&gt; &lt;a target="_blank" href="https://github.com/WildCoLab/WildCo_Image_Renamer"&gt;{https://github.com/WildCoLab/WildCo_Image_Renamer}</t>
  </si>
  <si>
    <t>WildCo Lab (2021a). &lt;i&gt;WildCo-FaceBlur.&lt;/i&gt; &lt;a target="_blank" href="https://github.com/WildCoLab/WildCo_Face_Blur"&gt;{https://github.com/WildCoLab/WildCo_Face_Blur}</t>
  </si>
  <si>
    <t>WildCo Lab (2021b). &lt;i&gt;WildCo: Reproducible camera trap data exploration and analysis examples in R&lt;/i&gt;. University of British Columbia. &lt;a target="_blank" href="https://bookdown.org/c_w_beirne/wildCo-Data-Analysis/#what-this-guide-is"&gt;{https://bookdown.org/c_w_beirne/wildCo-Data-Analysis/#what-this-guide-is}</t>
  </si>
  <si>
    <t>WildCo Lab (2021c). &lt;i&gt;Chapter 11 Occupancy&lt;/i&gt;. &lt;a target="_blank" href="https://bookdown.org/c_w_beirne/wildCo-Data-Analysis/occupancy.html"&gt;{https://bookdown.org/c_w_beirne/wildCo-Data-Analysis/occupancy.html}</t>
  </si>
  <si>
    <t>WildCo Lab (2021d). &lt;i&gt;Chapter 12 Activity&lt;/i&gt;. &lt;a target="_blank" href="https://bookdown.org/c_w_beirne/wildCo-Data-Analysis/activity.html"&gt;{https://bookdown.org/c_w_beirne/wildCo-Data-Analysis/activity.html}</t>
  </si>
  <si>
    <t>Williams, B. K., Nichols, J. D., &amp; Conroy, M. J. (2002). &lt;i&gt;Analysis and Management of Animal Populations: Modeling, Estimation, and Decision Making&lt;/i&gt;. Book, Whole. San Diego: Academic Press. &lt;a target="_blank" href="https://go.exlibris.link/qSfqP9dC"&gt;{https://go.exlibris.link/qSfqP9dC}</t>
  </si>
  <si>
    <t>Windell, R. M., Lewis, J. S., Gramza, A. R., &amp; Crooks, K. R. (2019). Carnivore Carrying Behavior as Documented with Wildlife Camera Traps. &lt;i&gt;Western North American Naturalist, 79&lt;/i&gt;(4), 471. &lt;a target="_blank" href="https://doi.org/10.3398/064.079.0401"&gt;{https://doi.org/10.3398/064.079.0401}</t>
  </si>
  <si>
    <t>Young, S., Rode-Margono, J., &amp; Amin, R. (2018). Software to facilitate and streamline camera trap data management: A review. &lt;i&gt;Ecology and Evolution, 8&lt;/i&gt;(19), 9947-9957. &lt;a target="_blank" href="https://doi.org/10.1002/ece3.4464"&gt;{https://doi.org/10.1002/ece3.4464}</t>
  </si>
  <si>
    <t>Yu, H., Lin, Z., &amp; F. Xiao. (2024). Role of Body Size and Shape in Animal Camouflage. &lt;i&gt;Ecology and Evolution, 14&lt;/i&gt;(5), e11434. &lt;a target="_blank" href="https://doi.org/10.1002/ece3.11434"&gt;{https://doi.org/10.1002/ece3.11434}</t>
  </si>
  <si>
    <t>Yue, S., Brodie, J. F., Zipkin, E. F., &amp; Bernard, H. (2015). Oil palm plantations fail to support mammal diversity. &lt;i&gt;Ecological Applications, 25&lt;/i&gt;(8), 2285-2292. &lt;a target="_blank" href="https://doi.org/10.1890/14-1928.1"&gt;{https://doi.org/10.1890/14-1928.1}</t>
  </si>
  <si>
    <t>Zeileis, A., Kleiber, C., &amp; Jackman, S. (2008). Regression Models for Count Data in R. &lt;i&gt;Journal of Statistical Software, 27&lt;/i&gt;(8). &lt;a target="_blank" href="https://doi.org/10.18637/jss.v027.i08"&gt;{https://doi.org/10.18637/jss.v027.i08}</t>
  </si>
  <si>
    <t>Zorn, C. J. W. (1998). An Analytic and Empirical Examination of Zero-inflated and Hurdle Poisson Specifications. &lt;i&gt;Sociological Methods and Research 26&lt;/i&gt;(3), 368-400. &lt;a target="_blank" href="https://doi.org/10.1177/0049124198026003004"&gt;{https://doi.org/10.1177/0049124198026003004}</t>
  </si>
  <si>
    <t>Zuckerberg, B., Cohen, J. M., Nunes, L. A., Bernath-Plaisted, J., Clare, J. D. J., Gilbert, N. A., Kozidis, S. S., Maresh Nelson, S. B., Shipley, A. A., Thompson, K. L., &amp; Desrochers, A. (2020). A Review of Overlapping Landscapes: Pseudoreplication or a Red Herring in Landscape Ecology? &lt;i&gt;Current Landscape Ecology Reports, 5&lt;/i&gt;(4), 140-148. &lt;a target="_blank" href="https://doi.org/10.1007/s40823-020-00059-4"&gt;{https://doi.org/10.1007/s40823-020-00059-4}</t>
  </si>
  <si>
    <t>Lukacs, P. M. (2021, Oct 26).&lt;i&gt;Animal Abundance from Camera Data: Pipe Dream to Main Stream.&lt;/i&gt; Presented at the FCFC Seminar. &lt;a target="_blank" href="https://umontana.zoom.us/rec/play/eY6_CAjDNUjCAfFrmRvJH8NtrL4J38I46T5idY4gO3i1YHqxBnDUrDeufvgAps-D-aFJFJ_F9AMuE6k.VjerQ5kRpa5HsybV"&gt;{https://umontana.zoom.us/rec/play/eY6_CAjDNUjCAfFrmRvJH8NtrL4J38I46T5idY4gO3i1YHqxBnDUrDeufvgAps-D-aFJFJ_F9AMuE6k.VjerQ5kRpa5HsybV}</t>
  </si>
  <si>
    <t>https://eco-intelligent.com/2016/10/14/alpha-beta-gamma-diversity</t>
  </si>
  <si>
    <t>Chao, A., Ma, K. H., &amp; Hsieh, T. C. (2016). &lt;i&gt;iNEXT Online: Software for Interpolation and Extrapolation of Species Diversity.&lt;/i&gt; Program and User’s Guide published at &lt;a target="_blank" href="http://chao.stat.nthu.edu.tw/wordpress/software_download/inextonline/"&gt;{http://chao.stat.nthu.edu.tw/wordpress/software_download/inextonline/}</t>
  </si>
  <si>
    <t>Burgar, J. M. (2021). &lt;i&gt;Counting Elk Amongst the Trees: Improving the Accuracy of Roosevelt Elk Inventory via Modelling, Preliminary Report 2021&lt;/i&gt;. Terrestrial Wildlife Resources, South Coast Resource Management, FLNRORD. (available upon request).</t>
  </si>
  <si>
    <t>Snow Leopard Network. (2020b, Aug 2).&lt;i&gt;PAWS: Spatial Capture Recapture Data Analysis Part 2.&lt;/i&gt; [Video]. YouTube. &lt;a target="_blank" href="https://www.youtube.com/watch?v=IHVez1a_hqg&amp;t=2675s"&gt;{https://www.youtube.com/watch?v=IHVez1a_hqg&amp;t=2675s}</t>
  </si>
  <si>
    <t>National Boreal Caribou Knowledge Consortium [NBCKC / CNSCB]. (2024). &lt;i&gt;National Boreal Caribou Knowledge Consortium Glossary: Creating a common language.&lt;/i&gt; National Boreal Caribou Knowledge Consortium (NBCKC / CNSCB). &lt;a target="_blank" href="https://www.cclmportal.ca/resource/creating-common-language-glossary#:~:text=The%20goal%20of%20the%20National,A%20Toolkit%20for%20Respectful%20Collaboration"&gt;{https://www.cclmportal.ca/resource/creating-common-language-glossary#:~:text=The%20goal%20of%20the%20National,A%20Toolkit%20for%20Respectful%20Collaboration}</t>
  </si>
  <si>
    <t>Babu, A. (N.D.). &lt;i&gt;Alpha, Beta and Gamma Diversity: Biodiversity at different scales&lt;/i&gt;. &lt;a target="_blank" href="https://eco-intelligent.com/2016/10/14/alpha-beta-gamma-diversity"&gt;{https://eco-intelligent.com/2016/10/14/alpha-beta-gamma-diversity}</t>
  </si>
  <si>
    <t>&lt;br&gt;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t>
  </si>
  <si>
    <t>The study is designed to detect multiple species.</t>
  </si>
  <si>
    <t>Small and mid-sized species, ~&lt; 33 lbs (or 15 kilograms), such as meso-carnivores (i.e., Red, fox, Coyote) (Roemer et al., 2009)</t>
  </si>
  <si>
    <t>Small and mid-sized species, ~&lt; 33 lbs (or 15 kilograms), such as meso-carnivores (i.e., Red, fox, Coyote) ({{ rtxt_roemer_et_al_2009 }})</t>
  </si>
  <si>
    <t>An organism that eats mostly meat, or the flesh of animals. Sometimes carnivores are called predators.</t>
  </si>
  <si>
    <t>Bears or ungulates (i.e., large mammals with hooves, such as White-tailed deer, Elk, Moose, etc)</t>
  </si>
  <si>
    <t>Select this option if your study includes multiple Target Species that vary in body size.</t>
  </si>
  <si>
    <t>Select this option if you’re not sure of the rarity of your Target Species (single or multiple species)</t>
  </si>
  <si>
    <t>Gilbert, N. A. (2022). &lt;i&gt;Towards a temporal ecology of wildlife populations and communities.&lt;/i&gt; [Doctor of Philosophy]. University of Wisconsin-Madison. &lt;a target="_blank" href=" https://search.proquest.com/openview/bfe15ec06593d5a8d3904add35055867/1?pq-origsite=gscholar&amp;cbl=18750&amp;diss=y"&gt;{https://search.proquest.com/openview/bfe15ec06593d5a8d3904add35055867/1?pq-origsite=gscholar&amp;cbl=18750&amp;diss=y}</t>
  </si>
  <si>
    <t>Gilbert, N. A., Clare, J. D. J., Stenglein, J. L., &amp; Zuckerberg, B. (2020). Abundance Estimation of Unmarked Animals based on Camera-Trap Data. &lt;i&gt;Conservation Biology, 35&lt;/i&gt;(1), 88-100. &lt;a target="_blank" href="https://doi.org/10.1111/cobi.13517"&gt;{https://doi.org/10.1111/cobi.13517}</t>
  </si>
  <si>
    <t>National Boreal Caribou Knowledge Consortium [NBCKC / CNSCB]. (2024). &lt;i&gt;National Boreal Caribou Knowledge Consortium Glossary: Creating a common language.&lt;i&gt; National Boreal Caribou Knowledge Consortium (NBCKC / CNSCB). &lt;a target="_blank" href="https://www.cclmportal.ca/resource/creating-common-language-glossary#:~:text=The%20goal%20of%20the%20National,A%20Toolkit%20for%20Respectful%20Collaboration"&gt;{https://www.cclmportal.ca/resource/creating-common-language-glossary#:~:text=The%20goal%20of%20the%20National,A%20Toolkit%20for%20Respectful%20Collaboration}</t>
  </si>
  <si>
    <t>Abolaffio, M., Focardi, S., &amp; Santini, G. (2019). Avoiding misleading messages: Population assessment using camera trapping is not a simple task. &lt;i&gt;Journal of Animal Ecology, 88&lt;/i&gt;(12), 2011-2016. Medline. &lt;a target="_blank" href="https://doi.org/10.1111/1365-2656.13085"&gt;{https://doi.org/10.1111/1365-2656.13085}</t>
  </si>
  <si>
    <t>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&lt;i&gt;Environmental Conservation, 47&lt;/i&gt;(1), 1-6. &lt;a target="_blank" href="https://doi.org/10.1017/s0376892919000298"&gt;{https://doi.org/10.1017/s0376892919000298}</t>
  </si>
  <si>
    <t>Ahumada, J. A., Silva, C. E. F., Gajapersad, K., Hallam, C., Hurtado, J., Martin, E., McWilliam, A., Mugerwa, B., O'Brien, T., Rovero, F., Sheil, D., Spironello, W. R., Winarni, N., &amp; Andelman, S. J. (2011). Community Structure and Diversity of Tropical Forest Mammals: Data from a Global Camera Trap Network. &lt;i&gt;Philosophical Transactions: Biological Sciences, 366&lt;/i&gt;(1578), 2703-2711. &lt;a target="_blank" href="https://doi.org/10.1098/rstb.2011.0115"&gt;{https://doi.org/10.1098/rstb.2011.0115}</t>
  </si>
  <si>
    <t>Alberta Biodiversity Monitoring Institute [ABMI] (2021). &lt;i&gt;Terrestrial ARU and Remote Camera Trap Protocols.&lt;/i&gt; Edmonton, Alberta. &lt;a target="_blank" href="https://abmi.ca/home/publications/551-600/599"&gt;{https://abmi.ca/home/publications/551-600/599}</t>
  </si>
  <si>
    <t>Alberta Environment and Parks. (2016). &lt;i&gt;Aerial Ungulate Surveys using Distance Sampling Techniques Protocol Manual.&lt;/i&gt; &lt;a target="_blank" href="https://open.alberta.ca/dataset/71c53d7b-0802-4800-9f95-0520b64b63c2/resource/ee933caa-bfc7-4334-a4d0-6085ebf198e7/download/aep-aerial-ungulate-surveys-using-distance-sampling-2016.pdf"&gt;{https://open.alberta.ca/dataset/71c53d7b-0802-4800-9f95-0520b64b63c2/resource/ee933caa-bfc7-4334-a4d0-6085ebf198e7/download/aep-aerial-ungulate-surveys-using-distance-sampling-2016.pdf}</t>
  </si>
  <si>
    <t>Alberta Remote Camera Steering Committee [RCSC], Stevenson, C., Hubbs, A., &amp; Wildlife Cameras for Adaptive Management (WildCAM). (2024). &lt;i&gt;Remote Camera Survey Guidelines: Guidelines for Western Canada&lt;/i&gt;. Version 3.0. Edmonton, Alberta. &lt;a target="_blank" href="https://ab-rcsc.github.io/RCSC-WildCAM_Remote-Camera-Survey-Guidelines-and-Metadata-Standards/1_Survey-guidelines/1_0.1_Citation-and-Info.html"&gt;{https://ab-rcsc.github.io/RCSC-WildCAM_Remote-Camera-Survey-Guidelines-and-Metadata-Standards/1_Survey-guidelines/1_0.1_Citation-and-Info.html}</t>
  </si>
  <si>
    <t>Alberta Remote Camera Steering Committee [RCSC]. (2024). &lt;i&gt;Remote Camera Metadata Standards: Standards for Alberta&lt;/i&gt;. Version 2.0. Edmonton, Alberta. &lt;a target="_blank" href="https://ab-rcsc.github.io/RCSC-WildCAM_Remote-Camera-Survey-Guidelines-and-Metadata-Standards/2_metadata-standards/2_0.1_Citation-and-Info.html"&gt;{https://ab-rcsc.github.io/RCSC-WildCAM_Remote-Camera-Survey-Guidelines-and-Metadata-Standards/2_metadata-standards/2_0.1_Citation-and-Info.html}</t>
  </si>
  <si>
    <t>Alonso, R. S., McClintock, B. T., Lyren, L. M., Boydston, E. E., &amp; Crooks, K. R. (2015). Mark-recapture and Mark-resight Methods for Estimating Abundance with Remote Cameras: A Carnivore Case Study. &lt;i&gt;PLoS One, 10&lt;/i&gt;(3), e0123032. &lt;a target="_blank" href="https://doi.org/10.1371/journal.pone.0123032"&gt;{https://doi.org/10.1371/journal.pone.0123032}</t>
  </si>
  <si>
    <t>Ames E. M., Gade M. R., Nieman C. L., Wright J. R, Tonra C. M., Marroquin C. M., Tutterow A. M, &amp; Gray S. M. (2020) Striving for population-level conservation: integrating physiology across the biological hierarchy. &lt;i&gt;Conservation Physiology, 8&lt;/i&gt;(1): coaa019. &lt;a target="_blank" href="https://doi.org/10.1093/conphys/coaa019"&gt;{https://doi.org/10.1093/conphys/coaa019}</t>
  </si>
  <si>
    <t>Anderson, D. R. (2001). The Need to Get the Basics Right in Wildlife Field Studies. &lt;i&gt;Wildlife Society Bulletin, 29&lt;/i&gt;(4), 1294-1297. &lt;a target="_blank" href="https://www.jstor.org/stable/3784156"&gt;{https://www.jstor.org/stable/3784156}</t>
  </si>
  <si>
    <t>Anile, S., &amp; Devillard, S. (2016). Study Design and Body Mass Influence RAIs from Camera Trap Studies: Evidence from the Felidae. &lt;i&gt;Animal Conservation, 19&lt;/i&gt;(1), 35-45. &lt;a target="_blank" href="https://doi.org/10.1111/acv.12214"&gt;{https://doi.org/10.1111/acv.12214}</t>
  </si>
  <si>
    <t>Apps, P. J., &amp; McNutt, J. W. (2018). How Camera Traps work and how to work them. &lt;i&gt;African Journal of Ecology, 56&lt;/i&gt;(4), 702-709. &lt;a target="_blank" href="https://doi.org/10.1111/aje.12563"&gt;{https://doi.org/10.1111/aje.12563}</t>
  </si>
  <si>
    <t>Arnason, A. N., Schwarz, C. J., &amp; Gerrard, J. M. (1991). Estimating Closed Population Size and Number of Marked Animals from Sighting Data. &lt;i&gt;Journal of Wildlife Management, 55&lt;/i&gt;(4), 716-730. &lt;a target="_blank" href="https://doi.org/10.2307/3809524"&gt;{https://doi.org/10.2307/3809524}</t>
  </si>
  <si>
    <t>Augustine, B. C., Royle, J. A., Kelly, M. J., Satter, C. B., Alonso, R. S., Boydston, E. E., &amp; Crooks, K. R. (2016). Spatial capture-recapture with partial identity: An application to camera traps. &lt;i&gt;bioRxiv.&lt;/i&gt; &lt;a target="_blank" href="http://dx.doi.org/10.1101/056804"&gt;{http://dx.doi.org/10.1101/056804}}</t>
  </si>
  <si>
    <t>Augustine, B. C., Royle, J. A., Kelly, M. J., Satter, C. B., Alonso, R. S., Boydston, E. E., &amp; Crooks, K. R. (2018). Spatial Capture-Recapture with Partial Identity: An Application to Camera Traps. &lt;i&gt;The Annals of Applied Statistics, 12&lt;/i&gt;(1), 67-95. &lt;a target="_blank" href="https://doi.org/10.1214/17AOAS1091"&gt;{https://doi.org/10.1214/17AOAS1091}</t>
  </si>
  <si>
    <t>Augustine, B. C., Royle, J. A., Murphy, S. M., Chandler, R. B., Cox, J. J., &amp; Kelly, M. J. (2019). Spatial Capture-Recapture for Categorically Marked Populations with an Application to Genetic Capture-Recapture. &lt;i&gt;Ecosphere, 10&lt;/i&gt;(4) e02627-n/a. &lt;a target="_blank" href="https://doi.org/10.1002/ecs2.2627"&gt;{https://doi.org/10.1002/ecs2.2627}</t>
  </si>
  <si>
    <t>Ausband, D. E., Lukacs, P. M., Hurley, M., Roberts, S., Strickfaden, K., &amp; Moeller, A. K. (2022). Estimating Wolf Abundance from Cameras. &lt;i&gt;Ecosphere, 13&lt;/i&gt;(2), e3933. &lt;a target="_blank" href="https://doi.org/10.1002/ecs2.3933"&gt;{https://doi.org/10.1002/ecs2.3933}</t>
  </si>
  <si>
    <t>Bailey, L. L., Hines, J. E., Nichols, J. D., &amp; MacKenzie, D. I. (2007). Sampling Design Trade-Offs in Occupancy Studies with Imperfect Detection\: Examples and Software. &lt;i&gt;Ecological Applications, 17&lt;/i&gt;(1), 281-290. &lt;a target="_blank" href="https://www.jstor.org/stable/40061993"&gt;{https://www.jstor.org/stable/40061993}</t>
  </si>
  <si>
    <t>Balestrieri, A., Ruiz-González, A., Vergara, M., Capelli, E., Tirozzi, P., Alfino, S., Minuti, G., Prigioni, C., &amp; Saino, N. (2016). Pine marten density in lowland riparian woods\: A test of the Random Encounter Model based on genetic data. &lt;i&gt;Mammalian Biology, 81&lt;/i&gt;(5), 439-446. &lt;a target="_blank" href="https://doi.org/10.1016/j.mambio.2016.05.005"&gt;{https://doi.org/10.1016/j.mambio.2016.05.005}</t>
  </si>
  <si>
    <t>Banks‐Leite, C., Pardini, R., Boscolo, D., Cassano, C. R., Püttker, T., Barros, C. S., &amp; Barlow, J. (2014). Assessing the utility of statistical adjustments for imperfect detection in tropical conservation science. &lt;i&gt;Journal of Applied Ecology, 51&lt;/i&gt;(4), 849-859. &lt;a target="_blank" href="https://doi.org/10.1111/1365-2664.12272"&gt;{https://doi.org/10.1111/1365-2664.12272}</t>
  </si>
  <si>
    <t>Baylor Tutoring Center. (2021, July 31). &lt;i&gt;Species Diversity and Species Richness&lt;/i&gt; [Video]. YouTube. &lt;a target="_blank" href="https://www.youtube.com/watch?v=UXJ0r4hjbqI"&gt;{https://www.youtube.com/watch?v=UXJ0r4hjbqI}</t>
  </si>
  <si>
    <t>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&lt;i&gt;Oil Sands Monitoring Program: A Before-After Dose- Response Terrestrial Biological Monitoring Framework for the Oil Sands&lt;/i&gt;. (OSM Technical Report Series No. 7). &lt;a target="_blank" href="https://open.alberta.ca/publications/9781460151341"&gt;{https://open.alberta.ca/publications/9781460151341}</t>
  </si>
  <si>
    <t>Becker, M. (2024, June 4-6). &lt;i&gt;Comparisons between moose densities with aerial surveys and integrated camera projects.&lt;/i&gt; [Conference presentation]. Government of Alberta Ungulate Monitoring Methods Workshop, Edmonton, AB, Canada. &lt;a target="_blank" href="https://ab-rcsc.github.io/GOA_Ungulate-monitoring-methods-workshop/1_pages/3_Speaker-Bios.html"&gt;{https://ab-rcsc.github.io/GOA_Ungulate-monitoring-methods-workshop/1_pages/3_Speaker-Bios.html}</t>
  </si>
  <si>
    <t>Becker, M. Huggard, D. J., &amp; Alberta Biodiversity Monitoring Institute [ABMI]. (2020). &lt;i&gt;abmi.camera.extras.&lt;/i&gt; R package version 0.0.1. &lt;a target="_blank" href="https://mabecker89.github.io/abmi.camera.extras"&gt;{https://mabecker89.github.io/abmi.camera.extras}</t>
  </si>
  <si>
    <t>Becker, M. Huggard, D. J., &amp; Alberta Biodiversity Monitoring Institute [ABMI]. (2021).&lt;i&gt;Estimating animal density using TIFC (Time In Front of Camera).&lt;/i&gt; &lt;a target="_blank" href="https://github.com/mabecker89/tifc-method"&gt;{https://github.com/mabecker89/tifc-method}</t>
  </si>
  <si>
    <t>Becker, M., Huggard, D. J., Dickie, M., Warbington, C., Schieck, J., Herdman, E., Serrouya, R., &amp; Boutin, S. (2022). Applying and Testing a Novel Method to Estimate Animal Density from Motion-Triggered Cameras. &lt;i&gt;Ecosphere, 13&lt;/i&gt;(4), 1-14. &lt;a target="_blank" href="https://doi.org/10.1002/ecs2.4005"&gt;{https://doi.org/10.1002/ecs2.4005}</t>
  </si>
  <si>
    <t>Beery, S., Morris, D., &amp; Yang, S. (2019). Efficient Pipeline for Camera Trap Image Review. &lt;i&gt;Microsoft AI for Earth&lt;/i&gt;. &lt;a target="_blank" href="https://doi.org/10.48550/arXiv.1907.06772"&gt;{https://doi.org/10.48550/arXiv.1907.06772}</t>
  </si>
  <si>
    <t>Benedetti, A. (2024). &lt;i&gt;Visualizing Biodiversity in [U.S.] National Parks.&lt;/i&gt; &lt;a target="_blank" href="https://shiny.posit.co/r/gallery/life-sciences/biodiversity-national-parks"&gt;{https://shiny.posit.co/r/gallery/life-sciences/biodiversity-national-parks}</t>
  </si>
  <si>
    <t>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&lt;i&gt;Journal of Applied Ecology, 57&lt;/i&gt;(5), 963-974. &lt;a target="_blank" href="https://doi.org/10.1111/1365-2664.13602"&gt;{https://doi.org/10.1111/1365-2664.13602}</t>
  </si>
  <si>
    <t>Bioninja (N.D.). &lt;i&gt;Biodiversity&lt;/i&gt;. &lt;a target="_blank" href="https://old-ib.bioninja.com.au/options/option-c-ecology-and-conser/c4-conservation-of-biodiver/biodiversity.html"&gt;{https://old-ib.bioninja.com.au/options/option-c-ecology-and-conser/c4-conservation-of-biodiver/biodiversity.html}</t>
  </si>
  <si>
    <t>Bischof, R., Dupont, P., Milleret, C., ChipperfIeld, J., &amp; Royle, J. A. (2020). Consequences of Ignoring Group Association in Spatial Capture-Recapture Analysis. &lt;i&gt;Wildlife Biology, 2020&lt;/i&gt;(1). &lt;a target="_blank" href="https://doi.org/10.2981/wlb.00649"&gt;{https://doi.org/10.2981/wlb.00649}</t>
  </si>
  <si>
    <t>Blackburn, T., &amp; Gaston, K. (1999). The relationship between animal abundance and body size: A review of the mechanisms. In &lt;i&gt;A. Fitter &amp; D. Raffaelli (Eds.), Advances In Ecological Research, Vol 28&lt;/i&gt;, 181-210. &lt;a target="_blank" href="https://doi.org/10.1016/S0065-2504(08)60033-1"&gt;{https://doi.org/10.1016/S0065-2504(08)60033-1}</t>
  </si>
  <si>
    <t>Blanc, L., Marboutin, E., Gatti, S., &amp; Gimenez, O. (2013). Abundance of Rare and Elusive Species: Empirical Investigation of Closed versus Spatially Explicit Capture-Recapture Models with Lynx as a Case Study. &lt;i&gt;Journal of Wildlife Management, 77&lt;/i&gt;(2), 372-78. &lt;a target="_blank" href="https://doi.org/10.1002/jwmg.453"&gt;{https://doi.org/10.1002/jwmg.453}</t>
  </si>
  <si>
    <t>Blasco‐Moreno, A., Pérez‐Casany, M., Puig, P., Morante, M., Castells, E., &amp; O'Hara, R. B. (2019). What Does a Zero Mean? Understanding False, Random and Structural Zeros in Ecology. &lt;i&gt;Methods in Ecology and Evolution, 10&lt;/i&gt;(7), 949-959. &lt;a target="_blank" href="https://doi.org/10.1111/2041-210x.13185"&gt;{https://doi.org/10.1111/2041-210x.13185}</t>
  </si>
  <si>
    <t>Bliss, C. I., &amp; Fisher, R. A. (1953). Fitting the Negative Binomial Distribution to Biological Data. &lt;i&gt;Biometrics, 9&lt;/i&gt;(2), 176-200. &lt;a target="_blank" href="https://doi.org/10.2307/3001850"&gt;{https://doi.org/10.2307/3001850}</t>
  </si>
  <si>
    <t>Borcher, D. L., &amp; Marques, T. A. (2017). From Distance Sampling to Spatial Capture-Recapture. &lt;i&gt;Asta Advances In Statistical Analysis, 101&lt;/i&gt;, 475-494. &lt;a target="_blank" href="https://link.springer.com/article/10.1007/s10182-016-0287-7"&gt;{https://link.springer.com/article/10.1007/s10182-016-0287-7}</t>
  </si>
  <si>
    <t>Borchers, D. (2012). A non-technical overview of spatially explicit capture-recapture models. &lt;i&gt;Journal of Ornithology, 152&lt;/i&gt;(S2), 435-444. &lt;a target="_blank" href="https://doi.org/10.1007/s10336-010-0583-z"&gt;{https://doi.org/10.1007/s10336-010-0583-z}</t>
  </si>
  <si>
    <t>Borchers, D. L., &amp; Efford, M. G. (2008). Spatially Explicit Maximum Likelihood Methods for Capture-Recapture Studies. &lt;i&gt;Biometrics, 64&lt;/i&gt;(2), 377-385. &lt;a target="_blank" href="https://doi.org/10.1111/j.1541-0420.2007.00927.x"&gt;{https://doi.org/10.1111/j.1541-0420.2007.00927.x}</t>
  </si>
  <si>
    <t>Borchers, D. L., Stevenson, B. C., Kidney, D., Thomas, L., &amp; Marques, T. A. (2015). A Unifying Model for Capture-Recapture and Distance Sampling Surveys of Wildlife Populations. &lt;i&gt;Journal of the American Statistical Association, 110&lt;/i&gt;(509), 195-204. &lt;a target="_blank" href="https://doi.org/10.1080/01621459.2014.893884"&gt;{https://doi.org/10.1080/01621459.2014.893884}</t>
  </si>
  <si>
    <t>Bowkett, A. E., Rovero, F., &amp; Marshall, A. R. (2008). The use of camera-trap data to model habitat use by antelope species in the udzungwa mountain forests, tanzania. &lt;i&gt;African Journal of Ecology, 46&lt;/i&gt;(4), 479-487. &lt;a target="_blank" href="https://doi.org/10.1111/j.1365-2028.2007.00881.x"&gt;{https://doi.org/10.1111/j.1365-2028.2007.00881.x}</t>
  </si>
  <si>
    <t>Brennan, L. A. (2019). &lt;i&gt;Quantitative Analyses in Wildlife Science&lt;/i&gt;. Johns Hopkins University Press, Baltimore. &lt;a target="_blank" href="https://www.press.jhu.edu/books/title/11858/quantitative-analyses-wildlife-science"&gt;{https://www.press.jhu.edu/books/title/11858/quantitative-analyses-wildlife-science}</t>
  </si>
  <si>
    <t>Bridges, A. S., &amp; Noss, A. J. (2011). Behavior and Activity Patterns. In A. F. O'Connell, J. D. Nichols, &amp; K. U. Karanth (Eds.), &lt;i&gt;Camera Traps In Animal Ecology: Methods and Analyses&lt;/i&gt; (pp. 57-70). Springer. &lt;a target="_blank" href="https://doi.org/10.1007/978-4-431-99495-4"&gt;{https://doi.org/10.1007/978-4-431-99495-4}</t>
  </si>
  <si>
    <t>Broadley, K., Burton, A. C., Avgar, T., &amp; Boutin, S. (2019). Density‐dependent space use affects interpretation of camera trap detection rates. &lt;i&gt;Ecology and Evolution, 9&lt;/i&gt;(24), 14031-14041. &lt;a target="_blank" href="https://doi.org/10.1002/ece3.5840."&gt;{https://doi.org/10.1002/ece3.5840.}</t>
  </si>
  <si>
    <t>Brodie, J. F., Giordano, A. J., Zipkin, E. F., Bernard, H., Mohd‐Azlan, J., &amp; Ambu, L. (2015). Correlation and persistence of hunting and logging impacts on tropical rainforest mammals. &lt;i&gt;Conservation Biology, 29&lt;/i&gt;(1), 110-121. &lt;a target="_blank" href="https://doi.org/10.1111/cobi.12389"&gt;{https://doi.org/10.1111/cobi.12389}</t>
  </si>
  <si>
    <t>Broekman, M. J. E., Hoeks, S., Freriks, R., Langendoen, M. M., Runge, K. M., Savenco, E., Ter Harmsel, R., Huijbregts, M. A. J., &amp; Tucker, M. A. (2023). HomeRange: A global database of mammalian home ranges. &lt;i&gt;Global Ecology and Biogeography, 32&lt;/i&gt;(2), 198-205. &lt;a target="_blank" href="https://doi.org/10.1111/geb.13625"&gt;{https://doi.org/10.1111/geb.13625}</t>
  </si>
  <si>
    <t>Brooks, M., Bolker, B., Kristensen, K., Maechler, M., Magnusson, A., Skaug, H., Nielsen, A., Berg, C., &amp; Van Bentham, K. (2017).*glmmTMB: Generalized Linear Mixed Models using Template Model Builder.* R package version 1.1.10. &lt;a target="_blank" href="https://doi.org/10.32614/CRAN.package.glmmTMB"&gt;{https://doi.org/10.32614/CRAN.package.glmmTMB}}</t>
  </si>
  <si>
    <t>Brownlee, M., Warbington, C., &amp; Boyce., M. (2022). Monitoring Sitatunga (&lt;i&gt;Tragelaphus Spekii&lt;i&gt;) Populations Using Camera Traps. &lt;i&gt;African Journal of Ecology, 60&lt;/i&gt;(3), 377. &lt;a target="_blank" href="https://doi.org/10.1111/aje.12972"&gt;{https://doi.org/10.1111/aje.12972}</t>
  </si>
  <si>
    <t>Buckland, S. T. (2006). Point-Transect Surveys for Songbirds: Robust Methodologies. &lt;i&gt;The American Ornithologists’ Union, 123&lt;/i&gt;(2), 345-357. &lt;a target="_blank" href="https://doi.org/10.1642/0004-8038(2006)123[345:PSFSRM]2.0.CO;2"&gt;{https://doi.org/10.1642/0004-8038(2006)123[345:PSFSRM]2.0.CO;2}</t>
  </si>
  <si>
    <t>Buckland, S. T., D.R. Anderson, K.P. Burnham, &amp; J.L. Laake. (1998). &lt;i&gt;Distance Sampling: Estimating Abundance of Biological Populations&lt;/i&gt;. Chapman &amp; Hall, London. &lt;a target="_blank" href="https://doi.org/10.1007/978-94-011-1574-2"&gt;{https://doi.org/10.1007/978-94-011-1574-2}</t>
  </si>
  <si>
    <t>Buckland, S. T., E. A. Rexstad, T. A. Marques, C. S. Oedekoven. (2015). &lt;i&gt;Mathematics and Statistics. Distance Sampling: Methods and Applications.&lt;/i&gt; Springer International Publishing. &lt;a target="_blank" href="https://doi.org/10.1007/978-3-319-19219-2"&gt;{https://doi.org/10.1007/978-3-319-19219-2}</t>
  </si>
  <si>
    <t>Baddeley, A. (N.D.) &lt;i&gt;Spatial Point Processes and Their Applications.&lt;/i&gt; School of Mathematics &amp; Statistics, University of Western Australia. &lt;a target="_blank" href="https://www.researchgate.net/profile/Mohamed-Mourad-Lafifi/post/One-dimensional-spatial-point-processes/attachment/59d641b279197b807799d9fb/AS%3A436024913469445%401480967848679/download/07-baddeley-point-process-poisson-coverage-sensor-simulation.pdf"&gt;{https://www.researchgate.net/profile/Mohamed-Mourad-Lafifi/post/One-dimensional-spatial-point-processes/attachment/59d641b279197b807799d9fb/AS%3A436024913469445%401480967848679/download/07-baddeley-point-process-poisson-coverage-sensor-simulation.pdf}</t>
  </si>
  <si>
    <t>Burgar, J. M., Burton, A. C., &amp; Fisher, J. T. (2019). The importance of considering multiple interacting species for conservation of species at risk. &lt;i&gt;Conservation Biology, 33&lt;/i&gt;(3), 709-715. &lt;a target="_blank" href="https://doi.org/10.1111/cobi.13233"&gt;{https://doi.org/10.1111/cobi.13233}</t>
  </si>
  <si>
    <t>Burgar, J. M., Stewart, F. E. C., Volpe, J. P., Fisher, J. T., &amp; Burton, A. C. (2018). Estimating Density for species conservation: comparing camera trap spatial count models to genetic spatial capture-recapture models. &lt;i&gt;Global Ecology and Conservation, 15&lt;/i&gt;, Article e00411. &lt;a target="_blank" href="https://doi.org/10.1016/j.gecco.2018.e00411"&gt;{https://doi.org/10.1016/j.gecco.2018.e00411}</t>
  </si>
  <si>
    <t>Burkholder, E. N., Jakes, A. F., Jones, P. F., Hebblewhite, M., &amp; Bishop, C. J. (2018). To Jump or Not to Jump: Mule Deer and White-Tailed Deer Fence Crossing Decisions. &lt;i&gt;Wildlife Society Bulletin&lt;i&gt;, &lt;i&gt;42&lt;/i&gt;(3), 420-429. &lt;a target="_blank" href="https://doi.org/10.1002/wsb.898"&gt;{https://doi.org/10.1002/wsb.898}</t>
  </si>
  <si>
    <t>Burton, A. C., Neilson, E., Moreira, D., Ladle, A., Steenweg, R., Fisher, J. T., Bayne, E., Boutin, S., &amp; Stephens, P. (2015). Camera trap Trapping: A Review and Recommendations for Linking Surveys to Ecological Processes. &lt;i&gt;Journal of Applied Ecology&lt;i&gt;, &lt;i&gt;52&lt;/i&gt;(3), 675-685. &lt;a target="_blank" href="https://doi.org/10.1111/1365-2664.12432"&gt;{https://doi.org/10.1111/1365-2664.12432}</t>
  </si>
  <si>
    <t>Byrne, M. &amp; Golden, J. (2021). &lt;i&gt;Occupancy Modeling.&lt;/i&gt; &lt;a target="_blank" href="https://kevintshoemaker.github.io/NRES-746/Occupancy.html"&gt;{https://kevintshoemaker.github.io/NRES-746/Occupancy.html}</t>
  </si>
  <si>
    <t>Campbell, A. (2024). &lt;i&gt;Package ‘overlap’&lt;/i&gt;. R package version 0.3.9. &lt;a target="_blank" href="https://cran.r-project.org/web/packages/overlap/index.html"&gt;{https://cran.r-project.org/web/packages/overlap/index.html}</t>
  </si>
  <si>
    <t>Cao, A. (2021, Jun 14) &lt;i&gt;Hurdle models.&lt;/i&gt; [Video]. YouTube. &lt;a target="_blank" href="https://www.youtube.com/watch?v=q2NRQBcihQY"&gt;{https://www.youtube.com/watch?v=q2NRQBcihQY}</t>
  </si>
  <si>
    <t>Cappelle, N., Després‐Einspenner, M., Howe, E. J., Boesch, C., &amp; Kühl, H. S. (2019). Validating camera trap distance sampling for chimpanzees. &lt;i&gt;American Journal of Primatology, 81&lt;/i&gt;(3), e22962. &lt;a target="_blank" href="https://doi.org/10.1002/ajp.22962"&gt;{https://doi.org/10.1002/ajp.22962}</t>
  </si>
  <si>
    <t>Cappelle, N., Howe, E. J., Boesch, C., &amp; Kühl, H. S. (2021). Estimating Animal Abundance and Effort-Precision Relationship with Camera Trap Distance Sampling. &lt;i&gt;Ecosphere, 12&lt;/i&gt;(1). &lt;a target="_blank" href="https://doi.org/10.1002/ecs2.3299"&gt;{https://doi.org/10.1002/ecs2.3299}</t>
  </si>
  <si>
    <t>Caravaggi, A., Banks, P. B., Burton, A. C., Finlay, C. M. V., Haswell, P. M., Hayward, M. W., Rowcliffe, M. J., Wood, M. D., Pettorelli, N., &amp; Sollmann, R. (2017). A review of camera trapping for conservation behaviour research&lt;i&gt;. Remote Sensing in Ecology and Conservation, 3&lt;/i&gt;(3), 109-122. &lt;a target="_blank" href="https://doi.org/10.1002/rse2.48"&gt;{https://doi.org/10.1002/rse2.48}</t>
  </si>
  <si>
    <t>Caravaggi, A., Burton, A. C., Clark, D. A., Fisher, J. T., Grass, A., Green, S., Hobaiter, C., Hofmeester, T. R., Kalan, A. K., Rabaiotti, D., &amp; Rivet, D. (2020). A Review of Factors To Consider When Using Camera Traps To Study Animal Behavior To Inform Wildlife Ecology And Conservation. &lt;i&gt;Conservation Science and Practice, 2&lt;/i&gt;(8). &lt;a target="_blank" href="https://doi.org/10.1111/csp2.239"&gt;{https://doi.org/10.1111/csp2.239}</t>
  </si>
  <si>
    <t>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&lt;i&gt;Animal Conservation, 4&lt;/i&gt;(1), 75-79. &lt;a target="_blank" href="https://doi.org/10.1017/S1367943001001081"&gt;{https://doi.org/10.1017/S1367943001001081}</t>
  </si>
  <si>
    <t>Caughley, G. (1977). &lt;/i&gt;Analysis of Vertebrate Populations&lt;i&gt; (pp. 234). Wiley. &lt;a target="_blank" href="https://books.google.ca/books/about/Analysis_of_Vertebrate_Populations.html?id=qAcUAQAAIAAJ&amp;redir_esc=y"&gt;{https://books.google.ca/books/about/Analysis_of_Vertebrate_Populations.html?id=qAcUAQAAIAAJ&amp;redir_esc=y}</t>
  </si>
  <si>
    <t>Chandler, R. B., &amp; Royle, J. A. (2013). Spatially explicit models for inference about Density in unmarked or partially marked populations. &lt;i&gt;The Annals of Applied Statistics, 7&lt;/i&gt;(2), 936-954. &lt;a target="_blank" href="https://doi.org/10.1214/12-aoas610"&gt;{https://doi.org/10.1214/12-aoas610}</t>
  </si>
  <si>
    <t>Chao, A., Gotelli, N.J., Hsieh, T. C., Sander, E. L., Ma, K. H., Colwell, R. K. &amp; Ellison, A. M. (2014). Rarefaction and extrapolation with Hill numbers: a framework for sampling and estimation in species diversity studies. &lt;i&gt;Ecological Monographs, 84&lt;/i&gt;, 45-67. &lt;a target="_blank" href="https://doi.org/10.1890/13-0133.1"&gt;{https://doi.org/10.1890/13-0133.1}</t>
  </si>
  <si>
    <t>Chatterjee, N., Schuttler, T. G., Nigam, P., &amp; Habib, B. (2021). Deciphering the rarity-detectability continuum: optimizing Survey design for terrestrial mammalian community. &lt;i&gt;Ecosphere 12&lt;/i&gt;(9), e03748. &lt;a target="_blank" href="https://doi.org/10.1002/ecs2.3748"&gt;{https://doi.org/10.1002/ecs2.3748}</t>
  </si>
  <si>
    <t>Clark, T. G., Bradburn, M. J., Love, S. B., &amp; Altman, D. G. (2003). Survival Analysis Part I: Basic Concepts and First Analyses. &lt;i&gt;British Journal of Cancer, 89&lt;/i&gt;(2), 232-38. &lt;a target="_blank" href="https://doi.org/10.1038/sj.bjc.6601118"&gt;{https://doi.org/10.1038/sj.bjc.6601118}</t>
  </si>
  <si>
    <t>Clarke, J. D. (2019).comparing Clustered Sampling Designs for Spatially Explicit Estimation of Population Density. &lt;i&gt;Population Ecology, 61&lt;/i&gt;, 93-101. &lt;a target="_blank" href="https://doi.org/10.1002/1438-390X.1011"&gt;{https://doi.org/10.1002/1438-390X.1011}</t>
  </si>
  <si>
    <t>Clarke, J., Bohm, H., Burton, C., Constantinou, A. (2023). &lt;i&gt;Using Camera Traps to Estimate Medium and Large Mammal Density: Comparison of Methods and Recommendations for Wildlife Managers&lt;/i&gt;. &lt;a target="_blank" href="https://doi.org/10.13140/RG.2.2.18364.72320"&gt;{https://doi.org/10.13140/RG.2.2.18364.72320}</t>
  </si>
  <si>
    <t>Clevenger, A. P., &amp; Waltho, N. (2005). Performance indices to identify attributes of highway crossing structures facilitating movement of large mammals. &lt;i&gt;Biological Conservation, 121&lt;/i&gt;(3), 453-464. &lt;a target="_blank" href="https://doi.org/10.1016/j.biocon.2004.04.025"&gt;{https://doi.org/10.1016/j.biocon.2004.04.025}</t>
  </si>
  <si>
    <t>Codling, E. A., Plank, M. J., &amp; Benhamou, S. (2008). Random walk models in biology. &lt;i&gt;Journal of The Royal Society Interface, 5&lt;/i&gt;(25), 813-834. &lt;a target="_blank" href="https://doi.org/10.1098/rsif.2008.0014"&gt;{https://doi.org/10.1098/rsif.2008.0014}</t>
  </si>
  <si>
    <t>Coltrane, J., DeCesare, N. J., Horne, J. S., &amp; Lukacs, P. M. (2024). Comparing camera-based ungulate Density estimates: A case study using island populations of bighorn sheep and mule deer. &lt;i&gt;The Journal of Wildlife Management, 88&lt;/i&gt;(7), e22636. &lt;a target="_blank" href="https://doi.org/10.1002/jwmg.22636"&gt;{https://doi.org/10.1002/jwmg.22636}</t>
  </si>
  <si>
    <t>Columbia Mountains Institute of Applied Ecology [CMI]. (2020) &lt;i&gt;Chris Beirne: Tips and Tricks for the Organization and Analysis of Camera Trap Data&lt;/i&gt;. &lt;a target="_blank" href="https://www.youtube.com/watch?v=VadXgBMhiTY"&gt;{https://www.youtube.com/watch?v=VadXgBMhiTY}</t>
  </si>
  <si>
    <t>Colwell, R. K. (2022). &lt;i&gt;EstimateS: Statistical Estimation of Species Richness and Shared Species from Samples&lt;/i&gt;. Version 9.1. &lt;a target="_blank" href="https://www.robertkcolwell.org/pages/1407"&gt;{https://www.robertkcolwell.org/pages/1407}</t>
  </si>
  <si>
    <t>Colwell, R. K., &amp; Coddington, J. A. (1994).Estimating terrestrial biodiversity through extrapolation. &lt;i&gt;Philosophical Transactions of the Royal Society of London. Series B, Biological Sciences, 345&lt;/i&gt;, 101-118. &lt;a target="_blank" href="https://doi.org/10.1098/rstb.1994.0091"&gt;{https://doi.org/10.1098/rstb.1994.0091}</t>
  </si>
  <si>
    <t>Colwell, R. K., Mao, C. X., &amp; Chang, J. (2004). Interpolating, Extrapolating, and Comparing Incidence-based Species Accumulation Curves. &lt;i&gt;Ecology, 85&lt;/i&gt;(10), 2717-2727. &lt;a target="_blank" href="https://doi.org/10.1890/03-0557"&gt;{https://doi.org/10.1890/03-0557}</t>
  </si>
  <si>
    <t>Colwell, R., Chao, A., Gotelli, N., Lin, S., Mao, C., Chazdon, R., &amp; Longino, J. (2012). Models and estimators linking individual-based and sample-based rarefaction, extrapolation and comparison of assemblages. &lt;i&gt;Journal of Plant Ecology, 5&lt;/i&gt;(1), 3-21. &lt;a target="_blank" href="https://doi.org/10.1093/jpe/rtr044"&gt;{https://doi.org/10.1093/jpe/rtr044}</t>
  </si>
  <si>
    <t>Colyn, R. B., Radloff, F., &amp; O'Riain, M. J. (2018). Camera trapping mammals in the scrubland’s of the cape floristic kingdom - the importance of effort, spacing and trap placement. &lt;i&gt;Biodiversity and Conservation, 27&lt;/i&gt;(2), 503-520. &lt;a target="_blank" href="https://doi.org/10.1007/s10531-017-1448-z"&gt;{https://doi.org/10.1007/s10531-017-1448-z}</t>
  </si>
  <si>
    <t>Cove, M. (2020a, Sep 27). &lt;i&gt;Occupancy Modeling Video 1 -- Sampling Techniques for Mammals.&lt;/i&gt; [Video]. YouTube. &lt;a target="_blank" href="https://www.youtube.com/watch?v=n21Ugw0lYcY"&gt;{https://www.youtube.com/watch?v=n21Ugw0lYcY}</t>
  </si>
  <si>
    <t>Cove, M. (2020b, Sep 27). &lt;i&gt;Occupancy Modeling Video 2 -- Introductory Statistical Review.&lt;/i&gt; [Video]. YouTube. &lt;a target="_blank" href="https://www.youtube.com/watch?v=u--F8_oRpVU&amp;t=1s"&gt;{https://www.youtube.com/watch?v=u--F8_oRpVU&amp;t=1s}</t>
  </si>
  <si>
    <t>Cove, M. (2020c, Sep 27). &lt;i&gt;Occupancy Modeling Video 3 -- What are Occupancy Models and What are the Applications?&lt;/i&gt; [Video]. YouTube. &lt;a target="_blank" href="https://www.youtube.com/watch?v=-F-txltI_iA"&gt;{https://www.youtube.com/watch?v=-F-txltI_iA}</t>
  </si>
  <si>
    <t>Cove, M. (2020d, Sep 28). &lt;i&gt;Occupancy Modeling Video 4 -- How to Run and Interpret the Models in PRESENCE&lt;/i&gt; [Video]. YouTube. &lt;a target="_blank" href="https://www.youtube.com/watch?v=DVo4KVMPnWg"&gt;{https://www.youtube.com/watch?v=DVo4KVMPnWg}</t>
  </si>
  <si>
    <t>Crisfield, V. E., Guillaume Blanchet, F., Raudsepp‐Hearne, C., &amp; Gravel, D. (2024). How and why species are rare: Towards an understanding of the ecological causes of rarity. &lt;i&gt;Ecography, 2024&lt;/i&gt;(2), e07037. &lt;a target="_blank" href="https://doi.org/10.1111/ecog.07037"&gt;{https://doi.org/10.1111/ecog.07037}</t>
  </si>
  <si>
    <t>Cusack, J., Dickman, A. J., Rowcliffe, J. M., Carbone, C., Macdonald, D. W., &amp; Coulson, T. (2015). Random versus Game Trail-based Camera trap Placement Strategy for Monitoring Terrestrial Mammal Communities. &lt;i&gt;PloS One&lt;i&gt;,&lt;i&gt;10&lt;/i&gt;(5), e0126373. &lt;a target="_blank" href="https://doi.org/10.1371/journal.pone.0126373"&gt;{https://doi.org/10.1371/journal.pone.0126373}</t>
  </si>
  <si>
    <t>Davis, R. S., Stone, E. L., Gentle, L. K., Mgoola, W. O., Uzal, A., &amp; Yarnell, R. W. (2021). Spatial Partial Identity Model Reveals Low Densities of Leopard and Spotted Hyaena in a Miombo Woodland. &lt;i&gt;Journal of Zoology, 313&lt;/i&gt;, 43-53. &lt;a target="_blank" href="https://zslpublications.onlinelibrary.wiley.com/doi/epdf/10.1111/jzo.12838"&gt;{https://zslpublications.onlinelibrary.wiley.com/doi/epdf/10.1111/jzo.12838}</t>
  </si>
  <si>
    <t>DE-CTR ACCEL (2016, Dec 21) &lt;i&gt;Using Hurdle Models to Analyze Zero-Inflated Count Data.&lt;/i&gt; [Video]. YouTube. &lt;a target="_blank" href="https://www.youtube.com/watch?v=CvM6j8hE8lE"&gt;{https://www.youtube.com/watch?v=CvM6j8hE8lE}</t>
  </si>
  <si>
    <t>Delisle, Z. J., Henrich, M., Palencia, P., &amp; Swihart, R. K. (2023). Reducing bias in density estimates for unmarked populations that exhibit reactive behaviour towards camera traps. &lt;i&gt;Methods in Ecology and Evolution, 14&lt;/i&gt;(12), 3100-3111. &lt;a target="_blank" href="https://doi.org/10.1111/2041-210X.14247"&gt;{https://doi.org/10.1111/2041-210X.14247}</t>
  </si>
  <si>
    <t>Dénes, F. V., Silveira, L. F., Beissinger, S. R., &amp; Isaac, N. (2015). Estimating Abundance of Unmarked Animal Populations: Accounting for Imperfect Detection and Other Sources of Zero Inflation. &lt;i&gt;Methods in Ecology and Evolution, 6&lt;/i&gt;(5), 543-556. &lt;a target="_blank" href="https://doi.org/10.1111/2041-210x.12333"&gt;{https://doi.org/10.1111/2041-210x.12333}</t>
  </si>
  <si>
    <t>Deng, C., Daley, T., &amp; Smith, A. (2015). Applications of species accumulation curves in large‐scale biological data analysis. &lt;i&gt;Quantitative Biology&lt;i&gt;, &lt;i&gt;3&lt;/i&gt;(3), 135-144. &lt;a target="_blank" href="https://doi.org/10.1007/s40484-015-0049-7"&gt;{https://doi.org/10.1007/s40484-015-0049-7}</t>
  </si>
  <si>
    <t>Després‐Einspenner, M., Howe, E. J., Drapeau, P., &amp; Kühl, H. S. (2017). An empirical evaluation of camera trapping and spatially explicit capture‐recapture models for estimating chimpanzee density. &lt;i&gt;American Journal of Primatology, 79&lt;/i&gt;(7), e22647. &lt;a target="_blank" href="https://doi.org/10.1002/ajp.22647"&gt;{https://doi.org/10.1002/ajp.22647}</t>
  </si>
  <si>
    <t>Dey, S., Moqanaki, E., Milleret, C., Dupont, P., Tourani, M., &amp; Bischof, R. (2023). Modelling spatially autocorrelated detection probabilities in spatial capture-recapture using random effects. &lt;i&gt;Ecological Modelling, 479&lt;/i&gt;, 110324. &lt;a target="_blank" href="https://doi.org/10.1016/j.ecolmodel.2023.110324"&gt;{https://doi.org/10.1016/j.ecolmodel.2023.110324}</t>
  </si>
  <si>
    <t>Dickie, M. (2022, April 19). “NEW PAPER ALERT!” Tweet. @MelanieDickie. &lt;a target="_blank" href="https://twitter.com/MelanieDickie/status/1516432277009403904"&gt;{https://twitter.com/MelanieDickie/status/1516432277009403904}</t>
  </si>
  <si>
    <t>Dillon, A., &amp; Kelly, M. J. (2008). Ocelot Home Range, Overlap and Density: Comparing Radio Telemetry with Camera Trapping. &lt;i&gt;Journal of Zoology, 275&lt;/i&gt;, 391-398. &lt;a target="_blank" href="https://doi.org/10.1111/j.1469-7998.2008.00452.x"&gt;{https://doi.org/10.1111/j.1469-7998.2008.00452.x}</t>
  </si>
  <si>
    <t>Donovan, T., Hines, J., &amp; MacKenzie, D. (2024). OCCUPANCYTUTS: Occupancy modelling tutorials with RPRESENCE. &lt;i&gt;Methods in Ecology and Evolution, 15&lt;/i&gt;(3), 477-483. &lt;a target="_blank" href="https://doi.org/10.1111/2041-210X.14285"&gt;{https://doi.org/10.1111/2041-210X.14285}</t>
  </si>
  <si>
    <t>Doran-Myers, D. (2018). &lt;i&gt;Methodological Comparison of Canada Lynx Density Estimation&lt;/i&gt; [Master of Science in Ecology thesis, University of Alberta]. ERA: Education and Research Archive. &lt;a target="_blank" href="https://doi.org/10.7939/R3Q815805"&gt;{https://doi.org/10.7939/R3Q815805}</t>
  </si>
  <si>
    <t>Dubey, A (n.d.). &lt;i&gt;species abundance.&lt;/i&gt; &lt;a target="_blank" href="https://www.britannica.com/science/species-abundance"&gt;{https://www.britannica.com/science/species-abundance}</t>
  </si>
  <si>
    <t>Dunne, B. M., &amp; Quinn, M. S. (2009). Effectiveness of above-ground pipeline mitigation for moose (&lt;i&gt;Alces alces&lt;i&gt;) and other large mammals. &lt;i&gt;Biological Conservation, 142&lt;/i&gt;(2), 332-343. &lt;a target="_blank" href="https://doi.org/10.1016/j.biocon.2008.10.029"&gt;{https://doi.org/10.1016/j.biocon.2008.10.029}</t>
  </si>
  <si>
    <t>Dupont, G., Royle, J. A., Nawaz, M. A., &amp; Sutherland, C. (2021). Optimal sampling design for spatial capture-recapture. &lt;i&gt;Ecology, 102&lt;/i&gt;(3), e03262. &lt;a target="_blank" href="https://doi.org/10.1002/ecy.3262"&gt;{https://doi.org/10.1002/ecy.3262}</t>
  </si>
  <si>
    <t>Duquette, J. F., Belant, J. L., Svoboda, N. J., Beyer Jr., D. E., &amp; Albright, C. A. (2014). Comparison of occupancy modeling and radiotelemetry to estimate ungulate population dynamics. &lt;i&gt;Population Ecology, 56,&lt;/i&gt; 481-492. &lt;a target="_blank" href="https://www.academia.edu/23421255/."&gt;{https://www.academia.edu/23421255/.}</t>
  </si>
  <si>
    <t>Efford, M. (2004). Density Estimation in Live-Trapping Studies. &lt;i&gt;Oikos, 106&lt;/i&gt;(3), 598-610. &lt;a target="_blank" href="http://www.jstor.org.login.ezproxy.library.ualberta.ca/stable/3548382"&gt;{http://www.jstor.org.login.ezproxy.library.ualberta.ca/stable/3548382}}</t>
  </si>
  <si>
    <t>Efford, M. (2023). &lt;i&gt;openCR: Open population capture-recapture models&lt;/i&gt;. R package version 2.2.6. &lt;a target="_blank" href="https://CRAN.R-project.org/package=openCR"&gt;{https://CRAN.R-project.org/package=openCR}</t>
  </si>
  <si>
    <t>Efford, M. (2024a). &lt;i&gt;Package 'secr': Spatially Explicit Capture-Recapture&lt;/i&gt;. R package version 4.6.9. &lt;a target="_blank" href="https://CRAN.R-project.org/package=secr"&gt;{https://CRAN.R-project.org/package=secr}</t>
  </si>
  <si>
    <t>Efford, M. (2024b). &lt;i&gt;secr 4.6 - spatially explicit capture-recapture in R.&lt;/i&gt; &lt;a target="_blank" href="https://cran.r-project.org/web/packages/secr/vignettes/secr-overview.pdf"&gt;{https://cran.r-project.org/web/packages/secr/vignettes/secr-overview.pdf}</t>
  </si>
  <si>
    <t>Efford, M. G. (2022). &lt;i&gt;Mark-resight in secr 4. 5. 1-20. &lt;/i&gt; &lt;a target="_blank" href="https://www.otago.ac.nz/Density/pdfs/secr-markresight.pdf"&gt;{https://www.otago.ac.nz/Density/pdfs/secr-markresight.pdf}</t>
  </si>
  <si>
    <t>Efford, M. G., &amp; Boulanger, J. (2019). Fast Evaluation of Study Designs for Spatially Explicit Capture-Recapture. &lt;i&gt;Methods in Ecology and Evolution, 10&lt;/i&gt;(9), 1529-1535. &lt;a target="_blank" href="https://doi.org/10.1111/2041-210X.13239"&gt;{https://doi.org/10.1111/2041-210X.13239}</t>
  </si>
  <si>
    <t>Efford, M. G., &amp; Dawson, D. K. (2012). Occupancy in continuous habitat. &lt;i&gt;Ecosphere, 3&lt;/i&gt;(4). Article 32. &lt;a target="_blank" href="https://doi.org/10.1890/es11-00308.1"&gt;{https://doi.org/10.1890/es11-00308.1}</t>
  </si>
  <si>
    <t>Efford, M. G., &amp; Hunter, C. M. (2018). Spatial Capture-mark-resight Estimation of Animal Population Density. &lt;i&gt;Biometrics, 74&lt;/i&gt;(2), 411-420. &lt;a target="_blank" href="https://doi.org/10.1111/biom.12766"&gt;{https://doi.org/10.1111/biom.12766}</t>
  </si>
  <si>
    <t>Efford, M. G., Borchers, D. L., &amp; Byrom, A. E. (2009a). Density Estimation by Spatially Explicit Capture-Recapture: Likelihood-Based Methods. &lt;i&gt;In&lt;/i&gt; D. L. Thomson, E. G. Cooch, &amp; M. J. Conroy (Eds.), &lt;i&gt;Modeling Demographic Processes In Marked Populations&lt;/i&gt; (pp. 255-269). &lt;a target="_blank" href="https://doi.org/10.1007/978-0-387-78151-8_11"&gt;{https://doi.org/10.1007/978-0-387-78151-8_11}</t>
  </si>
  <si>
    <t>Efford, M. G., Dawson, D. K., &amp; Borchers, D. L. (2009b). Population Density estimated from locations of individuals on a passive detector array. &lt;i&gt;Ecology, 90&lt;/i&gt;(10), 2676-2682. &lt;a target="_blank" href="https://doi.org/10.1890/08-1735.1"&gt;{https://doi.org/10.1890/08-1735.1}</t>
  </si>
  <si>
    <t>Efford, M. G., Dawson, D. K., &amp; Robbins, C. S. (2004). DENSITY: Software for analysing capture-recapture data from passive detector arrays. &lt;i&gt;Animal Biodiversity and Conservation, 27&lt;/i&gt;(1), 217-228. &lt;a target="_blank" href="https://doi.org/10.32800/abc.2004.27.0217"&gt;{https://doi.org/10.32800/abc.2004.27.0217}</t>
  </si>
  <si>
    <t>Espartosa, K. D., Pinotti, B. T., &amp; Pardini, R. (2011). Performance of Camera Trapping and Track Counts for Surveying Large Mammals in Rainforest Remnants. &lt;i&gt;Biodiversity Conservation, 20&lt;/i&gt;(12), 2815-2829. &lt;a target="_blank" href="https://doi.org/10.1007/s10531-011-0110-4"&gt;{https://doi.org/10.1007/s10531-011-0110-4}</t>
  </si>
  <si>
    <t>Estevo, C. A., Nagy-Reis, M. B., &amp; Nichols, J. D. (2017). When habitat matters: Habitat preferences can modulate co-occurrence patterns of similar sympatric species. &lt;i&gt;PLOS ONE, 12&lt;/i&gt;(7), e0179489. &lt;a target="_blank" href="https://doi.org/10.1371/journal.pone.0179489"&gt;{https://doi.org/10.1371/journal.pone.0179489}</t>
  </si>
  <si>
    <t>Estevo, C. A., Nagy-Reis, M. B., &amp; Nichols, J. D. (2017). When habitat matters: Habitat preferences can modulate co-occurrence patterns of similar sympatric species. &lt;i&gt;PLOS One, 12&lt;/i&gt;(7), e0179489. &lt;a target="_blank" href="https://doi.org/10.1371/journal.pone.0179489"&gt;{https://doi.org/10.1371/journal.pone.0179489}</t>
  </si>
  <si>
    <t>Evans, M. J. &amp; Rittenhouse, T. A. G. (2018). Evaluating Spatially Explicit Density Estimates of Unmarked Wildlife Detected by Remote Cameras. &lt;i&gt;The Journal of Applied Ecology 55&lt;/i&gt;(6), 2565-74. &lt;a target="_blank" href="https://doi.org/10.1111/1365-2664.13194"&gt;{https://doi.org/10.1111/1365-2664.13194}</t>
  </si>
  <si>
    <t>Fancourt, B. A. (2016). Avoiding the subject: The implications of avoidance behaviour for detecting predators. &lt;i&gt;Behavioral Ecology and Sociobiology, 70&lt;/i&gt;(9), 1535-1546. &lt;a target="_blank" href="https://doi.org/10.1007/s00265-016-2162-7"&gt;{https://doi.org/10.1007/s00265-016-2162-7}</t>
  </si>
  <si>
    <t>Fegraus, E. H., Lin, K., Ahumada, J. A., Baru, C., Chandra, S., &amp; Youn, C. (2011). Data acquisition and management software for camera trap data: A case study from the TEAM Network. &lt;i&gt;Ecological Informatics, 6&lt;/i&gt;(6), 345-353. &lt;a target="_blank" href="https://doi.org/10.1016/j.ecoinf.2011.06.003"&gt;{https://doi.org/10.1016/j.ecoinf.2011.06.003}</t>
  </si>
  <si>
    <t>Fennell, M., Beirne, C., &amp; Burton, A. C. (2022). Use of object detection in camera trap image identification: Assessing a method to rapidly and accurately classify human and animal detections for research and application in recreation ecology. &lt;i&gt;Global Ecology and Conservation, 35&lt;/i&gt;. &lt;a target="_blank" href="https://doi.org/10.1016/j.gecco.2022.e02104"&gt;{https://doi.org/10.1016/j.gecco.2022.e02104}</t>
  </si>
  <si>
    <t>Ferreira-Rodríguez, N., &amp; Pombal, M. A. (2019). Bait effectiveness in camera trap studies in the Iberian Peninsula. &lt;i&gt;Mammal Research, 64&lt;/i&gt;(2), 155-164. &lt;a target="_blank" href="https://doi.org/10.1007/s13364-018-00414-1"&gt;{https://doi.org/10.1007/s13364-018-00414-1}</t>
  </si>
  <si>
    <t>Fidino, M. (2021a) &lt;i&gt;multi-state-occupancy-models.&lt;/i&gt; &lt;a target="_blank" href="https://github.com/mfidino/integrated-occupancy-model"&gt;{https://github.com/mfidino/integrated-occupancy-model}</t>
  </si>
  <si>
    <t>Fidino, M. (2021b) &lt;i&gt;A gentle introduction to an integrated occupancy model that combines presence-only and detection/non-detection data, and how to fit it in JAGS&lt;/i&gt; &lt;a target="_blank" href="https://masonfidino.com/bayesian_integrated_model"&gt;{https://masonfidino.com/bayesian_integrated_model}</t>
  </si>
  <si>
    <t>Fidino, M. (2021c) &lt;i&gt;integrated-occupancy-models&lt;/i&gt; &lt;a target="_blank" href="https://github.com/mfidino/integrated-occupancy-model"&gt;{https://github.com/mfidino/integrated-occupancy-model}</t>
  </si>
  <si>
    <t>Fidino, M. (2021d) &lt;i&gt;So, you don't have enough data to fit a dynamic occupancy model? An introduction to auto-logistic occupancy models.&lt;/i&gt; &lt;a target="_blank" href="https://masonfidino.com/autologistic_occupancy_model"&gt;{https://masonfidino.com/autologistic_occupancy_model}</t>
  </si>
  <si>
    <t>Fidino, M. (2021e) &lt;i&gt;auto-logistic-occupancy.&lt;/i&gt; &lt;a target="_blank" href="https://github.com/mfidino/auto-logistic-occupancy"&gt;{https://github.com/mfidino/auto-logistic-occupancy}</t>
  </si>
  <si>
    <t>Fidino, M. (2021F) &lt;i&gt;Using the mgcvmgcv package to create a generalized additive occupancy model in R.&lt;/i&gt; &lt;a target="_blank" href="https://masonfidino.com/generalized_additive_occupancy_model"&gt;{https://masonfidino.com/generalized_additive_occupancy_model}</t>
  </si>
  <si>
    <t>Fidino, M. (2023) &lt;i&gt;autoOcc: An R package for fitting autologistic occupancy models.&lt;/i&gt; R package version 0.1.1, &lt;a target="_blank" href="https://github.com/mfidino/autoOcc"&gt;{https://github.com/mfidino/autoOcc}</t>
  </si>
  <si>
    <t>Fidino, M., &amp; Magle, S. B. (2017). Using Fourier series to predict periodic patterns in dynamic occupancy models. &lt;i&gt;Ecosphere,8&lt;/i&gt;(9) , e01944. &lt;a target="_blank" href="https://doi.org/10.1002/ecs2.1944"&gt;{https://doi.org/10.1002/ecs2.1944}</t>
  </si>
  <si>
    <t>Fidino, M., Barnas, G. R., Lehrer, E. W., Murray, M. H., &amp; Magle, S. B. (2020). Effect of Lure on Detecting Mammals with Camera Traps. &lt;i&gt;Wildlife Society Bulletin&lt;/i&gt;. &lt;a target="_blank" href="https://doi.org/10.1002/wsb.1122"&gt;{https://doi.org/10.1002/wsb.1122}</t>
  </si>
  <si>
    <t>Findlay, M. A., Briers, R. A., &amp; White, P. J. C. (2020). Component processes of detection probability in camera-trap studies: understanding the occurrence of false-negatives. &lt;i&gt;Mammal Research, 65&lt;/i&gt;, 167-180. &lt;a target="_blank" href="https://doi.org/10.1007/s13364-020-00478-y"&gt;{https://doi.org/10.1007/s13364-020-00478-y}</t>
  </si>
  <si>
    <t>Fisher, J. T., &amp; Burton, C. (2012). &lt;i&gt;Monitoring Mammals in Alberta: Recommendations for Remote Camera Trapping&lt;/i&gt;. Alberta Innovates - Technology Futures &amp; Alberta Biodiversity Monitoring Institute. &lt;a target="_blank" href="https://doi.org/0.13140/RG.2.1.3944.3680"&gt;{https://doi.org/0.13140/RG.2.1.3944.3680}</t>
  </si>
  <si>
    <t>Fisher, J. T., Anholt, B., &amp; Volpe, J. P. (2011). Body Mass Explains Characteristic Scales of Habitat Selection in Terrestrial Mammals. &lt;i&gt;Ecology and Evolution&lt;i&gt;, &lt;i&gt;1&lt;/i&gt;(4), 517-528. &lt;a target="_blank" href="https://doi.org/10.1002/ece3.45"&gt;{https://doi.org/10.1002/ece3.45}</t>
  </si>
  <si>
    <t>Fisher, J. T., Wheatley, M., &amp; Mackenzie, D. (2014). Spatial Patterns of Breeding Success of Grizzly Bears derived from Hierarchical Multistate Models. &lt;i&gt;Conservation Biology, 28&lt;/i&gt;(5), 1249-1259. &lt;a target="_blank" href="https://doi.org/10.1111/cobi.12302"&gt;{https://doi.org/10.1111/cobi.12302}</t>
  </si>
  <si>
    <t>Fiske, I. &amp; Chandler, R. (2011). unmarked: An R Package for Fitting Hierarchical Models of Wildlife Occurrence and Abundance. &lt;i&gt;Journal of Statistical Software, 43&lt;/i&gt;(10), 1-23. &lt;a target="_blank" href="https://www.jstatsoft.org/v43/i10"&gt;{https://www.jstatsoft.org/v43/i10}</t>
  </si>
  <si>
    <t>Flather, C. H., &amp; Sieg, C. H. (2007). Species rarity: definition, causes, and classification. In M. G. Raphael, &amp; R. Molina (Eds.), &lt;i&gt;Conservation of Rare or Little-Known Species: Biological, Social, and Economic Considerations&lt;/i&gt; (pp. 40-66). &lt;a target="_blank" href="https://www.researchgate.net/publication/236965289_Species_rarity_definition_causes_and_classification#:~:text=Rarity%20is%20a%20relative%20concept,of%20other%20organisms%20of%20comparable"&gt;{https://www.researchgate.net/publication/236965289_Species_rarity_definition_causes_and_classification#:~:text=Rarity%20is%20a%20relative%20concept,of%20other%20organisms%20of%20comparable}</t>
  </si>
  <si>
    <t>Fleming, J., Grant, E. H. C., Sterrett, S. C., &amp; Sutherland, C. (2021). Experimental evaluation of spatial capture-recapture study design. &lt;i&gt;Ecological Applications, 31&lt;/i&gt;(7), e02419. &lt;a target="_blank" href="https://doi.org/10.1002/eap.2419"&gt;{https://doi.org/10.1002/eap.2419}</t>
  </si>
  <si>
    <t>Foca, J. M. (2021). &lt;i&gt;Camera Traps for Evaluating Ungulate Densities and Interspecific Interactions in the Beaver Hills Region of Alberta&lt;/i&gt;. [Master's thesis, University of Alberta]. &lt;a target="_blank" href="https://doi.org/10.7939/r3-bm8f-yj13"&gt;{https://doi.org/10.7939/r3-bm8f-yj13}</t>
  </si>
  <si>
    <t>Ford, A. T., Sunter, E. J., Fauvelle, C., Bradshaw, J. L., Ford, B., Hutchen, J., Phillipow, N., &amp; Teichman, K. J. (2020). Effective corridor width: Linking the spatial ecology of wildlife with land use policy. &lt;i&gt;European Journal of Wildlife Research, 66&lt;/i&gt;(4), 69. &lt;a target="_blank" href="https://doi.org/10.1007/s10344-020-01385-y"&gt;{https://doi.org/10.1007/s10344-020-01385-y}</t>
  </si>
  <si>
    <t>Forrester, T., O'Brien, T., Fegraus, E., Jansen, P. A., Palmer, J., Kays, R., Ahumada, J., Stern, B., &amp; McShea, W. (2016). An Open Standard for Camera Trap Data. &lt;i&gt;Biodiversity Data Journal, 4&lt;/i&gt;, e10197. &lt;a target="_blank" href="https://doi.org/10.3897/BDJ.4.e10197"&gt;{https://doi.org/10.3897/BDJ.4.e10197}</t>
  </si>
  <si>
    <t>Foster, R. J., &amp; Harmsen, B. J. (2012). A Critique of Density Estimation from Camera Trap Data. &lt;i&gt;Journal of&lt;i&gt; &lt;i&gt;Wildlife Management, 76&lt;/i&gt;(2), 224-36. &lt;a target="_blank" href="https://doi.org/10.1002/jwmg.275"&gt;{https://doi.org/10.1002/jwmg.275}</t>
  </si>
  <si>
    <t>Found, R., &amp; Patterson, B. R. (2020). Assessing Ungulate Populations in Temperate North America. &lt;i&gt;Canadian Wildlife Biology and Management, 9&lt;/i&gt;(1), 21-42. &lt;a target="_blank" href="https://cwbm.ca/wp-content/uploads/2020/05/Found-Patterson.pdf"&gt;{https://cwbm.ca/wp-content/uploads/2020/05/Found-Patterson.pdf}</t>
  </si>
  <si>
    <t>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&lt;i&gt;Environmental Evidence, 11&lt;/i&gt;(1), 12. &lt;a target="_blank" href="https://doi.org/10.1186/s13750-022-00264-0"&gt;{https://doi.org/10.1186/s13750-022-00264-0}</t>
  </si>
  <si>
    <t>Freeman, E. A. &amp; Moisen, G. (2008). PresenceAbsence: An R Package for Presence Absence Analysis. &lt;i&gt;Journal of Statistical Software, 23&lt;/i&gt;(11). &lt;a target="_blank" href="https://www.fs.usda.gov/rm/pubs_other/rmrs_2008_freeman_e001.pdf"&gt;{https://www.fs.usda.gov/rm/pubs_other/rmrs_2008_freeman_e001.pdf}</t>
  </si>
  <si>
    <t>Frey, S., Fisher, J. T., Burton, A. C., &amp; Volpe, J. P. (2017). Investigating Animal Activity Patterns and Temporal Niche Partitioning using Camera-Trap Data: Challenges and Opportunities. &lt;i&gt;Remote Sensing in Ecology and Conservation, 3&lt;/i&gt; (3), 123-132. &lt;a target="_blank" href="https://zslpublications.onlinelibrary.wiley.com/doi/10.1002/rse2.60"&gt;{https://zslpublications.onlinelibrary.wiley.com/doi/10.1002/rse2.60}</t>
  </si>
  <si>
    <t>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&lt;i&gt;Elife, 11&lt;/i&gt;. &lt;a target="_blank" href="https://doi.org/10.7554/eLife.74756"&gt;{https://doi.org/10.7554/eLife.74756}</t>
  </si>
  <si>
    <t>Gallo, T., Fidino, M., Lehrer, E. W., &amp; Magle, S. (2019). Urbanization Alters Predator-Avoidance Behaviours. &lt;i&gt;Journal of Animal Ecology, 88&lt;/i&gt;(5), 793-803. &lt;a target="_blank" href="https://doi.org/10.1111/1365-2656.12967"&gt;{https://doi.org/10.1111/1365-2656.12967}</t>
  </si>
  <si>
    <t>Gálvez, N., Guillera-Arroita, G., Morgan, B. J. T., &amp; Davies, Z. G. (2016). Cost-Efficient Effort Allocation for Camera-Trap Occupancy Surveys of Mammals. &lt;i&gt;Biological Conservation&lt;i&gt;, &lt;i&gt;204&lt;/i&gt;(B), 350-359. &lt;a target="_blank" href="https://doi.org/10.1016/j.biocon.2016.10.019"&gt;{https://doi.org/10.1016/j.biocon.2016.10.019}</t>
  </si>
  <si>
    <t>Ganskopp, D. C., &amp; Johnson, D. D. (2007). GPS Error in Studies Addressing Animal Movements and Activities. &lt;i&gt;Rangeland Ecology and Management, 60&lt;/i&gt;, 350-358. &lt;a target="_blank" href="https://doi.org/10.2111/1551-5028(2007)60[350:GEISAA]2.0.CO;2"&gt;{https://doi.org/10.2111/1551-5028(2007)60[350:GEISAA]2.0.CO;2}</t>
  </si>
  <si>
    <t>Garamszegi, L. Z. (2016). A simple statistical guide for the analysis of behaviour when data are constrained due to practical or ethical reasons. &lt;i&gt;Animal Behaviour, 120&lt;/i&gt;, 223-234. &lt;a target="_blank" href="https://doi.org/10.1016/j.anbehav.2015.11.009"&gt;{https://doi.org/10.1016/j.anbehav.2015.11.009}</t>
  </si>
  <si>
    <t>Garland, L., Neilson, E., Avgar, T., Bayne, E., &amp; Boutin, S. (2020). Random Encounter and Staying Time Model Testing with Human Volunteers. &lt;i&gt;The Journal of Wildlife Management, 84&lt;/i&gt;(6), 1179-1184. &lt;a target="_blank" href="https://doi.org/10.1002/jwmg.21879"&gt;{https://doi.org/10.1002/jwmg.21879}</t>
  </si>
  <si>
    <t>Garland, T. (1983). The relation between maximal running speed and body mass in terrestrial mammals. &lt;i&gt;Journal of Zoology, 199&lt;/i&gt;(2), 157-170. &lt;a target="_blank" href="https://doi.org/10.1111/j.1469-7998.1983.tb02087.x"&gt;{https://doi.org/10.1111/j.1469-7998.1983.tb02087.x}</t>
  </si>
  <si>
    <t>Gaston, K. J., Blackburn, T. M., Greenwood, J. J. D., Gregory, R. D., Quinn, R. M., &amp; Lawton, J. H. (2000). Abundance-Occupancy Relationships. &lt;i&gt;The Journal of Applied Ecology, 37&lt;/i&gt;(s1), 39-59. &lt;a target="_blank" href="https://doi.org/10.1046/j.1365-2664.2000.00485.x"&gt;{https://doi.org/10.1046/j.1365-2664.2000.00485.x}</t>
  </si>
  <si>
    <t>Gerber, B. D., Devarajan, K., Farris, Z. J., &amp; Fidino, M. (2023). A model-based hypothesis framework to define and estimate the diel niche via the ‘Diel.Niche’ R package. &lt;i&gt;bioRxiv, 2023.06.21.545898.&lt;/i&gt; &lt;a target="_blank" href="https://doi.org/10.1101/2023.06.21.545898"&gt;{https://doi.org/10.1101/2023.06.21.545898}</t>
  </si>
  <si>
    <t>Gerber, B. D., Karpanty, S. M., &amp; Kelly, M. J. (2011). Evaluating the potential biases in carnivore capture-recapture studies associated with the use of lure and varying Density estimation techniques using photographic-sampling data of the Malagasy civet. &lt;i&gt;Population Ecology, 54&lt;/i&gt;(1), 43-54. &lt;a target="_blank" href="https://doi.org/10.1007/s10144-011-0276-3"&gt;{https://doi.org/10.1007/s10144-011-0276-3}</t>
  </si>
  <si>
    <t>Gerber, B., Karpanty, S. S. M., Crawford, C., Kotschwar, M., &amp; Randrianantenaina, J. (2010). An assessment of carnivore relative abundance and Density in the eastern rainforests of Madagascar using remotely-triggered camera traps. &lt;i&gt;Oryx, 44&lt;/i&gt;(2), 219-222. &lt;a target="_blank" href="https://doi.org/10.1017/S0030605309991037"&gt;{https://doi.org/10.1017/S0030605309991037}</t>
  </si>
  <si>
    <t>Gerhart-Barley, L., M. (n.d.). &lt;i&gt;2.2: Measuring Species Diversity&lt;/i&gt; &lt;a target="_blank" href="https://bio.libretexts.org/Courses/University_of_California_Davis/BIS_2B%3A_Introduction_to_Biology_-_Ecology_and_Evolution/02%3A_Biodiversity/2.02%3A_Measuring_Species_Diversity"&gt;{https://bio.libretexts.org/Courses/University_of_California_Davis/BIS_2B%3A_Introduction_to_Biology_-_Ecology_and_Evolution/02%3A_Biodiversity/2.02%3A_Measuring_Species_Diversity}</t>
  </si>
  <si>
    <t>precise</t>
  </si>
  <si>
    <t>Precise</t>
  </si>
  <si>
    <t>(singular of strata) a single group or category when a system is divided 'based on the characteristics of that system' ({{ rtxt_morrison_et_al_2008 }})</t>
  </si>
  <si>
    <t>(singular of strata) a single group or category when a system is divided 'based on the characteristics of that system' (Morrison et al., 2008)</t>
  </si>
  <si>
    <t>refbib_html_anchor</t>
  </si>
  <si>
    <t>WildCo Lab (2021e). *Chapter 14 Behavior*. &lt;https://bookdown.org/c_w_beirne/wildCo-Data-Analysis/behavior.html&gt;</t>
  </si>
  <si>
    <t>WildCo Lab, 2021e</t>
  </si>
  <si>
    <t>WildCo Lab (2021e). &lt;i&gt;Chapter 14 Behavior&lt;/i&gt;. &lt;a target="_blank" href="https://bookdown.org/c_w_beirne/wildCo-Data-Analysis/behavior.html"&gt;{https://bookdown.org/c_w_beirne/wildCo-Data-Analysis/behavior.html}</t>
  </si>
  <si>
    <t>wildco_lab_2021e</t>
  </si>
  <si>
    <t>accurate</t>
  </si>
  <si>
    <t>Accurate</t>
  </si>
  <si>
    <t>key_def_name_text</t>
  </si>
  <si>
    <t>Home range size</t>
  </si>
  <si>
    <t>systematic random</t>
  </si>
  <si>
    <t>systematic</t>
  </si>
  <si>
    <t>home range size</t>
  </si>
  <si>
    <t>the size of the area within which an animal normally lives and finds what it needs to survive and reproduce.</t>
  </si>
  <si>
    <t>Assumptions</t>
  </si>
  <si>
    <t>imprecise</t>
  </si>
  <si>
    <t>Imprecise</t>
  </si>
  <si>
    <t>unbiased</t>
  </si>
  <si>
    <t>Unbiased</t>
  </si>
  <si>
    <t>op</t>
  </si>
  <si>
    <t>{{ mod_secr_tu_abrv }}</t>
  </si>
  <si>
    <t>{{ mod_assumption_tl_abrv_pl }}</t>
  </si>
  <si>
    <t>{{ mod_assumption_tu_abrv_pl }}</t>
  </si>
  <si>
    <t>activity_centre</t>
  </si>
  <si>
    <t>asymptotic</t>
  </si>
  <si>
    <t>paired</t>
  </si>
  <si>
    <t>Paired</t>
  </si>
  <si>
    <t>stratified random</t>
  </si>
  <si>
    <t>Stratified random</t>
  </si>
  <si>
    <t>stratified</t>
  </si>
  <si>
    <t>Stratified</t>
  </si>
  <si>
    <t>Systematic random</t>
  </si>
  <si>
    <t>Systematic</t>
  </si>
  <si>
    <t>targeted</t>
  </si>
  <si>
    <t>Targeted</t>
  </si>
  <si>
    <t>{{ target_species_tu }}</t>
  </si>
  <si>
    <t>{{ detection_probability_tl_abrv2 }}</t>
  </si>
  <si>
    <t>{{ detection_probability_tl_abrv }}</t>
  </si>
  <si>
    <t>{{ home_range_tl }}</t>
  </si>
  <si>
    <t>{{ cam_location_tl_pl }}</t>
  </si>
  <si>
    <t>{{ typeid_unmarked_tl_abrv }}</t>
  </si>
  <si>
    <t>{{ precision_tl_abrv }}</t>
  </si>
  <si>
    <t>{{ not found }}</t>
  </si>
  <si>
    <t>{{ mod_smr_tu_abrv }}</t>
  </si>
  <si>
    <t>{{ sampledesign_random_tl_abrv2 }}</t>
  </si>
  <si>
    <t>{{ sampledesign_systematic_tl_abrv }}</t>
  </si>
  <si>
    <t>{{ sampledesign_systematic_random_tl_abrv }}</t>
  </si>
  <si>
    <t>{{ accurate_tu }}</t>
  </si>
  <si>
    <t>{{ detection_zone_tl }}</t>
  </si>
  <si>
    <t>{{ precision_tu }}</t>
  </si>
  <si>
    <t>{{ sampledesign_paired_tl_abrv }}</t>
  </si>
  <si>
    <t>{{ field_of_view_tu_abrv }}</t>
  </si>
  <si>
    <t>{{ bias_tl_mod }}</t>
  </si>
  <si>
    <t>recaptures</t>
  </si>
  <si>
    <t>captures</t>
  </si>
  <si>
    <t>{{ bias_tu_op }}</t>
  </si>
  <si>
    <t>{{ sampledesign_random_tu_abrv }}</t>
  </si>
  <si>
    <t>{{ mod_assumption_tl_abrv }}</t>
  </si>
  <si>
    <t>evenness</t>
  </si>
  <si>
    <t>{{ mod_rem_tu_abrv }}</t>
  </si>
  <si>
    <t>phenotypic</t>
  </si>
  <si>
    <t>Spatially explicit</t>
  </si>
  <si>
    <t>{{ accurate_tl }}</t>
  </si>
  <si>
    <t xml:space="preserve">MMDM (Mean Maximum Distance Moved) </t>
  </si>
  <si>
    <t>Asymptotic</t>
  </si>
  <si>
    <t>Recaptures</t>
  </si>
  <si>
    <t>Auxiliary data</t>
  </si>
  <si>
    <t>Ad-hoc</t>
  </si>
  <si>
    <t>Evenness</t>
  </si>
  <si>
    <t>Categorical identifiers</t>
  </si>
  <si>
    <t>Phenotypic</t>
  </si>
  <si>
    <t>Survival rate</t>
  </si>
  <si>
    <t>Recruitment rate</t>
  </si>
  <si>
    <t>Scale-dependent</t>
  </si>
  <si>
    <t>population size</t>
  </si>
  <si>
    <t>{{ baitlure_bait_tl }}</t>
  </si>
  <si>
    <t>{{ baitlure_lure_tl }}</t>
  </si>
  <si>
    <t>hierarchical</t>
  </si>
  <si>
    <t>Hierarchical</t>
  </si>
  <si>
    <t>{{ use_probability_tl }}</t>
  </si>
  <si>
    <t>robust</t>
  </si>
  <si>
    <t>Spatial counts</t>
  </si>
  <si>
    <t>Robust</t>
  </si>
  <si>
    <t>Staying time</t>
  </si>
  <si>
    <t>{{ mod_occupancy_tl_abrv_pl }}</t>
  </si>
  <si>
    <t>Truncated (data)</t>
  </si>
  <si>
    <t>{{ obj_abundance_tl_abrv2 }}</t>
  </si>
  <si>
    <t>inaccurate</t>
  </si>
  <si>
    <t>Inaccurate</t>
  </si>
  <si>
    <t>{{ accurate_tl_op }}</t>
  </si>
  <si>
    <t>Site colonization</t>
  </si>
  <si>
    <t>colonization</t>
  </si>
  <si>
    <t>truncated</t>
  </si>
  <si>
    <t>data_truncated</t>
  </si>
  <si>
    <t>count_spatial</t>
  </si>
  <si>
    <t>rate_recruitment</t>
  </si>
  <si>
    <t>adhoc</t>
  </si>
  <si>
    <t>categorical_id</t>
  </si>
  <si>
    <t>rate_surivival</t>
  </si>
  <si>
    <t>spatially_explicit</t>
  </si>
  <si>
    <t>mmdm</t>
  </si>
  <si>
    <t>data_auxiliary</t>
  </si>
  <si>
    <t>data_distr_para</t>
  </si>
  <si>
    <t>data_distr_poisson</t>
  </si>
  <si>
    <t>closure_demo</t>
  </si>
  <si>
    <t>closure_geo</t>
  </si>
  <si>
    <t>scale_dependent</t>
  </si>
  <si>
    <t>{{ stratum_tl }}</t>
  </si>
  <si>
    <t>probability of occupancy</t>
  </si>
  <si>
    <t>{{ bias_tl }}</t>
  </si>
  <si>
    <t>{{ mod_cr_tu_abrv }}</t>
  </si>
  <si>
    <t>{{ accuracy_tl }}</t>
  </si>
  <si>
    <t>{{ detection_rate_tl_pl }}</t>
  </si>
  <si>
    <t>Temporal interactions</t>
  </si>
  <si>
    <t>Captures</t>
  </si>
  <si>
    <t>Effective area of detection</t>
  </si>
  <si>
    <t>&lt;button type=\"button\" class=\"btn btn-bd-tip-info-hidden btn-sm position-relative\"&gt;.&lt;span class=\"position-absolute top-0 start-100 translate-middle\"&gt;{{ icon_info }}&lt;/span&gt;&lt;/button&gt;&lt;/a&gt;</t>
  </si>
  <si>
    <t xml:space="preserve">    - &lt;b&gt;Species diversity&lt;/b&gt;: 'A measure of diversity that incorporates both the number of species in an assemblage and some measure of their relative abundances.' ({{ rtxt_gotelli_chao_2013 }})&lt;br&gt;    - &lt;b&gt;Species richness&lt;/b&gt;: 'The total number of species in an assemblage or a sample' ({{ rtxt_gotelli_chao_2013 }}).</t>
  </si>
  <si>
    <t xml:space="preserve">    title_i_mod_2flankspim: "Spatial Partial Identity Model (2-flank SPIM)"</t>
  </si>
  <si>
    <t xml:space="preserve">    title_i_mod_behaviour: "Behaviour"</t>
  </si>
  <si>
    <t xml:space="preserve">    title_i_mod_catspim: "Spatial Partial Identity Model (Categorical SPIM; catSPIM)"</t>
  </si>
  <si>
    <t xml:space="preserve">    title_i_mod_cr_cmr: "Capture-recapture (CR) / Capture-mark-recapture (CMR)"</t>
  </si>
  <si>
    <t xml:space="preserve">    title_i_mod_divers_rich: "Species diversity &amp; richness"</t>
  </si>
  <si>
    <t xml:space="preserve">    title_i_mod_ds: "Distance sampling (DS)"</t>
  </si>
  <si>
    <t xml:space="preserve">    title_i_mod_inventory: "Species inventory"</t>
  </si>
  <si>
    <t xml:space="preserve">    title_i_mod_is: "Instantaneous sampling (IS)"</t>
  </si>
  <si>
    <t xml:space="preserve">    title_i_mod_mr: "Mark-resight (MR)"</t>
  </si>
  <si>
    <t xml:space="preserve">    title_i_mod_occupancy: "Occupancy models"</t>
  </si>
  <si>
    <t xml:space="preserve">    title_i_mod_rai: "Relative abundance indices"</t>
  </si>
  <si>
    <t xml:space="preserve">    title_i_mod_rai_hurdle: "Relative abundance indices - Hurdle"</t>
  </si>
  <si>
    <t xml:space="preserve">    title_i_mod_rai_nb: "Relative abundance indices - Negative binomial (NB)"</t>
  </si>
  <si>
    <t xml:space="preserve">    title_i_mod_rai_poisson: "Relative abundance indices - Poisson"</t>
  </si>
  <si>
    <t xml:space="preserve">    title_i_mod_rai_zinb: "Relative abundance indices - Zero-inflated negative binomial (ZINB)"</t>
  </si>
  <si>
    <t xml:space="preserve">    title_i_mod_rai_zip: "Relative abundance indices - Zero-inflated poisson (ZIP)"</t>
  </si>
  <si>
    <t xml:space="preserve">    title_i_mod_rem: "Random encounter model (REM)"</t>
  </si>
  <si>
    <t xml:space="preserve">    title_i_mod_rest: "Random encounter and staying time (REST)"</t>
  </si>
  <si>
    <t xml:space="preserve">    title_i_mod_sc: "Spatial count (SC) model / Unmarked spatial capture-recapture"</t>
  </si>
  <si>
    <t xml:space="preserve">    title_i_mod_scr_secr: "Spatial capture-recapture (SCR) / Spatially explicit capture recapture (SECR)"</t>
  </si>
  <si>
    <t xml:space="preserve">    title_i_mod_smr: "Spatial mark-resight "</t>
  </si>
  <si>
    <t xml:space="preserve">    title_i_mod_ste: "Space-to-event (STE)"</t>
  </si>
  <si>
    <t xml:space="preserve">    title_i_mod_tifc: "Time in front of the camera (TIFC)"</t>
  </si>
  <si>
    <t xml:space="preserve">    title_i_mod_tte: "Time-to-event (TTE)"</t>
  </si>
  <si>
    <t>Iannarilli, F., Gerber, B. D., Erb, J., &amp; Fieberg, J. R. (2024a). A ‘how‐to’ guide for estimating animal diel activity using hierarchical models. *Journal of Animal Ecology*, 1365-2656. 14213. &lt;https://doi.org/10.1111/1365-2656.14213&gt;</t>
  </si>
  <si>
    <t>iannarilli_et_al_2024a</t>
  </si>
  <si>
    <t>iannarilli_et_al_2024b</t>
  </si>
  <si>
    <t>Iannarilli, F., Gerber, B. D., Erb, J., and Fieberg, J. R. (2024a). *Data, R Code, and Output Supporting: A “How-to” Guide for Estimating Animal Diel Activity Using Hierarchical Models.* Retrieved from the Data Repository for the University of Minnesota. &lt;https://github.com/FabiolaIannarilli/HMs_Activit&gt;</t>
  </si>
  <si>
    <t>Iannarilli et al., 2024a</t>
  </si>
  <si>
    <t>Iannarilli et al., 2024b</t>
  </si>
  <si>
    <t>term_hr_size</t>
  </si>
  <si>
    <t>hr</t>
  </si>
  <si>
    <t>hr_size</t>
  </si>
  <si>
    <t>The size of the area within which an animal normally lives and finds what it needs to survive and reproduce.</t>
  </si>
  <si>
    <t>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t>
  </si>
  <si>
    <t>Behaviour focused objectives vary greatly; they may be qualitative or quantitative (e.g., diel activity patterns, mating, boldness, predation, foraging, activity patterns, vigilance, parental care ({{ rtxt_caravaggi_et_al_2020 }}; {{ rtxt_wearn_gloverkapfer_2017 }}).</t>
  </si>
  <si>
    <t>The manner in which a species is spatially arranged. The geographic limits of a particular taxon's distribution is its range, often represented as shaded areas on a map.</t>
  </si>
  <si>
    <t>The area within which an animal normally lives and finds what it needs to survive and reproduce.</t>
  </si>
  <si>
    <t>The number of individuals present of the species in question, relative to the total number of individuals of all species (or how 'represented' is the species when considering the total number of individuals of all species).</t>
  </si>
  <si>
    <t>The sum of the number of species seen' (e.g. {{ rtxt_kitamura_et_al_2010 }}; {{ rtxt_pettorelli_et_al_2010 }}; {{ rtxt_ahumada_et_al_2011 }}; {{ rtxt_samejima_et_al_2012 }})</t>
  </si>
  <si>
    <t>When the 'sum of the number of species seen' is adjusted based on corrections for '{{ tl_imperfect_detection }}' (i.e. the fact that some species in a given sample may have been missed)' ({{ rtxt_wearn_gloverkapfer_2017 }})</t>
  </si>
  <si>
    <r>
      <t xml:space="preserve">Random encounter and staying time (REST) model </t>
    </r>
    <r>
      <rPr>
        <sz val="11"/>
        <color theme="1"/>
        <rFont val="Aptos Narrow"/>
        <scheme val="minor"/>
      </rPr>
      <t>(Nakashima et al., 2018)</t>
    </r>
  </si>
  <si>
    <r>
      <t xml:space="preserve">Hurdle model </t>
    </r>
    <r>
      <rPr>
        <sz val="11"/>
        <color rgb="FF000000"/>
        <rFont val="Aptos Narrow"/>
        <scheme val="minor"/>
      </rPr>
      <t>(Mullahy, 1986; Heilbron 1994)</t>
    </r>
  </si>
  <si>
    <r>
      <t>**</t>
    </r>
    <r>
      <rPr>
        <sz val="11"/>
        <color theme="1"/>
        <rFont val="Aptos Narrow"/>
        <scheme val="minor"/>
      </rPr>
      <t>Sample Station Name</t>
    </r>
    <r>
      <rPr>
        <sz val="11"/>
        <color rgb="FF000000"/>
        <rFont val="Aptos Narrow"/>
        <scheme val="minor"/>
      </rPr>
      <t>**</t>
    </r>
  </si>
  <si>
    <r>
      <t>**</t>
    </r>
    <r>
      <rPr>
        <sz val="11"/>
        <color theme="1"/>
        <rFont val="Aptos Narrow"/>
        <scheme val="minor"/>
      </rPr>
      <t>Camera ID**</t>
    </r>
  </si>
  <si>
    <r>
      <t>**</t>
    </r>
    <r>
      <rPr>
        <sz val="11"/>
        <color theme="1"/>
        <rFont val="Aptos Narrow"/>
        <scheme val="minor"/>
      </rPr>
      <t>Sequence Name</t>
    </r>
    <r>
      <rPr>
        <sz val="11"/>
        <color rgb="FF000000"/>
        <rFont val="Aptos Narrow"/>
        <scheme val="minor"/>
      </rPr>
      <t>**</t>
    </r>
  </si>
  <si>
    <r>
      <t>**</t>
    </r>
    <r>
      <rPr>
        <sz val="11"/>
        <color theme="1"/>
        <rFont val="Aptos Narrow"/>
        <scheme val="minor"/>
      </rPr>
      <t>Deployment Name**</t>
    </r>
  </si>
  <si>
    <r>
      <t>**</t>
    </r>
    <r>
      <rPr>
        <sz val="11"/>
        <color theme="1"/>
        <rFont val="Aptos Narrow"/>
        <scheme val="minor"/>
      </rPr>
      <t>Project Name</t>
    </r>
    <r>
      <rPr>
        <sz val="11"/>
        <color rgb="FF000000"/>
        <rFont val="Aptos Narrow"/>
        <scheme val="minor"/>
      </rPr>
      <t>**</t>
    </r>
  </si>
  <si>
    <r>
      <t>**</t>
    </r>
    <r>
      <rPr>
        <sz val="11"/>
        <color theme="1"/>
        <rFont val="Aptos Narrow"/>
        <scheme val="minor"/>
      </rPr>
      <t>Study Area Name</t>
    </r>
    <r>
      <rPr>
        <sz val="11"/>
        <color rgb="FF000000"/>
        <rFont val="Aptos Narrow"/>
        <scheme val="minor"/>
      </rPr>
      <t>**</t>
    </r>
  </si>
  <si>
    <r>
      <t>**</t>
    </r>
    <r>
      <rPr>
        <sz val="11"/>
        <color theme="1"/>
        <rFont val="Aptos Narrow"/>
        <scheme val="minor"/>
      </rPr>
      <t>Image Name</t>
    </r>
    <r>
      <rPr>
        <sz val="11"/>
        <color rgb="FF000000"/>
        <rFont val="Aptos Narrow"/>
        <scheme val="minor"/>
      </rPr>
      <t>**</t>
    </r>
  </si>
  <si>
    <r>
      <t>**</t>
    </r>
    <r>
      <rPr>
        <sz val="11"/>
        <color theme="1"/>
        <rFont val="Aptos Narrow"/>
        <scheme val="minor"/>
      </rPr>
      <t>Camera Location Name**</t>
    </r>
  </si>
  <si>
    <r>
      <t>**Adult</t>
    </r>
    <r>
      <rPr>
        <sz val="11"/>
        <color theme="1"/>
        <rFont val="Aptos Narrow"/>
        <scheme val="minor"/>
      </rPr>
      <t>**</t>
    </r>
  </si>
  <si>
    <r>
      <t>**</t>
    </r>
    <r>
      <rPr>
        <sz val="11"/>
        <color theme="1"/>
        <rFont val="Aptos Narrow"/>
        <scheme val="minor"/>
      </rPr>
      <t>Age Class**</t>
    </r>
  </si>
  <si>
    <r>
      <t>**</t>
    </r>
    <r>
      <rPr>
        <sz val="11"/>
        <color theme="1"/>
        <rFont val="Aptos Narrow"/>
        <scheme val="minor"/>
      </rPr>
      <t>Trigger Sensitivity</t>
    </r>
    <r>
      <rPr>
        <sz val="11"/>
        <color rgb="FF000000"/>
        <rFont val="Aptos Narrow"/>
        <scheme val="minor"/>
      </rPr>
      <t>**</t>
    </r>
  </si>
  <si>
    <r>
      <t>**</t>
    </r>
    <r>
      <rPr>
        <sz val="11"/>
        <color theme="1"/>
        <rFont val="Aptos Narrow"/>
        <scheme val="minor"/>
      </rPr>
      <t>Photos Per Trigger</t>
    </r>
    <r>
      <rPr>
        <sz val="11"/>
        <color rgb="FF000000"/>
        <rFont val="Aptos Narrow"/>
        <scheme val="minor"/>
      </rPr>
      <t>**</t>
    </r>
  </si>
  <si>
    <r>
      <t>**</t>
    </r>
    <r>
      <rPr>
        <sz val="11"/>
        <color theme="1"/>
        <rFont val="Aptos Narrow"/>
        <scheme val="minor"/>
      </rPr>
      <t>Trigger Mode(s)</t>
    </r>
    <r>
      <rPr>
        <sz val="11"/>
        <color rgb="FF000000"/>
        <rFont val="Aptos Narrow"/>
        <scheme val="minor"/>
      </rPr>
      <t xml:space="preserve"> **</t>
    </r>
    <r>
      <rPr>
        <sz val="11"/>
        <color theme="1"/>
        <rFont val="Aptos Narrow"/>
        <scheme val="minor"/>
      </rPr>
      <t xml:space="preserve"> </t>
    </r>
    <r>
      <rPr>
        <sz val="11"/>
        <color rgb="FF000000"/>
        <rFont val="Aptos Narrow"/>
        <scheme val="minor"/>
      </rPr>
      <t>(camera settings)</t>
    </r>
  </si>
  <si>
    <r>
      <t>**</t>
    </r>
    <r>
      <rPr>
        <sz val="11"/>
        <color theme="1"/>
        <rFont val="Aptos Narrow"/>
        <scheme val="minor"/>
      </rPr>
      <t>Target Species</t>
    </r>
    <r>
      <rPr>
        <sz val="11"/>
        <color rgb="FF000000"/>
        <rFont val="Aptos Narrow"/>
        <scheme val="minor"/>
      </rPr>
      <t>**</t>
    </r>
  </si>
  <si>
    <r>
      <t>**</t>
    </r>
    <r>
      <rPr>
        <sz val="11"/>
        <color theme="1"/>
        <rFont val="Aptos Narrow"/>
        <scheme val="minor"/>
      </rPr>
      <t>Image Set Start Date Time (DD-MMM-YYYY HH:MM:SS)</t>
    </r>
    <r>
      <rPr>
        <sz val="11"/>
        <color rgb="FF000000"/>
        <rFont val="Aptos Narrow"/>
        <scheme val="minor"/>
      </rPr>
      <t>**</t>
    </r>
  </si>
  <si>
    <r>
      <t>**</t>
    </r>
    <r>
      <rPr>
        <sz val="11"/>
        <color theme="1"/>
        <rFont val="Aptos Narrow"/>
        <scheme val="minor"/>
      </rPr>
      <t>Image Set End Date Time (DD-MMM-YYYY HH:MM:SS)</t>
    </r>
    <r>
      <rPr>
        <sz val="11"/>
        <color rgb="FF000000"/>
        <rFont val="Aptos Narrow"/>
        <scheme val="minor"/>
      </rPr>
      <t>**</t>
    </r>
  </si>
  <si>
    <r>
      <t>**</t>
    </r>
    <r>
      <rPr>
        <sz val="11"/>
        <color theme="1"/>
        <rFont val="Aptos Narrow"/>
        <scheme val="minor"/>
      </rPr>
      <t>Deployment Start Date Time (DD-MMM-YYYY HH:MM:SS)**</t>
    </r>
  </si>
  <si>
    <r>
      <t>**</t>
    </r>
    <r>
      <rPr>
        <sz val="11"/>
        <color theme="1"/>
        <rFont val="Aptos Narrow"/>
        <scheme val="minor"/>
      </rPr>
      <t>Deployment End Date Time (DD-MMM-YYYY HH:MM:SS)**</t>
    </r>
  </si>
  <si>
    <r>
      <t>**</t>
    </r>
    <r>
      <rPr>
        <sz val="11"/>
        <color theme="1"/>
        <rFont val="Aptos Narrow"/>
        <scheme val="minor"/>
      </rPr>
      <t>Analyst**</t>
    </r>
  </si>
  <si>
    <r>
      <t>**</t>
    </r>
    <r>
      <rPr>
        <sz val="11"/>
        <color theme="1"/>
        <rFont val="Aptos Narrow"/>
        <scheme val="minor"/>
      </rPr>
      <t>Deployment Crew**</t>
    </r>
  </si>
  <si>
    <r>
      <t>**</t>
    </r>
    <r>
      <rPr>
        <sz val="11"/>
        <color theme="1"/>
        <rFont val="Aptos Narrow"/>
        <scheme val="minor"/>
      </rPr>
      <t>Camera Height (m) **</t>
    </r>
  </si>
  <si>
    <r>
      <t>**</t>
    </r>
    <r>
      <rPr>
        <sz val="11"/>
        <color theme="1"/>
        <rFont val="Aptos Narrow"/>
        <scheme val="minor"/>
      </rPr>
      <t>Latitude Camera Location</t>
    </r>
    <r>
      <rPr>
        <sz val="11"/>
        <color rgb="FF000000"/>
        <rFont val="Aptos Narrow"/>
        <scheme val="minor"/>
      </rPr>
      <t>**</t>
    </r>
  </si>
  <si>
    <r>
      <t>**</t>
    </r>
    <r>
      <rPr>
        <sz val="11"/>
        <color theme="1"/>
        <rFont val="Aptos Narrow"/>
        <scheme val="minor"/>
      </rPr>
      <t>Longitude Camera Location</t>
    </r>
    <r>
      <rPr>
        <sz val="11"/>
        <color rgb="FF000000"/>
        <rFont val="Aptos Narrow"/>
        <scheme val="minor"/>
      </rPr>
      <t>**</t>
    </r>
  </si>
  <si>
    <r>
      <t>**</t>
    </r>
    <r>
      <rPr>
        <sz val="11"/>
        <color theme="1"/>
        <rFont val="Aptos Narrow"/>
        <scheme val="minor"/>
      </rPr>
      <t>Camera Make**</t>
    </r>
  </si>
  <si>
    <r>
      <t>**</t>
    </r>
    <r>
      <rPr>
        <sz val="11"/>
        <color theme="1"/>
        <rFont val="Aptos Narrow"/>
        <scheme val="minor"/>
      </rPr>
      <t>GPS Unit Accuracy (m)</t>
    </r>
    <r>
      <rPr>
        <sz val="11"/>
        <color rgb="FF000000"/>
        <rFont val="Aptos Narrow"/>
        <scheme val="minor"/>
      </rPr>
      <t xml:space="preserve"> **</t>
    </r>
  </si>
  <si>
    <r>
      <t>**</t>
    </r>
    <r>
      <rPr>
        <sz val="11"/>
        <color theme="1"/>
        <rFont val="Aptos Narrow"/>
        <scheme val="minor"/>
      </rPr>
      <t>Camera Model**</t>
    </r>
  </si>
  <si>
    <r>
      <t>**</t>
    </r>
    <r>
      <rPr>
        <sz val="11"/>
        <color theme="1"/>
        <rFont val="Aptos Narrow"/>
        <scheme val="minor"/>
      </rPr>
      <t>Northing Camera Location</t>
    </r>
    <r>
      <rPr>
        <sz val="11"/>
        <color rgb="FF000000"/>
        <rFont val="Aptos Narrow"/>
        <scheme val="minor"/>
      </rPr>
      <t>**</t>
    </r>
  </si>
  <si>
    <r>
      <t>**</t>
    </r>
    <r>
      <rPr>
        <sz val="11"/>
        <color theme="1"/>
        <rFont val="Aptos Narrow"/>
        <scheme val="minor"/>
      </rPr>
      <t>UTM Zone Camera Location</t>
    </r>
    <r>
      <rPr>
        <sz val="11"/>
        <color rgb="FF000000"/>
        <rFont val="Aptos Narrow"/>
        <scheme val="minor"/>
      </rPr>
      <t>**</t>
    </r>
  </si>
  <si>
    <r>
      <t>**</t>
    </r>
    <r>
      <rPr>
        <sz val="11"/>
        <color theme="1"/>
        <rFont val="Aptos Narrow"/>
        <scheme val="minor"/>
      </rPr>
      <t>Individual Count</t>
    </r>
    <r>
      <rPr>
        <sz val="11"/>
        <color rgb="FF000000"/>
        <rFont val="Aptos Narrow"/>
        <scheme val="minor"/>
      </rPr>
      <t>**</t>
    </r>
  </si>
  <si>
    <r>
      <t>The probability (likelihood) that an individual of the population of interest is included in the count at time or location *i</t>
    </r>
    <r>
      <rPr>
        <i/>
        <sz val="11"/>
        <color rgb="FF000000"/>
        <rFont val="Aptos Narrow"/>
        <scheme val="minor"/>
      </rPr>
      <t>*</t>
    </r>
    <r>
      <rPr>
        <sz val="11"/>
        <color rgb="FF000000"/>
        <rFont val="Aptos Narrow"/>
        <scheme val="minor"/>
      </rPr>
      <t>.</t>
    </r>
  </si>
  <si>
    <r>
      <t>**</t>
    </r>
    <r>
      <rPr>
        <sz val="11"/>
        <color theme="1"/>
        <rFont val="Aptos Narrow"/>
        <scheme val="minor"/>
      </rPr>
      <t>Camera Serial Number**</t>
    </r>
  </si>
  <si>
    <r>
      <t>**</t>
    </r>
    <r>
      <rPr>
        <sz val="11"/>
        <color theme="1"/>
        <rFont val="Aptos Narrow"/>
        <scheme val="minor"/>
      </rPr>
      <t>Sex Class</t>
    </r>
    <r>
      <rPr>
        <sz val="11"/>
        <color rgb="FF000000"/>
        <rFont val="Aptos Narrow"/>
        <scheme val="minor"/>
      </rPr>
      <t>**</t>
    </r>
  </si>
  <si>
    <r>
      <t>**</t>
    </r>
    <r>
      <rPr>
        <sz val="11"/>
        <color theme="1"/>
        <rFont val="Aptos Narrow"/>
        <scheme val="minor"/>
      </rPr>
      <t>Motion Image Interval (seconds)</t>
    </r>
    <r>
      <rPr>
        <sz val="11"/>
        <color rgb="FF000000"/>
        <rFont val="Aptos Narrow"/>
        <scheme val="minor"/>
      </rPr>
      <t>**</t>
    </r>
  </si>
  <si>
    <r>
      <t>**</t>
    </r>
    <r>
      <rPr>
        <sz val="11"/>
        <color rgb="FF000000"/>
        <rFont val="Aptos Narrow"/>
        <scheme val="minor"/>
      </rPr>
      <t>Bait*/Lure Type</t>
    </r>
    <r>
      <rPr>
        <sz val="11"/>
        <color theme="1"/>
        <rFont val="Aptos Narrow"/>
        <scheme val="minor"/>
      </rPr>
      <t>**</t>
    </r>
  </si>
  <si>
    <r>
      <t>**</t>
    </r>
    <r>
      <rPr>
        <sz val="11"/>
        <color theme="1"/>
        <rFont val="Aptos Narrow"/>
        <scheme val="minor"/>
      </rPr>
      <t>Quiet Period (seconds)</t>
    </r>
    <r>
      <rPr>
        <sz val="11"/>
        <color rgb="FF000000"/>
        <rFont val="Aptos Narrow"/>
        <scheme val="minor"/>
      </rPr>
      <t>**</t>
    </r>
  </si>
  <si>
    <r>
      <t>**</t>
    </r>
    <r>
      <rPr>
        <sz val="11"/>
        <color rgb="FF000000"/>
        <rFont val="Aptos Narrow"/>
        <scheme val="minor"/>
      </rPr>
      <t>Event Type</t>
    </r>
    <r>
      <rPr>
        <sz val="11"/>
        <color theme="1"/>
        <rFont val="Aptos Narrow"/>
        <scheme val="minor"/>
      </rPr>
      <t>**</t>
    </r>
  </si>
  <si>
    <t>01_31_sp_size_multi</t>
  </si>
  <si>
    <t>01_51_num_det_individ</t>
  </si>
  <si>
    <t xml:space="preserve">[modelling approaches](#mod_approach) </t>
  </si>
  <si>
    <t xml:space="preserve">    def_obj_abundance: "{{ def_mod_abundance }}"</t>
  </si>
  <si>
    <t xml:space="preserve">    def_obj_behaviour: "{{ def_mod_behaviour }}"</t>
  </si>
  <si>
    <t xml:space="preserve">    def_obj_density: "{{ def_mod_density }}"</t>
  </si>
  <si>
    <t xml:space="preserve">    def_obj_divers_rich: "{{ def_mod_divers_rich }}"</t>
  </si>
  <si>
    <t xml:space="preserve">    def_obj_inventory: "{{ def_mod_inventory }}"</t>
  </si>
  <si>
    <t xml:space="preserve">    def_obj_occupancy: "{{ def_mod_occupancy }}"</t>
  </si>
  <si>
    <t xml:space="preserve">    def_obj_rel_abund: "{{ def_mod_rel_abund }}"</t>
  </si>
  <si>
    <t xml:space="preserve">    def_obj_vital_rate: "{{ def_mod_vital_rate }}"</t>
  </si>
  <si>
    <t>Carswell, B. M., Avgar, T., Street, G. M., Boyle, S. P., &amp; Vander Wal, E. (2024). One size does not fit all: A novel approach for determining the Realised Viewshed Size for remote camera traps. *Ecology*. &lt;https://doi.org/10.1101/2024.05.09.593241&gt;</t>
  </si>
  <si>
    <t>Carswell et al., 2024</t>
  </si>
  <si>
    <t>carswell_et_al_2024</t>
  </si>
  <si>
    <t>https://doi.org/10.1101/2024.05.09.593241</t>
  </si>
  <si>
    <t>Carswell, B. M., Avgar, T., Street, G. M., Boyle, S. P., &amp; Vander Wal, E. (2024). One size does not fit all: A novel approach for determining the Realised Viewshed Size for remote camera traps. &lt;i&gt;Ecology&lt;/i&gt;. &lt;a target="_blank" href="https://doi.org/10.1101/2024.05.09.593241&gt;"&gt;{https://doi.org/10.1101/2024.05.09.593241}</t>
  </si>
  <si>
    <t>sp_size_multi</t>
  </si>
  <si>
    <t>sp_size_md</t>
  </si>
  <si>
    <t>sub_def</t>
  </si>
  <si>
    <t>sub_name</t>
  </si>
  <si>
    <t>&lt;br&gt;    - &lt; 0.1 ({{ rtxt_tobler_powell_2013 }})&lt;br&gt;    - &lt; 0.05 ({{ rtxt_shannon_et_al_2014 }})&lt;br&gt;    - 0–0.37 (Chatterjee et al., 2021)</t>
  </si>
  <si>
    <t>&lt;br&gt;   - 0.37–0.67 ({{ ref_intext_chatterjee_et_al_2021 }})</t>
  </si>
  <si>
    <t>sp_detprob_cat_med</t>
  </si>
  <si>
    <t>sp_detprob_cat_multi</t>
  </si>
  <si>
    <t>Any other mammal species that does not fit in either 'Carnivore' or 'Ungulate'</t>
  </si>
  <si>
    <t>&lt;br&gt;    - 0.67–1 (Chatterjee et al., 2021)&lt;br&gt;    - /&gt; 0.5 ({{ ref_intext_mackenzie_royle_2005 }})</t>
  </si>
  <si>
    <t>select this option if you’re not sure of the detection probability of your {{ target_species_tu }} (single or multiple species)</t>
  </si>
  <si>
    <t>select this option if your study include multiple {{ target_species_tu }}.</t>
  </si>
  <si>
    <t>Hoofed mammals (e.g., White-tailed Deer, Mule Deer, Moose, Caribou, etc.)</t>
  </si>
  <si>
    <t>An organism that eats mostly meat, or the flesh of animals. Sometimes carnivores are called predators.</t>
  </si>
  <si>
    <t>Select this option if your study includes multiple {{ target_species_tu }} that vary in rarity.</t>
  </si>
  <si>
    <t>Select this option if you’re not sure of the rarity of your {{ target_species_tu }} (single or multiple species)</t>
  </si>
  <si>
    <t>Select this option if your study includes multiple {{ target_species_tu }} that vary in body size.</t>
  </si>
  <si>
    <t>probability of occupancy &lt; 0.001 ({{ rtxt_wearn_gloverkapfer_2017 }}; {{ rtxt_rowcliffe_et_al_2008 }}; {{ rtxt_obrien_2010 }})</t>
  </si>
  <si>
    <t>closure_site</t>
  </si>
  <si>
    <t>Site closure</t>
  </si>
  <si>
    <t xml:space="preserve">the assumption that there is no change in state (e.g. species presence/ absence, immigration/ emigration, births/deaths) during the {{ survey_tl }} period ({{ rtxt_mackenzie_et_al_2004 }}). </t>
  </si>
  <si>
    <t>capture-recapture</t>
  </si>
  <si>
    <t>{{ mod_approach_tl_pl }}</t>
  </si>
  <si>
    <t>independent</t>
  </si>
  <si>
    <t xml:space="preserve">    access_method_tu: "&lt;a href=\"09_glossary.html#access_method\" target=\"_blank\" data-bs-toggle=\"tooltip\" data-bs-title=\"Access Method: The method used to reach the camera location (e.g., on 'Foot,' 'ATV,' 'Helicopter,' etc.).\"&gt;Access Method&lt;button type=\"button\" class=\"btn btn-bd-tip-info-hidden btn-sm position-relative\"&gt;.&lt;span class=\"position-absolute top-0 start-100 translate-middle\"&gt;{{ icon_info }}&lt;/span&gt;&lt;/button&gt;&lt;/a&gt;"</t>
  </si>
  <si>
    <t xml:space="preserve">    accuracy_tl: "&lt;a href=\"09_glossary.html#accuracy\" target=\"_blank\" data-bs-toggle=\"tooltip\" data-bs-title=\"Accuracy: How close a measured or estimated value is to the true value' (Clarke et al., 2023).\"&gt;accuracy&lt;button type=\"button\" class=\"btn btn-bd-tip-info-hidden btn-sm position-relative\"&gt;.&lt;span class=\"position-absolute top-0 start-100 translate-middle\"&gt;{{ icon_info }}&lt;/span&gt;&lt;/button&gt;&lt;/a&gt;"</t>
  </si>
  <si>
    <t xml:space="preserve">    accuracy_tu: "&lt;a href=\"09_glossary.html#accuracy\" target=\"_blank\" data-bs-toggle=\"tooltip\" data-bs-title=\"Accuracy: How close a measured or estimated value is to the true value' (Clarke et al., 2023).\"&gt;Accuracy&lt;button type=\"button\" class=\"btn btn-bd-tip-info-hidden btn-sm position-relative\"&gt;.&lt;span class=\"position-absolute top-0 start-100 translate-middle\"&gt;{{ icon_info }}&lt;/span&gt;&lt;/button&gt;&lt;/a&gt;"</t>
  </si>
  <si>
    <t xml:space="preserve">    accurate_tl: "&lt;a href=\"09_glossary.html#accurate\" target=\"_blank\" data-bs-toggle=\"tooltip\" data-bs-title=\"Accuracy: How close a measured or estimated value is to the true value' (Clarke et al., 2023).\"&gt;accurate&lt;button type=\"button\" class=\"btn btn-bd-tip-info-hidden btn-sm position-relative\"&gt;.&lt;span class=\"position-absolute top-0 start-100 translate-middle\"&gt;{{ icon_info }}&lt;/span&gt;&lt;/button&gt;&lt;/a&gt;"</t>
  </si>
  <si>
    <t xml:space="preserve">    accurate_tl_op: "&lt;a href=\"09_glossary.html#accurate\" target=\"_blank\" data-bs-toggle=\"tooltip\" data-bs-title=\"Accuracy: How close a measured or estimated value is to the true value' (Clarke et al., 2023).\"&gt;inaccurate&lt;button type=\"button\" class=\"btn btn-bd-tip-info-hidden btn-sm position-relative\"&gt;.&lt;span class=\"position-absolute top-0 start-100 translate-middle\"&gt;{{ icon_info }}&lt;/span&gt;&lt;/button&gt;&lt;/a&gt;"</t>
  </si>
  <si>
    <t xml:space="preserve">    accurate_tu: "&lt;a href=\"09_glossary.html#accurate\" target=\"_blank\" data-bs-toggle=\"tooltip\" data-bs-title=\"Accuracy: How close a measured or estimated value is to the true value' (Clarke et al., 2023).\"&gt;Inaccurate&lt;button type=\"button\" class=\"btn btn-bd-tip-info-hidden btn-sm position-relative\"&gt;.&lt;span class=\"position-absolute top-0 start-100 translate-middle\"&gt;{{ icon_info }}&lt;/span&gt;&lt;/button&gt;&lt;/a&gt;"</t>
  </si>
  <si>
    <t xml:space="preserve">    accurate_tu_op: "&lt;a href=\"09_glossary.html#accurate\" target=\"_blank\" data-bs-toggle=\"tooltip\" data-bs-title=\"Accuracy: How close a measured or estimated value is to the true value' (Clarke et al., 2023).\"&gt;Accurate&lt;button type=\"button\" class=\"btn btn-bd-tip-info-hidden btn-sm position-relative\"&gt;.&lt;span class=\"position-absolute top-0 start-100 translate-middle\"&gt;{{ icon_info }}&lt;/span&gt;&lt;/button&gt;&lt;/a&gt;"</t>
  </si>
  <si>
    <t xml:space="preserve">    age_class_adult_tu: "&lt;a href=\"09_glossary.html#age_class_adult\" target=\"_blank\" data-bs-toggle=\"tooltip\" data-bs-title=\"Adult: Animals that are old enough to breed; reproductively mature.\"&gt;Adult&lt;button type=\"button\" class=\"btn btn-bd-tip-info-hidden btn-sm position-relative\"&gt;.&lt;span class=\"position-absolute top-0 start-100 translate-middle\"&gt;{{ icon_info }}&lt;/span&gt;&lt;/button&gt;&lt;/a&gt;"</t>
  </si>
  <si>
    <t xml:space="preserve">    age_class_juvenile_tu: "&lt;a href=\"09_glossary.html#age_class_juvenile\" target=\"_blank\" data-bs-toggle=\"tooltip\" data-bs-title=\"Juvenile: Animals in their first summer, with clearly juvenile features (e.g., spots); mammals older than neonates but that still require parental care.\"&gt;Juvenile&lt;button type=\"button\" class=\"btn btn-bd-tip-info-hidden btn-sm position-relative\"&gt;.&lt;span class=\"position-absolute top-0 start-100 translate-middle\"&gt;{{ icon_info }}&lt;/span&gt;&lt;/button&gt;&lt;/a&gt;"</t>
  </si>
  <si>
    <t xml:space="preserve">    age_class_subadult_tu: "&lt;a href=\"09_glossary.html#age_class_subadult\" target=\"_blank\" data-bs-toggle=\"tooltip\" data-bs-title=\"Subadult: Animals older than a 'Juvenile' but not yet an 'Adult'; a 'Subadult' may be further classified into 'Young of the Year' or 'Yearling.'\"&gt;Subadult&lt;button type=\"button\" class=\"btn btn-bd-tip-info-hidden btn-sm position-relative\"&gt;.&lt;span class=\"position-absolute top-0 start-100 translate-middle\"&gt;{{ icon_info }}&lt;/span&gt;&lt;/button&gt;&lt;/a&gt;"</t>
  </si>
  <si>
    <t xml:space="preserve">    age_class_subadult_yearling_tu: "&lt;a href=\"09_glossary.html#age_class_subadult_yearling\" target=\"_blank\" data-bs-toggle=\"tooltip\" data-bs-title=\"Subadult - Yearling: Animals approximately one year old; has lived through one winter season; between 'Young of Year' and 'Adult.'\"&gt;Subadult - Yearling&lt;button type=\"button\" class=\"btn btn-bd-tip-info-hidden btn-sm position-relative\"&gt;.&lt;span class=\"position-absolute top-0 start-100 translate-middle\"&gt;{{ icon_info }}&lt;/span&gt;&lt;/button&gt;&lt;/a&gt;"</t>
  </si>
  <si>
    <t xml:space="preserve">    age_class_subadult_youngofyear_tu: "&lt;a href=\"09_glossary.html#age_class_subadult_youngofyear\" target=\"_blank\" data-bs-toggle=\"tooltip\" data-bs-title=\"Subadult - Young of Year: Animals less than one year old; born in the previous year's spring, but has not yet lived through a winter season; between 'Juvenile' and 'Yearling.'\"&gt;Subadult - Young of Year&lt;button type=\"button\" class=\"btn btn-bd-tip-info-hidden btn-sm position-relative\"&gt;.&lt;span class=\"position-absolute top-0 start-100 translate-middle\"&gt;{{ icon_info }}&lt;/span&gt;&lt;/button&gt;&lt;/a&gt;"</t>
  </si>
  <si>
    <t xml:space="preserve">    age_class_tu: "&lt;a href=\"09_glossary.html#age_class\" target=\"_blank\" data-bs-toggle=\"tooltip\" data-bs-title=\"Age Class: The age classification of individual(s) being categorized (e.g., 'Adult,' 'Juvenile,' 'Subadult,' 'Subadult - Young of Year,' 'Subadult - Yearling,' or 'Unknown'). \"&gt;Age Class&lt;button type=\"button\" class=\"btn btn-bd-tip-info-hidden btn-sm position-relative\"&gt;.&lt;span class=\"position-absolute top-0 start-100 translate-middle\"&gt;{{ icon_info }}&lt;/span&gt;&lt;/button&gt;&lt;/a&gt;"</t>
  </si>
  <si>
    <t xml:space="preserve">    age_class_tu_pl: "&lt;a href=\"09_glossary.html#age_class\" target=\"_blank\" data-bs-toggle=\"tooltip\" data-bs-title=\"Age Class: The age classification of individual(s) being categorized (e.g., 'Adult,' 'Juvenile,' 'Subadult,' 'Subadult - Young of Year,' 'Subadult - Yearling,' or 'Unknown'). \"&gt;Age Classes&lt;button type=\"button\" class=\"btn btn-bd-tip-info-hidden btn-sm position-relative\"&gt;.&lt;span class=\"position-absolute top-0 start-100 translate-middle\"&gt;{{ icon_info }}&lt;/span&gt;&lt;/button&gt;&lt;/a&gt;"</t>
  </si>
  <si>
    <t xml:space="preserve">    analyst_tu: "&lt;a href=\"09_glossary.html#analyst\" target=\"_blank\" data-bs-toggle=\"tooltip\" data-bs-title=\"Analyst: The first and last names of the individual who provided the observation data point (species identification and associated information). If there are multiple analysts for an observation, enter the primary analyst.\"&gt;Analyst&lt;button type=\"button\" class=\"btn btn-bd-tip-info-hidden btn-sm position-relative\"&gt;.&lt;span class=\"position-absolute top-0 start-100 translate-middle\"&gt;{{ icon_info }}&lt;/span&gt;&lt;/button&gt;&lt;/a&gt;"</t>
  </si>
  <si>
    <t xml:space="preserve">    animal_id_tu: "&lt;a href=\"09_glossary.html#animal_id\" target=\"_blank\" data-bs-toggle=\"tooltip\" data-bs-title=\"Animal ID: A unique ID for an animal that can be uniquely identified (e.g., marked in some way). If multiple unique individuals are identified, enter an Animal ID for each as a unique row. Leave blank if not applicable.\"&gt;Animal ID&lt;button type=\"button\" class=\"btn btn-bd-tip-info-hidden btn-sm position-relative\"&gt;.&lt;span class=\"position-absolute top-0 start-100 translate-middle\"&gt;{{ icon_info }}&lt;/span&gt;&lt;/button&gt;&lt;/a&gt;"</t>
  </si>
  <si>
    <t xml:space="preserve">    baitlure_audible_lure_tl: "&lt;a href=\"09_glossary.html#baitlure_audible_lure\" target=\"_blank\" data-bs-toggle=\"tooltip\" data-bs-title=\"Audible lure: 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t>
  </si>
  <si>
    <t xml:space="preserve">    baitlure_audible_lure_tu: "&lt;a href=\"09_glossary.html#baitlure_audible_lure\" target=\"_blank\" data-bs-toggle=\"tooltip\" data-bs-title=\"Audible lure: 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t>
  </si>
  <si>
    <t xml:space="preserve">    baitlure_bait_lure_type_tu: "&lt;a href=\"09_glossary.html#baitlure_bait_lure_type\" target=\"_blank\" data-bs-toggle=\"tooltip\" data-bs-title=\"Bait/Lure Type: The type of bait or lure used at a camera location. Record 'None' if a Bait*/Lure Type was not used and 'Unknown' if not known. If 'Other,' describe in the Deployment Comments.\"&gt;Bait/Lure Type&lt;button type=\"button\" class=\"btn btn-bd-tip-info-hidden btn-sm position-relative\"&gt;.&lt;span class=\"position-absolute top-0 start-100 translate-middle\"&gt;{{ icon_info }}&lt;/span&gt;&lt;/button&gt;&lt;/a&gt;"</t>
  </si>
  <si>
    <t xml:space="preserve">    baitlure_bait_tl: "&lt;a href=\"09_glossary.html#baitlure_bait\" target=\"_blank\" data-bs-toggle=\"tooltip\" data-bs-title=\"Bait: 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t>
  </si>
  <si>
    <t xml:space="preserve">    baitlure_bait_tl_pl: "&lt;a href=\"09_glossary.html#baitlure_bait\" target=\"_blank\" data-bs-toggle=\"tooltip\" data-bs-title=\"Bait: 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t>
  </si>
  <si>
    <t xml:space="preserve">    baitlure_bait_tu: "&lt;a href=\"09_glossary.html#baitlure_bait\" target=\"_blank\" data-bs-toggle=\"tooltip\" data-bs-title=\"Bait: 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t>
  </si>
  <si>
    <t xml:space="preserve">    baitlure_bait_tu_pl: "&lt;a href=\"09_glossary.html#baitlure_bait\" target=\"_blank\" data-bs-toggle=\"tooltip\" data-bs-title=\"Bait: 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t>
  </si>
  <si>
    <t xml:space="preserve">    baitlure_lure_tl: "&lt;a href=\"09_glossary.html#baitlure_lure\" target=\"_blank\" data-bs-toggle=\"tooltip\" data-bs-title=\"Lure: 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t>
  </si>
  <si>
    <t xml:space="preserve">    baitlure_lure_tu: "&lt;a href=\"09_glossary.html#baitlure_lure\" target=\"_blank\" data-bs-toggle=\"tooltip\" data-bs-title=\"Lure: 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t>
  </si>
  <si>
    <t xml:space="preserve">    baitlure_scent_lure_tl: "&lt;a href=\"09_glossary.html#baitlure_scent_lure\" target=\"_blank\" data-bs-toggle=\"tooltip\" data-bs-title=\"Scent lure: Any material that draws animals closer via their sense of smell (Schlexer, 2008).\"&gt;scent lure&lt;button type=\"button\" class=\"btn btn-bd-tip-info-hidden btn-sm position-relative\"&gt;.&lt;span class=\"position-absolute top-0 start-100 translate-middle\"&gt;{{ icon_info }}&lt;/span&gt;&lt;/button&gt;&lt;/a&gt;"</t>
  </si>
  <si>
    <t xml:space="preserve">    baitlure_scent_lure_tl_pl: "&lt;a href=\"09_glossary.html#baitlure_scent_lure\" target=\"_blank\" data-bs-toggle=\"tooltip\" data-bs-title=\"Scent lure: Any material that draws animals closer via their sense of smell (Schlexer, 2008).\"&gt;scent lures&lt;button type=\"button\" class=\"btn btn-bd-tip-info-hidden btn-sm position-relative\"&gt;.&lt;span class=\"position-absolute top-0 start-100 translate-middle\"&gt;{{ icon_info }}&lt;/span&gt;&lt;/button&gt;&lt;/a&gt;"</t>
  </si>
  <si>
    <t xml:space="preserve">    baitlure_scent_lure_tu: "&lt;a href=\"09_glossary.html#baitlure_scent_lure\" target=\"_blank\" data-bs-toggle=\"tooltip\" data-bs-title=\"Scent lure: Any material that draws animals closer via their sense of smell (Schlexer, 2008).\"&gt;Scent lure&lt;button type=\"button\" class=\"btn btn-bd-tip-info-hidden btn-sm position-relative\"&gt;.&lt;span class=\"position-absolute top-0 start-100 translate-middle\"&gt;{{ icon_info }}&lt;/span&gt;&lt;/button&gt;&lt;/a&gt;"</t>
  </si>
  <si>
    <t xml:space="preserve">    baitlure_scent_lure_tu_pl: "&lt;a href=\"09_glossary.html#baitlure_scent_lure\" target=\"_blank\" data-bs-toggle=\"tooltip\" data-bs-title=\"Scent lure: Any material that draws animals closer via their sense of smell (Schlexer, 2008).\"&gt;Scent lures&lt;button type=\"button\" class=\"btn btn-bd-tip-info-hidden btn-sm position-relative\"&gt;.&lt;span class=\"position-absolute top-0 start-100 translate-middle\"&gt;{{ icon_info }}&lt;/span&gt;&lt;/button&gt;&lt;/a&gt;"</t>
  </si>
  <si>
    <t xml:space="preserve">    baitlure_visual_lure_tl: "&lt;a href=\"09_glossary.html#baitlure_visual_lure\" target=\"_blank\" data-bs-toggle=\"tooltip\" data-bs-title=\"Visual lure: Any material that draws animals closer via their sense of sight (Schlexer, 2008).\"&gt;visual lure&lt;button type=\"button\" class=\"btn btn-bd-tip-info-hidden btn-sm position-relative\"&gt;.&lt;span class=\"position-absolute top-0 start-100 translate-middle\"&gt;{{ icon_info }}&lt;/span&gt;&lt;/button&gt;&lt;/a&gt;"</t>
  </si>
  <si>
    <t xml:space="preserve">    baitlure_visual_lure_tu: "&lt;a href=\"09_glossary.html#baitlure_visual_lure\" target=\"_blank\" data-bs-toggle=\"tooltip\" data-bs-title=\"Visual lure: Any material that draws animals closer via their sense of sight (Schlexer, 2008).\"&gt;Visual lure&lt;button type=\"button\" class=\"btn btn-bd-tip-info-hidden btn-sm position-relative\"&gt;.&lt;span class=\"position-absolute top-0 start-100 translate-middle\"&gt;{{ icon_info }}&lt;/span&gt;&lt;/button&gt;&lt;/a&gt;"</t>
  </si>
  <si>
    <t xml:space="preserve">    batteries_replaced_tu: "&lt;a href=\"09_glossary.html#batteries_replaced\" target=\"_blank\" data-bs-toggle=\"tooltip\" data-bs-title=\"Batteries Replaced: Whether the camera's batteries were replaced.\"&gt;Batteries Replaced&lt;button type=\"button\" class=\"btn btn-bd-tip-info-hidden btn-sm position-relative\"&gt;.&lt;span class=\"position-absolute top-0 start-100 translate-middle\"&gt;{{ icon_info }}&lt;/span&gt;&lt;/button&gt;&lt;/a&gt;"</t>
  </si>
  <si>
    <t xml:space="preserve">    behaviour_tl_pl: "&lt;a href=\"09_glossary.html#behaviour\" target=\"_blank\" data-bs-toggle=\"tooltip\" data-bs-title=\"Behaviour: The behaviour of the individual(s) being categorized (e.g., 'Standing,' 'Drinking,' 'Vigilant,' etc.).\"&gt;behaviours&lt;button type=\"button\" class=\"btn btn-bd-tip-info-hidden btn-sm position-relative\"&gt;.&lt;span class=\"position-absolute top-0 start-100 translate-middle\"&gt;{{ icon_info }}&lt;/span&gt;&lt;/button&gt;&lt;/a&gt;"</t>
  </si>
  <si>
    <t xml:space="preserve">    behaviour_tu_pl: "&lt;a href=\"09_glossary.html#behaviour\" target=\"_blank\" data-bs-toggle=\"tooltip\" data-bs-title=\"Behaviour: The behaviour of the individual(s) being categorized (e.g., 'Standing,' 'Drinking,' 'Vigilant,' etc.).\"&gt;Behaviours&lt;button type=\"button\" class=\"btn btn-bd-tip-info-hidden btn-sm position-relative\"&gt;.&lt;span class=\"position-absolute top-0 start-100 translate-middle\"&gt;{{ icon_info }}&lt;/span&gt;&lt;/button&gt;&lt;/a&gt;"</t>
  </si>
  <si>
    <t xml:space="preserve">    bias_tl: "&lt;a href=\"09_glossary.html#bias\" target=\"_blank\" data-bs-toggle=\"tooltip\" data-bs-title=\"Bias: 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t>
  </si>
  <si>
    <t xml:space="preserve">    bias_tl_mod: "&lt;a href=\"09_glossary.html#bias\" target=\"_blank\" data-bs-toggle=\"tooltip\" data-bs-title=\"Bias: 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t>
  </si>
  <si>
    <t xml:space="preserve">    bias_tl_mod2: "&lt;a href=\"09_glossary.html#bias\" target=\"_blank\" data-bs-toggle=\"tooltip\" data-bs-title=\"Bias: 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t>
  </si>
  <si>
    <t xml:space="preserve">    bias_tl_op: "&lt;a href=\"09_glossary.html#bias\" target=\"_blank\" data-bs-toggle=\"tooltip\" data-bs-title=\"Bias: A skewed or altered perspective. Biased data refers to data that may be inaccurate or unevenly portrayed (usually in favour of specific variables) and is therefore not as robust.' (Kemp et al., 2022).\"&gt;unbiased&lt;button type=\"button\" class=\"btn btn-bd-tip-info-hidden btn-sm position-relative\"&gt;.&lt;span class=\"position-absolute top-0 start-100 translate-middle\"&gt;{{ icon_info }}&lt;/span&gt;&lt;/button&gt;&lt;/a&gt;"</t>
  </si>
  <si>
    <t xml:space="preserve">    bias_tu: "&lt;a href=\"09_glossary.html#bias\" target=\"_blank\" data-bs-toggle=\"tooltip\" data-bs-title=\"Bias: 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t>
  </si>
  <si>
    <t xml:space="preserve">    bias_tu_mod: "&lt;a href=\"09_glossary.html#bias\" target=\"_blank\" data-bs-toggle=\"tooltip\" data-bs-title=\"Bias: 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t>
  </si>
  <si>
    <t xml:space="preserve">    bias_tu_mod2: "&lt;a href=\"09_glossary.html#bias\" target=\"_blank\" data-bs-toggle=\"tooltip\" data-bs-title=\"Bias: 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t>
  </si>
  <si>
    <t xml:space="preserve">    bias_tu_op: "&lt;a href=\"09_glossary.html#bias\" target=\"_blank\" data-bs-toggle=\"tooltip\" data-bs-title=\"Bias: A skewed or altered perspective. Biased data refers to data that may be inaccurate or unevenly portrayed (usually in favour of specific variables) and is therefore not as robust.' (Kemp et al., 2022).\"&gt;Unbiased&lt;button type=\"button\" class=\"btn btn-bd-tip-info-hidden btn-sm position-relative\"&gt;.&lt;span class=\"position-absolute top-0 start-100 translate-middle\"&gt;{{ icon_info }}&lt;/span&gt;&lt;/button&gt;&lt;/a&gt;"</t>
  </si>
  <si>
    <t xml:space="preserve">    biodiversity_tl: "&lt;a href=\"09_glossary.html#biodiversity\" target=\"_blank\" data-bs-toggle=\"tooltip\" data-bs-title=\"Biodiversity: 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t>
  </si>
  <si>
    <t xml:space="preserve">    biodiversity_tu: "&lt;a href=\"09_glossary.html#biodiversity\" target=\"_blank\" data-bs-toggle=\"tooltip\" data-bs-title=\"Biodiversity: 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t>
  </si>
  <si>
    <t xml:space="preserve">    cam_active_on_arrival_tu: "&lt;a href=\"09_glossary.html#cam_active_on_arrival\" target=\"_blank\" data-bs-toggle=\"tooltip\" data-bs-title=\"Camera Active On Arrival: Whether a camera was functional upon arrival.\"&gt;Camera Active On Arrival&lt;button type=\"button\" class=\"btn btn-bd-tip-info-hidden btn-sm position-relative\"&gt;.&lt;span class=\"position-absolute top-0 start-100 translate-middle\"&gt;{{ icon_info }}&lt;/span&gt;&lt;/button&gt;&lt;/a&gt;"</t>
  </si>
  <si>
    <t xml:space="preserve">    cam_active_on_departure_tu: "&lt;a href=\"09_glossary.html#cam_active_on_departure\" target=\"_blank\" data-bs-toggle=\"tooltip\" data-bs-title=\"Camera Active On Departure: Whether a camera was functional upon departure.\"&gt;Camera Active On Departure&lt;button type=\"button\" class=\"btn btn-bd-tip-info-hidden btn-sm position-relative\"&gt;.&lt;span class=\"position-absolute top-0 start-100 translate-middle\"&gt;{{ icon_info }}&lt;/span&gt;&lt;/button&gt;&lt;/a&gt;"</t>
  </si>
  <si>
    <t xml:space="preserve">    cam_angle_tl: "&lt;a href=\"09_glossary.html#cam_angle\" target=\"_blank\" data-bs-toggle=\"tooltip\" data-bs-title=\"Camera angle: 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t>
  </si>
  <si>
    <t xml:space="preserve">    cam_angle_tl_abrv: "&lt;a href=\"09_glossary.html#cam_angle\" target=\"_blank\" data-bs-toggle=\"tooltip\" data-bs-title=\"Camera angle: 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t>
  </si>
  <si>
    <t xml:space="preserve">    cam_angle_tu: "&lt;a href=\"09_glossary.html#cam_angle\" target=\"_blank\" data-bs-toggle=\"tooltip\" data-bs-title=\"Camera angle: 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t>
  </si>
  <si>
    <t xml:space="preserve">    cam_angle_tu_abrv: "&lt;a href=\"09_glossary.html#cam_angle\" target=\"_blank\" data-bs-toggle=\"tooltip\" data-bs-title=\"Camera angle: 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t>
  </si>
  <si>
    <t xml:space="preserve">    cam_attachment_tu: "&lt;a href=\"09_glossary.html#cam_attachment\" target=\"_blank\" data-bs-toggle=\"tooltip\" data-bs-title=\"Camera Attachment: The method*/tools used to attach the camera (e.g., attached to a tree with a bungee cord; reported as codes such as 'Tree + Bungee*/Strap'). If 'Other,' describe in the Camera Location Comments.\"&gt;Camera Attachment&lt;button type=\"button\" class=\"btn btn-bd-tip-info-hidden btn-sm position-relative\"&gt;.&lt;span class=\"position-absolute top-0 start-100 translate-middle\"&gt;{{ icon_info }}&lt;/span&gt;&lt;/button&gt;&lt;/a&gt;"</t>
  </si>
  <si>
    <t xml:space="preserve">    cam_damaged_tu: "&lt;a href=\"09_glossary.html#cam_damaged\" target=\"_blank\" data-bs-toggle=\"tooltip\" data-bs-title=\"Camera Damaged: Whether the camera was damaged or malfunctioning; if there is any damage to the device (physical or mechanical), the crew should describe the damage in the Service*/Retrieval Comments.\"&gt;Camera Damaged&lt;button type=\"button\" class=\"btn btn-bd-tip-info-hidden btn-sm position-relative\"&gt;.&lt;span class=\"position-absolute top-0 start-100 translate-middle\"&gt;{{ icon_info }}&lt;/span&gt;&lt;/button&gt;&lt;/a&gt;"</t>
  </si>
  <si>
    <t xml:space="preserve">    cam_days_per_cam_location_tl: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t>
  </si>
  <si>
    <t xml:space="preserve">    cam_days_per_cam_location_tu: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t>
  </si>
  <si>
    <t xml:space="preserve">    cam_direction_tu_nu: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feature.\"&gt;Camera Direction&lt;button type=\"button\" class=\"btn btn-bd-tip-info-hidden btn-sm position-relative\"&gt;.&lt;span class=\"position-absolute top-0 start-100 translate-middle\"&gt;{{ icon_info }}&lt;/span&gt;&lt;/button&gt;&lt;/a&gt;"</t>
  </si>
  <si>
    <t xml:space="preserve">    cam_direction_tu_u: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feature.\"&gt;Camera Direction (degrees)&lt;button type=\"button\" class=\"btn btn-bd-tip-info-hidden btn-sm position-relative\"&gt;.&lt;span class=\"position-absolute top-0 start-100 translate-middle\"&gt;{{ icon_info }}&lt;/span&gt;&lt;/button&gt;&lt;/a&gt;"</t>
  </si>
  <si>
    <t xml:space="preserve">    cam_height_tu_nu: "&lt;a href=\"09_glossary.html#cam_height\" target=\"_blank\" data-bs-toggle=\"tooltip\" data-bs-title=\"Camera Height (m): The height from the ground (below snow) to the bottom of the lens (metres; to the nearest 0.05 m).\"&gt;Camera Height&lt;button type=\"button\" class=\"btn btn-bd-tip-info-hidden btn-sm position-relative\"&gt;.&lt;span class=\"position-absolute top-0 start-100 translate-middle\"&gt;{{ icon_info }}&lt;/span&gt;&lt;/button&gt;&lt;/a&gt;"</t>
  </si>
  <si>
    <t xml:space="preserve">    cam_height_tu_u: "&lt;a href=\"09_glossary.html#cam_height\" target=\"_blank\" data-bs-toggle=\"tooltip\" data-bs-title=\"Camera Height (m): The height from the ground (below snow) to the bottom of the lens (metres; to the nearest 0.05 m).\"&gt;Camera Height (m)&lt;button type=\"button\" class=\"btn btn-bd-tip-info-hidden btn-sm position-relative\"&gt;.&lt;span class=\"position-absolute top-0 start-100 translate-middle\"&gt;{{ icon_info }}&lt;/span&gt;&lt;/button&gt;&lt;/a&gt;"</t>
  </si>
  <si>
    <t xml:space="preserve">    cam_id_tu: "&lt;a href=\"09_glossary.html#cam_id\" target=\"_blank\" data-bs-toggle=\"tooltip\" data-bs-title=\"Camera ID: A unique alphanumeric ID for the camera that distinguishes it from other cameras of the same make or model.\"&gt;Camera ID&lt;button type=\"button\" class=\"btn btn-bd-tip-info-hidden btn-sm position-relative\"&gt;.&lt;span class=\"position-absolute top-0 start-100 translate-middle\"&gt;{{ icon_info }}&lt;/span&gt;&lt;/button&gt;&lt;/a&gt;"</t>
  </si>
  <si>
    <t xml:space="preserve">    cam_location_characteristics_tu_es: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t>
  </si>
  <si>
    <t xml:space="preserve">    cam_location_characteristics_tu_mod: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t>
  </si>
  <si>
    <t xml:space="preserve">    cam_location_comments_tu: "&lt;a href=\"09_glossary.html#cam_location_comments\" target=\"_blank\" data-bs-toggle=\"tooltip\" data-bs-title=\"Camera Location Comments: Comments describing additional details about a camera location.\"&gt;Camera Location Comments&lt;button type=\"button\" class=\"btn btn-bd-tip-info-hidden btn-sm position-relative\"&gt;.&lt;span class=\"position-absolute top-0 start-100 translate-middle\"&gt;{{ icon_info }}&lt;/span&gt;&lt;/button&gt;&lt;/a&gt;"</t>
  </si>
  <si>
    <t xml:space="preserve">    cam_location_name_tu: "&lt;a href=\"09_glossary.html#cam_location_name\" target=\"_blank\" data-bs-toggle=\"tooltip\" data-bs-title=\"Camera Location Name: A unique alphanumeric identifier for the location where a single camera was placed (e.g., 'bh1,' 'bh2').\"&gt;Camera Location Name&lt;button type=\"button\" class=\"btn btn-bd-tip-info-hidden btn-sm position-relative\"&gt;.&lt;span class=\"position-absolute top-0 start-100 translate-middle\"&gt;{{ icon_info }}&lt;/span&gt;&lt;/button&gt;&lt;/a&gt;"</t>
  </si>
  <si>
    <t xml:space="preserve">    cam_location_tl: "&lt;a href=\"09_glossary.html#cam_location\" target=\"_blank\" data-bs-toggle=\"tooltip\" data-bs-title=\"Camera location: The location where a single camera was placed (recorded as 'Camera Location Name').\"&gt;camera location&lt;button type=\"button\" class=\"btn btn-bd-tip-info-hidden btn-sm position-relative\"&gt;.&lt;span class=\"position-absolute top-0 start-100 translate-middle\"&gt;{{ icon_info }}&lt;/span&gt;&lt;/button&gt;&lt;/a&gt;"</t>
  </si>
  <si>
    <t xml:space="preserve">    cam_location_tl_pl: "&lt;a href=\"09_glossary.html#cam_location\" target=\"_blank\" data-bs-toggle=\"tooltip\" data-bs-title=\"Camera location: The location where a single camera was placed (recorded as 'Camera Location Name').\"&gt;camera locations&lt;button type=\"button\" class=\"btn btn-bd-tip-info-hidden btn-sm position-relative\"&gt;.&lt;span class=\"position-absolute top-0 start-100 translate-middle\"&gt;{{ icon_info }}&lt;/span&gt;&lt;/button&gt;&lt;/a&gt;"</t>
  </si>
  <si>
    <t xml:space="preserve">    cam_location_tu: "&lt;a href=\"09_glossary.html#cam_location\" target=\"_blank\" data-bs-toggle=\"tooltip\" data-bs-title=\"Camera location: The location where a single camera was placed (recorded as 'Camera Location Name').\"&gt;Camera location&lt;button type=\"button\" class=\"btn btn-bd-tip-info-hidden btn-sm position-relative\"&gt;.&lt;span class=\"position-absolute top-0 start-100 translate-middle\"&gt;{{ icon_info }}&lt;/span&gt;&lt;/button&gt;&lt;/a&gt;"</t>
  </si>
  <si>
    <t xml:space="preserve">    cam_location_tu_pl: "&lt;a href=\"09_glossary.html#cam_location\" target=\"_blank\" data-bs-toggle=\"tooltip\" data-bs-title=\"Camera location: The location where a single camera was placed (recorded as 'Camera Location Name').\"&gt;Camera locations&lt;button type=\"button\" class=\"btn btn-bd-tip-info-hidden btn-sm position-relative\"&gt;.&lt;span class=\"position-absolute top-0 start-100 translate-middle\"&gt;{{ icon_info }}&lt;/span&gt;&lt;/button&gt;&lt;/a&gt;"</t>
  </si>
  <si>
    <t xml:space="preserve">    cam_make_tl_abrv: "&lt;a href=\"09_glossary.html#cam_make\" target=\"_blank\" data-bs-toggle=\"tooltip\" data-bs-title=\"Camera Make: The make of a particular camera (i.e., the manufacturer, e.g., 'Reconyx' or 'Bushnell').\"&gt;make&lt;button type=\"button\" class=\"btn btn-bd-tip-info-hidden btn-sm position-relative\"&gt;.&lt;span class=\"position-absolute top-0 start-100 translate-middle\"&gt;{{ icon_info }}&lt;/span&gt;&lt;/button&gt;&lt;/a&gt;"</t>
  </si>
  <si>
    <t xml:space="preserve">    cam_make_tu: "&lt;a href=\"09_glossary.html#cam_make\" target=\"_blank\" data-bs-toggle=\"tooltip\" data-bs-title=\"Camera Make: The make of a particular camera (i.e., the manufacturer, e.g., 'Reconyx' or 'Bushnell').\"&gt;Camera Make&lt;button type=\"button\" class=\"btn btn-bd-tip-info-hidden btn-sm position-relative\"&gt;.&lt;span class=\"position-absolute top-0 start-100 translate-middle\"&gt;{{ icon_info }}&lt;/span&gt;&lt;/button&gt;&lt;/a&gt;"</t>
  </si>
  <si>
    <t xml:space="preserve">    cam_make_tu_abrv: "&lt;a href=\"09_glossary.html#cam_make\" target=\"_blank\" data-bs-toggle=\"tooltip\" data-bs-title=\"Camera Make: The make of a particular camera (i.e., the manufacturer, e.g., 'Reconyx' or 'Bushnell').\"&gt;Make&lt;button type=\"button\" class=\"btn btn-bd-tip-info-hidden btn-sm position-relative\"&gt;.&lt;span class=\"position-absolute top-0 start-100 translate-middle\"&gt;{{ icon_info }}&lt;/span&gt;&lt;/button&gt;&lt;/a&gt;"</t>
  </si>
  <si>
    <t xml:space="preserve">    cam_model_tl_abrv: "&lt;a href=\"09_glossary.html#cam_model\" target=\"_blank\" data-bs-toggle=\"tooltip\" data-bs-title=\"Camera Model: The model number or name of a particular camera (e.g., 'PC900' or 'Trophy Cam HD').\"&gt;model&lt;button type=\"button\" class=\"btn btn-bd-tip-info-hidden btn-sm position-relative\"&gt;.&lt;span class=\"position-absolute top-0 start-100 translate-middle\"&gt;{{ icon_info }}&lt;/span&gt;&lt;/button&gt;&lt;/a&gt;"</t>
  </si>
  <si>
    <t xml:space="preserve">    cam_model_tu: "&lt;a href=\"09_glossary.html#cam_model\" target=\"_blank\" data-bs-toggle=\"tooltip\" data-bs-title=\"Camera Model: The model number or name of a particular camera (e.g., 'PC900' or 'Trophy Cam HD').\"&gt;Camera Model&lt;button type=\"button\" class=\"btn btn-bd-tip-info-hidden btn-sm position-relative\"&gt;.&lt;span class=\"position-absolute top-0 start-100 translate-middle\"&gt;{{ icon_info }}&lt;/span&gt;&lt;/button&gt;&lt;/a&gt;"</t>
  </si>
  <si>
    <t xml:space="preserve">    cam_model_tu_abrv: "&lt;a href=\"09_glossary.html#cam_model\" target=\"_blank\" data-bs-toggle=\"tooltip\" data-bs-title=\"Camera Model: The model number or name of a particular camera (e.g., 'PC900' or 'Trophy Cam HD').\"&gt;Model&lt;button type=\"button\" class=\"btn btn-bd-tip-info-hidden btn-sm position-relative\"&gt;.&lt;span class=\"position-absolute top-0 start-100 translate-middle\"&gt;{{ icon_info }}&lt;/span&gt;&lt;/button&gt;&lt;/a&gt;"</t>
  </si>
  <si>
    <t xml:space="preserve">    cam_serial_number_tu: "&lt;a href=\"09_glossary.html#cam_serial_number\" target=\"_blank\" data-bs-toggle=\"tooltip\" data-bs-title=\"Camera Serial Number: The serial number of a particular camera, which is usually found inside the camera cover (e.g., 'P900FF04152022').\"&gt;Camera Serial Number&lt;button type=\"button\" class=\"btn btn-bd-tip-info-hidden btn-sm position-relative\"&gt;.&lt;span class=\"position-absolute top-0 start-100 translate-middle\"&gt;{{ icon_info }}&lt;/span&gt;&lt;/button&gt;&lt;/a&gt;"</t>
  </si>
  <si>
    <t xml:space="preserve">    cam_serial_number_tu_abrv: "&lt;a href=\"09_glossary.html#cam_serial_number\" target=\"_blank\" data-bs-toggle=\"tooltip\" data-bs-title=\"Camera Serial Number: The serial number of a particular camera, which is usually found inside the camera cover (e.g., 'P900FF04152022').\"&gt;Serial Number&lt;button type=\"button\" class=\"btn btn-bd-tip-info-hidden btn-sm position-relative\"&gt;.&lt;span class=\"position-absolute top-0 start-100 translate-middle\"&gt;{{ icon_info }}&lt;/span&gt;&lt;/button&gt;&lt;/a&gt;"</t>
  </si>
  <si>
    <t xml:space="preserve">    cam_spacing_tl: "&lt;a href=\"09_glossary.html#cam_spacing\" target=\"_blank\" data-bs-toggle=\"tooltip\" data-bs-title=\"Camera spacing: 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t>
  </si>
  <si>
    <t xml:space="preserve">    cam_spacing_tu: "&lt;a href=\"09_glossary.html#cam_spacing\" target=\"_blank\" data-bs-toggle=\"tooltip\" data-bs-title=\"Camera spacing: 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t>
  </si>
  <si>
    <t xml:space="preserve">    crew_tl: "&lt;a href=\"09_glossary.html#crew\" target=\"_blank\" data-bs-toggle=\"tooltip\" data-bs-title=\"Crew: 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t>
  </si>
  <si>
    <t xml:space="preserve">    crew_tu: "&lt;a href=\"09_glossary.html#crew\" target=\"_blank\" data-bs-toggle=\"tooltip\" data-bs-title=\"Crew: 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t>
  </si>
  <si>
    <t xml:space="preserve">    cumulative_det_probability_tl: "&lt;a href=\"09_glossary.html#cumulative_det_probability\" target=\"_blank\" data-bs-toggle=\"tooltip\" data-bs-title=\"Cumulative detection probability: 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t>
  </si>
  <si>
    <t xml:space="preserve">    cumulative_det_probability_tu: "&lt;a href=\"09_glossary.html#cumulative_det_probability\" target=\"_blank\" data-bs-toggle=\"tooltip\" data-bs-title=\"Cumulative detection probability: 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t>
  </si>
  <si>
    <t xml:space="preserve">    data_tl: "&lt;a href=\"09_glossary.html#data\" target=\"_blank\" data-bs-toggle=\"tooltip\" data-bs-title=\"Data: 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t>
  </si>
  <si>
    <t xml:space="preserve">    data_tu: "&lt;a href=\"09_glossary.html#data\" target=\"_blank\" data-bs-toggle=\"tooltip\" data-bs-title=\"Data: 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t>
  </si>
  <si>
    <t xml:space="preserve">    deployment_area_photo_numbers_tu: "&lt;a href=\"09_glossary.html#deployment_area_photo_numbers\" target=\"_blank\" data-bs-toggle=\"tooltip\" data-bs-title=\"Deployment Area Photo Numbers: The image numbers for the deployment area photos (if collected, e.g., 'DSC  100'). These are optionally documented on a Camera Deployment Field Datasheet for each set of camera deployment area photos. Leave blank if not applicable.\"&gt;Deployment Area Photo Numbers&lt;button type=\"button\" class=\"btn btn-bd-tip-info-hidden btn-sm position-relative\"&gt;.&lt;span class=\"position-absolute top-0 start-100 translate-middle\"&gt;{{ icon_info }}&lt;/span&gt;&lt;/button&gt;&lt;/a&gt;"</t>
  </si>
  <si>
    <t xml:space="preserve">    deployment_area_photos_taken_tu: "&lt;a href=\"09_glossary.html#deployment_area_photos_taken\" target=\"_blank\" data-bs-toggle=\"tooltip\" data-bs-title=\"Deployment Area Photos Taken: Whether deployment area photos were taken (yes*/no; optional). The recommendation includes collecting four photos taken from the centre of the target detection zone (Figure 5), facing each of the four cardinal directions.\"&gt;Deployment Area Photos Taken&lt;button type=\"button\" class=\"btn btn-bd-tip-info-hidden btn-sm position-relative\"&gt;.&lt;span class=\"position-absolute top-0 start-100 translate-middle\"&gt;{{ icon_info }}&lt;/span&gt;&lt;/button&gt;&lt;/a&gt;"</t>
  </si>
  <si>
    <t xml:space="preserve">    deployment_area_photos_tl: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t>
  </si>
  <si>
    <t xml:space="preserve">    deployment_area_photos_tu: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t>
  </si>
  <si>
    <t xml:space="preserve">    deployment_comments_tu: "&lt;a href=\"09_glossary.html#deployment_comments\" target=\"_blank\" data-bs-toggle=\"tooltip\" data-bs-title=\"Deployment Comments: Comments describing additional details about the deployment.\"&gt;Deployment Comments&lt;button type=\"button\" class=\"btn btn-bd-tip-info-hidden btn-sm position-relative\"&gt;.&lt;span class=\"position-absolute top-0 start-100 translate-middle\"&gt;{{ icon_info }}&lt;/span&gt;&lt;/button&gt;&lt;/a&gt;"</t>
  </si>
  <si>
    <t xml:space="preserve">    deployment_crew_tu: "&lt;a href=\"09_glossary.html#deployment_crew\" target=\"_blank\" data-bs-toggle=\"tooltip\" data-bs-title=\"Deployment Crew: The first and last names of the individuals who collected data during the deployment visit.\"&gt;Deployment Crew&lt;button type=\"button\" class=\"btn btn-bd-tip-info-hidden btn-sm position-relative\"&gt;.&lt;span class=\"position-absolute top-0 start-100 translate-middle\"&gt;{{ icon_info }}&lt;/span&gt;&lt;/button&gt;&lt;/a&gt;"</t>
  </si>
  <si>
    <t xml:space="preserve">    deployment_end_date_time_tu_nu: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Time&lt;button type=\"button\" class=\"btn btn-bd-tip-info-hidden btn-sm position-relative\"&gt;.&lt;span class=\"position-absolute top-0 start-100 translate-middle\"&gt;{{ icon_info }}&lt;/span&gt;&lt;/button&gt;&lt;/a&gt;"</t>
  </si>
  <si>
    <t xml:space="preserve">    deployment_end_date_time_tu_u: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 (DD-MMM-YYYY HH:MM:SS)&lt;button type=\"button\" class=\"btn btn-bd-tip-info-hidden btn-sm position-relative\"&gt;.&lt;span class=\"position-absolute top-0 start-100 translate-middle\"&gt;{{ icon_info }}&lt;/span&gt;&lt;/button&gt;&lt;/a&gt;"</t>
  </si>
  <si>
    <t xml:space="preserve">    deployment_img_count_tu: "&lt;a href=\"09_glossary.html#deployment_img_count\" target=\"_blank\" data-bs-toggle=\"tooltip\" data-bs-title=\"Deployment Image Count: The total number of images collected during the deployment, including false triggers (i.e., empty images with no wildlife or human present species) and those triggered by a time-lapse setting (if applicable).\"&gt;Deployment Image Count&lt;button type=\"button\" class=\"btn btn-bd-tip-info-hidden btn-sm position-relative\"&gt;.&lt;span class=\"position-absolute top-0 start-100 translate-middle\"&gt;{{ icon_info }}&lt;/span&gt;&lt;/button&gt;&lt;/a&gt;"</t>
  </si>
  <si>
    <t xml:space="preserve">    deployment_metadata_tl: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t>
  </si>
  <si>
    <t xml:space="preserve">    deployment_metadata_tu: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t>
  </si>
  <si>
    <t xml:space="preserve">    deployment_name_tu: "&lt;a href=\"09_glossary.html#deployment_name\" target=\"_blank\" data-bs-toggle=\"tooltip\" data-bs-title=\"Deployment Name: 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Names.\"&gt;Deployment Name&lt;button type=\"button\" class=\"btn btn-bd-tip-info-hidden btn-sm position-relative\"&gt;.&lt;span class=\"position-absolute top-0 start-100 translate-middle\"&gt;{{ icon_info }}&lt;/span&gt;&lt;/button&gt;&lt;/a&gt;"</t>
  </si>
  <si>
    <t xml:space="preserve">    deployment_start_date_time_tu_nu: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Time&lt;button type=\"button\" class=\"btn btn-bd-tip-info-hidden btn-sm position-relative\"&gt;.&lt;span class=\"position-absolute top-0 start-100 translate-middle\"&gt;{{ icon_info }}&lt;/span&gt;&lt;/button&gt;&lt;/a&gt;"</t>
  </si>
  <si>
    <t xml:space="preserve">    deployment_start_date_time_tu_u: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 (DD-MMM-YYYY HH:MM:SS)&lt;button type=\"button\" class=\"btn btn-bd-tip-info-hidden btn-sm position-relative\"&gt;.&lt;span class=\"position-absolute top-0 start-100 translate-middle\"&gt;{{ icon_info }}&lt;/span&gt;&lt;/button&gt;&lt;/a&gt;"</t>
  </si>
  <si>
    <t xml:space="preserve">    deployment_tl: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t>
  </si>
  <si>
    <t xml:space="preserve">    deployment_tu: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t>
  </si>
  <si>
    <t xml:space="preserve">    deployment_visit_tl: "&lt;a href=\"09_glossary.html#deployment_visit\" target=\"_blank\" data-bs-toggle=\"tooltip\" data-bs-title=\"Deployment visit: When a crew has gone to a location to deploy a remote camera.\"&gt;deployment visit&lt;button type=\"button\" class=\"btn btn-bd-tip-info-hidden btn-sm position-relative\"&gt;.&lt;span class=\"position-absolute top-0 start-100 translate-middle\"&gt;{{ icon_info }}&lt;/span&gt;&lt;/button&gt;&lt;/a&gt;"</t>
  </si>
  <si>
    <t xml:space="preserve">    deployment_visit_tu: "&lt;a href=\"09_glossary.html#deployment_visit\" target=\"_blank\" data-bs-toggle=\"tooltip\" data-bs-title=\"Deployment visit: When a crew has gone to a location to deploy a remote camera.\"&gt;Deployment visit&lt;button type=\"button\" class=\"btn btn-bd-tip-info-hidden btn-sm position-relative\"&gt;.&lt;span class=\"position-absolute top-0 start-100 translate-middle\"&gt;{{ icon_info }}&lt;/span&gt;&lt;/button&gt;&lt;/a&gt;"</t>
  </si>
  <si>
    <t xml:space="preserve">    detection_distance_tl: "&lt;a href=\"09_glossary.html#detection_distance\" target=\"_blank\" data-bs-toggle=\"tooltip\" data-bs-title=\"Detection distance: The maximum distance that a sensor can detect a target' (Wearn and Glover-Kapfer, 2017).\"&gt;detection distance&lt;button type=\"button\" class=\"btn btn-bd-tip-info-hidden btn-sm position-relative\"&gt;.&lt;span class=\"position-absolute top-0 start-100 translate-middle\"&gt;{{ icon_info }}&lt;/span&gt;&lt;/button&gt;&lt;/a&gt;"</t>
  </si>
  <si>
    <t xml:space="preserve">    detection_distance_tu: "&lt;a href=\"09_glossary.html#detection_distance\" target=\"_blank\" data-bs-toggle=\"tooltip\" data-bs-title=\"Detection distance: The maximum distance that a sensor can detect a target' (Wearn and Glover-Kapfer, 2017).\"&gt;Detection distance&lt;button type=\"button\" class=\"btn btn-bd-tip-info-hidden btn-sm position-relative\"&gt;.&lt;span class=\"position-absolute top-0 start-100 translate-middle\"&gt;{{ icon_info }}&lt;/span&gt;&lt;/button&gt;&lt;/a&gt;"</t>
  </si>
  <si>
    <t xml:space="preserve">    detection_event_tl: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t>
  </si>
  <si>
    <t xml:space="preserve">    detection_event_tu: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t>
  </si>
  <si>
    <t xml:space="preserve">    detection_probability_tl_abrv: "&lt;a href=\"09_glossary.html#detection_probability\" target=\"_blank\" data-bs-toggle=\"tooltip\" data-bs-title=\"Detection probability (aka detectability): 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t>
  </si>
  <si>
    <t xml:space="preserve">    detection_probability_tl_abrv2: "&lt;a href=\"09_glossary.html#detection_probability\" target=\"_blank\" data-bs-toggle=\"tooltip\" data-bs-title=\"Detection probability (aka detectability): The probability (likelihood) that an individual of the population of interest is included in the count at time or location *i*.\"&gt;detectability&lt;button type=\"button\" class=\"btn btn-bd-tip-info-hidden btn-sm position-relative\"&gt;.&lt;span class=\"position-absolute top-0 start-100 translate-middle\"&gt;{{ icon_info }}&lt;/span&gt;&lt;/button&gt;&lt;/a&gt;"</t>
  </si>
  <si>
    <t xml:space="preserve">    detection_probability_tl_aka: "&lt;a href=\"09_glossary.html#detection_probability\" target=\"_blank\" data-bs-toggle=\"tooltip\" data-bs-title=\"Detection probability (aka detectability): 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t>
  </si>
  <si>
    <t xml:space="preserve">    detection_probability_tl_pl: "&lt;a href=\"09_glossary.html#detection_probability\" target=\"_blank\" data-bs-toggle=\"tooltip\" data-bs-title=\"Detection probability (aka detectability): The probability (likelihood) that an individual of the population of interest is included in the count at time or location *i*.\"&gt;detection probabilities&lt;button type=\"button\" class=\"btn btn-bd-tip-info-hidden btn-sm position-relative\"&gt;.&lt;span class=\"position-absolute top-0 start-100 translate-middle\"&gt;{{ icon_info }}&lt;/span&gt;&lt;/button&gt;&lt;/a&gt;"</t>
  </si>
  <si>
    <t xml:space="preserve">    detection_probability_tu_abrv: "&lt;a href=\"09_glossary.html#detection_probability\" target=\"_blank\" data-bs-toggle=\"tooltip\" data-bs-title=\"Detection probability (aka detectability): 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t>
  </si>
  <si>
    <t xml:space="preserve">    detection_probability_tu_aka: "&lt;a href=\"09_glossary.html#detection_probability\" target=\"_blank\" data-bs-toggle=\"tooltip\" data-bs-title=\"Detection probability (aka detectability): 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t>
  </si>
  <si>
    <t xml:space="preserve">    detection_rate_tl: "&lt;a href=\"09_glossary.html#detection_rate\" target=\"_blank\" data-bs-toggle=\"tooltip\" data-bs-title=\"Detection rate: The frequency of independent detections within a specified time period.\"&gt;detection rate&lt;button type=\"button\" class=\"btn btn-bd-tip-info-hidden btn-sm position-relative\"&gt;.&lt;span class=\"position-absolute top-0 start-100 translate-middle\"&gt;{{ icon_info }}&lt;/span&gt;&lt;/button&gt;&lt;/a&gt;"</t>
  </si>
  <si>
    <t xml:space="preserve">    detection_rate_tl_pl: "&lt;a href=\"09_glossary.html#detection_rate\" target=\"_blank\" data-bs-toggle=\"tooltip\" data-bs-title=\"Detection rate: The frequency of independent detections within a specified time period.\"&gt;detection rates&lt;button type=\"button\" class=\"btn btn-bd-tip-info-hidden btn-sm position-relative\"&gt;.&lt;span class=\"position-absolute top-0 start-100 translate-middle\"&gt;{{ icon_info }}&lt;/span&gt;&lt;/button&gt;&lt;/a&gt;"</t>
  </si>
  <si>
    <t xml:space="preserve">    detection_rate_tu: "&lt;a href=\"09_glossary.html#detection_rate\" target=\"_blank\" data-bs-toggle=\"tooltip\" data-bs-title=\"Detection rate: The frequency of independent detections within a specified time period.\"&gt;Detection rate&lt;button type=\"button\" class=\"btn btn-bd-tip-info-hidden btn-sm position-relative\"&gt;.&lt;span class=\"position-absolute top-0 start-100 translate-middle\"&gt;{{ icon_info }}&lt;/span&gt;&lt;/button&gt;&lt;/a&gt;"</t>
  </si>
  <si>
    <t xml:space="preserve">    detection_rate_tu_pl: "&lt;a href=\"09_glossary.html#detection_rate\" target=\"_blank\" data-bs-toggle=\"tooltip\" data-bs-title=\"Detection rate: The frequency of independent detections within a specified time period.\"&gt;Detection rates&lt;button type=\"button\" class=\"btn btn-bd-tip-info-hidden btn-sm position-relative\"&gt;.&lt;span class=\"position-absolute top-0 start-100 translate-middle\"&gt;{{ icon_info }}&lt;/span&gt;&lt;/button&gt;&lt;/a&gt;"</t>
  </si>
  <si>
    <t xml:space="preserve">    detection_zone_tl: "&lt;a href=\"09_glossary.html#detection_zone\" target=\"_blank\" data-bs-toggle=\"tooltip\" data-bs-title=\"Detection zone: 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t>
  </si>
  <si>
    <t xml:space="preserve">    detection_zone_tu: "&lt;a href=\"09_glossary.html#detection_zone\" target=\"_blank\" data-bs-toggle=\"tooltip\" data-bs-title=\"Detection zone: 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t>
  </si>
  <si>
    <t xml:space="preserve">    distribution_species_tl: "&lt;a href=\"09_glossary.html#distribution_species\" target=\"_blank\" data-bs-toggle=\"tooltip\" data-bs-title=\"Species distribution: 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t>
  </si>
  <si>
    <t xml:space="preserve">    distribution_species_tu: "&lt;a href=\"09_glossary.html#distribution_species\" target=\"_blank\" data-bs-toggle=\"tooltip\" data-bs-title=\"Species distribution: 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t>
  </si>
  <si>
    <t xml:space="preserve">    easting_cam_location_tu: "&lt;a href=\"09_glossary.html#easting_cam_location\" target=\"_blank\" data-bs-toggle=\"tooltip\" data-bs-title=\"Easting Camera Location: The easting UTM coordinate of the camera location (e.g., '337875'). Record using the NAD83 datum. Leave blank if recording the Longitude instead.\"&gt;Easting Camera Location&lt;button type=\"button\" class=\"btn btn-bd-tip-info-hidden btn-sm position-relative\"&gt;.&lt;span class=\"position-absolute top-0 start-100 translate-middle\"&gt;{{ icon_info }}&lt;/span&gt;&lt;/button&gt;&lt;/a&gt;"</t>
  </si>
  <si>
    <t xml:space="preserve">    effective_detection_distance_tl: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t>
  </si>
  <si>
    <t xml:space="preserve">    effective_detection_distance_tu: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t>
  </si>
  <si>
    <t xml:space="preserve">    event_type_tu: "&lt;a href=\"09_glossary.html#event_type\" target=\"_blank\" data-bs-toggle=\"tooltip\" data-bs-title=\"Event Type: Whether detections were reported as an individual image captured by the camera ('Image'), a 'Sequence,' or 'Tag.'\"&gt;Event Type&lt;button type=\"button\" class=\"btn btn-bd-tip-info-hidden btn-sm position-relative\"&gt;.&lt;span class=\"position-absolute top-0 start-100 translate-middle\"&gt;{{ icon_info }}&lt;/span&gt;&lt;/button&gt;&lt;/a&gt;"</t>
  </si>
  <si>
    <t xml:space="preserve">    false_trigger_tl: "&lt;a href=\"09_glossary.html#false_trigger\" target=\"_blank\" data-bs-toggle=\"tooltip\" data-bs-title=\"False trigger: 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t>
  </si>
  <si>
    <t xml:space="preserve">    false_trigger_tl_pl: "&lt;a href=\"09_glossary.html#false_trigger\" target=\"_blank\" data-bs-toggle=\"tooltip\" data-bs-title=\"False trigger: 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t>
  </si>
  <si>
    <t xml:space="preserve">    false_trigger_tu: "&lt;a href=\"09_glossary.html#false_trigger\" target=\"_blank\" data-bs-toggle=\"tooltip\" data-bs-title=\"False trigger: 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t>
  </si>
  <si>
    <t xml:space="preserve">    false_trigger_tu_pl: "&lt;a href=\"09_glossary.html#false_trigger\" target=\"_blank\" data-bs-toggle=\"tooltip\" data-bs-title=\"False trigger: 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t>
  </si>
  <si>
    <t xml:space="preserve">    field_of_view_tu: "&lt;a href=\"09_glossary.html#field_of_view\" target=\"_blank\" data-bs-toggle=\"tooltip\" data-bs-title=\"Field of View (FOV): The extent of a scene that is visible in an image; a large FOV is obtained by 'zooming out' from a scene, whilst 'zooming in' will result in a smaller FOV (Wearn &amp; Glover-Kapfer, 2017).\"&gt;Field of View (FOV)&lt;button type=\"button\" class=\"btn btn-bd-tip-info-hidden btn-sm position-relative\"&gt;.&lt;span class=\"position-absolute top-0 start-100 translate-middle\"&gt;{{ icon_info }}&lt;/span&gt;&lt;/button&gt;&lt;/a&gt;"</t>
  </si>
  <si>
    <t xml:space="preserve">    field_of_view_tu_abrv: "&lt;a href=\"09_glossary.html#field_of_view\" target=\"_blank\" data-bs-toggle=\"tooltip\" data-bs-title=\"Field of View (FOV): The extent of a scene that is visible in an image; a large FOV is obtained by 'zooming out' from a scene, whilst 'zooming in' will result in a smaller FOV (Wearn &amp; Glover-Kapfer, 2017).\"&gt;FOV&lt;button type=\"button\" class=\"btn btn-bd-tip-info-hidden btn-sm position-relative\"&gt;.&lt;span class=\"position-absolute top-0 start-100 translate-middle\"&gt;{{ icon_info }}&lt;/span&gt;&lt;/button&gt;&lt;/a&gt;"</t>
  </si>
  <si>
    <t xml:space="preserve">    fov_registration_area_tl: "&lt;a href=\"09_glossary.html#fov_registration_area\" target=\"_blank\" data-bs-toggle=\"tooltip\" data-bs-title=\"Registration area: 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t>
  </si>
  <si>
    <t xml:space="preserve">    fov_registration_area_tu: "&lt;a href=\"09_glossary.html#fov_registration_area\" target=\"_blank\" data-bs-toggle=\"tooltip\" data-bs-title=\"Registration area: 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t>
  </si>
  <si>
    <t xml:space="preserve">    fov_target_distance_tu_nu: "&lt;a href=\"09_glossary.html#fov_target_distance\" target=\"_blank\" data-bs-toggle=\"tooltip\" data-bs-title=\"FOV Target Feature Distance (m): The distance from the camera to the FOV Target Feature (in metres; to the nearest 0.5 m). Leave blank if not applicable.\"&gt;FOV Target Feature Distance&lt;button type=\"button\" class=\"btn btn-bd-tip-info-hidden btn-sm position-relative\"&gt;.&lt;span class=\"position-absolute top-0 start-100 translate-middle\"&gt;{{ icon_info }}&lt;/span&gt;&lt;/button&gt;&lt;/a&gt;"</t>
  </si>
  <si>
    <t xml:space="preserve">    fov_target_distance_tu_u: "&lt;a href=\"09_glossary.html#fov_target_distance\" target=\"_blank\" data-bs-toggle=\"tooltip\" data-bs-title=\"FOV Target Feature Distance (m): The distance from the camera to the FOV Target Feature (in metres; to the nearest 0.5 m). Leave blank if not applicable.\"&gt;FOV Target Feature Distance (m)&lt;button type=\"button\" class=\"btn btn-bd-tip-info-hidden btn-sm position-relative\"&gt;.&lt;span class=\"position-absolute top-0 start-100 translate-middle\"&gt;{{ icon_info }}&lt;/span&gt;&lt;/button&gt;&lt;/a&gt;"</t>
  </si>
  <si>
    <t xml:space="preserve">    fov_target_tu: "&lt;a href=\"09_glossary.html#fov_target\" target=\"_blank\" data-bs-toggle=\"tooltip\" data-bs-title=\"FOV Target Feature: A specific man-made or natural feature at which the camera is aimed to maximize the detection of wildlife species or to measure the use of that feature. Record 'None' if a FOV Target Feature was not used and 'Unknown' if not known. If 'Other,' describe in the Camera Location Comments.\"&gt;FOV Target Feature&lt;button type=\"button\" class=\"btn btn-bd-tip-info-hidden btn-sm position-relative\"&gt;.&lt;span class=\"position-absolute top-0 start-100 translate-middle\"&gt;{{ icon_info }}&lt;/span&gt;&lt;/button&gt;&lt;/a&gt;"</t>
  </si>
  <si>
    <t xml:space="preserve">    fov_viewshed_density_estimators_tl_pl: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t>
  </si>
  <si>
    <t xml:space="preserve">    fov_viewshed_density_estimators_tu_pl: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t>
  </si>
  <si>
    <t xml:space="preserve">    fov_viewshed_tl: "&lt;a href=\"09_glossary.html#fov_viewshed\" target=\"_blank\" data-bs-toggle=\"tooltip\" data-bs-title=\"Viewshed: 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t>
  </si>
  <si>
    <t xml:space="preserve">    fov_viewshed_tu: "&lt;a href=\"09_glossary.html#fov_viewshed\" target=\"_blank\" data-bs-toggle=\"tooltip\" data-bs-title=\"Viewshed: 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t>
  </si>
  <si>
    <t xml:space="preserve">    gps_unit_accuracy_tu_nu: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\"&gt;GPS Unit Accuracy&lt;button type=\"button\" class=\"btn btn-bd-tip-info-hidden btn-sm position-relative\"&gt;.&lt;span class=\"position-absolute top-0 start-100 translate-middle\"&gt;{{ icon_info }}&lt;/span&gt;&lt;/button&gt;&lt;/a&gt;"</t>
  </si>
  <si>
    <t xml:space="preserve">    gps_unit_accuracy_tu_u: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\"&gt;GPS Unit Accuracy (m) &lt;button type=\"button\" class=\"btn btn-bd-tip-info-hidden btn-sm position-relative\"&gt;.&lt;span class=\"position-absolute top-0 start-100 translate-middle\"&gt;{{ icon_info }}&lt;/span&gt;&lt;/button&gt;&lt;/a&gt;"</t>
  </si>
  <si>
    <t xml:space="preserve">    human_transport_mode_activity_tu: "&lt;a href=\"09_glossary.html#human_transport_mode_activity\" target=\"_blank\" data-bs-toggle=\"tooltip\" data-bs-title=\"Human Transport Mode/Activity: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known.\"&gt;Human Transport Mode/Activity&lt;button type=\"button\" class=\"btn btn-bd-tip-info-hidden btn-sm position-relative\"&gt;.&lt;span class=\"position-absolute top-0 start-100 translate-middle\"&gt;{{ icon_info }}&lt;/span&gt;&lt;/button&gt;&lt;/a&gt;"</t>
  </si>
  <si>
    <t xml:space="preserve">    image_tl: "&lt;a href=\"09_glossary.html#image\" target=\"_blank\" data-bs-toggle=\"tooltip\" data-bs-title=\"Image: An individual image captured by a camera, which may be part of a multi-image sequence (recorded as 'Image Name').\"&gt;image&lt;button type=\"button\" class=\"btn btn-bd-tip-info-hidden btn-sm position-relative\"&gt;.&lt;span class=\"position-absolute top-0 start-100 translate-middle\"&gt;{{ icon_info }}&lt;/span&gt;&lt;/button&gt;&lt;/a&gt;"</t>
  </si>
  <si>
    <t xml:space="preserve">    image_tu: "&lt;a href=\"09_glossary.html#image\" target=\"_blank\" data-bs-toggle=\"tooltip\" data-bs-title=\"Image: An individual image captured by a camera, which may be part of a multi-image sequence (recorded as 'Image Name').\"&gt;Image&lt;button type=\"button\" class=\"btn btn-bd-tip-info-hidden btn-sm position-relative\"&gt;.&lt;span class=\"position-absolute top-0 start-100 translate-middle\"&gt;{{ icon_info }}&lt;/span&gt;&lt;/button&gt;&lt;/a&gt;"</t>
  </si>
  <si>
    <t xml:space="preserve">    img_classification_confidence_tl: "&lt;a href=\"09_glossary.html#img_classification_confidence\" target=\"_blank\" data-bs-toggle=\"tooltip\" data-bs-title=\"Image classification confidence : 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t>
  </si>
  <si>
    <t xml:space="preserve">    img_classification_confidence_tu: "&lt;a href=\"09_glossary.html#img_classification_confidence\" target=\"_blank\" data-bs-toggle=\"tooltip\" data-bs-title=\"Image classification confidence : 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t>
  </si>
  <si>
    <t xml:space="preserve">    img_classification_tl: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t>
  </si>
  <si>
    <t xml:space="preserve">    img_classification_tu: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t>
  </si>
  <si>
    <t xml:space="preserve">    img_flash_output_tu: "&lt;a href=\"09_glossary.html#img_flash_output\" target=\"_blank\" data-bs-toggle=\"tooltip\" data-bs-title=\"Image Flash 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applicable.\"&gt;Image Flash Output&lt;button type=\"button\" class=\"btn btn-bd-tip-info-hidden btn-sm position-relative\"&gt;.&lt;span class=\"position-absolute top-0 start-100 translate-middle\"&gt;{{ icon_info }}&lt;/span&gt;&lt;/button&gt;&lt;/a&gt;"</t>
  </si>
  <si>
    <t xml:space="preserve">    img_infrared_illuminator_tu: "&lt;a href=\"09_glossary.html#img_infrared_illuminator\" target=\"_blank\" data-bs-toggle=\"tooltip\" data-bs-title=\"Image Infrared 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known.\"&gt;Image Infrared Illuminator&lt;button type=\"button\" class=\"btn btn-bd-tip-info-hidden btn-sm position-relative\"&gt;.&lt;span class=\"position-absolute top-0 start-100 translate-middle\"&gt;{{ icon_info }}&lt;/span&gt;&lt;/button&gt;&lt;/a&gt;"</t>
  </si>
  <si>
    <t xml:space="preserve">    img_name_tu: "&lt;a href=\"09_glossary.html#img_name\" target=\"_blank\" data-bs-toggle=\"tooltip\" data-bs-title=\"Image 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'bh1_17-Jul-2018_22-Jul-2018_10:34:22_img_100').\"&gt;Image Name&lt;button type=\"button\" class=\"btn btn-bd-tip-info-hidden btn-sm position-relative\"&gt;.&lt;span class=\"position-absolute top-0 start-100 translate-middle\"&gt;{{ icon_info }}&lt;/span&gt;&lt;/button&gt;&lt;/a&gt;"</t>
  </si>
  <si>
    <t xml:space="preserve">    img_processing_tl: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t>
  </si>
  <si>
    <t xml:space="preserve">    img_processing_tu: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t>
  </si>
  <si>
    <t xml:space="preserve">    img_sequence_comments_tu: "&lt;a href=\"09_glossary.html#img_sequence_comments\" target=\"_blank\" data-bs-toggle=\"tooltip\" data-bs-title=\"Image/Sequence Comments: Comments describing additional details about the image*/sequence.\"&gt;Image/Sequence Comments&lt;button type=\"button\" class=\"btn btn-bd-tip-info-hidden btn-sm position-relative\"&gt;.&lt;span class=\"position-absolute top-0 start-100 translate-middle\"&gt;{{ icon_info }}&lt;/span&gt;&lt;/button&gt;&lt;/a&gt;"</t>
  </si>
  <si>
    <t xml:space="preserve">    img_sequence_date_time_tu_nu: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Time&lt;button type=\"button\" class=\"btn btn-bd-tip-info-hidden btn-sm position-relative\"&gt;.&lt;span class=\"position-absolute top-0 start-100 translate-middle\"&gt;{{ icon_info }}&lt;/span&gt;&lt;/button&gt;&lt;/a&gt;"</t>
  </si>
  <si>
    <t xml:space="preserve">    img_sequence_date_time_tu_u: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 (DD-MMM-YYYY HH:MM:SS)&lt;button type=\"button\" class=\"btn btn-bd-tip-info-hidden btn-sm position-relative\"&gt;.&lt;span class=\"position-absolute top-0 start-100 translate-middle\"&gt;{{ icon_info }}&lt;/span&gt;&lt;/button&gt;&lt;/a&gt;"</t>
  </si>
  <si>
    <t xml:space="preserve">    img_sequence_tu: "&lt;a href=\"09_glossary.html#img_sequence\" target=\"_blank\" data-bs-toggle=\"tooltip\" data-bs-title=\"Image Sequence: The order of the image in a rapid-fire sequence as reported in the image Exif data (text; e.g., '1 of 1' or '1 of 3'). Leave blank if not applicable.\"&gt;Image Sequence&lt;button type=\"button\" class=\"btn btn-bd-tip-info-hidden btn-sm position-relative\"&gt;.&lt;span class=\"position-absolute top-0 start-100 translate-middle\"&gt;{{ icon_info }}&lt;/span&gt;&lt;/button&gt;&lt;/a&gt;"</t>
  </si>
  <si>
    <t xml:space="preserve">    img_set_end_date_time_tu_nu: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Time&lt;button type=\"button\" class=\"btn btn-bd-tip-info-hidden btn-sm position-relative\"&gt;.&lt;span class=\"position-absolute top-0 start-100 translate-middle\"&gt;{{ icon_info }}&lt;/span&gt;&lt;/button&gt;&lt;/a&gt;"</t>
  </si>
  <si>
    <t xml:space="preserve">    img_set_end_date_time_tu_u: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 (DD-MMM-YYYY HH:MM:SS)&lt;button type=\"button\" class=\"btn btn-bd-tip-info-hidden btn-sm position-relative\"&gt;.&lt;span class=\"position-absolute top-0 start-100 translate-middle\"&gt;{{ icon_info }}&lt;/span&gt;&lt;/button&gt;&lt;/a&gt;"</t>
  </si>
  <si>
    <t xml:space="preserve">    img_set_start_date_time_tu_nu: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Time&lt;button type=\"button\" class=\"btn btn-bd-tip-info-hidden btn-sm position-relative\"&gt;.&lt;span class=\"position-absolute top-0 start-100 translate-middle\"&gt;{{ icon_info }}&lt;/span&gt;&lt;/button&gt;&lt;/a&gt;"</t>
  </si>
  <si>
    <t xml:space="preserve">    img_set_start_date_time_tu_u: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 (DD-MMM-YYYY HH:MM:SS)&lt;button type=\"button\" class=\"btn btn-bd-tip-info-hidden btn-sm position-relative\"&gt;.&lt;span class=\"position-absolute top-0 start-100 translate-middle\"&gt;{{ icon_info }}&lt;/span&gt;&lt;/button&gt;&lt;/a&gt;"</t>
  </si>
  <si>
    <t xml:space="preserve">    img_tagging_tl: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t>
  </si>
  <si>
    <t xml:space="preserve">    img_tagging_tu: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t>
  </si>
  <si>
    <t xml:space="preserve">    img_trigger_mode_tu: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known.\"&gt;Image Trigger Mode&lt;button type=\"button\" class=\"btn btn-bd-tip-info-hidden btn-sm position-relative\"&gt;.&lt;span class=\"position-absolute top-0 start-100 translate-middle\"&gt;{{ icon_info }}&lt;/span&gt;&lt;/button&gt;&lt;/a&gt;"</t>
  </si>
  <si>
    <t xml:space="preserve">    img_trigger_mode_tu_pl: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known.\"&gt;Image Trigger Modes&lt;button type=\"button\" class=\"btn btn-bd-tip-info-hidden btn-sm position-relative\"&gt;.&lt;span class=\"position-absolute top-0 start-100 translate-middle\"&gt;{{ icon_info }}&lt;/span&gt;&lt;/button&gt;&lt;/a&gt;"</t>
  </si>
  <si>
    <t xml:space="preserve">    imperfect_detection_tl: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t>
  </si>
  <si>
    <t xml:space="preserve">    imperfect_detection_tu: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t>
  </si>
  <si>
    <t xml:space="preserve">    independent_detections_tl_pl: "&lt;a href=\"09_glossary.html#independent_detections\" target=\"_blank\" data-bs-toggle=\"tooltip\" data-bs-title=\"Independent detections: 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t>
  </si>
  <si>
    <t xml:space="preserve">    independent_detections_tu_modtxt: "&lt;a href=\"09_glossary.html#independent_detections\" target=\"_blank\" data-bs-toggle=\"tooltip\" data-bs-title=\"Independent detections: Detections that are deemed to be independent based on a user-defined threshold (e.g., 30 minutes).\"&gt;Detections are independent&lt;button type=\"button\" class=\"btn btn-bd-tip-info-hidden btn-sm position-relative\"&gt;.&lt;span class=\"position-absolute top-0 start-100 translate-middle\"&gt;{{ icon_info }}&lt;/span&gt;&lt;/button&gt;&lt;/a&gt;"</t>
  </si>
  <si>
    <t xml:space="preserve">    independent_detections_tu_pl: "&lt;a href=\"09_glossary.html#independent_detections\" target=\"_blank\" data-bs-toggle=\"tooltip\" data-bs-title=\"Independent detections: 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t>
  </si>
  <si>
    <t xml:space="preserve">    individual_count_tu: "&lt;a href=\"09_glossary.html#individual_count\" target=\"_blank\" data-bs-toggle=\"tooltip\" data-bs-title=\"Individual Count: The number of unique individuals being categorized. Depending on the Event Type, this may be recorded as the total number of individuals, or according to Age Class and*/or Sex Class.\"&gt;Individual Count&lt;button type=\"button\" class=\"btn btn-bd-tip-info-hidden btn-sm position-relative\"&gt;.&lt;span class=\"position-absolute top-0 start-100 translate-middle\"&gt;{{ icon_info }}&lt;/span&gt;&lt;/button&gt;&lt;/a&gt;"</t>
  </si>
  <si>
    <t xml:space="preserve">    inter_detection_interval_tl: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t>
  </si>
  <si>
    <t xml:space="preserve">    inter_detection_interval_tu: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t>
  </si>
  <si>
    <t xml:space="preserve">    kernel_density_estimator_tl: "&lt;a href=\"09_glossary.html#kernel_density_estimator\" target=\"_blank\" data-bs-toggle=\"tooltip\" data-bs-title=\"Kernel density estimator: 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t>
  </si>
  <si>
    <t xml:space="preserve">    kernel_density_estimator_tu: "&lt;a href=\"09_glossary.html#kernel_density_estimator\" target=\"_blank\" data-bs-toggle=\"tooltip\" data-bs-title=\"Kernel density estimator: 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t>
  </si>
  <si>
    <t xml:space="preserve">    key_id_tu: "&lt;a href=\"09_glossary.html#key_id\" target=\"_blank\" data-bs-toggle=\"tooltip\" data-bs-title=\"Key ID: The unique ID for the specific key or set of keys used to lock*/secure the camera to the post, tree, etc.\"&gt;Key ID&lt;button type=\"button\" class=\"btn btn-bd-tip-info-hidden btn-sm position-relative\"&gt;.&lt;span class=\"position-absolute top-0 start-100 translate-middle\"&gt;{{ icon_info }}&lt;/span&gt;&lt;/button&gt;&lt;/a&gt;"</t>
  </si>
  <si>
    <t xml:space="preserve">    latitude_cam_location_tu: "&lt;a href=\"09_glossary.html#latitude_cam_location\" target=\"_blank\" data-bs-toggle=\"tooltip\" data-bs-title=\"Latitude Camera Location: The latitude of the camera location in decimal degrees to five decimal places (e.g., '53.78136'). Leave blank if recording Northing instead.\"&gt;Latitude Camera Location&lt;button type=\"button\" class=\"btn btn-bd-tip-info-hidden btn-sm position-relative\"&gt;.&lt;span class=\"position-absolute top-0 start-100 translate-middle\"&gt;{{ icon_info }}&lt;/span&gt;&lt;/button&gt;&lt;/a&gt;"</t>
  </si>
  <si>
    <t xml:space="preserve">    longitude_cam_location_tu: "&lt;a href=\"09_glossary.html#longitude_cam_location\" target=\"_blank\" data-bs-toggle=\"tooltip\" data-bs-title=\"Longitude Camera Location: The longitude of the camera location in decimal degrees to five decimal places (e.g., '-113.46067'). Leave blank if recording Easting instead.\"&gt;Longitude Camera Location&lt;button type=\"button\" class=\"btn btn-bd-tip-info-hidden btn-sm position-relative\"&gt;.&lt;span class=\"position-absolute top-0 start-100 translate-middle\"&gt;{{ icon_info }}&lt;/span&gt;&lt;/button&gt;&lt;/a&gt;"</t>
  </si>
  <si>
    <t xml:space="preserve">    metadata_tl: "&lt;a href=\"09_glossary.html#metadata\" target=\"_blank\" data-bs-toggle=\"tooltip\" data-bs-title=\"Metadata: Data that provides information about other data (e.g., the number of images on an SD card).\"&gt;metadata&lt;button type=\"button\" class=\"btn btn-bd-tip-info-hidden btn-sm position-relative\"&gt;.&lt;span class=\"position-absolute top-0 start-100 translate-middle\"&gt;{{ icon_info }}&lt;/span&gt;&lt;/button&gt;&lt;/a&gt;"</t>
  </si>
  <si>
    <t xml:space="preserve">    metadata_tu: "&lt;a href=\"09_glossary.html#metadata\" target=\"_blank\" data-bs-toggle=\"tooltip\" data-bs-title=\"Metadata: Data that provides information about other data (e.g., the number of images on an SD card).\"&gt;Metadata&lt;button type=\"button\" class=\"btn btn-bd-tip-info-hidden btn-sm position-relative\"&gt;.&lt;span class=\"position-absolute top-0 start-100 translate-middle\"&gt;{{ icon_info }}&lt;/span&gt;&lt;/button&gt;&lt;/a&gt;"</t>
  </si>
  <si>
    <t xml:space="preserve">    mod_2flankspim_tu_ref: "&lt;a href=\"09_glossary.html#mod_2flankspim\" target=\"_blank\" data-bs-toggle=\"tooltip\" data-bs-title=\"Spatial partial identity model (2-flank SPIM) (Augustine et al., 2018): 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2009).\"&gt;Spatial partial identity model (2-flank SPIM) (Augustine et al., 2018)&lt;button type=\"button\" class=\"btn btn-bd-tip-info-hidden btn-sm position-relative\"&gt;.&lt;span class=\"position-absolute top-0 start-100 translate-middle\"&gt;{{ icon_info }}&lt;/span&gt;&lt;/button&gt;&lt;/a&gt;"</t>
  </si>
  <si>
    <t xml:space="preserve">    mod_approach_tl: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t>
  </si>
  <si>
    <t xml:space="preserve">    mod_approach_tl_abrv: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Species.\"&gt;approach&lt;button type=\"button\" class=\"btn btn-bd-tip-info-hidden btn-sm position-relative\"&gt;.&lt;span class=\"position-absolute top-0 start-100 translate-middle\"&gt;{{ icon_info }}&lt;/span&gt;&lt;/button&gt;&lt;/a&gt;"</t>
  </si>
  <si>
    <t xml:space="preserve">    mod_approach_tl_es: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t>
  </si>
  <si>
    <t xml:space="preserve">    mod_approach_tl_pl: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t>
  </si>
  <si>
    <t xml:space="preserve">    mod_approach_tu: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t>
  </si>
  <si>
    <t xml:space="preserve">    mod_approach_tu_es: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t>
  </si>
  <si>
    <t xml:space="preserve">    mod_approach_tu_pl: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t>
  </si>
  <si>
    <t xml:space="preserve">    mod_assumption_tl: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t>
  </si>
  <si>
    <t xml:space="preserve">    mod_assumption_tl_abrv: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inference.\"&gt;assumption&lt;button type=\"button\" class=\"btn btn-bd-tip-info-hidden btn-sm position-relative\"&gt;.&lt;span class=\"position-absolute top-0 start-100 translate-middle\"&gt;{{ icon_info }}&lt;/span&gt;&lt;/button&gt;&lt;/a&gt;"</t>
  </si>
  <si>
    <t xml:space="preserve">    mod_assumption_tl_abrv_pl: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inference.\"&gt;assumptions&lt;button type=\"button\" class=\"btn btn-bd-tip-info-hidden btn-sm position-relative\"&gt;.&lt;span class=\"position-absolute top-0 start-100 translate-middle\"&gt;{{ icon_info }}&lt;/span&gt;&lt;/button&gt;&lt;/a&gt;"</t>
  </si>
  <si>
    <t xml:space="preserve">    mod_assumption_tu: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t>
  </si>
  <si>
    <t xml:space="preserve">    mod_assumption_tu_abrv_pl: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inference.\"&gt;Assumptions&lt;button type=\"button\" class=\"btn btn-bd-tip-info-hidden btn-sm position-relative\"&gt;.&lt;span class=\"position-absolute top-0 start-100 translate-middle\"&gt;{{ icon_info }}&lt;/span&gt;&lt;/button&gt;&lt;/a&gt;"</t>
  </si>
  <si>
    <t xml:space="preserve">    mod_assumption_tu_pl: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assumptions&lt;button type=\"button\" class=\"btn btn-bd-tip-info-hidden btn-sm position-relative\"&gt;.&lt;span class=\"position-absolute top-0 start-100 translate-middle\"&gt;{{ icon_info }}&lt;/span&gt;&lt;/button&gt;&lt;/a&gt;"</t>
  </si>
  <si>
    <t xml:space="preserve">    mod_catspim_tu_abrv: "&lt;a href=\"09_glossary.html#mod_catspim\" target=\"_blank\" data-bs-toggle=\"tooltip\" data-bs-title=\"Categorical partial identity model (Categorical SPIM; catSPIM) (Augustine et al., 2019; Sun et al., 2022):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2013).\"&gt;catSPIM&lt;button type=\"button\" class=\"btn btn-bd-tip-info-hidden btn-sm position-relative\"&gt;.&lt;span class=\"position-absolute top-0 start-100 translate-middle\"&gt;{{ icon_info }}&lt;/span&gt;&lt;/button&gt;&lt;/a&gt;"</t>
  </si>
  <si>
    <t xml:space="preserve">    mod_catspim_tu_ref: "&lt;a href=\"09_glossary.html#mod_catspim\" target=\"_blank\" data-bs-toggle=\"tooltip\" data-bs-title=\"Categorical partial identity model (Categorical SPIM; catSPIM) (Augustine et al., 2019; Sun et al., 2022):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2013).\"&gt;Categorical partial identity model (Categorical SPIM; catSPIM) (Augustine et al., 2019; Sun et al., 2022)&lt;button type=\"button\" class=\"btn btn-bd-tip-info-hidden btn-sm position-relative\"&gt;.&lt;span class=\"position-absolute top-0 start-100 translate-middle\"&gt;{{ icon_info }}&lt;/span&gt;&lt;/button&gt;&lt;/a&gt;"</t>
  </si>
  <si>
    <t xml:space="preserve">    mod_cmr_tu_abrv: "&lt;a href=\"09_glossary.html#mod_cmr\"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2011).\"&gt;CMR&lt;button type=\"button\" class=\"btn btn-bd-tip-info-hidden btn-sm position-relative\"&gt;.&lt;span class=\"position-absolute top-0 start-100 translate-middle\"&gt;{{ icon_info }}&lt;/span&gt;&lt;/button&gt;&lt;/a&gt;"</t>
  </si>
  <si>
    <t xml:space="preserve">    mod_cr_cmr_tu_ref: "&lt;a href=\"09_glossary.html#mod_cr_cmr\"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 / Capture-mark-recapture (CMR) (Karanth, 1995; Karanth &amp; Nichols, 1998)&lt;button type=\"button\" class=\"btn btn-bd-tip-info-hidden btn-sm position-relative\"&gt;.&lt;span class=\"position-absolute top-0 start-100 translate-middle\"&gt;{{ icon_info }}&lt;/span&gt;&lt;/button&gt;&lt;/a&gt;"</t>
  </si>
  <si>
    <t xml:space="preserve">    mod_cr_tl_abrv_txt: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t>
  </si>
  <si>
    <t xml:space="preserve">    mod_cr_tu_abrv: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2011).\"&gt;CR&lt;button type=\"button\" class=\"btn btn-bd-tip-info-hidden btn-sm position-relative\"&gt;.&lt;span class=\"position-absolute top-0 start-100 translate-middle\"&gt;{{ icon_info }}&lt;/span&gt;&lt;/button&gt;&lt;/a&gt;"</t>
  </si>
  <si>
    <t xml:space="preserve">    mod_cr_tu_abrv_txt: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t>
  </si>
  <si>
    <t xml:space="preserve">    mod_divers_rich_alpha_tl_simp: "&lt;a href=\"09_glossary.html#mod_divers_rich_alpha\" target=\"_blank\" data-bs-toggle=\"tooltip\" data-bs-title=\"Alpha richness (α): 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t>
  </si>
  <si>
    <t xml:space="preserve">    mod_divers_rich_alpha_tu_simp: "&lt;a href=\"09_glossary.html#mod_divers_rich_alpha\" target=\"_blank\" data-bs-toggle=\"tooltip\" data-bs-title=\"Alpha richness (α): 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t>
  </si>
  <si>
    <t xml:space="preserve">    mod_divers_rich_beta_tl_simp: "&lt;a href=\"09_glossary.html#mod_divers_rich_beta\" target=\"_blank\" data-bs-toggle=\"tooltip\" data-bs-title=\"Beta-diversity (β): 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t>
  </si>
  <si>
    <t xml:space="preserve">    mod_divers_rich_beta_tu_simp: "&lt;a href=\"09_glossary.html#mod_divers_rich_beta\" target=\"_blank\" data-bs-toggle=\"tooltip\" data-bs-title=\"Beta-diversity (β): 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t>
  </si>
  <si>
    <t xml:space="preserve">    mod_divers_rich_divers_tl: "&lt;a href=\"09_glossary.html#mod_divers_rich_divers\" target=\"_blank\" data-bs-toggle=\"tooltip\" data-bs-title=\"Species diversity: 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t>
  </si>
  <si>
    <t xml:space="preserve">    mod_divers_rich_divers_tu: "&lt;a href=\"09_glossary.html#mod_divers_rich_divers\" target=\"_blank\" data-bs-toggle=\"tooltip\" data-bs-title=\"Species diversity: 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t>
  </si>
  <si>
    <t xml:space="preserve">    mod_divers_rich_gamma_tl_simp: "&lt;a href=\"09_glossary.html#mod_divers_rich_gamma\" target=\"_blank\" data-bs-toggle=\"tooltip\" data-bs-title=\"Gamma richness (γ): The number of species across a whole study area (Wearn &amp; Glover-Kapfer, 2017).\"&gt;gamma richness (γ)&lt;button type=\"button\" class=\"btn btn-bd-tip-info-hidden btn-sm position-relative\"&gt;.&lt;span class=\"position-absolute top-0 start-100 translate-middle\"&gt;{{ icon_info }}&lt;/span&gt;&lt;/button&gt;&lt;/a&gt;"</t>
  </si>
  <si>
    <t xml:space="preserve">    mod_divers_rich_gamma_tu_simp: "&lt;a href=\"09_glossary.html#mod_divers_rich_gamma\" target=\"_blank\" data-bs-toggle=\"tooltip\" data-bs-title=\"Gamma richness (γ): The number of species across a whole study area (Wearn &amp; Glover-Kapfer, 2017).\"&gt;Gamma richness (γ)&lt;button type=\"button\" class=\"btn btn-bd-tip-info-hidden btn-sm position-relative\"&gt;.&lt;span class=\"position-absolute top-0 start-100 translate-middle\"&gt;{{ icon_info }}&lt;/span&gt;&lt;/button&gt;&lt;/a&gt;"</t>
  </si>
  <si>
    <t xml:space="preserve">    mod_divers_rich_rich_est_tl: "&lt;a href=\"09_glossary.html#mod_divers_rich_rich_est\" target=\"_blank\" data-bs-toggle=\"tooltip\" data-bs-title=\"Estimated species richness: 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t>
  </si>
  <si>
    <t xml:space="preserve">    mod_divers_rich_rich_est_tu: "&lt;a href=\"09_glossary.html#mod_divers_rich_rich_est\" target=\"_blank\" data-bs-toggle=\"tooltip\" data-bs-title=\"Estimated species richness: 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t>
  </si>
  <si>
    <t xml:space="preserve">    mod_divers_rich_rich_obs_tl: "&lt;a href=\"09_glossary.html#mod_divers_rich_rich_obs\" target=\"_blank\" data-bs-toggle=\"tooltip\" data-bs-title=\"Observed species richness: 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t>
  </si>
  <si>
    <t xml:space="preserve">    mod_divers_rich_rich_obs_tu: "&lt;a href=\"09_glossary.html#mod_divers_rich_rich_obs\" target=\"_blank\" data-bs-toggle=\"tooltip\" data-bs-title=\"Observed species richness: 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t>
  </si>
  <si>
    <t xml:space="preserve">    mod_divers_rich_rich_tl: "&lt;a href=\"09_glossary.html#mod_divers_rich_rich\" target=\"_blank\" data-bs-toggle=\"tooltip\" data-bs-title=\"Species richness: The total number of species in an assemblage or a sample' (Gotelli &amp; Chao, 2013).\"&gt;species richness&lt;button type=\"button\" class=\"btn btn-bd-tip-info-hidden btn-sm position-relative\"&gt;.&lt;span class=\"position-absolute top-0 start-100 translate-middle\"&gt;{{ icon_info }}&lt;/span&gt;&lt;/button&gt;&lt;/a&gt;"</t>
  </si>
  <si>
    <t xml:space="preserve">    mod_divers_rich_rich_tu: "&lt;a href=\"09_glossary.html#mod_divers_rich_rich\" target=\"_blank\" data-bs-toggle=\"tooltip\" data-bs-title=\"Species richness: The total number of species in an assemblage or a sample' (Gotelli &amp; Chao, 2013).\"&gt;Species richness&lt;button type=\"button\" class=\"btn btn-bd-tip-info-hidden btn-sm position-relative\"&gt;.&lt;span class=\"position-absolute top-0 start-100 translate-middle\"&gt;{{ icon_info }}&lt;/span&gt;&lt;/button&gt;&lt;/a&gt;"</t>
  </si>
  <si>
    <t xml:space="preserve">    mod_divers_rich_rich2_tl: "&lt;a href=\"09_glossary.html#mod_divers_rich_rich2\" target=\"_blank\" data-bs-toggle=\"tooltip\" data-bs-title=\"Species richness: The number of species found in the community/area measured (Pyron, 2010).\"&gt;species richness&lt;button type=\"button\" class=\"btn btn-bd-tip-info-hidden btn-sm position-relative\"&gt;.&lt;span class=\"position-absolute top-0 start-100 translate-middle\"&gt;{{ icon_info }}&lt;/span&gt;&lt;/button&gt;&lt;/a&gt;"</t>
  </si>
  <si>
    <t xml:space="preserve">    mod_divers_rich_rich2_tu: "&lt;a href=\"09_glossary.html#mod_divers_rich_rich2\" target=\"_blank\" data-bs-toggle=\"tooltip\" data-bs-title=\"Species richness: The number of species found in the community/area measured (Pyron, 2010).\"&gt;Species richness&lt;button type=\"button\" class=\"btn btn-bd-tip-info-hidden btn-sm position-relative\"&gt;.&lt;span class=\"position-absolute top-0 start-100 translate-middle\"&gt;{{ icon_info }}&lt;/span&gt;&lt;/button&gt;&lt;/a&gt;"</t>
  </si>
  <si>
    <t xml:space="preserve">    mod_ds_tu_ref: "&lt;a href=\"09_glossary.html#mod_ds\" target=\"_blank\" data-bs-toggle=\"tooltip\" data-bs-title=\"Distance sampling (DS) model (Howe et al., 2017): A method to estimate abundance by using distances at which animals are detected (from survey lines or points) to model abundance as a function of decreasing detection probability with animal distance from the camera (using a decay function) (Cappelle et al., 2021; Howe et al., 2017).\"&gt;Distance sampling (DS) model (Howe et al., 2017)&lt;button type=\"button\" class=\"btn btn-bd-tip-info-hidden btn-sm position-relative\"&gt;.&lt;span class=\"position-absolute top-0 start-100 translate-middle\"&gt;{{ icon_info }}&lt;/span&gt;&lt;/button&gt;&lt;/a&gt;"</t>
  </si>
  <si>
    <t xml:space="preserve">    mod_inventory_tl_abrv: "&lt;a href=\"09_glossary.html#mod_inventory\" target=\"_blank\" data-bs-toggle=\"tooltip\" data-bs-title=\"Inventory: 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t>
  </si>
  <si>
    <t xml:space="preserve">    mod_inventory_tu_abrv: "&lt;a href=\"09_glossary.html#mod_inventory\" target=\"_blank\" data-bs-toggle=\"tooltip\" data-bs-title=\"Inventory: 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t>
  </si>
  <si>
    <t xml:space="preserve">    mod_is_tu_ref: "&lt;a href=\"09_glossary.html#mod_is\" target=\"_blank\" data-bs-toggle=\"tooltip\" data-bs-title=\"Instantaneous sampling (IS) model (Moeller et al., 2018): A method used to estimate abundance or density from time-lapse images from randomly deployed cameras; the number of unique individuals (the count) is needed (Moeller et al., 2018).\"&gt;Instantaneous sampling (IS) model (Moeller et al., 2018)&lt;button type=\"button\" class=\"btn btn-bd-tip-info-hidden btn-sm position-relative\"&gt;.&lt;span class=\"position-absolute top-0 start-100 translate-middle\"&gt;{{ icon_info }}&lt;/span&gt;&lt;/button&gt;&lt;/a&gt;"</t>
  </si>
  <si>
    <t xml:space="preserve">    mod_mr_tu_ref: "&lt;a href=\"09_glossary.html#mod_mr\" target=\"_blank\" data-bs-toggle=\"tooltip\" data-bs-title=\"Mark-resight (MR) model (Arnason et al., 1991; McClintock et al., 2009): 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identified.\"&gt;Mark-resight (MR) model (Arnason et al., 1991; McClintock et al., 2009)&lt;button type=\"button\" class=\"btn btn-bd-tip-info-hidden btn-sm position-relative\"&gt;.&lt;span class=\"position-absolute top-0 start-100 translate-middle\"&gt;{{ icon_info }}&lt;/span&gt;&lt;/button&gt;&lt;/a&gt;"</t>
  </si>
  <si>
    <t xml:space="preserve">    mod_n_mixture_tl_abrv: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t>
  </si>
  <si>
    <t xml:space="preserve">    mod_n_mixture_tl_pl: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t>
  </si>
  <si>
    <t xml:space="preserve">    mod_n_mixture_tu_abrv: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t>
  </si>
  <si>
    <t xml:space="preserve">    mod_n_mixture_tu_pl: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t>
  </si>
  <si>
    <t xml:space="preserve">    mod_occupancy_tl_abrv_pl: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models&lt;button type=\"button\" class=\"btn btn-bd-tip-info-hidden btn-sm position-relative\"&gt;.&lt;span class=\"position-absolute top-0 start-100 translate-middle\"&gt;{{ icon_info }}&lt;/span&gt;&lt;/button&gt;&lt;/a&gt;"</t>
  </si>
  <si>
    <t xml:space="preserve">    mod_occupancy_tu_pl: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 (MacKenzie et al., 2002)&lt;button type=\"button\" class=\"btn btn-bd-tip-info-hidden btn-sm position-relative\"&gt;.&lt;span class=\"position-absolute top-0 start-100 translate-middle\"&gt;{{ icon_info }}&lt;/span&gt;&lt;/button&gt;&lt;/a&gt;"</t>
  </si>
  <si>
    <t xml:space="preserve">    mod_occupancy_tu_ref: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 (MacKenzie et al., 2002)&lt;button type=\"button\" class=\"btn btn-bd-tip-info-hidden btn-sm position-relative\"&gt;.&lt;span class=\"position-absolute top-0 start-100 translate-middle\"&gt;{{ icon_info }}&lt;/span&gt;&lt;/button&gt;&lt;/a&gt;"</t>
  </si>
  <si>
    <t xml:space="preserve">    mod_overdispersion_tl: "&lt;a href=\"09_glossary.html#mod_overdispersion\" target=\"_blank\" data-bs-toggle=\"tooltip\" data-bs-title=\"Overdispersion: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t>
  </si>
  <si>
    <t xml:space="preserve">    mod_overdispersion_tu: "&lt;a href=\"09_glossary.html#mod_overdispersion\" target=\"_blank\" data-bs-toggle=\"tooltip\" data-bs-title=\"Overdispersion: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t>
  </si>
  <si>
    <t xml:space="preserve">    mod_rai_hurdle_tu_ref: "&lt;a href=\"09_glossary.html#mod_rai_hurdle\" target=\"_blank\" data-bs-toggle=\"tooltip\" data-bs-title=\"Hurdle model (Mullahy, 1986; Heilbron 1994):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indices]\"&gt;Hurdle model (Mullahy, 1986; Heilbron 1994)&lt;button type=\"button\" class=\"btn btn-bd-tip-info-hidden btn-sm position-relative\"&gt;.&lt;span class=\"position-absolute top-0 start-100 translate-middle\"&gt;{{ icon_info }}&lt;/span&gt;&lt;/button&gt;&lt;/a&gt;"</t>
  </si>
  <si>
    <t xml:space="preserve">    mod_rai_nb_tu_ref: "&lt;a href=\"09_glossary.html#mod_rai_nb\" target=\"_blank\" data-bs-toggle=\"tooltip\" data-bs-title=\"Negative binomial (NB) regression (Mullahy, 1986): A regression model used for count data with overdispersion but without zero-inflation. [relative abundance indices]\"&gt;Negative binomial (NB) regression (Mullahy, 1986)&lt;button type=\"button\" class=\"btn btn-bd-tip-info-hidden btn-sm position-relative\"&gt;.&lt;span class=\"position-absolute top-0 start-100 translate-middle\"&gt;{{ icon_info }}&lt;/span&gt;&lt;/button&gt;&lt;/a&gt;"</t>
  </si>
  <si>
    <t xml:space="preserve">    mod_rai_poisson_tl: "&lt;a href=\"09_glossary.html#mod_rai_poisson\" target=\"_blank\" data-bs-toggle=\"tooltip\" data-bs-title=\"Poisson regression: 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t>
  </si>
  <si>
    <t xml:space="preserve">    mod_rai_poisson_tu: "&lt;a href=\"09_glossary.html#mod_rai_poisson\" target=\"_blank\" data-bs-toggle=\"tooltip\" data-bs-title=\"Poisson regression: 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t>
  </si>
  <si>
    <t xml:space="preserve">    mod_rai_poisson_tu_abrv: "&lt;a href=\"09_glossary.html#mod_rai_poisson\" target=\"_blank\" data-bs-toggle=\"tooltip\" data-bs-title=\"Poisson regression: A regression model for count data used when data are not overdispersed or zero-inflated (Lambert, 1992). [relative abundance indices]\"&gt;Poisson&lt;button type=\"button\" class=\"btn btn-bd-tip-info-hidden btn-sm position-relative\"&gt;.&lt;span class=\"position-absolute top-0 start-100 translate-middle\"&gt;{{ icon_info }}&lt;/span&gt;&lt;/button&gt;&lt;/a&gt;"</t>
  </si>
  <si>
    <t xml:space="preserve">    mod_rai_tl_mod: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t>
  </si>
  <si>
    <t xml:space="preserve">    mod_rai_tl_pl: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t>
  </si>
  <si>
    <t xml:space="preserve">    mod_rai_tu_mod: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t>
  </si>
  <si>
    <t xml:space="preserve">    mod_rai_tu_pl: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t>
  </si>
  <si>
    <t xml:space="preserve">    mod_rai_zinb_tu_abrv: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indices]\"&gt;ZINB&lt;button type=\"button\" class=\"btn btn-bd-tip-info-hidden btn-sm position-relative\"&gt;.&lt;span class=\"position-absolute top-0 start-100 translate-middle\"&gt;{{ icon_info }}&lt;/span&gt;&lt;/button&gt;&lt;/a&gt;"</t>
  </si>
  <si>
    <t xml:space="preserve">    mod_rai_zinb_tu_ref: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indices]\"&gt;Zero-inflated negative binomial (ZINB) regression (McCullagh &amp; Nelder, 1989)&lt;button type=\"button\" class=\"btn btn-bd-tip-info-hidden btn-sm position-relative\"&gt;.&lt;span class=\"position-absolute top-0 start-100 translate-middle\"&gt;{{ icon_info }}&lt;/span&gt;&lt;/button&gt;&lt;/a&gt;"</t>
  </si>
  <si>
    <t xml:space="preserve">    mod_rai_zip_tu_abrv: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indices]\"&gt;ZIP&lt;button type=\"button\" class=\"btn btn-bd-tip-info-hidden btn-sm position-relative\"&gt;.&lt;span class=\"position-absolute top-0 start-100 translate-middle\"&gt;{{ icon_info }}&lt;/span&gt;&lt;/button&gt;&lt;/a&gt;"</t>
  </si>
  <si>
    <t xml:space="preserve">    mod_rai_zip_tu_ref: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indices]\"&gt;Zero-inflated Poisson (ZIP) regression (Lambert, 1992)&lt;button type=\"button\" class=\"btn btn-bd-tip-info-hidden btn-sm position-relative\"&gt;.&lt;span class=\"position-absolute top-0 start-100 translate-middle\"&gt;{{ icon_info }}&lt;/span&gt;&lt;/button&gt;&lt;/a&gt;"</t>
  </si>
  <si>
    <t xml:space="preserve">    mod_rem_tu_abrv: "&lt;a href=\"09_glossary.html#mod_rem\" target=\"_blank\" data-bs-toggle=\"tooltip\" data-bs-title=\"Random encounter model (REM) (Rowcliffe et al., 2008, 2013): A method used to estimate the density of unmarked populations; uses the rate of independent captures, an estimate of movement rate, average group size, and the area sampled by the remote camera.\"&gt;REM&lt;button type=\"button\" class=\"btn btn-bd-tip-info-hidden btn-sm position-relative\"&gt;.&lt;span class=\"position-absolute top-0 start-100 translate-middle\"&gt;{{ icon_info }}&lt;/span&gt;&lt;/button&gt;&lt;/a&gt;"</t>
  </si>
  <si>
    <t xml:space="preserve">    mod_rem_tu_ref: "&lt;a href=\"09_glossary.html#mod_rem\" target=\"_blank\" data-bs-toggle=\"tooltip\" data-bs-title=\"Random encounter model (REM) (Rowcliffe et al., 2008, 2013): A method used to estimate the density of unmarked populations; uses the rate of independent captures, an estimate of movement rate, average group size, and the area sampled by the remote camera.\"&gt;Random encounter model (REM) (Rowcliffe et al., 2008, 2013)&lt;button type=\"button\" class=\"btn btn-bd-tip-info-hidden btn-sm position-relative\"&gt;.&lt;span class=\"position-absolute top-0 start-100 translate-middle\"&gt;{{ icon_info }}&lt;/span&gt;&lt;/button&gt;&lt;/a&gt;"</t>
  </si>
  <si>
    <t xml:space="preserve">    mod_rest_tu_abrv: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2021).\"&gt;REST&lt;button type=\"button\" class=\"btn btn-bd-tip-info-hidden btn-sm position-relative\"&gt;.&lt;span class=\"position-absolute top-0 start-100 translate-middle\"&gt;{{ icon_info }}&lt;/span&gt;&lt;/button&gt;&lt;/a&gt;"</t>
  </si>
  <si>
    <t xml:space="preserve">    mod_rest_tu_ref: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2021).\"&gt;Random encounter and staying time (REST) model (Nakashima et al., 2018)&lt;button type=\"button\" class=\"btn btn-bd-tip-info-hidden btn-sm position-relative\"&gt;.&lt;span class=\"position-absolute top-0 start-100 translate-middle\"&gt;{{ icon_info }}&lt;/span&gt;&lt;/button&gt;&lt;/a&gt;"</t>
  </si>
  <si>
    <t xml:space="preserve">    mod_royle_nichols_tu_ref: "&lt;a href=\"09_glossary.html#mod_royle_nichols\" target=\"_blank\" data-bs-toggle=\"tooltip\" data-bs-title=\"Royle-Nichols model (Royle &amp; Nichols, 2003; MacKenzie et al., 2006): 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2023]).\"&gt;Royle-Nichols model (Royle &amp; Nichols, 2003; MacKenzie et al., 2006)&lt;button type=\"button\" class=\"btn btn-bd-tip-info-hidden btn-sm position-relative\"&gt;.&lt;span class=\"position-absolute top-0 start-100 translate-middle\"&gt;{{ icon_info }}&lt;/span&gt;&lt;/button&gt;&lt;/a&gt;"</t>
  </si>
  <si>
    <t xml:space="preserve">    mod_sc_tu_abrv: "&lt;a href=\"09_glossary.html#mod_sc\" target=\"_blank\" data-bs-toggle=\"tooltip\" data-bs-title=\"Spatial count (SC) model / Unmarked spatial capture-recapture (Chandler &amp; Royle, 2013):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density.\"&gt;SC&lt;button type=\"button\" class=\"btn btn-bd-tip-info-hidden btn-sm position-relative\"&gt;.&lt;span class=\"position-absolute top-0 start-100 translate-middle\"&gt;{{ icon_info }}&lt;/span&gt;&lt;/button&gt;&lt;/a&gt;"</t>
  </si>
  <si>
    <t xml:space="preserve">    mod_sc_tu_ref: "&lt;a href=\"09_glossary.html#mod_sc\" target=\"_blank\" data-bs-toggle=\"tooltip\" data-bs-title=\"Spatial count (SC) model / Unmarked spatial capture-recapture (Chandler &amp; Royle, 2013):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density.\"&gt;Spatial count (SC) model / Unmarked spatial capture-recapture (Chandler &amp; Royle, 2013)&lt;button type=\"button\" class=\"btn btn-bd-tip-info-hidden btn-sm position-relative\"&gt;.&lt;span class=\"position-absolute top-0 start-100 translate-middle\"&gt;{{ icon_info }}&lt;/span&gt;&lt;/button&gt;&lt;/a&gt;"</t>
  </si>
  <si>
    <t xml:space="preserve">    mod_scr_secr_tu_ref: "&lt;a href=\"09_glossary.html#mod_scr_secr\"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 Spatial capture-recapture (SCR) (Borchers &amp; Efford, 2008; Efford, 2004; Royle &amp; Young, 2008; Royle et al., 2009)&lt;button type=\"button\" class=\"btn btn-bd-tip-info-hidden btn-sm position-relative\"&gt;.&lt;span class=\"position-absolute top-0 start-100 translate-middle\"&gt;{{ icon_info }}&lt;/span&gt;&lt;/button&gt;&lt;/a&gt;"</t>
  </si>
  <si>
    <t xml:space="preserve">    mod_scr_tu_abrv: "&lt;a href=\"09_glossary.html#mod_scr\"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2022).\"&gt;SCR&lt;button type=\"button\" class=\"btn btn-bd-tip-info-hidden btn-sm position-relative\"&gt;.&lt;span class=\"position-absolute top-0 start-100 translate-middle\"&gt;{{ icon_info }}&lt;/span&gt;&lt;/button&gt;&lt;/a&gt;"</t>
  </si>
  <si>
    <t xml:space="preserve">    mod_secr_tl_modtxt: "&lt;a href=\"09_glossary.html#mod_secr\"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models&lt;button type=\"button\" class=\"btn btn-bd-tip-info-hidden btn-sm position-relative\"&gt;.&lt;span class=\"position-absolute top-0 start-100 translate-middle\"&gt;{{ icon_info }}&lt;/span&gt;&lt;/button&gt;&lt;/a&gt;"</t>
  </si>
  <si>
    <t xml:space="preserve">    mod_secr_tu_abrv: "&lt;a href=\"09_glossary.html#mod_secr\"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2022).\"&gt;SECR&lt;button type=\"button\" class=\"btn btn-bd-tip-info-hidden btn-sm position-relative\"&gt;.&lt;span class=\"position-absolute top-0 start-100 translate-middle\"&gt;{{ icon_info }}&lt;/span&gt;&lt;/button&gt;&lt;/a&gt;"</t>
  </si>
  <si>
    <t xml:space="preserve">    mod_smr_tu_abrv: "&lt;a href=\"09_glossary.html#mod_smr\" target=\"_blank\" data-bs-toggle=\"tooltip\" data-bs-title=\"Spatial mark-resight (SMR) (Chandler &amp; Royle, 2013; Sollmann et al., 2013a, 2013b):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2022).\"&gt;SMR&lt;button type=\"button\" class=\"btn btn-bd-tip-info-hidden btn-sm position-relative\"&gt;.&lt;span class=\"position-absolute top-0 start-100 translate-middle\"&gt;{{ icon_info }}&lt;/span&gt;&lt;/button&gt;&lt;/a&gt;"</t>
  </si>
  <si>
    <t xml:space="preserve">    mod_smr_tu_ref: "&lt;a href=\"09_glossary.html#mod_smr\" target=\"_blank\" data-bs-toggle=\"tooltip\" data-bs-title=\"Spatial mark-resight (SMR) (Chandler &amp; Royle, 2013; Sollmann et al., 2013a, 2013b):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2022).\"&gt;Spatial mark-resight (SMR) (Chandler &amp; Royle, 2013; Sollmann et al., 2013a, 2013b)&lt;button type=\"button\" class=\"btn btn-bd-tip-info-hidden btn-sm position-relative\"&gt;.&lt;span class=\"position-absolute top-0 start-100 translate-middle\"&gt;{{ icon_info }}&lt;/span&gt;&lt;/button&gt;&lt;/a&gt;"</t>
  </si>
  <si>
    <t xml:space="preserve">    mod_ste_tu_ref: "&lt;a href=\"09_glossary.html#mod_ste\" target=\"_blank\" data-bs-toggle=\"tooltip\" data-bs-title=\"Space-to-event (STE) model (Moeller et al., 2018): 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2018).\"&gt;Space-to-event (STE) model (Moeller et al., 2018)&lt;button type=\"button\" class=\"btn btn-bd-tip-info-hidden btn-sm position-relative\"&gt;.&lt;span class=\"position-absolute top-0 start-100 translate-middle\"&gt;{{ icon_info }}&lt;/span&gt;&lt;/button&gt;&lt;/a&gt;"</t>
  </si>
  <si>
    <t xml:space="preserve">    mod_tifc_tu_ref: "&lt;a href=\"09_glossary.html#mod_tifc\" target=\"_blank\" data-bs-toggle=\"tooltip\" data-bs-title=\"Time in front of the camera (TIFC) (Huggard, 2018; Warbington &amp; Boyce, 2020; tested in Becker et al., 2022): A method used to estimate density that treats camera image data as quadrat samples (Becker et al., 2022).\"&gt;Time in front of the camera (TIFC) (Huggard, 2018; Warbington &amp; Boyce, 2020; tested in Becker et al., 2022)&lt;button type=\"button\" class=\"btn btn-bd-tip-info-hidden btn-sm position-relative\"&gt;.&lt;span class=\"position-absolute top-0 start-100 translate-middle\"&gt;{{ icon_info }}&lt;/span&gt;&lt;/button&gt;&lt;/a&gt;"</t>
  </si>
  <si>
    <t xml:space="preserve">    mod_tte_tu_ref: "&lt;a href=\"09_glossary.html#mod_tte\" target=\"_blank\" data-bs-toggle=\"tooltip\" data-bs-title=\"Time-to-event (TTE) model (Moeller et al., 2018): A method used to estimate abundance or density from the detection rate while accounting for animal movement rates (Moeller et al., 2018). The TTE model assumes perfect detection (though there is a model extension to account for imperfect detection that requires further testing).\"&gt;Time-to-event (TTE) model (Moeller et al., 2018)&lt;button type=\"button\" class=\"btn btn-bd-tip-info-hidden btn-sm position-relative\"&gt;.&lt;span class=\"position-absolute top-0 start-100 translate-middle\"&gt;{{ icon_info }}&lt;/span&gt;&lt;/button&gt;&lt;/a&gt;"</t>
  </si>
  <si>
    <t xml:space="preserve">    mod_zero_inflation_tl: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t>
  </si>
  <si>
    <t xml:space="preserve">    mod_zero_inflation_tu: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t>
  </si>
  <si>
    <t xml:space="preserve">    northing_cam_location_tu: "&lt;a href=\"09_glossary.html#northing_cam_location\" target=\"_blank\" data-bs-toggle=\"tooltip\" data-bs-title=\"Northing Camera Location: The northing UTM coordinate of the camera location (e.g., '5962006'). Record using the NAD83 datum. Leave blank if recording the Latitude instead.\"&gt;Northing Camera Location&lt;button type=\"button\" class=\"btn btn-bd-tip-info-hidden btn-sm position-relative\"&gt;.&lt;span class=\"position-absolute top-0 start-100 translate-middle\"&gt;{{ icon_info }}&lt;/span&gt;&lt;/button&gt;&lt;/a&gt;"</t>
  </si>
  <si>
    <t xml:space="preserve">    number_of_images_tu: "&lt;a href=\"09_glossary.html#number_of_images\" target=\"_blank\" data-bs-toggle=\"tooltip\" data-bs-title=\"# Of Images: The number of images on an SD card.\"&gt;# Of Images&lt;button type=\"button\" class=\"btn btn-bd-tip-info-hidden btn-sm position-relative\"&gt;.&lt;span class=\"position-absolute top-0 start-100 translate-middle\"&gt;{{ icon_info }}&lt;/span&gt;&lt;/button&gt;&lt;/a&gt;"</t>
  </si>
  <si>
    <t xml:space="preserve">    obj_abundance_tl_abrv2: "&lt;a href=\"09_glossary.html#obj_abundance\" target=\"_blank\" data-bs-toggle=\"tooltip\" data-bs-title=\"Absolute abundance / Population size: The number of individuals in a population (Wearn &amp; Glover-Kapfer, 2017).\"&gt;abundance&lt;button type=\"button\" class=\"btn btn-bd-tip-info-hidden btn-sm position-relative\"&gt;.&lt;span class=\"position-absolute top-0 start-100 translate-middle\"&gt;{{ icon_info }}&lt;/span&gt;&lt;/button&gt;&lt;/a&gt;"</t>
  </si>
  <si>
    <t xml:space="preserve">    obj_abundance_tl_or: "&lt;a href=\"09_glossary.html#obj_abundance\" target=\"_blank\" data-bs-toggle=\"tooltip\" data-bs-title=\"Absolute abundance / Population size: The number of individuals in a population (Wearn &amp; Glover-Kapfer, 2017).\"&gt;absolute abundance / population size&lt;button type=\"button\" class=\"btn btn-bd-tip-info-hidden btn-sm position-relative\"&gt;.&lt;span class=\"position-absolute top-0 start-100 translate-middle\"&gt;{{ icon_info }}&lt;/span&gt;&lt;/button&gt;&lt;/a&gt;"</t>
  </si>
  <si>
    <t xml:space="preserve">    obj_abundance_tu_abrv: "&lt;a href=\"09_glossary.html#obj_abundance\" target=\"_blank\" data-bs-toggle=\"tooltip\" data-bs-title=\"Absolute abundance / Population size: The number of individuals in a population (Wearn &amp; Glover-Kapfer, 2017).\"&gt;Absolute abundance&lt;button type=\"button\" class=\"btn btn-bd-tip-info-hidden btn-sm position-relative\"&gt;.&lt;span class=\"position-absolute top-0 start-100 translate-middle\"&gt;{{ icon_info }}&lt;/span&gt;&lt;/button&gt;&lt;/a&gt;"</t>
  </si>
  <si>
    <t xml:space="preserve">    obj_abundance_tu_abrv2: "&lt;a href=\"09_glossary.html#obj_abundance\" target=\"_blank\" data-bs-toggle=\"tooltip\" data-bs-title=\"Absolute abundance / Population size: The number of individuals in a population (Wearn &amp; Glover-Kapfer, 2017).\"&gt;Abundance&lt;button type=\"button\" class=\"btn btn-bd-tip-info-hidden btn-sm position-relative\"&gt;.&lt;span class=\"position-absolute top-0 start-100 translate-middle\"&gt;{{ icon_info }}&lt;/span&gt;&lt;/button&gt;&lt;/a&gt;"</t>
  </si>
  <si>
    <t xml:space="preserve">    obj_abundance_tu_or: "&lt;a href=\"09_glossary.html#obj_abundance\" target=\"_blank\" data-bs-toggle=\"tooltip\" data-bs-title=\"Absolute abundance / Population size: The number of individuals in a population (Wearn &amp; Glover-Kapfer, 2017).\"&gt;Absolute abundance / Population size&lt;button type=\"button\" class=\"btn btn-bd-tip-info-hidden btn-sm position-relative\"&gt;.&lt;span class=\"position-absolute top-0 start-100 translate-middle\"&gt;{{ icon_info }}&lt;/span&gt;&lt;/button&gt;&lt;/a&gt;"</t>
  </si>
  <si>
    <t xml:space="preserve">    obj_behaviour_tl: "&lt;a href=\"09_glossary.html#obj_behaviour\" target=\"_blank\" data-bs-toggle=\"tooltip\" data-bs-title=\"Behaviour: 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t>
  </si>
  <si>
    <t xml:space="preserve">    obj_behaviour_tu: "&lt;a href=\"09_glossary.html#obj_behaviour\" target=\"_blank\" data-bs-toggle=\"tooltip\" data-bs-title=\"Behaviour: 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t>
  </si>
  <si>
    <t xml:space="preserve">    obj_density_tl: "&lt;a href=\"09_glossary.html#obj_density\" target=\"_blank\" data-bs-toggle=\"tooltip\" data-bs-title=\"Density: The number of individuals per unit area (Wearn &amp; Glover-Kapfer, 2017)\"&gt;density&lt;button type=\"button\" class=\"btn btn-bd-tip-info-hidden btn-sm position-relative\"&gt;.&lt;span class=\"position-absolute top-0 start-100 translate-middle\"&gt;{{ icon_info }}&lt;/span&gt;&lt;/button&gt;&lt;/a&gt;"</t>
  </si>
  <si>
    <t xml:space="preserve">    obj_density_tu: "&lt;a href=\"09_glossary.html#obj_density\" target=\"_blank\" data-bs-toggle=\"tooltip\" data-bs-title=\"Density: The number of individuals per unit area (Wearn &amp; Glover-Kapfer, 2017)\"&gt;Density&lt;button type=\"button\" class=\"btn btn-bd-tip-info-hidden btn-sm position-relative\"&gt;.&lt;span class=\"position-absolute top-0 start-100 translate-middle\"&gt;{{ icon_info }}&lt;/span&gt;&lt;/button&gt;&lt;/a&gt;"</t>
  </si>
  <si>
    <t xml:space="preserve">    obj_divers_rich_tl: "&lt;a href=\"09_glossary.html#obj_divers_rich\" target=\"_blank\" data-bs-toggle=\"tooltip\" data-bs-title=\"Species diversity &amp; richness: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2013).\"&gt;species diversity &amp; richness&lt;button type=\"button\" class=\"btn btn-bd-tip-info-hidden btn-sm position-relative\"&gt;.&lt;span class=\"position-absolute top-0 start-100 translate-middle\"&gt;{{ icon_info }}&lt;/span&gt;&lt;/button&gt;&lt;/a&gt;"</t>
  </si>
  <si>
    <t xml:space="preserve">    obj_divers_rich_tu: "&lt;a href=\"09_glossary.html#obj_divers_rich\" target=\"_blank\" data-bs-toggle=\"tooltip\" data-bs-title=\"Species diversity &amp; richness: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2013).\"&gt;Species diversity &amp; richness&lt;button type=\"button\" class=\"btn btn-bd-tip-info-hidden btn-sm position-relative\"&gt;.&lt;span class=\"position-absolute top-0 start-100 translate-middle\"&gt;{{ icon_info }}&lt;/span&gt;&lt;/button&gt;&lt;/a&gt;"</t>
  </si>
  <si>
    <t xml:space="preserve">    obj_inventory_tl: "&lt;a href=\"09_glossary.html#obj_inventory\" target=\"_blank\" data-bs-toggle=\"tooltip\" data-bs-title=\"Species inventory: 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t>
  </si>
  <si>
    <t xml:space="preserve">    obj_inventory_tu: "&lt;a href=\"09_glossary.html#obj_inventory\" target=\"_blank\" data-bs-toggle=\"tooltip\" data-bs-title=\"Species inventory: 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t>
  </si>
  <si>
    <t xml:space="preserve">    obj_occupancy_tl: "&lt;a href=\"09_glossary.html#obj_occupancy\" target=\"_blank\" data-bs-toggle=\"tooltip\" data-bs-title=\"Occupancy: The probability a site is occupied by the species (Mackenzie et al., 2002).\"&gt;occupancy&lt;button type=\"button\" class=\"btn btn-bd-tip-info-hidden btn-sm position-relative\"&gt;.&lt;span class=\"position-absolute top-0 start-100 translate-middle\"&gt;{{ icon_info }}&lt;/span&gt;&lt;/button&gt;&lt;/a&gt;"</t>
  </si>
  <si>
    <t xml:space="preserve">    obj_occupancy_tu: "&lt;a href=\"09_glossary.html#obj_occupancy\" target=\"_blank\" data-bs-toggle=\"tooltip\" data-bs-title=\"Occupancy: The probability a site is occupied by the species (Mackenzie et al., 2002).\"&gt;Occupancy&lt;button type=\"button\" class=\"btn btn-bd-tip-info-hidden btn-sm position-relative\"&gt;.&lt;span class=\"position-absolute top-0 start-100 translate-middle\"&gt;{{ icon_info }}&lt;/span&gt;&lt;/button&gt;&lt;/a&gt;"</t>
  </si>
  <si>
    <t xml:space="preserve">    obj_rel_abund_tl: "&lt;a href=\"09_glossary.html#obj_rel_abund\" target=\"_blank\" data-bs-toggle=\"tooltip\" data-bs-title=\"Relative abundance: The number of animals detected from one camera/area compared to another camera/area.\"&gt;relative abundance&lt;button type=\"button\" class=\"btn btn-bd-tip-info-hidden btn-sm position-relative\"&gt;.&lt;span class=\"position-absolute top-0 start-100 translate-middle\"&gt;{{ icon_info }}&lt;/span&gt;&lt;/button&gt;&lt;/a&gt;"</t>
  </si>
  <si>
    <t xml:space="preserve">    obj_rel_abund_tu: "&lt;a href=\"09_glossary.html#obj_rel_abund\" target=\"_blank\" data-bs-toggle=\"tooltip\" data-bs-title=\"Relative abundance: The number of animals detected from one camera/area compared to another camera/area.\"&gt;Relative abundance&lt;button type=\"button\" class=\"btn btn-bd-tip-info-hidden btn-sm position-relative\"&gt;.&lt;span class=\"position-absolute top-0 start-100 translate-middle\"&gt;{{ icon_info }}&lt;/span&gt;&lt;/button&gt;&lt;/a&gt;"</t>
  </si>
  <si>
    <t xml:space="preserve">    obj_vital_rate_tl: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t>
  </si>
  <si>
    <t xml:space="preserve">    obj_vital_rate_tu: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t>
  </si>
  <si>
    <t xml:space="preserve">    precision_tl: "&lt;a href=\"09_glossary.html#precision\" target=\"_blank\" data-bs-toggle=\"tooltip\" data-bs-title=\"Precision: Uncertainty in estimates (Hammond et al., 2021)' (Clarke et al., 2023).\"&gt;precision&lt;button type=\"button\" class=\"btn btn-bd-tip-info-hidden btn-sm position-relative\"&gt;.&lt;span class=\"position-absolute top-0 start-100 translate-middle\"&gt;{{ icon_info }}&lt;/span&gt;&lt;/button&gt;&lt;/a&gt;"</t>
  </si>
  <si>
    <t xml:space="preserve">    precision_tl_abrv: "&lt;a href=\"09_glossary.html#precision\" target=\"_blank\" data-bs-toggle=\"tooltip\" data-bs-title=\"Precision: Uncertainty in estimates (Hammond et al., 2021)' (Clarke et al., 2023).\"&gt;precise&lt;button type=\"button\" class=\"btn btn-bd-tip-info-hidden btn-sm position-relative\"&gt;.&lt;span class=\"position-absolute top-0 start-100 translate-middle\"&gt;{{ icon_info }}&lt;/span&gt;&lt;/button&gt;&lt;/a&gt;"</t>
  </si>
  <si>
    <t xml:space="preserve">    precision_tl_op: "&lt;a href=\"09_glossary.html#precision\" target=\"_blank\" data-bs-toggle=\"tooltip\" data-bs-title=\"Precision: Uncertainty in estimates (Hammond et al., 2021)' (Clarke et al., 2023).\"&gt;imprecise&lt;button type=\"button\" class=\"btn btn-bd-tip-info-hidden btn-sm position-relative\"&gt;.&lt;span class=\"position-absolute top-0 start-100 translate-middle\"&gt;{{ icon_info }}&lt;/span&gt;&lt;/button&gt;&lt;/a&gt;"</t>
  </si>
  <si>
    <t xml:space="preserve">    precision_tu: "&lt;a href=\"09_glossary.html#precision\" target=\"_blank\" data-bs-toggle=\"tooltip\" data-bs-title=\"Precision: Uncertainty in estimates (Hammond et al., 2021)' (Clarke et al., 2023).\"&gt;Precision&lt;button type=\"button\" class=\"btn btn-bd-tip-info-hidden btn-sm position-relative\"&gt;.&lt;span class=\"position-absolute top-0 start-100 translate-middle\"&gt;{{ icon_info }}&lt;/span&gt;&lt;/button&gt;&lt;/a&gt;"</t>
  </si>
  <si>
    <t xml:space="preserve">    precision_tu_abrv: "&lt;a href=\"09_glossary.html#precision\" target=\"_blank\" data-bs-toggle=\"tooltip\" data-bs-title=\"Precision: Uncertainty in estimates (Hammond et al., 2021)' (Clarke et al., 2023).\"&gt;Precise&lt;button type=\"button\" class=\"btn btn-bd-tip-info-hidden btn-sm position-relative\"&gt;.&lt;span class=\"position-absolute top-0 start-100 translate-middle\"&gt;{{ icon_info }}&lt;/span&gt;&lt;/button&gt;&lt;/a&gt;"</t>
  </si>
  <si>
    <t xml:space="preserve">    precision_tu_op: "&lt;a href=\"09_glossary.html#precision\" target=\"_blank\" data-bs-toggle=\"tooltip\" data-bs-title=\"Precision: Uncertainty in estimates (Hammond et al., 2021)' (Clarke et al., 2023).\"&gt;Imprecise&lt;button type=\"button\" class=\"btn btn-bd-tip-info-hidden btn-sm position-relative\"&gt;.&lt;span class=\"position-absolute top-0 start-100 translate-middle\"&gt;{{ icon_info }}&lt;/span&gt;&lt;/button&gt;&lt;/a&gt;"</t>
  </si>
  <si>
    <t xml:space="preserve">    project_coordinator_email_tu: "&lt;a href=\"09_glossary.html#project_coordinator_email\" target=\"_blank\" data-bs-toggle=\"tooltip\" data-bs-title=\"Project Coordinator Email: The email address of the Project Coordinator.\"&gt;Project Coordinator Email&lt;button type=\"button\" class=\"btn btn-bd-tip-info-hidden btn-sm position-relative\"&gt;.&lt;span class=\"position-absolute top-0 start-100 translate-middle\"&gt;{{ icon_info }}&lt;/span&gt;&lt;/button&gt;&lt;/a&gt;"</t>
  </si>
  <si>
    <t xml:space="preserve">    project_coordinator_tu: "&lt;a href=\"09_glossary.html#project_coordinator\" target=\"_blank\" data-bs-toggle=\"tooltip\" data-bs-title=\"Project Coordinator: The first and last name of the primary contact for the project.\"&gt;Project Coordinator&lt;button type=\"button\" class=\"btn btn-bd-tip-info-hidden btn-sm position-relative\"&gt;.&lt;span class=\"position-absolute top-0 start-100 translate-middle\"&gt;{{ icon_info }}&lt;/span&gt;&lt;/button&gt;&lt;/a&gt;"</t>
  </si>
  <si>
    <t xml:space="preserve">    project_description_tu: "&lt;a href=\"09_glossary.html#project_description\" target=\"_blank\" data-bs-toggle=\"tooltip\" data-bs-title=\"Project Description: A description of the project objective(s) and general methods.\"&gt;Project Description&lt;button type=\"button\" class=\"btn btn-bd-tip-info-hidden btn-sm position-relative\"&gt;.&lt;span class=\"position-absolute top-0 start-100 translate-middle\"&gt;{{ icon_info }}&lt;/span&gt;&lt;/button&gt;&lt;/a&gt;"</t>
  </si>
  <si>
    <t xml:space="preserve">    project_name_tu: "&lt;a href=\"09_glossary.html#project_name\" target=\"_blank\" data-bs-toggle=\"tooltip\" data-bs-title=\"Project Name: A unique alphanumeric identifier for each project. Ideally, the Project Name should include an abbreviation for the organization, a brief project name, and the year the project began (e.g., 'uofa_oilsands_2018').\"&gt;Project Name&lt;button type=\"button\" class=\"btn btn-bd-tip-info-hidden btn-sm position-relative\"&gt;.&lt;span class=\"position-absolute top-0 start-100 translate-middle\"&gt;{{ icon_info }}&lt;/span&gt;&lt;/button&gt;&lt;/a&gt;"</t>
  </si>
  <si>
    <t xml:space="preserve">    project_tl: "&lt;a href=\"09_glossary.html#project\" target=\"_blank\" data-bs-toggle=\"tooltip\" data-bs-title=\"Project: 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t>
  </si>
  <si>
    <t xml:space="preserve">    project_tl_pl: "&lt;a href=\"09_glossary.html#project\" target=\"_blank\" data-bs-toggle=\"tooltip\" data-bs-title=\"Project: 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t>
  </si>
  <si>
    <t xml:space="preserve">    project_tu: "&lt;a href=\"09_glossary.html#project\" target=\"_blank\" data-bs-toggle=\"tooltip\" data-bs-title=\"Project: 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t>
  </si>
  <si>
    <t xml:space="preserve">    project_tu_pl: "&lt;a href=\"09_glossary.html#project\" target=\"_blank\" data-bs-toggle=\"tooltip\" data-bs-title=\"Project: 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t>
  </si>
  <si>
    <t xml:space="preserve">    pseudoreplication_tl: "&lt;a href=\"09_glossary.html#pseudoreplication\" target=\"_blank\" data-bs-toggle=\"tooltip\" data-bs-title=\"Pseudoreplication: 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t>
  </si>
  <si>
    <t xml:space="preserve">    pseudoreplication_tu: "&lt;a href=\"09_glossary.html#pseudoreplication\" target=\"_blank\" data-bs-toggle=\"tooltip\" data-bs-title=\"Pseudoreplication: 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t>
  </si>
  <si>
    <t xml:space="preserve">    purpose_of_visit_tu: "&lt;a href=\"09_glossary.html#purpose_of_visit\" target=\"_blank\" data-bs-toggle=\"tooltip\" data-bs-title=\"Purpose of Visit: The reason for visiting the camera location (i.e. to deploy the camera ['Deployment'], retrieve the camera ['Retrieve'] or to change batteries*/SD card or replace the camera ['Service']).\"&gt;Purpose of Visit&lt;button type=\"button\" class=\"btn btn-bd-tip-info-hidden btn-sm position-relative\"&gt;.&lt;span class=\"position-absolute top-0 start-100 translate-middle\"&gt;{{ icon_info }}&lt;/span&gt;&lt;/button&gt;&lt;/a&gt;"</t>
  </si>
  <si>
    <t xml:space="preserve">    rarefaction_tl: "&lt;a href=\"09_glossary.html#rarefaction\" target=\"_blank\" data-bs-toggle=\"tooltip\" data-bs-title=\"A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t>
  </si>
  <si>
    <t xml:space="preserve">    rarefaction_tu: "&lt;a href=\"09_glossary.html#rarefaction\" target=\"_blank\" data-bs-toggle=\"tooltip\" data-bs-title=\"A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t>
  </si>
  <si>
    <t xml:space="preserve">    recovery_time_tl: "&lt;a href=\"09_glossary.html#recovery_time\" target=\"_blank\" data-bs-toggle=\"tooltip\" data-bs-title=\"Recovery time: 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t>
  </si>
  <si>
    <t xml:space="preserve">    recovery_time_tu: "&lt;a href=\"09_glossary.html#recovery_time\" target=\"_blank\" data-bs-toggle=\"tooltip\" data-bs-title=\"Recovery time: 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t>
  </si>
  <si>
    <t xml:space="preserve">    remaining_battery_percent_tu_u: "&lt;a href=\"09_glossary.html#remaining_battery_percent\" target=\"_blank\" data-bs-toggle=\"tooltip\" data-bs-title=\"Remaining Battery (%): The remaining battery power (%) of batteries within a camera.\"&gt;Remaining Battery (%)&lt;button type=\"button\" class=\"btn btn-bd-tip-info-hidden btn-sm position-relative\"&gt;.&lt;span class=\"position-absolute top-0 start-100 translate-middle\"&gt;{{ icon_info }}&lt;/span&gt;&lt;/button&gt;&lt;/a&gt;"</t>
  </si>
  <si>
    <t xml:space="preserve">    sample_station_name_tu: "&lt;a href=\"09_glossary.html#sample_station_name\" target=\"_blank\" data-bs-toggle=\"tooltip\" data-bs-title=\"Sample Station Name: A sequential alphanumeric identifier for each grouping of two more non-independent camera locations (when cameras are deployed in clusters, pairs, or arrays; e.g., 'ss1' in 'ss1_bh1,' 'ss1_bh2,' 'ss1_bh3' etc.). Leave blank if not applicable.\"&gt;Sample Station Name&lt;button type=\"button\" class=\"btn btn-bd-tip-info-hidden btn-sm position-relative\"&gt;.&lt;span class=\"position-absolute top-0 start-100 translate-middle\"&gt;{{ icon_info }}&lt;/span&gt;&lt;/button&gt;&lt;/a&gt;"</t>
  </si>
  <si>
    <t xml:space="preserve">    sample_station_tl: "&lt;a href=\"09_glossary.html#sample_station\" target=\"_blank\" data-bs-toggle=\"tooltip\" data-bs-title=\"Sample station: 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t>
  </si>
  <si>
    <t xml:space="preserve">    sample_station_tl_pl: "&lt;a href=\"09_glossary.html#sample_station\" target=\"_blank\" data-bs-toggle=\"tooltip\" data-bs-title=\"Sample station: 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t>
  </si>
  <si>
    <t xml:space="preserve">    sample_station_tu: "&lt;a href=\"09_glossary.html#sample_station\" target=\"_blank\" data-bs-toggle=\"tooltip\" data-bs-title=\"Sample station: 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t>
  </si>
  <si>
    <t xml:space="preserve">    sample_station_tu_pl: "&lt;a href=\"09_glossary.html#sample_station\" target=\"_blank\" data-bs-toggle=\"tooltip\" data-bs-title=\"Sample station: 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t>
  </si>
  <si>
    <t xml:space="preserve">    sampledesign_clustered_tl: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t>
  </si>
  <si>
    <t xml:space="preserve">    sampledesign_clustered_tu: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t>
  </si>
  <si>
    <t xml:space="preserve">    sampledesign_convenience_tl: "&lt;a href=\"09_glossary.html#sampledesign_convenience\" target=\"_blank\" data-bs-toggle=\"tooltip\" data-bs-title=\"Convenience design: 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t>
  </si>
  <si>
    <t xml:space="preserve">    sampledesign_convenience_tu: "&lt;a href=\"09_glossary.html#sampledesign_convenience\" target=\"_blank\" data-bs-toggle=\"tooltip\" data-bs-title=\"Convenience design: 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t>
  </si>
  <si>
    <t xml:space="preserve">    sampledesign_paired_tl: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t>
  </si>
  <si>
    <t xml:space="preserve">    sampledesign_paired_tl_abrv: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systematic).\"&gt;paired&lt;button type=\"button\" class=\"btn btn-bd-tip-info-hidden btn-sm position-relative\"&gt;.&lt;span class=\"position-absolute top-0 start-100 translate-middle\"&gt;{{ icon_info }}&lt;/span&gt;&lt;/button&gt;&lt;/a&gt;"</t>
  </si>
  <si>
    <t xml:space="preserve">    sampledesign_paired_tu: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t>
  </si>
  <si>
    <t xml:space="preserve">    sampledesign_paired_tu_abrv: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systematic).\"&gt;Paired&lt;button type=\"button\" class=\"btn btn-bd-tip-info-hidden btn-sm position-relative\"&gt;.&lt;span class=\"position-absolute top-0 start-100 translate-middle\"&gt;{{ icon_info }}&lt;/span&gt;&lt;/button&gt;&lt;/a&gt;"</t>
  </si>
  <si>
    <t xml:space="preserve">    sampledesign_random_tl_abrv: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t>
  </si>
  <si>
    <t xml:space="preserve">    sampledesign_random_tl_abrv2: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t>
  </si>
  <si>
    <t xml:space="preserve">    sampledesign_random_tl_mod: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stations).\"&gt;randomly placed&lt;button type=\"button\" class=\"btn btn-bd-tip-info-hidden btn-sm position-relative\"&gt;.&lt;span class=\"position-absolute top-0 start-100 translate-middle\"&gt;{{ icon_info }}&lt;/span&gt;&lt;/button&gt;&lt;/a&gt;"</t>
  </si>
  <si>
    <t xml:space="preserve">    sampledesign_random_tl_nu: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t>
  </si>
  <si>
    <t xml:space="preserve">    sampledesign_random_tl_or: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t>
  </si>
  <si>
    <t xml:space="preserve">    sampledesign_random_tu_abrv: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t>
  </si>
  <si>
    <t xml:space="preserve">    sampledesign_random_tu_nu: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t>
  </si>
  <si>
    <t xml:space="preserve">    sampledesign_random_tu_or: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t>
  </si>
  <si>
    <t xml:space="preserve">    sampledesign_stratified_random_tl: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t>
  </si>
  <si>
    <t xml:space="preserve">    sampledesign_stratified_random_tl_abrv: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random&lt;button type=\"button\" class=\"btn btn-bd-tip-info-hidden btn-sm position-relative\"&gt;.&lt;span class=\"position-absolute top-0 start-100 translate-middle\"&gt;{{ icon_info }}&lt;/span&gt;&lt;/button&gt;&lt;/a&gt;"</t>
  </si>
  <si>
    <t xml:space="preserve">    sampledesign_stratified_random_tu: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t>
  </si>
  <si>
    <t xml:space="preserve">    sampledesign_stratified_random_tu_abrv: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random&lt;button type=\"button\" class=\"btn btn-bd-tip-info-hidden btn-sm position-relative\"&gt;.&lt;span class=\"position-absolute top-0 start-100 translate-middle\"&gt;{{ icon_info }}&lt;/span&gt;&lt;/button&gt;&lt;/a&gt;"</t>
  </si>
  <si>
    <t xml:space="preserve">    sampledesign_stratified_tl: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t>
  </si>
  <si>
    <t xml:space="preserve">    sampledesign_stratified_tl_abrv: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strata).\"&gt;stratified&lt;button type=\"button\" class=\"btn btn-bd-tip-info-hidden btn-sm position-relative\"&gt;.&lt;span class=\"position-absolute top-0 start-100 translate-middle\"&gt;{{ icon_info }}&lt;/span&gt;&lt;/button&gt;&lt;/a&gt;"</t>
  </si>
  <si>
    <t xml:space="preserve">    sampledesign_stratified_tu: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t>
  </si>
  <si>
    <t xml:space="preserve">    sampledesign_stratified_tu_abrv: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strata).\"&gt;Stratified&lt;button type=\"button\" class=\"btn btn-bd-tip-info-hidden btn-sm position-relative\"&gt;.&lt;span class=\"position-absolute top-0 start-100 translate-middle\"&gt;{{ icon_info }}&lt;/span&gt;&lt;/button&gt;&lt;/a&gt;"</t>
  </si>
  <si>
    <t xml:space="preserve">    sampledesign_systematic_random_tl: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t>
  </si>
  <si>
    <t xml:space="preserve">    sampledesign_systematic_random_tl_abrv: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random&lt;button type=\"button\" class=\"btn btn-bd-tip-info-hidden btn-sm position-relative\"&gt;.&lt;span class=\"position-absolute top-0 start-100 translate-middle\"&gt;{{ icon_info }}&lt;/span&gt;&lt;/button&gt;&lt;/a&gt;"</t>
  </si>
  <si>
    <t xml:space="preserve">    sampledesign_systematic_random_tu: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t>
  </si>
  <si>
    <t xml:space="preserve">    sampledesign_systematic_random_tu_abrv: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random&lt;button type=\"button\" class=\"btn btn-bd-tip-info-hidden btn-sm position-relative\"&gt;.&lt;span class=\"position-absolute top-0 start-100 translate-middle\"&gt;{{ icon_info }}&lt;/span&gt;&lt;/button&gt;&lt;/a&gt;"</t>
  </si>
  <si>
    <t xml:space="preserve">    sampledesign_systematic_tl: "&lt;a href=\"09_glossary.html#sampledesign_systematic\" target=\"_blank\" data-bs-toggle=\"tooltip\" data-bs-title=\"Systematic design: Camera locations occur in a regular pattern (e.g., a grid pattern) across the study area.\"&gt;systematic design&lt;button type=\"button\" class=\"btn btn-bd-tip-info-hidden btn-sm position-relative\"&gt;.&lt;span class=\"position-absolute top-0 start-100 translate-middle\"&gt;{{ icon_info }}&lt;/span&gt;&lt;/button&gt;&lt;/a&gt;"</t>
  </si>
  <si>
    <t xml:space="preserve">    sampledesign_systematic_tl_abrv: "&lt;a href=\"09_glossary.html#sampledesign_systematic\" target=\"_blank\" data-bs-toggle=\"tooltip\" data-bs-title=\"Systematic design: Camera locations occur in a regular pattern (e.g., a grid pattern) across the study area.\"&gt;systematic&lt;button type=\"button\" class=\"btn btn-bd-tip-info-hidden btn-sm position-relative\"&gt;.&lt;span class=\"position-absolute top-0 start-100 translate-middle\"&gt;{{ icon_info }}&lt;/span&gt;&lt;/button&gt;&lt;/a&gt;"</t>
  </si>
  <si>
    <t xml:space="preserve">    sampledesign_systematic_tu: "&lt;a href=\"09_glossary.html#sampledesign_systematic\" target=\"_blank\" data-bs-toggle=\"tooltip\" data-bs-title=\"Systematic design: Camera locations occur in a regular pattern (e.g., a grid pattern) across the study area.\"&gt;Systematic design&lt;button type=\"button\" class=\"btn btn-bd-tip-info-hidden btn-sm position-relative\"&gt;.&lt;span class=\"position-absolute top-0 start-100 translate-middle\"&gt;{{ icon_info }}&lt;/span&gt;&lt;/button&gt;&lt;/a&gt;"</t>
  </si>
  <si>
    <t xml:space="preserve">    sampledesign_systematic_tu_abrv: "&lt;a href=\"09_glossary.html#sampledesign_systematic\" target=\"_blank\" data-bs-toggle=\"tooltip\" data-bs-title=\"Systematic design: Camera locations occur in a regular pattern (e.g., a grid pattern) across the study area.\"&gt;Systematic&lt;button type=\"button\" class=\"btn btn-bd-tip-info-hidden btn-sm position-relative\"&gt;.&lt;span class=\"position-absolute top-0 start-100 translate-middle\"&gt;{{ icon_info }}&lt;/span&gt;&lt;/button&gt;&lt;/a&gt;"</t>
  </si>
  <si>
    <t xml:space="preserve">    sampledesign_targeted_tl: "&lt;a href=\"09_glossary.html#sampledesign_targeted\" target=\"_blank\" data-bs-toggle=\"tooltip\" data-bs-title=\"Targeted design: 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t>
  </si>
  <si>
    <t xml:space="preserve">    sampledesign_targeted_tl_abrv: "&lt;a href=\"09_glossary.html#sampledesign_targeted\" target=\"_blank\" data-bs-toggle=\"tooltip\" data-bs-title=\"Targeted design: Camera locations or sample stations are placed in areas that are known or suspected to have higher activity levels (e.g., game trails, mineral licks).\"&gt;targeted&lt;button type=\"button\" class=\"btn btn-bd-tip-info-hidden btn-sm position-relative\"&gt;.&lt;span class=\"position-absolute top-0 start-100 translate-middle\"&gt;{{ icon_info }}&lt;/span&gt;&lt;/button&gt;&lt;/a&gt;"</t>
  </si>
  <si>
    <t xml:space="preserve">    sampledesign_targeted_tu: "&lt;a href=\"09_glossary.html#sampledesign_targeted\" target=\"_blank\" data-bs-toggle=\"tooltip\" data-bs-title=\"Targeted design: 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t>
  </si>
  <si>
    <t xml:space="preserve">    sampledesign_targeted_tu_abrv: "&lt;a href=\"09_glossary.html#sampledesign_targeted\" target=\"_blank\" data-bs-toggle=\"tooltip\" data-bs-title=\"Targeted design: Camera locations or sample stations are placed in areas that are known or suspected to have higher activity levels (e.g., game trails, mineral licks).\"&gt;Targeted&lt;button type=\"button\" class=\"btn btn-bd-tip-info-hidden btn-sm position-relative\"&gt;.&lt;span class=\"position-absolute top-0 start-100 translate-middle\"&gt;{{ icon_info }}&lt;/span&gt;&lt;/button&gt;&lt;/a&gt;"</t>
  </si>
  <si>
    <t xml:space="preserve">    sd_card_id_tu: "&lt;a href=\"09_glossary.html#sd_card_id\" target=\"_blank\" data-bs-toggle=\"tooltip\" data-bs-title=\"SD Card ID: The ID label on an SD card (e.g., 'cmu_100').\"&gt;SD Card ID&lt;button type=\"button\" class=\"btn btn-bd-tip-info-hidden btn-sm position-relative\"&gt;.&lt;span class=\"position-absolute top-0 start-100 translate-middle\"&gt;{{ icon_info }}&lt;/span&gt;&lt;/button&gt;&lt;/a&gt;"</t>
  </si>
  <si>
    <t xml:space="preserve">    sd_card_replaced_tu: "&lt;a href=\"09_glossary.html#sd_card_replaced\" target=\"_blank\" data-bs-toggle=\"tooltip\" data-bs-title=\"SD Card Replaced: Whether the SD card was replaced.\"&gt;SD Card Replaced&lt;button type=\"button\" class=\"btn btn-bd-tip-info-hidden btn-sm position-relative\"&gt;.&lt;span class=\"position-absolute top-0 start-100 translate-middle\"&gt;{{ icon_info }}&lt;/span&gt;&lt;/button&gt;&lt;/a&gt;"</t>
  </si>
  <si>
    <t xml:space="preserve">    sd_card_status_tu_nu: "&lt;a href=\"09_glossary.html#sd_card_status\" target=\"_blank\" data-bs-toggle=\"tooltip\" data-bs-title=\"SD Card Status (% Full): The remaining storage capacity on an SD card; collected during a camera service or retrieval.\"&gt;SD Card Status&lt;button type=\"button\" class=\"btn btn-bd-tip-info-hidden btn-sm position-relative\"&gt;.&lt;span class=\"position-absolute top-0 start-100 translate-middle\"&gt;{{ icon_info }}&lt;/span&gt;&lt;/button&gt;&lt;/a&gt;"</t>
  </si>
  <si>
    <t xml:space="preserve">    sd_card_status_tu_u: "&lt;a href=\"09_glossary.html#sd_card_status\" target=\"_blank\" data-bs-toggle=\"tooltip\" data-bs-title=\"SD Card Status (% Full): The remaining storage capacity on an SD card; collected during a camera service or retrieval.\"&gt;SD Card Status (% Full)&lt;button type=\"button\" class=\"btn btn-bd-tip-info-hidden btn-sm position-relative\"&gt;.&lt;span class=\"position-absolute top-0 start-100 translate-middle\"&gt;{{ icon_info }}&lt;/span&gt;&lt;/button&gt;&lt;/a&gt;"</t>
  </si>
  <si>
    <t xml:space="preserve">    security_tu: "&lt;a href=\"09_glossary.html#security\" target=\"_blank\" data-bs-toggle=\"tooltip\" data-bs-title=\"Security: The equipment used to secure the camera (e.g., 'Security box,' 'Bracket,' 'Bracket + Screws,' or 'None').\"&gt;Security&lt;button type=\"button\" class=\"btn btn-bd-tip-info-hidden btn-sm position-relative\"&gt;.&lt;span class=\"position-absolute top-0 start-100 translate-middle\"&gt;{{ icon_info }}&lt;/span&gt;&lt;/button&gt;&lt;/a&gt;"</t>
  </si>
  <si>
    <t xml:space="preserve">    sequence_name_tu: "&lt;a href=\"09_glossary.html#sequence_name\" target=\"_blank\" data-bs-toggle=\"tooltip\" data-bs-title=\"Sequence 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\"&gt;Sequence Name&lt;button type=\"button\" class=\"btn btn-bd-tip-info-hidden btn-sm position-relative\"&gt;.&lt;span class=\"position-absolute top-0 start-100 translate-middle\"&gt;{{ icon_info }}&lt;/span&gt;&lt;/button&gt;&lt;/a&gt;"</t>
  </si>
  <si>
    <t xml:space="preserve">    sequence_tl: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t>
  </si>
  <si>
    <t xml:space="preserve">    sequence_tl_pl: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t>
  </si>
  <si>
    <t xml:space="preserve">    sequence_tu: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t>
  </si>
  <si>
    <t xml:space="preserve">    sequence_tu_pl: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t>
  </si>
  <si>
    <t xml:space="preserve">    service_retrieval_comments_tu: "&lt;a href=\"09_glossary.html#service_retrieval_comments\" target=\"_blank\" data-bs-toggle=\"tooltip\" data-bs-title=\"Service/Retrieval Comments: Comments describing additional details about the Service*/Retrieval.\"&gt;Service/Retrieval Comments&lt;button type=\"button\" class=\"btn btn-bd-tip-info-hidden btn-sm position-relative\"&gt;.&lt;span class=\"position-absolute top-0 start-100 translate-middle\"&gt;{{ icon_info }}&lt;/span&gt;&lt;/button&gt;&lt;/a&gt;"</t>
  </si>
  <si>
    <t xml:space="preserve">    service_retrieval_crew_tu: "&lt;a href=\"09_glossary.html#service_retrieval_crew\" target=\"_blank\" data-bs-toggle=\"tooltip\" data-bs-title=\"Service/Retrieval Crew: The first and last names of the individuals who collected data during the Service*/Retrieval visit.\"&gt;Service/Retrieval Crew&lt;button type=\"button\" class=\"btn btn-bd-tip-info-hidden btn-sm position-relative\"&gt;.&lt;span class=\"position-absolute top-0 start-100 translate-middle\"&gt;{{ icon_info }}&lt;/span&gt;&lt;/button&gt;&lt;/a&gt;"</t>
  </si>
  <si>
    <t xml:space="preserve">    service_retrieval_metadata_tl: "&lt;a href=\"09_glossary.html#service_retrieval_metadata\" target=\"_blank\" data-bs-toggle=\"tooltip\" data-bs-title=\"Service/Retrieval metadata: 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t>
  </si>
  <si>
    <t xml:space="preserve">    service_retrieval_metadata_tu: "&lt;a href=\"09_glossary.html#service_retrieval_metadata\" target=\"_blank\" data-bs-toggle=\"tooltip\" data-bs-title=\"Service/Retrieval metadata: 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t>
  </si>
  <si>
    <t xml:space="preserve">    service_retrieval_tl: "&lt;a href=\"09_glossary.html#service_retrieval\" target=\"_blank\" data-bs-toggle=\"tooltip\" data-bs-title=\"Service/Retrieval: When a crew has gone to a location to service or retrieve a remote camera.\"&gt;service/retrieval&lt;button type=\"button\" class=\"btn btn-bd-tip-info-hidden btn-sm position-relative\"&gt;.&lt;span class=\"position-absolute top-0 start-100 translate-middle\"&gt;{{ icon_info }}&lt;/span&gt;&lt;/button&gt;&lt;/a&gt;"</t>
  </si>
  <si>
    <t xml:space="preserve">    service_retrieval_tu: "&lt;a href=\"09_glossary.html#service_retrieval\" target=\"_blank\" data-bs-toggle=\"tooltip\" data-bs-title=\"Service/Retrieval: When a crew has gone to a location to service or retrieve a remote camera.\"&gt;Service/Retrieval&lt;button type=\"button\" class=\"btn btn-bd-tip-info-hidden btn-sm position-relative\"&gt;.&lt;span class=\"position-absolute top-0 start-100 translate-middle\"&gt;{{ icon_info }}&lt;/span&gt;&lt;/button&gt;&lt;/a&gt;"</t>
  </si>
  <si>
    <t xml:space="preserve">    service_retrieval_visit_tl: "&lt;a href=\"09_glossary.html#service_retrieval_visit\" target=\"_blank\" data-bs-toggle=\"tooltip\" data-bs-title=\"Service/Retrieval visit: When a crew has gone to a location to service or retrieve a remote camera.\"&gt;service/retrieval visit&lt;button type=\"button\" class=\"btn btn-bd-tip-info-hidden btn-sm position-relative\"&gt;.&lt;span class=\"position-absolute top-0 start-100 translate-middle\"&gt;{{ icon_info }}&lt;/span&gt;&lt;/button&gt;&lt;/a&gt;"</t>
  </si>
  <si>
    <t xml:space="preserve">    service_retrieval_visit_tu: "&lt;a href=\"09_glossary.html#service_retrieval_visit\" target=\"_blank\" data-bs-toggle=\"tooltip\" data-bs-title=\"Service/Retrieval visit: When a crew has gone to a location to service or retrieve a remote camera.\"&gt;Service/Retrieval visit&lt;button type=\"button\" class=\"btn btn-bd-tip-info-hidden btn-sm position-relative\"&gt;.&lt;span class=\"position-absolute top-0 start-100 translate-middle\"&gt;{{ icon_info }}&lt;/span&gt;&lt;/button&gt;&lt;/a&gt;"</t>
  </si>
  <si>
    <t xml:space="preserve">    settings_flash_output_tl: "&lt;a href=\"09_glossary.html#settings_flash_output\" target=\"_blank\" data-bs-toggle=\"tooltip\" data-bs-title=\"Flash output: The camera setting that provides the level of intensity of the flash (if enabled).\"&gt;flash output&lt;button type=\"button\" class=\"btn btn-bd-tip-info-hidden btn-sm position-relative\"&gt;.&lt;span class=\"position-absolute top-0 start-100 translate-middle\"&gt;{{ icon_info }}&lt;/span&gt;&lt;/button&gt;&lt;/a&gt;"</t>
  </si>
  <si>
    <t xml:space="preserve">    settings_flash_output_tu: "&lt;a href=\"09_glossary.html#settings_flash_output\" target=\"_blank\" data-bs-toggle=\"tooltip\" data-bs-title=\"Flash output: The camera setting that provides the level of intensity of the flash (if enabled).\"&gt;Flash output&lt;button type=\"button\" class=\"btn btn-bd-tip-info-hidden btn-sm position-relative\"&gt;.&lt;span class=\"position-absolute top-0 start-100 translate-middle\"&gt;{{ icon_info }}&lt;/span&gt;&lt;/button&gt;&lt;/a&gt;"</t>
  </si>
  <si>
    <t xml:space="preserve">    settings_infrared_illum_tl: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t>
  </si>
  <si>
    <t xml:space="preserve">    settings_infrared_illum_tu: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t>
  </si>
  <si>
    <t xml:space="preserve">    settings_motion_img_interval_tu_nu: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Interval&lt;button type=\"button\" class=\"btn btn-bd-tip-info-hidden btn-sm position-relative\"&gt;.&lt;span class=\"position-absolute top-0 start-100 translate-middle\"&gt;{{ icon_info }}&lt;/span&gt;&lt;/button&gt;&lt;/a&gt;"</t>
  </si>
  <si>
    <t xml:space="preserve">    settings_motion_img_interval_tu_u: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 (seconds)&lt;button type=\"button\" class=\"btn btn-bd-tip-info-hidden btn-sm position-relative\"&gt;.&lt;span class=\"position-absolute top-0 start-100 translate-middle\"&gt;{{ icon_info }}&lt;/span&gt;&lt;/button&gt;&lt;/a&gt;"</t>
  </si>
  <si>
    <t xml:space="preserve">    settings_photos_per_trigger_tu: "&lt;a href=\"09_glossary.html#settings_photos_per_trigger\" target=\"_blank\" data-bs-toggle=\"tooltip\" data-bs-title=\"Photos Per Trigger: The camera setting that describes the number of photos taken each time the camera is triggered.\"&gt;Photos Per Trigger&lt;button type=\"button\" class=\"btn btn-bd-tip-info-hidden btn-sm position-relative\"&gt;.&lt;span class=\"position-absolute top-0 start-100 translate-middle\"&gt;{{ icon_info }}&lt;/span&gt;&lt;/button&gt;&lt;/a&gt;"</t>
  </si>
  <si>
    <t xml:space="preserve">    settings_quiet_period_tu_nu: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&lt;button type=\"button\" class=\"btn btn-bd-tip-info-hidden btn-sm position-relative\"&gt;.&lt;span class=\"position-absolute top-0 start-100 translate-middle\"&gt;{{ icon_info }}&lt;/span&gt;&lt;/button&gt;&lt;/a&gt;"</t>
  </si>
  <si>
    <t xml:space="preserve">    settings_quiet_period_tu_u: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(seconds)&lt;button type=\"button\" class=\"btn btn-bd-tip-info-hidden btn-sm position-relative\"&gt;.&lt;span class=\"position-absolute top-0 start-100 translate-middle\"&gt;{{ icon_info }}&lt;/span&gt;&lt;/button&gt;&lt;/a&gt;"</t>
  </si>
  <si>
    <t xml:space="preserve">    settings_trigger_modes_tu_mod: "&lt;a href=\"09_glossary.html#settings_trigger_modes\" target=\"_blank\" data-bs-toggle=\"tooltip\" data-bs-title=\"Trigger Mode(s) (camera settings): The camera setting(s) that determine how the camera will trigger: by motion ('Motion Image'), at set intervals ('Time-lapse image'), and*/or by video ('Video'; possible with newer camera models, such as Reconyx HP2X).\"&gt;Trigger Mode(s) (camera settings)&lt;button type=\"button\" class=\"btn btn-bd-tip-info-hidden btn-sm position-relative\"&gt;.&lt;span class=\"position-absolute top-0 start-100 translate-middle\"&gt;{{ icon_info }}&lt;/span&gt;&lt;/button&gt;&lt;/a&gt;"</t>
  </si>
  <si>
    <t xml:space="preserve">    settings_trigger_sensitivity_tu: "&lt;a href=\"09_glossary.html#settings_trigger_sensitivity\" target=\"_blank\" data-bs-toggle=\"tooltip\" data-bs-title=\"Trigger Sensitivity: The camera setting responsible for how sensitive a camera is to activation (to 'triggering') via the infrared and*/or heat detectors (if applicable, e.g., Reconyx HyperFire cameras have a choice between 'Low,' 'Low*/Med,' 'Med,' 'Med*/High,' 'High,' 'Very high' and 'Unknown'). \"&gt;Trigger Sensitivity&lt;button type=\"button\" class=\"btn btn-bd-tip-info-hidden btn-sm position-relative\"&gt;.&lt;span class=\"position-absolute top-0 start-100 translate-middle\"&gt;{{ icon_info }}&lt;/span&gt;&lt;/button&gt;&lt;/a&gt;"</t>
  </si>
  <si>
    <t xml:space="preserve">    settings_userlabel_tl: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t>
  </si>
  <si>
    <t xml:space="preserve">    settings_userlabel_tu: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t>
  </si>
  <si>
    <t xml:space="preserve">    settings_video_length_tu_nu: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applicable.\"&gt;Video Length&lt;button type=\"button\" class=\"btn btn-bd-tip-info-hidden btn-sm position-relative\"&gt;.&lt;span class=\"position-absolute top-0 start-100 translate-middle\"&gt;{{ icon_info }}&lt;/span&gt;&lt;/button&gt;&lt;/a&gt;"</t>
  </si>
  <si>
    <t xml:space="preserve">    settings_video_length_tu_u: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applicable.\"&gt;Video Length (seconds)&lt;button type=\"button\" class=\"btn btn-bd-tip-info-hidden btn-sm position-relative\"&gt;.&lt;span class=\"position-absolute top-0 start-100 translate-middle\"&gt;{{ icon_info }}&lt;/span&gt;&lt;/button&gt;&lt;/a&gt;"</t>
  </si>
  <si>
    <t xml:space="preserve">    sex_class_tu: "&lt;a href=\"09_glossary.html#sex_class\" target=\"_blank\" data-bs-toggle=\"tooltip\" data-bs-title=\"Sex Class: The sex classification of individual(s) being categorized (e.g., 'Male,' 'Female,' or 'Unknown').\"&gt;Sex Class&lt;button type=\"button\" class=\"btn btn-bd-tip-info-hidden btn-sm position-relative\"&gt;.&lt;span class=\"position-absolute top-0 start-100 translate-middle\"&gt;{{ icon_info }}&lt;/span&gt;&lt;/button&gt;&lt;/a&gt;"</t>
  </si>
  <si>
    <t xml:space="preserve">    sex_class_tu_pl: "&lt;a href=\"09_glossary.html#sex_class\" target=\"_blank\" data-bs-toggle=\"tooltip\" data-bs-title=\"Sex Class: The sex classification of individual(s) being categorized (e.g., 'Male,' 'Female,' or 'Unknown').\"&gt;Sex Classes&lt;button type=\"button\" class=\"btn btn-bd-tip-info-hidden btn-sm position-relative\"&gt;.&lt;span class=\"position-absolute top-0 start-100 translate-middle\"&gt;{{ icon_info }}&lt;/span&gt;&lt;/button&gt;&lt;/a&gt;"</t>
  </si>
  <si>
    <t xml:space="preserve">    sp_accum_curve_tl: "&lt;a href=\"09_glossary.html#sp_accum_curve\" target=\"_blank\" data-bs-toggle=\"tooltip\" data-bs-title=\"A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t>
  </si>
  <si>
    <t xml:space="preserve">    sp_accum_curve_tu: "&lt;a href=\"09_glossary.html#sp_accum_curve\" target=\"_blank\" data-bs-toggle=\"tooltip\" data-bs-title=\"A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t>
  </si>
  <si>
    <t xml:space="preserve">    sp_rarity_tl: "&lt;a href=\"09_glossary.html#sp_rarity\" target=\"_blank\" data-bs-toggle=\"tooltip\" data-bs-title=\"the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t>
  </si>
  <si>
    <t xml:space="preserve">    sp_rarity_tu: "&lt;a href=\"09_glossary.html#sp_rarity\" target=\"_blank\" data-bs-toggle=\"tooltip\" data-bs-title=\"the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t>
  </si>
  <si>
    <t xml:space="preserve">    sp_specific_tl: "&lt;a href=\"09_glossary.html#sp_specific\" target=\"_blank\" data-bs-toggle=\"tooltip\" data-bs-title=\"Species-specific: Relating to one specific species. For example, focusing specifically on moose.' (Kemp et al., 2022).\"&gt;species-specific&lt;button type=\"button\" class=\"btn btn-bd-tip-info-hidden btn-sm position-relative\"&gt;.&lt;span class=\"position-absolute top-0 start-100 translate-middle\"&gt;{{ icon_info }}&lt;/span&gt;&lt;/button&gt;&lt;/a&gt;"</t>
  </si>
  <si>
    <t xml:space="preserve">    sp_specific_tu: "&lt;a href=\"09_glossary.html#sp_specific\" target=\"_blank\" data-bs-toggle=\"tooltip\" data-bs-title=\"Species-specific: Relating to one specific species. For example, focusing specifically on moose.' (Kemp et al., 2022).\"&gt;Species-specific&lt;button type=\"button\" class=\"btn btn-bd-tip-info-hidden btn-sm position-relative\"&gt;.&lt;span class=\"position-absolute top-0 start-100 translate-middle\"&gt;{{ icon_info }}&lt;/span&gt;&lt;/button&gt;&lt;/a&gt;"</t>
  </si>
  <si>
    <t xml:space="preserve">    spatial_autocorrelation_tl: "&lt;a href=\"09_glossary.html#spatial_autocorrelation\" target=\"_blank\" data-bs-toggle=\"tooltip\" data-bs-title=\"Spatial autocorrelation: The tendency for locations that are closer together to be more similar.\"&gt;spatial autocorrelation&lt;button type=\"button\" class=\"btn btn-bd-tip-info-hidden btn-sm position-relative\"&gt;.&lt;span class=\"position-absolute top-0 start-100 translate-middle\"&gt;{{ icon_info }}&lt;/span&gt;&lt;/button&gt;&lt;/a&gt;"</t>
  </si>
  <si>
    <t xml:space="preserve">    spatial_autocorrelation_tu: "&lt;a href=\"09_glossary.html#spatial_autocorrelation\" target=\"_blank\" data-bs-toggle=\"tooltip\" data-bs-title=\"Spatial autocorrelation: The tendency for locations that are closer together to be more similar.\"&gt;Spatial autocorrelation&lt;button type=\"button\" class=\"btn btn-bd-tip-info-hidden btn-sm position-relative\"&gt;.&lt;span class=\"position-absolute top-0 start-100 translate-middle\"&gt;{{ icon_info }}&lt;/span&gt;&lt;/button&gt;&lt;/a&gt;"</t>
  </si>
  <si>
    <t xml:space="preserve">    species_tu: "&lt;a href=\"09_glossary.html#species\" target=\"_blank\" data-bs-toggle=\"tooltip\" data-bs-title=\"Species: The capitalized common name of the species being categorized ('tagged').\"&gt;Species&lt;button type=\"button\" class=\"btn btn-bd-tip-info-hidden btn-sm position-relative\"&gt;.&lt;span class=\"position-absolute top-0 start-100 translate-middle\"&gt;{{ icon_info }}&lt;/span&gt;&lt;/button&gt;&lt;/a&gt;"</t>
  </si>
  <si>
    <t xml:space="preserve">    stake_distance_tu_nu: "&lt;a href=\"09_glossary.html#stake_distance\" target=\"_blank\" data-bs-toggle=\"tooltip\" data-bs-title=\"Stake Distance (m): The distance from the camera to a stake (in metres to the nearest 0.05 m). Leave blank if not applicable.\"&gt;Stake Distance&lt;button type=\"button\" class=\"btn btn-bd-tip-info-hidden btn-sm position-relative\"&gt;.&lt;span class=\"position-absolute top-0 start-100 translate-middle\"&gt;{{ icon_info }}&lt;/span&gt;&lt;/button&gt;&lt;/a&gt;"</t>
  </si>
  <si>
    <t xml:space="preserve">    stake_distance_tu_u: "&lt;a href=\"09_glossary.html#stake_distance\" target=\"_blank\" data-bs-toggle=\"tooltip\" data-bs-title=\"Stake Distance (m): The distance from the camera to a stake (in metres to the nearest 0.05 m). Leave blank if not applicable.\"&gt;Stake Distance (m)&lt;button type=\"button\" class=\"btn btn-bd-tip-info-hidden btn-sm position-relative\"&gt;.&lt;span class=\"position-absolute top-0 start-100 translate-middle\"&gt;{{ icon_info }}&lt;/span&gt;&lt;/button&gt;&lt;/a&gt;"</t>
  </si>
  <si>
    <t xml:space="preserve">    state_variable_tl: "&lt;a href=\"09_glossary.html#state_variable\" target=\"_blank\" data-bs-toggle=\"tooltip\" data-bs-title=\"State variable: 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t>
  </si>
  <si>
    <t xml:space="preserve">    state_variable_tl_pl: "&lt;a href=\"09_glossary.html#state_variable\" target=\"_blank\" data-bs-toggle=\"tooltip\" data-bs-title=\"State variable: 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t>
  </si>
  <si>
    <t xml:space="preserve">    state_variable_tu: "&lt;a href=\"09_glossary.html#state_variable\" target=\"_blank\" data-bs-toggle=\"tooltip\" data-bs-title=\"State variable: 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t>
  </si>
  <si>
    <t xml:space="preserve">    state_variable_tu_pl: "&lt;a href=\"09_glossary.html#state_variable\" target=\"_blank\" data-bs-toggle=\"tooltip\" data-bs-title=\"State variable: 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t>
  </si>
  <si>
    <t xml:space="preserve">    strata_tl: "&lt;a href=\"09_glossary.html#strata\" target=\"_blank\" data-bs-toggle=\"tooltip\" data-bs-title=\"Strata: (plural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t>
  </si>
  <si>
    <t xml:space="preserve">    strata_tu: "&lt;a href=\"09_glossary.html#strata\" target=\"_blank\" data-bs-toggle=\"tooltip\" data-bs-title=\"Strata: (plural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t>
  </si>
  <si>
    <t xml:space="preserve">    stratum_tl: "&lt;a href=\"09_glossary.html#stratum\" target=\"_blank\" data-bs-toggle=\"tooltip\" data-bs-title=\"Stratum: (singular of strata) a single group or category when a system is divided 'based on the characteristics of that system' (Morrison et al., 2008)\"&gt;stratum&lt;button type=\"button\" class=\"btn btn-bd-tip-info-hidden btn-sm position-relative\"&gt;.&lt;span class=\"position-absolute top-0 start-100 translate-middle\"&gt;{{ icon_info }}&lt;/span&gt;&lt;/button&gt;&lt;/a&gt;"</t>
  </si>
  <si>
    <t xml:space="preserve">    stratum_tu: "&lt;a href=\"09_glossary.html#stratum\" target=\"_blank\" data-bs-toggle=\"tooltip\" data-bs-title=\"Stratum: (singular of strata) a single group or category when a system is divided 'based on the characteristics of that system' (Morrison et al., 2008)\"&gt;Stratum&lt;button type=\"button\" class=\"btn btn-bd-tip-info-hidden btn-sm position-relative\"&gt;.&lt;span class=\"position-absolute top-0 start-100 translate-middle\"&gt;{{ icon_info }}&lt;/span&gt;&lt;/button&gt;&lt;/a&gt;"</t>
  </si>
  <si>
    <t xml:space="preserve">    study_area_description_tu: "&lt;a href=\"09_glossary.html#study_area_description\" target=\"_blank\" data-bs-toggle=\"tooltip\" data-bs-title=\"Study Area Description: A description for each unique research or monitoring area including its location, the habitat type(s), land use(s) and habitat disturbances (where applicable).\"&gt;Study Area Description&lt;button type=\"button\" class=\"btn btn-bd-tip-info-hidden btn-sm position-relative\"&gt;.&lt;span class=\"position-absolute top-0 start-100 translate-middle\"&gt;{{ icon_info }}&lt;/span&gt;&lt;/button&gt;&lt;/a&gt;"</t>
  </si>
  <si>
    <t xml:space="preserve">    study_area_name_tu: "&lt;a href=\"09_glossary.html#study_area_name\" target=\"_blank\" data-bs-toggle=\"tooltip\" data-bs-title=\"Study Area Name: A unique alphanumeric identifier for each study area (e.g.,'oilsands_ref1'). If only one area was surveyed, the Project Name and Study Area Name should be the same.\"&gt;Study Area Name&lt;button type=\"button\" class=\"btn btn-bd-tip-info-hidden btn-sm position-relative\"&gt;.&lt;span class=\"position-absolute top-0 start-100 translate-middle\"&gt;{{ icon_info }}&lt;/span&gt;&lt;/button&gt;&lt;/a&gt;"</t>
  </si>
  <si>
    <t xml:space="preserve">    study_area_tl: "&lt;a href=\"09_glossary.html#study_area\" target=\"_blank\" data-bs-toggle=\"tooltip\" data-bs-title=\"Study area: 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t>
  </si>
  <si>
    <t xml:space="preserve">    study_area_tl_pl: "&lt;a href=\"09_glossary.html#study_area\" target=\"_blank\" data-bs-toggle=\"tooltip\" data-bs-title=\"Study area: 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t>
  </si>
  <si>
    <t xml:space="preserve">    study_area_tu: "&lt;a href=\"09_glossary.html#study_area\" target=\"_blank\" data-bs-toggle=\"tooltip\" data-bs-title=\"Study area: 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t>
  </si>
  <si>
    <t xml:space="preserve">    study_area_tu_pl: "&lt;a href=\"09_glossary.html#study_area\" target=\"_blank\" data-bs-toggle=\"tooltip\" data-bs-title=\"Study area: 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t>
  </si>
  <si>
    <t xml:space="preserve">    survey_design_description_tu: "&lt;a href=\"09_glossary.html#survey_design_description\" target=\"_blank\" data-bs-toggle=\"tooltip\" data-bs-title=\"Survey Design Description: A description of any additional details about the Survey Design.\"&gt;Survey Design Description&lt;button type=\"button\" class=\"btn btn-bd-tip-info-hidden btn-sm position-relative\"&gt;.&lt;span class=\"position-absolute top-0 start-100 translate-middle\"&gt;{{ icon_info }}&lt;/span&gt;&lt;/button&gt;&lt;/a&gt;"</t>
  </si>
  <si>
    <t xml:space="preserve">    survey_design_tu: "&lt;a href=\"09_glossary.html#survey_design\" target=\"_blank\" data-bs-toggle=\"tooltip\" data-bs-title=\"Survey 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Design&lt;button type=\"button\" class=\"btn btn-bd-tip-info-hidden btn-sm position-relative\"&gt;.&lt;span class=\"position-absolute top-0 start-100 translate-middle\"&gt;{{ icon_info }}&lt;/span&gt;&lt;/button&gt;&lt;/a&gt;"</t>
  </si>
  <si>
    <t xml:space="preserve">    survey_design_tu_pl: "&lt;a href=\"09_glossary.html#survey_design\" target=\"_blank\" data-bs-toggle=\"tooltip\" data-bs-title=\"Survey 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Designs&lt;button type=\"button\" class=\"btn btn-bd-tip-info-hidden btn-sm position-relative\"&gt;.&lt;span class=\"position-absolute top-0 start-100 translate-middle\"&gt;{{ icon_info }}&lt;/span&gt;&lt;/button&gt;&lt;/a&gt;"</t>
  </si>
  <si>
    <t xml:space="preserve">    survey_name_tu: "&lt;a href=\"09_glossary.html#survey_name\" target=\"_blank\" data-bs-toggle=\"tooltip\" data-bs-title=\"Survey Name: A unique alphanumeric identifier for each survey period (e.g., 'fortmc_001').\"&gt;Survey Name&lt;button type=\"button\" class=\"btn btn-bd-tip-info-hidden btn-sm position-relative\"&gt;.&lt;span class=\"position-absolute top-0 start-100 translate-middle\"&gt;{{ icon_info }}&lt;/span&gt;&lt;/button&gt;&lt;/a&gt;"</t>
  </si>
  <si>
    <t xml:space="preserve">    survey_objectives_tl_abrv: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t>
  </si>
  <si>
    <t xml:space="preserve">    survey_objectives_tl_abrv_pl: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t>
  </si>
  <si>
    <t xml:space="preserve">    survey_objectives_tl_mod: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SMART).\"&gt;study objectives&lt;button type=\"button\" class=\"btn btn-bd-tip-info-hidden btn-sm position-relative\"&gt;.&lt;span class=\"position-absolute top-0 start-100 translate-middle\"&gt;{{ icon_info }}&lt;/span&gt;&lt;/button&gt;&lt;/a&gt;"</t>
  </si>
  <si>
    <t xml:space="preserve">    survey_objectives_tu: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SMART).\"&gt;Survey Objective&lt;button type=\"button\" class=\"btn btn-bd-tip-info-hidden btn-sm position-relative\"&gt;.&lt;span class=\"position-absolute top-0 start-100 translate-middle\"&gt;{{ icon_info }}&lt;/span&gt;&lt;/button&gt;&lt;/a&gt;"</t>
  </si>
  <si>
    <t xml:space="preserve">    survey_objectives_tu_abrv: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t>
  </si>
  <si>
    <t xml:space="preserve">    survey_objectives_tu_abrv_pl: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t>
  </si>
  <si>
    <t xml:space="preserve">    survey_objectives_tu_pl: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SMART).\"&gt;Survey Objectives&lt;button type=\"button\" class=\"btn btn-bd-tip-info-hidden btn-sm position-relative\"&gt;.&lt;span class=\"position-absolute top-0 start-100 translate-middle\"&gt;{{ icon_info }}&lt;/span&gt;&lt;/button&gt;&lt;/a&gt;"</t>
  </si>
  <si>
    <t xml:space="preserve">    survey_tl: "&lt;a href=\"09_glossary.html#survey\" target=\"_blank\" data-bs-toggle=\"tooltip\" data-bs-title=\"Survey: A unique deployment period (temporal extent) within a project (recorded as 'Survey Name').\"&gt;survey&lt;button type=\"button\" class=\"btn btn-bd-tip-info-hidden btn-sm position-relative\"&gt;.&lt;span class=\"position-absolute top-0 start-100 translate-middle\"&gt;{{ icon_info }}&lt;/span&gt;&lt;/button&gt;&lt;/a&gt;"</t>
  </si>
  <si>
    <t xml:space="preserve">    survey_tl_pl: "&lt;a href=\"09_glossary.html#survey\" target=\"_blank\" data-bs-toggle=\"tooltip\" data-bs-title=\"Survey: A unique deployment period (temporal extent) within a project (recorded as 'Survey Name').\"&gt;surveys&lt;button type=\"button\" class=\"btn btn-bd-tip-info-hidden btn-sm position-relative\"&gt;.&lt;span class=\"position-absolute top-0 start-100 translate-middle\"&gt;{{ icon_info }}&lt;/span&gt;&lt;/button&gt;&lt;/a&gt;"</t>
  </si>
  <si>
    <t xml:space="preserve">    survey_tu: "&lt;a href=\"09_glossary.html#survey\" target=\"_blank\" data-bs-toggle=\"tooltip\" data-bs-title=\"Survey: A unique deployment period (temporal extent) within a project (recorded as 'Survey Name').\"&gt;Survey&lt;button type=\"button\" class=\"btn btn-bd-tip-info-hidden btn-sm position-relative\"&gt;.&lt;span class=\"position-absolute top-0 start-100 translate-middle\"&gt;{{ icon_info }}&lt;/span&gt;&lt;/button&gt;&lt;/a&gt;"</t>
  </si>
  <si>
    <t xml:space="preserve">    survey_tu_pl: "&lt;a href=\"09_glossary.html#survey\" target=\"_blank\" data-bs-toggle=\"tooltip\" data-bs-title=\"Survey: A unique deployment period (temporal extent) within a project (recorded as 'Survey Name').\"&gt;Surveys&lt;button type=\"button\" class=\"btn btn-bd-tip-info-hidden btn-sm position-relative\"&gt;.&lt;span class=\"position-absolute top-0 start-100 translate-middle\"&gt;{{ icon_info }}&lt;/span&gt;&lt;/button&gt;&lt;/a&gt;"</t>
  </si>
  <si>
    <t xml:space="preserve">    tag_tl: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t>
  </si>
  <si>
    <t xml:space="preserve">    tag_tl_pl: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t>
  </si>
  <si>
    <t xml:space="preserve">    tag_tu: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t>
  </si>
  <si>
    <t xml:space="preserve">    tag_tu_pl: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t>
  </si>
  <si>
    <t xml:space="preserve">    target_species_tu: "&lt;a href=\"09_glossary.html#target_species\" target=\"_blank\" data-bs-toggle=\"tooltip\" data-bs-title=\"Target Species: The common name(s) of the species that the survey was designed to detect.\"&gt;Target Species&lt;button type=\"button\" class=\"btn btn-bd-tip-info-hidden btn-sm position-relative\"&gt;.&lt;span class=\"position-absolute top-0 start-100 translate-middle\"&gt;{{ icon_info }}&lt;/span&gt;&lt;/button&gt;&lt;/a&gt;"</t>
  </si>
  <si>
    <t xml:space="preserve">    test_image_taken_tu: "&lt;a href=\"09_glossary.html#test_image_taken\" target=\"_blank\" data-bs-toggle=\"tooltip\" data-bs-title=\"Test Image Taken: Whether a test image (i.e., an image taken from a camera after it has been set up to provide a permanent record of the visit metadata) was taken. Arm the camera, from ~5 m in front, walk towards the camera while holding the Test Image Sheet.\"&gt;Test Image Taken&lt;button type=\"button\" class=\"btn btn-bd-tip-info-hidden btn-sm position-relative\"&gt;.&lt;span class=\"position-absolute top-0 start-100 translate-middle\"&gt;{{ icon_info }}&lt;/span&gt;&lt;/button&gt;&lt;/a&gt;"</t>
  </si>
  <si>
    <t xml:space="preserve">    test_image_tl: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t>
  </si>
  <si>
    <t xml:space="preserve">    test_image_tl_pl: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t>
  </si>
  <si>
    <t xml:space="preserve">    test_image_tu: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t>
  </si>
  <si>
    <t xml:space="preserve">    test_image_tu_pl: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t>
  </si>
  <si>
    <t xml:space="preserve">    timelapse_image_tl: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t>
  </si>
  <si>
    <t xml:space="preserve">    timelapse_image_tl_pl: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t>
  </si>
  <si>
    <t xml:space="preserve">    timelapse_image_tu: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t>
  </si>
  <si>
    <t xml:space="preserve">    timelapse_image_tu_pl: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t>
  </si>
  <si>
    <t xml:space="preserve">    total_number_of_cam_days_tl: "&lt;a href=\"09_glossary.html#total_number_of_cam_days\" target=\"_blank\" data-bs-toggle=\"tooltip\" data-bs-title=\"Total number of camera days: The number of days that all cameras were active during the survey.\"&gt;total number of camera days&lt;button type=\"button\" class=\"btn btn-bd-tip-info-hidden btn-sm position-relative\"&gt;.&lt;span class=\"position-absolute top-0 start-100 translate-middle\"&gt;{{ icon_info }}&lt;/span&gt;&lt;/button&gt;&lt;/a&gt;"</t>
  </si>
  <si>
    <t xml:space="preserve">    total_number_of_cam_days_tu: "&lt;a href=\"09_glossary.html#total_number_of_cam_days\" target=\"_blank\" data-bs-toggle=\"tooltip\" data-bs-title=\"Total number of camera days: The number of days that all cameras were active during the survey.\"&gt;Total number of camera days&lt;button type=\"button\" class=\"btn btn-bd-tip-info-hidden btn-sm position-relative\"&gt;.&lt;span class=\"position-absolute top-0 start-100 translate-middle\"&gt;{{ icon_info }}&lt;/span&gt;&lt;/button&gt;&lt;/a&gt;"</t>
  </si>
  <si>
    <t xml:space="preserve">    trigger_event_tl: "&lt;a href=\"09_glossary.html#trigger_event\" target=\"_blank\" data-bs-toggle=\"tooltip\" data-bs-title=\"Trigger 'event': 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t>
  </si>
  <si>
    <t xml:space="preserve">    trigger_event_tl_abrv: "&lt;a href=\"09_glossary.html#trigger_event\" target=\"_blank\" data-bs-toggle=\"tooltip\" data-bs-title=\"Trigger 'event': An activation of the camera detector(s) that initiates the capture of a single or multiple images, or the recording of video.\"&gt;triggers&lt;button type=\"button\" class=\"btn btn-bd-tip-info-hidden btn-sm position-relative\"&gt;.&lt;span class=\"position-absolute top-0 start-100 translate-middle\"&gt;{{ icon_info }}&lt;/span&gt;&lt;/button&gt;&lt;/a&gt;"</t>
  </si>
  <si>
    <t xml:space="preserve">    trigger_event_tu: "&lt;a href=\"09_glossary.html#trigger_event\" target=\"_blank\" data-bs-toggle=\"tooltip\" data-bs-title=\"Trigger 'event': 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t>
  </si>
  <si>
    <t xml:space="preserve">    trigger_speed_tl: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t>
  </si>
  <si>
    <t xml:space="preserve">    trigger_speed_tu: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t>
  </si>
  <si>
    <t xml:space="preserve">    typeid_marked_tl_abrv: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t>
  </si>
  <si>
    <t xml:space="preserve">    typeid_marked_tl_full: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t>
  </si>
  <si>
    <t xml:space="preserve">    typeid_marked_tl_mod: "&lt;a href=\"09_glossary.html#typeid_marked\" target=\"_blank\" data-bs-toggle=\"tooltip\" data-bs-title=\"Individuals,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t>
  </si>
  <si>
    <t xml:space="preserve">    typeid_marked_tu_abrv: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t>
  </si>
  <si>
    <t xml:space="preserve">    typeid_marked_tu_full: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t>
  </si>
  <si>
    <t xml:space="preserve">    typeid_marked_tu_mod: "&lt;a href=\"09_glossary.html#typeid_marked\" target=\"_blank\" data-bs-toggle=\"tooltip\" data-bs-title=\"Individuals,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t>
  </si>
  <si>
    <t xml:space="preserve">    typeid_partially_marked_tl_abrv: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t>
  </si>
  <si>
    <t xml:space="preserve">    typeid_partially_marked_tl_full: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t>
  </si>
  <si>
    <t xml:space="preserve">    typeid_partially_marked_tu_abrv: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t>
  </si>
  <si>
    <t xml:space="preserve">    typeid_partially_marked_tu_full: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t>
  </si>
  <si>
    <t xml:space="preserve">    typeid_unmarked_tl_abrv: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t>
  </si>
  <si>
    <t xml:space="preserve">    typeid_unmarked_tl_full: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t>
  </si>
  <si>
    <t xml:space="preserve">    typeid_unmarked_tu_abrv: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t>
  </si>
  <si>
    <t xml:space="preserve">    typeid_unmarked_tu_full: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t>
  </si>
  <si>
    <t xml:space="preserve">    use_intensity_tl: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use&lt;button type=\"button\" class=\"btn btn-bd-tip-info-hidden btn-sm position-relative\"&gt;.&lt;span class=\"position-absolute top-0 start-100 translate-middle\"&gt;{{ icon_info }}&lt;/span&gt;&lt;/button&gt;&lt;/a&gt;"</t>
  </si>
  <si>
    <t xml:space="preserve">    use_intensity_tl_ref: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 (Keim et al., 2019)&lt;button type=\"button\" class=\"btn btn-bd-tip-info-hidden btn-sm position-relative\"&gt;.&lt;span class=\"position-absolute top-0 start-100 translate-middle\"&gt;{{ icon_info }}&lt;/span&gt;&lt;/button&gt;&lt;/a&gt;"</t>
  </si>
  <si>
    <t xml:space="preserve">    use_intensity_tu: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use&lt;button type=\"button\" class=\"btn btn-bd-tip-info-hidden btn-sm position-relative\"&gt;.&lt;span class=\"position-absolute top-0 start-100 translate-middle\"&gt;{{ icon_info }}&lt;/span&gt;&lt;/button&gt;&lt;/a&gt;"</t>
  </si>
  <si>
    <t xml:space="preserve">    use_intensity_tu_ref: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2013).\"&gt;Intensity of use (Keim et al., 2019)&lt;button type=\"button\" class=\"btn btn-bd-tip-info-hidden btn-sm position-relative\"&gt;.&lt;span class=\"position-absolute top-0 start-100 translate-middle\"&gt;{{ icon_info }}&lt;/span&gt;&lt;/button&gt;&lt;/a&gt;"</t>
  </si>
  <si>
    <t xml:space="preserve">    use_probability_tl: "&lt;a href=\"09_glossary.html#use_probability\" target=\"_blank\" data-bs-toggle=\"tooltip\" data-bs-title=\"Probability of use: 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t>
  </si>
  <si>
    <t xml:space="preserve">    use_probability_tu: "&lt;a href=\"09_glossary.html#use_probability\" target=\"_blank\" data-bs-toggle=\"tooltip\" data-bs-title=\"Probability of use: 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t>
  </si>
  <si>
    <t xml:space="preserve">    utm_zone_cam_location_tu: "&lt;a href=\"09_glossary.html#utm_zone_cam_location\" target=\"_blank\" data-bs-toggle=\"tooltip\" data-bs-title=\"UTM Zone Camera 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&lt;br&gt;\"&gt;UTM Zone Camera Location&lt;button type=\"button\" class=\"btn btn-bd-tip-info-hidden btn-sm position-relative\"&gt;.&lt;span class=\"position-absolute top-0 start-100 translate-middle\"&gt;{{ icon_info }}&lt;/span&gt;&lt;/button&gt;&lt;/a&gt;"</t>
  </si>
  <si>
    <t xml:space="preserve">    variance_tl: "&lt;a href=\"09_glossary.html#variance\" target=\"_blank\" data-bs-toggle=\"tooltip\" data-bs-title=\"The spread of numbers in a dataset compared to the mean of the dataset' (Clarke et al., 2023).\"&gt;variance&lt;button type=\"button\" class=\"btn btn-bd-tip-info-hidden btn-sm position-relative\"&gt;.&lt;span class=\"position-absolute top-0 start-100 translate-middle\"&gt;{{ icon_info }}&lt;/span&gt;&lt;/button&gt;&lt;/a&gt;"</t>
  </si>
  <si>
    <t xml:space="preserve">    variance_tu: "&lt;a href=\"09_glossary.html#variance\" target=\"_blank\" data-bs-toggle=\"tooltip\" data-bs-title=\"The spread of numbers in a dataset compared to the mean of the dataset' (Clarke et al., 2023).\"&gt;Variance&lt;button type=\"button\" class=\"btn btn-bd-tip-info-hidden btn-sm position-relative\"&gt;.&lt;span class=\"position-absolute top-0 start-100 translate-middle\"&gt;{{ icon_info }}&lt;/span&gt;&lt;/button&gt;&lt;/a&gt;"</t>
  </si>
  <si>
    <t xml:space="preserve">    visit_comments_tu: "&lt;a href=\"09_glossary.html#visit_comments\" target=\"_blank\" data-bs-toggle=\"tooltip\" data-bs-title=\"Visit Comments: Comments describing additional details about the deployment and*/or Service*/Retrieval visits.\"&gt;Visit Comments&lt;button type=\"button\" class=\"btn btn-bd-tip-info-hidden btn-sm position-relative\"&gt;.&lt;span class=\"position-absolute top-0 start-100 translate-middle\"&gt;{{ icon_info }}&lt;/span&gt;&lt;/button&gt;&lt;/a&gt;"</t>
  </si>
  <si>
    <t xml:space="preserve">    visit_metadata_tl: "&lt;a href=\"09_glossary.html#visit_metadata\" target=\"_blank\" data-bs-toggle=\"tooltip\" data-bs-title=\"Visit metadata: 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t>
  </si>
  <si>
    <t xml:space="preserve">    visit_metadata_tu: "&lt;a href=\"09_glossary.html#visit_metadata\" target=\"_blank\" data-bs-toggle=\"tooltip\" data-bs-title=\"Visit metadata: 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t>
  </si>
  <si>
    <t xml:space="preserve">    visit_tl: "&lt;a href=\"09_glossary.html#visit\" target=\"_blank\" data-bs-toggle=\"tooltip\" data-bs-title=\"Visit: When a crew has gone to a location to deploy, service, or retrieve a remote camera.\"&gt;visit&lt;button type=\"button\" class=\"btn btn-bd-tip-info-hidden btn-sm position-relative\"&gt;.&lt;span class=\"position-absolute top-0 start-100 translate-middle\"&gt;{{ icon_info }}&lt;/span&gt;&lt;/button&gt;&lt;/a&gt;"</t>
  </si>
  <si>
    <t xml:space="preserve">    visit_tl_pl: "&lt;a href=\"09_glossary.html#visit\" target=\"_blank\" data-bs-toggle=\"tooltip\" data-bs-title=\"Visit: When a crew has gone to a location to deploy, service, or retrieve a remote camera.\"&gt;visits&lt;button type=\"button\" class=\"btn btn-bd-tip-info-hidden btn-sm position-relative\"&gt;.&lt;span class=\"position-absolute top-0 start-100 translate-middle\"&gt;{{ icon_info }}&lt;/span&gt;&lt;/button&gt;&lt;/a&gt;"</t>
  </si>
  <si>
    <t xml:space="preserve">    visit_tu: "&lt;a href=\"09_glossary.html#visit\" target=\"_blank\" data-bs-toggle=\"tooltip\" data-bs-title=\"Visit: When a crew has gone to a location to deploy, service, or retrieve a remote camera.\"&gt;Visit&lt;button type=\"button\" class=\"btn btn-bd-tip-info-hidden btn-sm position-relative\"&gt;.&lt;span class=\"position-absolute top-0 start-100 translate-middle\"&gt;{{ icon_info }}&lt;/span&gt;&lt;/button&gt;&lt;/a&gt;"</t>
  </si>
  <si>
    <t xml:space="preserve">    visit_tu_pl: "&lt;a href=\"09_glossary.html#visit\" target=\"_blank\" data-bs-toggle=\"tooltip\" data-bs-title=\"Visit: When a crew has gone to a location to deploy, service, or retrieve a remote camera.\"&gt;Visits&lt;button type=\"button\" class=\"btn btn-bd-tip-info-hidden btn-sm position-relative\"&gt;.&lt;span class=\"position-absolute top-0 start-100 translate-middle\"&gt;{{ icon_info }}&lt;/span&gt;&lt;/button&gt;&lt;/a&gt;"</t>
  </si>
  <si>
    <t xml:space="preserve">    walktest_complete_tu: "&lt;a href=\"09_glossary.html#walktest_complete\" target=\"_blank\" data-bs-toggle=\"tooltip\" data-bs-title=\"Walktest 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 Complete&lt;button type=\"button\" class=\"btn btn-bd-tip-info-hidden btn-sm position-relative\"&gt;.&lt;span class=\"position-absolute top-0 start-100 translate-middle\"&gt;{{ icon_info }}&lt;/span&gt;&lt;/button&gt;&lt;/a&gt;"</t>
  </si>
  <si>
    <t xml:space="preserve">    walktest_distance_tu_nu: "&lt;a href=\"09_glossary.html#walktest_distance\" target=\"_blank\" data-bs-toggle=\"tooltip\" data-bs-title=\"Walktest Distance (m): The horizontal distance from the camera at which the crew performs the walktest (metres; to the nearest 0.05 m). Leave blank if not applicable.\"&gt;Walktest Distance&lt;button type=\"button\" class=\"btn btn-bd-tip-info-hidden btn-sm position-relative\"&gt;.&lt;span class=\"position-absolute top-0 start-100 translate-middle\"&gt;{{ icon_info }}&lt;/span&gt;&lt;/button&gt;&lt;/a&gt;"</t>
  </si>
  <si>
    <t xml:space="preserve">    walktest_distance_tu_u: "&lt;a href=\"09_glossary.html#walktest_distance\" target=\"_blank\" data-bs-toggle=\"tooltip\" data-bs-title=\"Walktest Distance (m): The horizontal distance from the camera at which the crew performs the walktest (metres; to the nearest 0.05 m). Leave blank if not applicable.\"&gt;Walktest Distance (m)&lt;button type=\"button\" class=\"btn btn-bd-tip-info-hidden btn-sm position-relative\"&gt;.&lt;span class=\"position-absolute top-0 start-100 translate-middle\"&gt;{{ icon_info }}&lt;/span&gt;&lt;/button&gt;&lt;/a&gt;"</t>
  </si>
  <si>
    <t xml:space="preserve">    walktest_height_tu_nu: "&lt;a href=\"09_glossary.html#walktest_height\" target=\"_blank\" data-bs-toggle=\"tooltip\" data-bs-title=\"Walktest Height (m): The vertical distance from the camera at which the crew performs the walktest (metres; to the nearest 0.05 m). Leave blank if not applicable.\"&gt;Walktest Height&lt;button type=\"button\" class=\"btn btn-bd-tip-info-hidden btn-sm position-relative\"&gt;.&lt;span class=\"position-absolute top-0 start-100 translate-middle\"&gt;{{ icon_info }}&lt;/span&gt;&lt;/button&gt;&lt;/a&gt;"</t>
  </si>
  <si>
    <t xml:space="preserve">    walktest_height_tu_u: "&lt;a href=\"09_glossary.html#walktest_height\" target=\"_blank\" data-bs-toggle=\"tooltip\" data-bs-title=\"Walktest Height (m): The vertical distance from the camera at which the crew performs the walktest (metres; to the nearest 0.05 m). Leave blank if not applicable.\"&gt;Walktest Height (m)&lt;button type=\"button\" class=\"btn btn-bd-tip-info-hidden btn-sm position-relative\"&gt;.&lt;span class=\"position-absolute top-0 start-100 translate-middle\"&gt;{{ icon_info }}&lt;/span&gt;&lt;/button&gt;&lt;/a&gt;"</t>
  </si>
  <si>
    <t xml:space="preserve">    walktest_tl: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t>
  </si>
  <si>
    <t xml:space="preserve">    walktest_tu: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t>
  </si>
  <si>
    <t xml:space="preserve">    hr_tl: "&lt;a href=\"09_glossary.html#hr\" target=\"_blank\" data-bs-toggle=\"tooltip\" data-bs-title=\"Home range: the area within which an animal normally lives and finds what it needs to survive and reproduce.\"&gt;home range&lt;button type=\"button\" class=\"btn btn-bd-tip-info-hidden btn-sm position-relative\"&gt;.&lt;span class=\"position-absolute top-0 start-100 translate-middle\"&gt;{{ icon_info }}&lt;/span&gt;&lt;/button&gt;&lt;/a&gt;"</t>
  </si>
  <si>
    <t xml:space="preserve">    hr_tl_pl: "&lt;a href=\"09_glossary.html#hr\" target=\"_blank\" data-bs-toggle=\"tooltip\" data-bs-title=\"Home range: the area within which an animal normally lives and finds what it needs to survive and reproduce.\"&gt;home ranges&lt;button type=\"button\" class=\"btn btn-bd-tip-info-hidden btn-sm position-relative\"&gt;.&lt;span class=\"position-absolute top-0 start-100 translate-middle\"&gt;{{ icon_info }}&lt;/span&gt;&lt;/button&gt;&lt;/a&gt;"</t>
  </si>
  <si>
    <t xml:space="preserve">    hr_tu: "&lt;a href=\"09_glossary.html#hr\" target=\"_blank\" data-bs-toggle=\"tooltip\" data-bs-title=\"Home range: the area within which an animal normally lives and finds what it needs to survive and reproduce.\"&gt;Home range&lt;button type=\"button\" class=\"btn btn-bd-tip-info-hidden btn-sm position-relative\"&gt;.&lt;span class=\"position-absolute top-0 start-100 translate-middle\"&gt;{{ icon_info }}&lt;/span&gt;&lt;/button&gt;&lt;/a&gt;"</t>
  </si>
  <si>
    <t xml:space="preserve">    hr_tu_pl: "&lt;a href=\"09_glossary.html#hr\" target=\"_blank\" data-bs-toggle=\"tooltip\" data-bs-title=\"Home range: the area within which an animal normally lives and finds what it needs to survive and reproduce.\"&gt;Home ranges&lt;button type=\"button\" class=\"btn btn-bd-tip-info-hidden btn-sm position-relative\"&gt;.&lt;span class=\"position-absolute top-0 start-100 translate-middle\"&gt;{{ icon_info }}&lt;/span&gt;&lt;/button&gt;&lt;/a&gt;"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</si>
</sst>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Aptos Narrow"/>
      <family val="2"/>
      <scheme val="minor"/>
    </font>
    <font>
      <sz val="12"/>
      <color theme="1"/>
      <name val="Arial"/>
      <family val="2"/>
    </font>
    <font>
      <b/>
      <sz val="11"/>
      <color theme="1"/>
      <name val="Aptos Narrow"/>
      <family val="2"/>
      <scheme val="minor"/>
    </font>
    <font>
      <sz val="11"/>
      <color theme="1"/>
      <name val="Aptos Narrow"/>
      <family val="2"/>
      <scheme val="minor"/>
    </font>
    <font>
      <sz val="11"/>
      <color rgb="FFFF0000"/>
      <name val="Aptos Narrow"/>
      <family val="2"/>
      <scheme val="minor"/>
    </font>
    <font>
      <sz val="11"/>
      <color theme="1"/>
      <name val="Aptos Narrow"/>
      <family val="2"/>
      <scheme val="minor"/>
    </font>
    <font>
      <b/>
      <sz val="11"/>
      <color rgb="FF000000"/>
      <name val="Aptos Narrow"/>
      <family val="2"/>
      <scheme val="minor"/>
    </font>
    <font>
      <sz val="11"/>
      <color rgb="FF000000"/>
      <name val="Aptos Narrow"/>
      <family val="2"/>
      <scheme val="minor"/>
    </font>
    <font>
      <sz val="11"/>
      <color theme="1"/>
      <name val="Arial"/>
      <family val="2"/>
    </font>
    <font>
      <sz val="11"/>
      <color rgb="FF000000"/>
      <name val="Arial"/>
      <family val="2"/>
    </font>
    <font>
      <sz val="12"/>
      <color rgb="FF000000"/>
      <name val="Arial"/>
      <family val="2"/>
    </font>
    <font>
      <b/>
      <sz val="24"/>
      <name val="Arial"/>
      <family val="2"/>
    </font>
    <font>
      <sz val="12"/>
      <color theme="1"/>
      <name val="Aptos"/>
      <family val="2"/>
    </font>
    <font>
      <sz val="10"/>
      <color rgb="FF0C0D0E"/>
      <name val="Var(--ff-mono)"/>
    </font>
    <font>
      <sz val="10"/>
      <color rgb="FFFF0000"/>
      <name val="Var(--ff-mono)"/>
    </font>
    <font>
      <sz val="11"/>
      <color theme="1"/>
      <name val="Aptos"/>
      <family val="2"/>
    </font>
    <font>
      <sz val="11"/>
      <name val="Aptos Narrow"/>
      <family val="2"/>
      <scheme val="minor"/>
    </font>
    <font>
      <sz val="11"/>
      <name val="Arial"/>
      <family val="2"/>
    </font>
    <font>
      <sz val="10"/>
      <color rgb="FF000000"/>
      <name val="Arial"/>
      <family val="2"/>
    </font>
    <font>
      <b/>
      <sz val="11"/>
      <color rgb="FFFF0000"/>
      <name val="Aptos Narrow"/>
      <scheme val="minor"/>
    </font>
    <font>
      <sz val="11"/>
      <color theme="1"/>
      <name val="Aptos Narrow"/>
      <scheme val="minor"/>
    </font>
    <font>
      <sz val="11"/>
      <color rgb="FF000000"/>
      <name val="Aptos Narrow"/>
      <scheme val="minor"/>
    </font>
    <font>
      <sz val="11"/>
      <color rgb="FF1F1F1F"/>
      <name val="Aptos Narrow"/>
      <scheme val="minor"/>
    </font>
    <font>
      <sz val="11"/>
      <color rgb="FFFF0000"/>
      <name val="Aptos Narrow"/>
      <scheme val="minor"/>
    </font>
    <font>
      <b/>
      <sz val="11"/>
      <color theme="1"/>
      <name val="Aptos Narrow"/>
      <scheme val="minor"/>
    </font>
    <font>
      <b/>
      <sz val="11"/>
      <name val="Aptos Narrow"/>
      <scheme val="minor"/>
    </font>
    <font>
      <sz val="11"/>
      <color rgb="FFFF0000"/>
      <name val="Arial"/>
      <family val="2"/>
    </font>
    <font>
      <sz val="11"/>
      <color rgb="FFFF0000"/>
      <name val="Aptos"/>
      <family val="2"/>
    </font>
    <font>
      <sz val="11"/>
      <name val="Aptos Narrow"/>
      <scheme val="minor"/>
    </font>
    <font>
      <b/>
      <sz val="11"/>
      <color rgb="FF000000"/>
      <name val="Aptos Narrow"/>
      <scheme val="minor"/>
    </font>
    <font>
      <sz val="12"/>
      <color theme="1"/>
      <name val="Calibri"/>
      <family val="2"/>
    </font>
    <font>
      <sz val="12"/>
      <color rgb="FF000000"/>
      <name val="Calibri"/>
      <family val="2"/>
    </font>
    <font>
      <i/>
      <sz val="12"/>
      <color theme="1"/>
      <name val="Calibri"/>
      <family val="2"/>
    </font>
    <font>
      <sz val="12"/>
      <color rgb="FF1F2328"/>
      <name val="Calibri"/>
      <family val="2"/>
    </font>
    <font>
      <u/>
      <sz val="12"/>
      <color rgb="FF365F91"/>
      <name val="Calibri"/>
      <family val="2"/>
    </font>
    <font>
      <sz val="12"/>
      <color rgb="FF262730"/>
      <name val="Arial"/>
      <family val="2"/>
    </font>
    <font>
      <u/>
      <sz val="11"/>
      <color theme="10"/>
      <name val="Aptos Narrow"/>
      <family val="2"/>
      <scheme val="minor"/>
    </font>
    <font>
      <u/>
      <sz val="12"/>
      <color theme="10"/>
      <name val="Calibri"/>
      <family val="2"/>
    </font>
    <font>
      <b/>
      <sz val="12"/>
      <color theme="1"/>
      <name val="Calibri"/>
      <family val="2"/>
    </font>
    <font>
      <sz val="10"/>
      <color theme="1"/>
      <name val="Segoe UI"/>
      <family val="2"/>
    </font>
    <font>
      <i/>
      <sz val="11"/>
      <color rgb="FF000000"/>
      <name val="Aptos Narrow"/>
      <scheme val="minor"/>
    </font>
    <font>
      <sz val="11"/>
      <name val="Aptos"/>
      <family val="2"/>
    </font>
  </fonts>
  <fills count="14">
    <fill>
      <patternFill patternType="none"/>
    </fill>
    <fill>
      <patternFill patternType="gray125"/>
    </fill>
    <fill>
      <patternFill patternType="solid">
        <fgColor rgb="FFE2EFD9"/>
        <bgColor indexed="64"/>
      </patternFill>
    </fill>
    <fill>
      <patternFill patternType="solid">
        <fgColor rgb="FFFBE4D5"/>
        <bgColor indexed="64"/>
      </patternFill>
    </fill>
    <fill>
      <patternFill patternType="solid">
        <fgColor rgb="FFDBDBDB"/>
        <bgColor indexed="64"/>
      </patternFill>
    </fill>
    <fill>
      <patternFill patternType="solid">
        <fgColor them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top/>
      <bottom/>
      <diagonal/>
    </border>
  </borders>
  <cellStyleXfs count="3">
    <xf numFmtId="0" fontId="0" fillId="0" borderId="0"/>
    <xf numFmtId="0" fontId="3" fillId="0" borderId="0"/>
    <xf numFmtId="0" fontId="36" fillId="0" borderId="0" applyNumberFormat="0" applyFill="0" applyBorder="0" applyAlignment="0" applyProtection="0"/>
  </cellStyleXfs>
  <cellXfs count="120">
    <xf numFmtId="0" fontId="0" fillId="0" borderId="0" xfId="0"/>
    <xf numFmtId="0" fontId="2" fillId="0" borderId="0" xfId="0" applyFont="1"/>
    <xf numFmtId="0" fontId="0" fillId="6" borderId="0" xfId="0" applyFill="1"/>
    <xf numFmtId="0" fontId="4" fillId="0" borderId="0" xfId="0" applyFont="1"/>
    <xf numFmtId="0" fontId="5" fillId="0" borderId="0" xfId="0" applyFont="1"/>
    <xf numFmtId="0" fontId="6" fillId="4" borderId="0" xfId="0" applyFont="1" applyFill="1" applyAlignment="1">
      <alignment vertical="center"/>
    </xf>
    <xf numFmtId="0" fontId="7"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49" fontId="6" fillId="4" borderId="0" xfId="0" applyNumberFormat="1" applyFont="1" applyFill="1" applyAlignment="1">
      <alignment vertical="center"/>
    </xf>
    <xf numFmtId="49" fontId="7" fillId="0" borderId="0" xfId="0" applyNumberFormat="1" applyFont="1" applyAlignment="1">
      <alignment vertical="center"/>
    </xf>
    <xf numFmtId="49" fontId="5" fillId="0" borderId="0" xfId="0" applyNumberFormat="1" applyFont="1"/>
    <xf numFmtId="0" fontId="1" fillId="0" borderId="0" xfId="0" applyFont="1" applyAlignment="1">
      <alignment vertical="center"/>
    </xf>
    <xf numFmtId="0" fontId="0" fillId="0" borderId="0" xfId="0" quotePrefix="1"/>
    <xf numFmtId="0" fontId="9" fillId="0" borderId="0" xfId="0" applyFont="1"/>
    <xf numFmtId="0" fontId="10" fillId="0" borderId="0" xfId="0" applyFont="1"/>
    <xf numFmtId="0" fontId="11" fillId="0" borderId="0" xfId="0" applyFont="1" applyAlignment="1">
      <alignment vertical="center" wrapText="1"/>
    </xf>
    <xf numFmtId="0" fontId="4" fillId="6" borderId="0" xfId="0" applyFont="1" applyFill="1"/>
    <xf numFmtId="0" fontId="12" fillId="0" borderId="0" xfId="0" applyFont="1" applyAlignment="1">
      <alignment vertical="center"/>
    </xf>
    <xf numFmtId="0" fontId="0" fillId="0" borderId="0" xfId="0" applyAlignment="1">
      <alignment vertical="center"/>
    </xf>
    <xf numFmtId="49" fontId="0" fillId="0" borderId="0" xfId="0" applyNumberFormat="1"/>
    <xf numFmtId="0" fontId="2" fillId="5" borderId="0" xfId="0" applyFont="1" applyFill="1"/>
    <xf numFmtId="0" fontId="13" fillId="0" borderId="0" xfId="0" applyFont="1" applyAlignment="1">
      <alignment horizontal="left" vertical="center"/>
    </xf>
    <xf numFmtId="0" fontId="14" fillId="0" borderId="0" xfId="0" applyFont="1" applyAlignment="1">
      <alignment horizontal="left" vertical="center"/>
    </xf>
    <xf numFmtId="49" fontId="4" fillId="0" borderId="0" xfId="0" applyNumberFormat="1" applyFont="1" applyAlignment="1">
      <alignment vertical="center"/>
    </xf>
    <xf numFmtId="0" fontId="15" fillId="0" borderId="0" xfId="0" applyFont="1" applyAlignment="1">
      <alignment vertical="center"/>
    </xf>
    <xf numFmtId="0" fontId="15" fillId="0" borderId="0" xfId="0" applyFont="1"/>
    <xf numFmtId="0" fontId="16" fillId="0" borderId="0" xfId="0" applyFont="1"/>
    <xf numFmtId="49" fontId="16" fillId="0" borderId="0" xfId="0" applyNumberFormat="1" applyFont="1" applyAlignment="1">
      <alignment vertical="center"/>
    </xf>
    <xf numFmtId="49" fontId="17" fillId="0" borderId="0" xfId="0" quotePrefix="1" applyNumberFormat="1" applyFont="1" applyAlignment="1">
      <alignment vertical="center"/>
    </xf>
    <xf numFmtId="0" fontId="0" fillId="6" borderId="0" xfId="0" quotePrefix="1" applyFill="1"/>
    <xf numFmtId="49" fontId="17" fillId="6" borderId="0" xfId="0" quotePrefix="1" applyNumberFormat="1" applyFont="1" applyFill="1" applyAlignment="1">
      <alignment vertical="center"/>
    </xf>
    <xf numFmtId="0" fontId="2" fillId="0" borderId="0" xfId="0" applyFont="1" applyAlignment="1">
      <alignment vertical="center"/>
    </xf>
    <xf numFmtId="0" fontId="0" fillId="6" borderId="0" xfId="0" applyFill="1" applyAlignment="1">
      <alignment vertical="center"/>
    </xf>
    <xf numFmtId="0" fontId="19" fillId="0" borderId="0" xfId="0" applyFont="1"/>
    <xf numFmtId="0" fontId="18" fillId="0" borderId="0" xfId="0" applyFont="1"/>
    <xf numFmtId="0" fontId="0" fillId="11" borderId="0" xfId="0" applyFill="1"/>
    <xf numFmtId="0" fontId="0" fillId="11" borderId="0" xfId="0" quotePrefix="1" applyFill="1"/>
    <xf numFmtId="0" fontId="1" fillId="11" borderId="0" xfId="0" applyFont="1" applyFill="1" applyAlignment="1">
      <alignment vertical="center"/>
    </xf>
    <xf numFmtId="0" fontId="20" fillId="0" borderId="0" xfId="0" applyFont="1"/>
    <xf numFmtId="0" fontId="20" fillId="6" borderId="0" xfId="0" applyFont="1" applyFill="1"/>
    <xf numFmtId="0" fontId="21" fillId="0" borderId="0" xfId="0" applyFont="1"/>
    <xf numFmtId="0" fontId="22" fillId="0" borderId="0" xfId="0" applyFont="1"/>
    <xf numFmtId="0" fontId="20" fillId="0" borderId="0" xfId="0" applyFont="1" applyAlignment="1">
      <alignment vertical="center"/>
    </xf>
    <xf numFmtId="0" fontId="23" fillId="6" borderId="0" xfId="0" applyFont="1" applyFill="1"/>
    <xf numFmtId="0" fontId="24" fillId="0" borderId="0" xfId="0" applyFont="1"/>
    <xf numFmtId="0" fontId="25" fillId="0" borderId="0" xfId="0" applyFont="1"/>
    <xf numFmtId="0" fontId="3" fillId="0" borderId="0" xfId="0" applyFont="1" applyAlignment="1">
      <alignment vertical="center"/>
    </xf>
    <xf numFmtId="49" fontId="26" fillId="0" borderId="0" xfId="0" quotePrefix="1" applyNumberFormat="1" applyFont="1"/>
    <xf numFmtId="0" fontId="27" fillId="0" borderId="0" xfId="0" applyFont="1" applyAlignment="1">
      <alignment vertical="center"/>
    </xf>
    <xf numFmtId="49" fontId="4" fillId="0" borderId="0" xfId="0" quotePrefix="1" applyNumberFormat="1" applyFont="1"/>
    <xf numFmtId="0" fontId="28" fillId="0" borderId="0" xfId="0" applyFont="1"/>
    <xf numFmtId="0" fontId="21" fillId="0" borderId="0" xfId="0" applyFont="1" applyAlignment="1">
      <alignment vertical="center"/>
    </xf>
    <xf numFmtId="0" fontId="21" fillId="6" borderId="0" xfId="0" applyFont="1" applyFill="1"/>
    <xf numFmtId="0" fontId="28" fillId="0" borderId="0" xfId="0" applyFont="1" applyAlignment="1">
      <alignment vertical="center"/>
    </xf>
    <xf numFmtId="0" fontId="28" fillId="0" borderId="0" xfId="0" applyFont="1" applyAlignment="1">
      <alignment horizontal="left" vertical="center"/>
    </xf>
    <xf numFmtId="0" fontId="24" fillId="9" borderId="0" xfId="0" applyFont="1" applyFill="1"/>
    <xf numFmtId="0" fontId="20" fillId="9" borderId="0" xfId="0" applyFont="1" applyFill="1"/>
    <xf numFmtId="0" fontId="0" fillId="9" borderId="0" xfId="0" applyFill="1"/>
    <xf numFmtId="0" fontId="29" fillId="4" borderId="0" xfId="0" applyFont="1" applyFill="1" applyAlignment="1">
      <alignment vertical="center"/>
    </xf>
    <xf numFmtId="49" fontId="29" fillId="4" borderId="0" xfId="0" applyNumberFormat="1" applyFont="1" applyFill="1" applyAlignment="1">
      <alignment vertical="center"/>
    </xf>
    <xf numFmtId="0" fontId="24" fillId="9" borderId="1" xfId="0" applyFont="1" applyFill="1" applyBorder="1"/>
    <xf numFmtId="0" fontId="29" fillId="12" borderId="0" xfId="0" applyFont="1" applyFill="1" applyAlignment="1">
      <alignment vertical="center"/>
    </xf>
    <xf numFmtId="0" fontId="20" fillId="0" borderId="0" xfId="0" quotePrefix="1" applyFont="1"/>
    <xf numFmtId="0" fontId="23" fillId="0" borderId="0" xfId="0" applyFont="1"/>
    <xf numFmtId="0" fontId="29" fillId="10" borderId="0" xfId="0" applyFont="1" applyFill="1" applyAlignment="1">
      <alignment vertical="center"/>
    </xf>
    <xf numFmtId="49" fontId="20" fillId="0" borderId="0" xfId="0" applyNumberFormat="1" applyFont="1"/>
    <xf numFmtId="49" fontId="20" fillId="0" borderId="0" xfId="0" quotePrefix="1" applyNumberFormat="1" applyFont="1"/>
    <xf numFmtId="0" fontId="28" fillId="6" borderId="0" xfId="0" applyFont="1" applyFill="1"/>
    <xf numFmtId="49" fontId="28" fillId="0" borderId="0" xfId="0" applyNumberFormat="1" applyFont="1" applyAlignment="1">
      <alignment vertical="center"/>
    </xf>
    <xf numFmtId="0" fontId="28" fillId="4" borderId="0" xfId="0" applyFont="1" applyFill="1" applyAlignment="1">
      <alignment vertical="center"/>
    </xf>
    <xf numFmtId="0" fontId="25" fillId="7" borderId="0" xfId="0" applyFont="1" applyFill="1"/>
    <xf numFmtId="0" fontId="28" fillId="2" borderId="0" xfId="0" applyFont="1" applyFill="1" applyAlignment="1">
      <alignment horizontal="left" vertical="center"/>
    </xf>
    <xf numFmtId="0" fontId="8" fillId="0" borderId="0" xfId="0" applyFont="1"/>
    <xf numFmtId="0" fontId="3" fillId="0" borderId="0" xfId="0" applyFont="1" applyAlignment="1">
      <alignment horizontal="left" vertical="top"/>
    </xf>
    <xf numFmtId="0" fontId="3" fillId="0" borderId="0" xfId="0" applyFont="1"/>
    <xf numFmtId="0" fontId="30" fillId="0" borderId="0" xfId="0" applyFont="1"/>
    <xf numFmtId="0" fontId="30" fillId="0" borderId="0" xfId="0" applyFont="1" applyAlignment="1">
      <alignment vertical="center"/>
    </xf>
    <xf numFmtId="0" fontId="30" fillId="0" borderId="0" xfId="0" applyFont="1" applyAlignment="1">
      <alignment horizontal="left" vertical="top"/>
    </xf>
    <xf numFmtId="0" fontId="30" fillId="6" borderId="0" xfId="0" applyFont="1" applyFill="1" applyAlignment="1">
      <alignment horizontal="left" vertical="top"/>
    </xf>
    <xf numFmtId="0" fontId="31" fillId="0" borderId="0" xfId="0" applyFont="1"/>
    <xf numFmtId="0" fontId="33" fillId="0" borderId="0" xfId="0" applyFont="1" applyAlignment="1">
      <alignment horizontal="left" vertical="top"/>
    </xf>
    <xf numFmtId="0" fontId="33" fillId="0" borderId="0" xfId="0" applyFont="1"/>
    <xf numFmtId="0" fontId="31" fillId="0" borderId="0" xfId="0" applyFont="1" applyAlignment="1">
      <alignment horizontal="left" vertical="top"/>
    </xf>
    <xf numFmtId="0" fontId="35" fillId="0" borderId="0" xfId="0" applyFont="1"/>
    <xf numFmtId="0" fontId="37" fillId="0" borderId="0" xfId="2" applyFont="1" applyAlignment="1"/>
    <xf numFmtId="0" fontId="38" fillId="5" borderId="0" xfId="0" applyFont="1" applyFill="1"/>
    <xf numFmtId="0" fontId="38" fillId="5" borderId="0" xfId="0" applyFont="1" applyFill="1" applyAlignment="1">
      <alignment horizontal="left" vertical="top"/>
    </xf>
    <xf numFmtId="0" fontId="1" fillId="0" borderId="0" xfId="0" applyFont="1"/>
    <xf numFmtId="0" fontId="39" fillId="0" borderId="0" xfId="0" applyFont="1"/>
    <xf numFmtId="0" fontId="30" fillId="5" borderId="0" xfId="0" applyFont="1" applyFill="1"/>
    <xf numFmtId="0" fontId="30" fillId="5" borderId="0" xfId="0" applyFont="1" applyFill="1" applyAlignment="1">
      <alignment vertical="center"/>
    </xf>
    <xf numFmtId="0" fontId="3" fillId="5" borderId="0" xfId="0" applyFont="1" applyFill="1"/>
    <xf numFmtId="0" fontId="38" fillId="9" borderId="0" xfId="0" applyFont="1" applyFill="1"/>
    <xf numFmtId="0" fontId="0" fillId="0" borderId="0" xfId="0" applyAlignment="1">
      <alignment horizontal="left" vertical="top"/>
    </xf>
    <xf numFmtId="0" fontId="17" fillId="0" borderId="0" xfId="0" applyFont="1" applyAlignment="1">
      <alignment vertical="center"/>
    </xf>
    <xf numFmtId="0" fontId="23" fillId="2" borderId="0" xfId="0" applyFont="1" applyFill="1" applyAlignment="1">
      <alignment horizontal="left" vertical="center"/>
    </xf>
    <xf numFmtId="49" fontId="21" fillId="0" borderId="0" xfId="0" applyNumberFormat="1" applyFont="1" applyAlignment="1">
      <alignment vertical="center"/>
    </xf>
    <xf numFmtId="0" fontId="21" fillId="0" borderId="0" xfId="0" applyFont="1" applyAlignment="1">
      <alignment horizontal="center" vertical="center"/>
    </xf>
    <xf numFmtId="0" fontId="21" fillId="3" borderId="0" xfId="0" applyFont="1" applyFill="1" applyAlignment="1">
      <alignment horizontal="center" vertical="center"/>
    </xf>
    <xf numFmtId="0" fontId="21" fillId="4" borderId="0" xfId="0" applyFont="1" applyFill="1" applyAlignment="1">
      <alignment vertical="center"/>
    </xf>
    <xf numFmtId="0" fontId="21" fillId="2" borderId="0" xfId="0" applyFont="1" applyFill="1" applyAlignment="1">
      <alignment horizontal="center" vertical="center"/>
    </xf>
    <xf numFmtId="0" fontId="20" fillId="6" borderId="0" xfId="0" applyFont="1" applyFill="1" applyAlignment="1">
      <alignment vertical="center"/>
    </xf>
    <xf numFmtId="49" fontId="20" fillId="6" borderId="0" xfId="0" quotePrefix="1" applyNumberFormat="1" applyFont="1" applyFill="1"/>
    <xf numFmtId="0" fontId="23" fillId="6" borderId="0" xfId="0" applyFont="1" applyFill="1" applyAlignment="1">
      <alignment vertical="center"/>
    </xf>
    <xf numFmtId="0" fontId="23" fillId="0" borderId="0" xfId="0" applyFont="1" applyAlignment="1">
      <alignment vertical="center"/>
    </xf>
    <xf numFmtId="49" fontId="23" fillId="0" borderId="0" xfId="0" quotePrefix="1" applyNumberFormat="1" applyFont="1"/>
    <xf numFmtId="0" fontId="23" fillId="4" borderId="0" xfId="0" applyFont="1" applyFill="1" applyAlignment="1">
      <alignment vertical="center"/>
    </xf>
    <xf numFmtId="49" fontId="20" fillId="6" borderId="0" xfId="0" applyNumberFormat="1" applyFont="1" applyFill="1"/>
    <xf numFmtId="49" fontId="21" fillId="6" borderId="0" xfId="0" applyNumberFormat="1" applyFont="1" applyFill="1" applyAlignment="1">
      <alignment vertical="center"/>
    </xf>
    <xf numFmtId="49" fontId="20" fillId="0" borderId="0" xfId="0" applyNumberFormat="1" applyFont="1" applyAlignment="1">
      <alignment vertical="center"/>
    </xf>
    <xf numFmtId="49" fontId="23" fillId="6" borderId="0" xfId="0" quotePrefix="1" applyNumberFormat="1" applyFont="1" applyFill="1" applyAlignment="1">
      <alignment vertical="center"/>
    </xf>
    <xf numFmtId="0" fontId="23" fillId="6" borderId="0" xfId="0" applyFont="1" applyFill="1" applyAlignment="1">
      <alignment horizontal="center" vertical="center"/>
    </xf>
    <xf numFmtId="49" fontId="21" fillId="0" borderId="0" xfId="0" quotePrefix="1" applyNumberFormat="1" applyFont="1" applyAlignment="1">
      <alignment vertical="center"/>
    </xf>
    <xf numFmtId="0" fontId="20" fillId="8" borderId="0" xfId="0" applyFont="1" applyFill="1"/>
    <xf numFmtId="49" fontId="20" fillId="9" borderId="0" xfId="0" quotePrefix="1" applyNumberFormat="1" applyFont="1" applyFill="1"/>
    <xf numFmtId="0" fontId="0" fillId="13" borderId="0" xfId="0" applyFill="1"/>
    <xf numFmtId="0" fontId="36" fillId="0" borderId="0" xfId="2"/>
    <xf numFmtId="0" fontId="41" fillId="0" borderId="0" xfId="0" applyFont="1" applyAlignment="1">
      <alignment vertical="center"/>
    </xf>
    <xf numFmtId="0" fontId="41" fillId="0" borderId="0" xfId="0" applyFont="1"/>
  </cellXfs>
  <cellStyles count="3">
    <cellStyle name="Hyperlink" xfId="2" builtinId="8"/>
    <cellStyle name="Normal" xfId="0" builtinId="0"/>
    <cellStyle name="Normal 2" xfId="1" xr:uid="{E7F4B3A1-D101-4933-801E-52D84A9801FC}"/>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1" dT="2024-10-26T21:25:28.19" personId="{00000000-0000-0000-0000-000000000000}" id="{E464A48E-3EC4-432A-B162-F508CDECE189}">
    <text>=XLOOKUP(TRUE, EXACT(F2, Sheet1!$E:$E), Sheet1!$F:$F, "not found")</text>
  </threadedComment>
</ThreadedComments>
</file>

<file path=xl/threadedComments/threadedComment2.xml><?xml version="1.0" encoding="utf-8"?>
<ThreadedComments xmlns="http://schemas.microsoft.com/office/spreadsheetml/2018/threadedcomments" xmlns:x="http://schemas.openxmlformats.org/spreadsheetml/2006/main">
  <threadedComment ref="K1" dT="2024-10-10T00:04:28.26" personId="{00000000-0000-0000-0000-000000000000}" id="{28111667-914B-44EE-999E-71F28A4ED9A4}">
    <text>="["&amp;L2&amp;"]{#"&amp;J2&amp;"}&lt;br&gt;&lt;br&gt;"</text>
  </threadedComment>
  <threadedComment ref="O1" dT="2024-10-10T00:03:37.57" personId="{00000000-0000-0000-0000-000000000000}" id="{FB53177B-D2CB-4996-8B56-24758110108D}">
    <text>="&lt;a target="&amp;""""&amp;"_blank"&amp;""""&amp;" href="&amp;""""&amp;V2&amp;""""&amp;"&gt;"&amp;V2</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9.bin"/><Relationship Id="rId1" Type="http://schemas.openxmlformats.org/officeDocument/2006/relationships/hyperlink" Target="https://doi.org/10.1101/2024.05.09.593241"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97082-29CB-45FC-A241-16B4E33864A2}">
  <sheetPr codeName="Sheet1">
    <tabColor theme="6" tint="0.79998168889431442"/>
  </sheetPr>
  <dimension ref="A1:X233"/>
  <sheetViews>
    <sheetView topLeftCell="N1" zoomScale="110" zoomScaleNormal="110" workbookViewId="0">
      <pane ySplit="1" topLeftCell="A220" activePane="bottomLeft" state="frozen"/>
      <selection activeCell="H1" sqref="H1"/>
      <selection pane="bottomLeft" activeCell="U233" sqref="U233"/>
    </sheetView>
  </sheetViews>
  <sheetFormatPr defaultRowHeight="14.25"/>
  <cols>
    <col min="1" max="1" width="9" style="4"/>
    <col min="2" max="3" width="11.125" style="4" customWidth="1"/>
    <col min="4" max="4" width="38.375" style="4" hidden="1" customWidth="1"/>
    <col min="5" max="5" width="13.125" hidden="1" customWidth="1"/>
    <col min="6" max="6" width="15.875" style="4" bestFit="1" customWidth="1"/>
    <col min="7" max="7" width="20.875" style="4" customWidth="1"/>
    <col min="8" max="8" width="29.125" style="4" customWidth="1"/>
    <col min="9" max="10" width="25" style="4" customWidth="1"/>
    <col min="11" max="11" width="23.25" style="11" customWidth="1"/>
    <col min="12" max="12" width="35.75" style="11" customWidth="1"/>
    <col min="13" max="13" width="44.5" style="51" customWidth="1"/>
    <col min="14" max="14" width="65.625" style="51" customWidth="1"/>
    <col min="15" max="15" width="9" style="4" customWidth="1"/>
    <col min="16" max="18" width="9.125" style="4" customWidth="1"/>
    <col min="19" max="19" width="3.75" style="4" customWidth="1"/>
    <col min="22" max="22" width="12.375" customWidth="1"/>
    <col min="23" max="23" width="82.5" customWidth="1"/>
  </cols>
  <sheetData>
    <row r="1" spans="1:24" ht="15">
      <c r="A1" s="45" t="s">
        <v>534</v>
      </c>
      <c r="B1" s="59" t="s">
        <v>453</v>
      </c>
      <c r="C1" s="59" t="s">
        <v>428</v>
      </c>
      <c r="D1" s="59" t="s">
        <v>819</v>
      </c>
      <c r="E1" s="45" t="s">
        <v>1003</v>
      </c>
      <c r="F1" s="59" t="s">
        <v>436</v>
      </c>
      <c r="G1" s="45" t="s">
        <v>1892</v>
      </c>
      <c r="H1" s="59" t="s">
        <v>347</v>
      </c>
      <c r="I1" s="62" t="s">
        <v>1893</v>
      </c>
      <c r="J1" s="62" t="s">
        <v>1902</v>
      </c>
      <c r="K1" s="60" t="s">
        <v>350</v>
      </c>
      <c r="L1" s="60" t="s">
        <v>1126</v>
      </c>
      <c r="M1" s="71" t="s">
        <v>1930</v>
      </c>
      <c r="N1" s="71" t="s">
        <v>437</v>
      </c>
      <c r="O1" s="59" t="s">
        <v>349</v>
      </c>
      <c r="P1" s="59" t="s">
        <v>348</v>
      </c>
      <c r="Q1" s="59" t="s">
        <v>155</v>
      </c>
      <c r="R1" s="59" t="s">
        <v>517</v>
      </c>
      <c r="S1" s="59" t="s">
        <v>901</v>
      </c>
      <c r="T1" s="61" t="s">
        <v>1007</v>
      </c>
      <c r="U1" s="61" t="s">
        <v>1008</v>
      </c>
      <c r="V1" s="61" t="s">
        <v>1009</v>
      </c>
      <c r="W1" s="56" t="s">
        <v>1906</v>
      </c>
      <c r="X1" t="s">
        <v>4863</v>
      </c>
    </row>
    <row r="2" spans="1:24">
      <c r="A2" s="39"/>
      <c r="B2" s="39">
        <v>99</v>
      </c>
      <c r="C2" s="39" t="s">
        <v>429</v>
      </c>
      <c r="D2" s="52" t="s">
        <v>279</v>
      </c>
      <c r="E2" s="39" t="s">
        <v>923</v>
      </c>
      <c r="F2" s="39" t="s">
        <v>772</v>
      </c>
      <c r="G2" s="39" t="s">
        <v>549</v>
      </c>
      <c r="H2" s="52" t="s">
        <v>351</v>
      </c>
      <c r="I2" s="52" t="s">
        <v>686</v>
      </c>
      <c r="J2" s="43" t="str">
        <f>IF(VLOOKUP(H2,find_replace!H:H,1,"false")=H2,"TRUE","FALSE")</f>
        <v>TRUE</v>
      </c>
      <c r="K2" s="97" t="s">
        <v>1016</v>
      </c>
      <c r="L2" s="97" t="s">
        <v>1016</v>
      </c>
      <c r="M2" s="72" t="str">
        <f t="shared" ref="M2:M65" si="0">IF(K2=999,"",("    "&amp;C2&amp;"_"&amp;H2&amp;": """&amp;I2&amp;""""))</f>
        <v xml:space="preserve">    field_cam_id_new: "New Camera ID"</v>
      </c>
      <c r="N2" s="51" t="str">
        <f>IF(K2="-","-",("    def_"&amp;H2&amp;": """&amp;L2&amp;""""))</f>
        <v>-</v>
      </c>
      <c r="O2" s="52"/>
      <c r="P2" s="98" t="b">
        <v>1</v>
      </c>
      <c r="Q2" s="99" t="b">
        <v>0</v>
      </c>
      <c r="R2" s="99" t="b">
        <v>0</v>
      </c>
      <c r="S2" s="100" t="s">
        <v>901</v>
      </c>
      <c r="T2" t="s">
        <v>902</v>
      </c>
      <c r="U2" s="13" t="s">
        <v>1907</v>
      </c>
      <c r="V2" t="s">
        <v>4742</v>
      </c>
      <c r="W2" t="str">
        <f t="shared" ref="W2:W65" si="1">IF(K2&lt;&gt;"-",("    "&amp;H2&amp;"_ti"&amp;": "&amp;""""&amp;"&lt;a href=\"&amp;""""&amp;"09_glossary.html#"&amp;H2&amp;T2&amp;I2&amp;": "&amp;K2&amp;U2&amp;""&amp;V2&amp;""""),"-")</f>
        <v>-</v>
      </c>
    </row>
    <row r="3" spans="1:24">
      <c r="A3" s="39"/>
      <c r="B3" s="39">
        <v>100</v>
      </c>
      <c r="C3" s="39" t="s">
        <v>429</v>
      </c>
      <c r="D3" s="52" t="s">
        <v>278</v>
      </c>
      <c r="E3" s="39" t="s">
        <v>923</v>
      </c>
      <c r="F3" s="39" t="s">
        <v>772</v>
      </c>
      <c r="G3" s="39" t="s">
        <v>549</v>
      </c>
      <c r="H3" s="52" t="s">
        <v>1304</v>
      </c>
      <c r="I3" s="52" t="s">
        <v>690</v>
      </c>
      <c r="J3" s="43" t="str">
        <f>IF(VLOOKUP(H3,find_replace!H:H,1,"false")=H3,"TRUE","FALSE")</f>
        <v>TRUE</v>
      </c>
      <c r="K3" s="97" t="s">
        <v>1016</v>
      </c>
      <c r="L3" s="97" t="s">
        <v>1016</v>
      </c>
      <c r="M3" s="72" t="str">
        <f t="shared" si="0"/>
        <v xml:space="preserve">    field_cam_make_new: "New Camera Make"</v>
      </c>
      <c r="N3" s="51" t="str">
        <f>IF(K3="-","-",("    def_"&amp;H3&amp;": """&amp;L3&amp;""""))</f>
        <v>-</v>
      </c>
      <c r="O3" s="52"/>
      <c r="P3" s="98" t="b">
        <v>1</v>
      </c>
      <c r="Q3" s="99" t="b">
        <v>0</v>
      </c>
      <c r="R3" s="99" t="b">
        <v>0</v>
      </c>
      <c r="S3" s="100" t="s">
        <v>901</v>
      </c>
      <c r="T3" t="s">
        <v>902</v>
      </c>
      <c r="U3" s="13" t="s">
        <v>1907</v>
      </c>
      <c r="V3" t="s">
        <v>4742</v>
      </c>
      <c r="W3" t="str">
        <f t="shared" si="1"/>
        <v>-</v>
      </c>
    </row>
    <row r="4" spans="1:24">
      <c r="A4" s="39"/>
      <c r="B4" s="39">
        <v>101</v>
      </c>
      <c r="C4" s="39" t="s">
        <v>429</v>
      </c>
      <c r="D4" s="52" t="s">
        <v>277</v>
      </c>
      <c r="E4" s="39" t="s">
        <v>923</v>
      </c>
      <c r="F4" s="39" t="s">
        <v>772</v>
      </c>
      <c r="G4" s="39" t="s">
        <v>549</v>
      </c>
      <c r="H4" s="52" t="s">
        <v>1306</v>
      </c>
      <c r="I4" s="52" t="s">
        <v>692</v>
      </c>
      <c r="J4" s="43" t="str">
        <f>IF(VLOOKUP(H4,find_replace!H:H,1,"false")=H4,"TRUE","FALSE")</f>
        <v>TRUE</v>
      </c>
      <c r="K4" s="97" t="s">
        <v>1016</v>
      </c>
      <c r="L4" s="97" t="s">
        <v>1016</v>
      </c>
      <c r="M4" s="72" t="str">
        <f t="shared" si="0"/>
        <v xml:space="preserve">    field_cam_model_new: "New Camera Model"</v>
      </c>
      <c r="N4" s="51" t="str">
        <f>IF(K4="-","-",("    def_"&amp;H4&amp;": """&amp;L4&amp;""""))</f>
        <v>-</v>
      </c>
      <c r="O4" s="52"/>
      <c r="P4" s="98" t="b">
        <v>1</v>
      </c>
      <c r="Q4" s="99" t="b">
        <v>0</v>
      </c>
      <c r="R4" s="99" t="b">
        <v>0</v>
      </c>
      <c r="S4" s="100" t="s">
        <v>901</v>
      </c>
      <c r="T4" t="s">
        <v>902</v>
      </c>
      <c r="U4" s="13" t="s">
        <v>1907</v>
      </c>
      <c r="V4" t="s">
        <v>4742</v>
      </c>
      <c r="W4" t="str">
        <f t="shared" si="1"/>
        <v>-</v>
      </c>
    </row>
    <row r="5" spans="1:24">
      <c r="A5" s="39"/>
      <c r="B5" s="39">
        <v>102</v>
      </c>
      <c r="C5" s="39" t="s">
        <v>429</v>
      </c>
      <c r="D5" s="52" t="s">
        <v>276</v>
      </c>
      <c r="E5" s="39" t="s">
        <v>923</v>
      </c>
      <c r="F5" s="39" t="s">
        <v>772</v>
      </c>
      <c r="G5" s="39" t="s">
        <v>549</v>
      </c>
      <c r="H5" s="52" t="s">
        <v>1308</v>
      </c>
      <c r="I5" s="52" t="s">
        <v>694</v>
      </c>
      <c r="J5" s="43" t="str">
        <f>IF(VLOOKUP(H5,find_replace!H:H,1,"false")=H5,"TRUE","FALSE")</f>
        <v>TRUE</v>
      </c>
      <c r="K5" s="97" t="s">
        <v>1016</v>
      </c>
      <c r="L5" s="97" t="s">
        <v>1016</v>
      </c>
      <c r="M5" s="72" t="str">
        <f t="shared" si="0"/>
        <v xml:space="preserve">    field_cam_serial_number_new: "New Camera Serial Number"</v>
      </c>
      <c r="N5" s="51" t="str">
        <f>IF(K5="-","-",("    def_"&amp;H5&amp;": """&amp;L5&amp;""""))</f>
        <v>-</v>
      </c>
      <c r="O5" s="52"/>
      <c r="P5" s="98" t="b">
        <v>1</v>
      </c>
      <c r="Q5" s="99" t="b">
        <v>0</v>
      </c>
      <c r="R5" s="99" t="b">
        <v>0</v>
      </c>
      <c r="S5" s="100" t="s">
        <v>901</v>
      </c>
      <c r="T5" t="s">
        <v>902</v>
      </c>
      <c r="U5" s="13" t="s">
        <v>1907</v>
      </c>
      <c r="V5" t="s">
        <v>4742</v>
      </c>
      <c r="W5" t="str">
        <f t="shared" si="1"/>
        <v>-</v>
      </c>
    </row>
    <row r="6" spans="1:24">
      <c r="A6" s="39"/>
      <c r="B6" s="39">
        <v>103</v>
      </c>
      <c r="C6" s="39" t="s">
        <v>429</v>
      </c>
      <c r="D6" s="52" t="s">
        <v>561</v>
      </c>
      <c r="E6" s="39" t="s">
        <v>923</v>
      </c>
      <c r="F6" s="39" t="s">
        <v>772</v>
      </c>
      <c r="G6" s="39" t="s">
        <v>549</v>
      </c>
      <c r="H6" s="52" t="s">
        <v>352</v>
      </c>
      <c r="I6" s="52" t="s">
        <v>717</v>
      </c>
      <c r="J6" s="43" t="str">
        <f>IF(VLOOKUP(H6,find_replace!H:H,1,"false")=H6,"TRUE","FALSE")</f>
        <v>TRUE</v>
      </c>
      <c r="K6" s="97" t="s">
        <v>1016</v>
      </c>
      <c r="L6" s="97" t="s">
        <v>1016</v>
      </c>
      <c r="M6" s="72" t="str">
        <f t="shared" si="0"/>
        <v xml:space="preserve">    field_sd_id_new: "New SD Card ID"</v>
      </c>
      <c r="N6" s="51" t="str">
        <f>IF(K6="-","-",("    def_"&amp;H6&amp;": """&amp;L6&amp;""""))</f>
        <v>-</v>
      </c>
      <c r="O6" s="52"/>
      <c r="P6" s="98" t="b">
        <v>0</v>
      </c>
      <c r="Q6" s="101" t="b">
        <v>1</v>
      </c>
      <c r="R6" s="101" t="b">
        <v>1</v>
      </c>
      <c r="S6" s="100" t="s">
        <v>901</v>
      </c>
      <c r="T6" t="s">
        <v>902</v>
      </c>
      <c r="U6" s="13" t="s">
        <v>1907</v>
      </c>
      <c r="V6" t="s">
        <v>4742</v>
      </c>
      <c r="W6" t="str">
        <f t="shared" si="1"/>
        <v>-</v>
      </c>
    </row>
    <row r="7" spans="1:24">
      <c r="A7" s="39"/>
      <c r="B7" s="39">
        <v>1</v>
      </c>
      <c r="C7" s="39" t="s">
        <v>429</v>
      </c>
      <c r="D7" s="43" t="s">
        <v>563</v>
      </c>
      <c r="E7" s="39" t="s">
        <v>923</v>
      </c>
      <c r="F7" s="39" t="s">
        <v>772</v>
      </c>
      <c r="G7" s="39" t="s">
        <v>546</v>
      </c>
      <c r="H7" s="52" t="s">
        <v>344</v>
      </c>
      <c r="I7" s="43" t="s">
        <v>675</v>
      </c>
      <c r="J7" s="43" t="str">
        <f>IF(VLOOKUP(H7,find_replace!H:H,1,"false")=H7,"TRUE","FALSE")</f>
        <v>TRUE</v>
      </c>
      <c r="K7" s="97" t="s">
        <v>353</v>
      </c>
      <c r="L7" s="97" t="s">
        <v>353</v>
      </c>
      <c r="M7" s="72" t="str">
        <f t="shared" si="0"/>
        <v xml:space="preserve">    field_access_method: "Access Method"</v>
      </c>
      <c r="N7" s="51" t="str">
        <f>IF(K7=999,"",("    def_"&amp;H7&amp;": """&amp;L7&amp;""""))</f>
        <v xml:space="preserve">    def_access_method: "The method used to reach the camera location (e.g., on 'Foot,' 'ATV,' 'Helicopter,' etc.)."</v>
      </c>
      <c r="O7" s="52"/>
      <c r="P7" s="98" t="b">
        <v>0</v>
      </c>
      <c r="Q7" s="101" t="b">
        <v>1</v>
      </c>
      <c r="R7" s="101" t="b">
        <v>1</v>
      </c>
      <c r="S7" s="100" t="s">
        <v>901</v>
      </c>
      <c r="T7" t="s">
        <v>902</v>
      </c>
      <c r="U7" s="13" t="s">
        <v>1907</v>
      </c>
      <c r="V7" t="s">
        <v>4742</v>
      </c>
      <c r="W7" t="str">
        <f t="shared" si="1"/>
        <v xml:space="preserve">    access_method_ti: "&lt;a href=\"09_glossary.html#access_method\" target=\"_blank\" data-bs-toggle=\"tooltip\" data-bs-title=\"Access Method: The method used to reach the camera location (e.g., on 'Foot,' 'ATV,' 'Helicopter,' etc.).\"&gt;&lt;button type=\"button\" class=\"btn btn-bd-tip-info-hidden btn-sm position-relative\"&gt;.&lt;span class=\"position-absolute top-0 start-100 translate-middle\"&gt;{{ icon_info }}&lt;/span&gt;&lt;/button&gt;&lt;/a&gt;"</v>
      </c>
    </row>
    <row r="8" spans="1:24">
      <c r="A8" s="39"/>
      <c r="B8" s="39"/>
      <c r="C8" s="39" t="s">
        <v>0</v>
      </c>
      <c r="D8" s="39"/>
      <c r="E8" s="39"/>
      <c r="F8" s="39" t="s">
        <v>468</v>
      </c>
      <c r="G8" s="39"/>
      <c r="H8" s="39" t="s">
        <v>791</v>
      </c>
      <c r="I8" s="43" t="s">
        <v>663</v>
      </c>
      <c r="J8" s="43" t="str">
        <f>IF(VLOOKUP(H8,find_replace!H:H,1,"false")=H8,"TRUE","FALSE")</f>
        <v>TRUE</v>
      </c>
      <c r="K8" s="67" t="s">
        <v>1376</v>
      </c>
      <c r="L8" s="67" t="s">
        <v>1369</v>
      </c>
      <c r="M8" s="72" t="str">
        <f t="shared" si="0"/>
        <v xml:space="preserve">    term_accuracy: "Accuracy"</v>
      </c>
      <c r="N8" s="51" t="str">
        <f>IF(K8=999,"",("    def_"&amp;H8&amp;": """&amp;L8&amp;""""))</f>
        <v xml:space="preserve">    def_accuracy: "How close a measured or estimated value is to the true value' (Clarke et al., 2023)."</v>
      </c>
      <c r="O8" s="39"/>
      <c r="P8" s="39"/>
      <c r="Q8" s="39"/>
      <c r="R8" s="39"/>
      <c r="S8" s="100" t="s">
        <v>901</v>
      </c>
      <c r="T8" t="s">
        <v>902</v>
      </c>
      <c r="U8" s="13" t="s">
        <v>1907</v>
      </c>
      <c r="V8" t="s">
        <v>4742</v>
      </c>
      <c r="W8" t="str">
        <f t="shared" si="1"/>
        <v xml:space="preserve">    accuracy_ti: "&lt;a href=\"09_glossary.html#accuracy\" target=\"_blank\" data-bs-toggle=\"tooltip\" data-bs-title=\"Accuracy: How close a measured or estimated value is to the true value' ({{ rtxt_clarke_et_al_2023 }}).\"&gt;&lt;button type=\"button\" class=\"btn btn-bd-tip-info-hidden btn-sm position-relative\"&gt;.&lt;span class=\"position-absolute top-0 start-100 translate-middle\"&gt;{{ icon_info }}&lt;/span&gt;&lt;/button&gt;&lt;/a&gt;"</v>
      </c>
    </row>
    <row r="9" spans="1:24">
      <c r="A9" s="39"/>
      <c r="B9" s="39">
        <v>2</v>
      </c>
      <c r="C9" s="39" t="s">
        <v>430</v>
      </c>
      <c r="D9" s="52" t="s">
        <v>4795</v>
      </c>
      <c r="E9" s="39" t="s">
        <v>923</v>
      </c>
      <c r="F9" s="39" t="s">
        <v>772</v>
      </c>
      <c r="G9" s="52" t="s">
        <v>1313</v>
      </c>
      <c r="H9" s="52" t="s">
        <v>303</v>
      </c>
      <c r="I9" s="52" t="s">
        <v>677</v>
      </c>
      <c r="J9" s="43" t="str">
        <f>IF(VLOOKUP(H9,find_replace!H:H,1,"false")=H9,"TRUE","FALSE")</f>
        <v>TRUE</v>
      </c>
      <c r="K9" s="97" t="s">
        <v>304</v>
      </c>
      <c r="L9" s="97" t="s">
        <v>304</v>
      </c>
      <c r="M9" s="72" t="str">
        <f t="shared" si="0"/>
        <v xml:space="preserve">    field_option_age_class_adult: "Adult"</v>
      </c>
      <c r="N9" s="51" t="str">
        <f>IF(K9=999,"",("    def_"&amp;H9&amp;": """&amp;L9&amp;""""))</f>
        <v xml:space="preserve">    def_age_class_adult: "Animals that are old enough to breed; reproductively mature."</v>
      </c>
      <c r="O9" s="52"/>
      <c r="P9" s="98" t="s">
        <v>51</v>
      </c>
      <c r="Q9" s="101" t="b">
        <v>1</v>
      </c>
      <c r="R9" s="99" t="b">
        <v>0</v>
      </c>
      <c r="S9" s="100" t="s">
        <v>901</v>
      </c>
      <c r="T9" t="s">
        <v>902</v>
      </c>
      <c r="U9" s="13" t="s">
        <v>1907</v>
      </c>
      <c r="V9" t="s">
        <v>4742</v>
      </c>
      <c r="W9" t="str">
        <f t="shared" si="1"/>
        <v xml:space="preserve">    age_class_adult_ti: "&lt;a href=\"09_glossary.html#age_class_adult\" target=\"_blank\" data-bs-toggle=\"tooltip\" data-bs-title=\"Adult: Animals that are old enough to breed; reproductively mature.\"&gt;&lt;button type=\"button\" class=\"btn btn-bd-tip-info-hidden btn-sm position-relative\"&gt;.&lt;span class=\"position-absolute top-0 start-100 translate-middle\"&gt;{{ icon_info }}&lt;/span&gt;&lt;/button&gt;&lt;/a&gt;"</v>
      </c>
    </row>
    <row r="10" spans="1:24">
      <c r="A10" s="39"/>
      <c r="B10" s="39">
        <v>86</v>
      </c>
      <c r="C10" s="39" t="s">
        <v>430</v>
      </c>
      <c r="D10" s="52" t="s">
        <v>282</v>
      </c>
      <c r="E10" s="39" t="s">
        <v>923</v>
      </c>
      <c r="F10" s="39" t="s">
        <v>772</v>
      </c>
      <c r="G10" s="52" t="s">
        <v>1313</v>
      </c>
      <c r="H10" s="52" t="s">
        <v>280</v>
      </c>
      <c r="I10" s="52" t="s">
        <v>678</v>
      </c>
      <c r="J10" s="43" t="str">
        <f>IF(VLOOKUP(H10,find_replace!H:H,1,"false")=H10,"TRUE","FALSE")</f>
        <v>TRUE</v>
      </c>
      <c r="K10" s="97" t="s">
        <v>281</v>
      </c>
      <c r="L10" s="97" t="s">
        <v>281</v>
      </c>
      <c r="M10" s="72" t="str">
        <f t="shared" si="0"/>
        <v xml:space="preserve">    field_option_age_class_juvenile: "Juvenile"</v>
      </c>
      <c r="N10" s="51" t="str">
        <f>IF(K10=999,"",("    def_"&amp;H10&amp;": """&amp;L10&amp;""""))</f>
        <v xml:space="preserve">    def_age_class_juvenile: "Animals in their first summer, with clearly juvenile features (e.g., spots); mammals older than neonates but that still require parental care."</v>
      </c>
      <c r="O10" s="52"/>
      <c r="P10" s="98" t="s">
        <v>51</v>
      </c>
      <c r="Q10" s="101" t="b">
        <v>1</v>
      </c>
      <c r="R10" s="99" t="b">
        <v>0</v>
      </c>
      <c r="S10" s="100" t="s">
        <v>901</v>
      </c>
      <c r="T10" t="s">
        <v>902</v>
      </c>
      <c r="U10" s="13" t="s">
        <v>1907</v>
      </c>
      <c r="V10" t="s">
        <v>4742</v>
      </c>
      <c r="W10" t="str">
        <f t="shared" si="1"/>
        <v xml:space="preserve">    age_class_juvenile_ti: "&lt;a href=\"09_glossary.html#age_class_juvenile\" target=\"_blank\" data-bs-toggle=\"tooltip\" data-bs-title=\"Juvenile: Animals in their first summer, with clearly juvenile features (e.g., spots); mammals older than neonates but that still require parental care.\"&gt;&lt;button type=\"button\" class=\"btn btn-bd-tip-info-hidden btn-sm position-relative\"&gt;.&lt;span class=\"position-absolute top-0 start-100 translate-middle\"&gt;{{ icon_info }}&lt;/span&gt;&lt;/button&gt;&lt;/a&gt;"</v>
      </c>
      <c r="X10" s="2"/>
    </row>
    <row r="11" spans="1:24">
      <c r="A11" s="39"/>
      <c r="B11" s="39">
        <v>159</v>
      </c>
      <c r="C11" s="39" t="s">
        <v>430</v>
      </c>
      <c r="D11" s="52" t="s">
        <v>244</v>
      </c>
      <c r="E11" s="39" t="s">
        <v>923</v>
      </c>
      <c r="F11" s="39" t="s">
        <v>772</v>
      </c>
      <c r="G11" s="52" t="s">
        <v>1313</v>
      </c>
      <c r="H11" s="52" t="s">
        <v>243</v>
      </c>
      <c r="I11" s="52" t="s">
        <v>679</v>
      </c>
      <c r="J11" s="43" t="str">
        <f>IF(VLOOKUP(H11,find_replace!H:H,1,"false")=H11,"TRUE","FALSE")</f>
        <v>TRUE</v>
      </c>
      <c r="K11" s="97" t="s">
        <v>355</v>
      </c>
      <c r="L11" s="97" t="s">
        <v>355</v>
      </c>
      <c r="M11" s="72" t="str">
        <f t="shared" si="0"/>
        <v xml:space="preserve">    field_option_age_class_subadult: "Subadult"</v>
      </c>
      <c r="N11" s="51" t="str">
        <f>IF(K11=999,"",("    def_"&amp;H11&amp;": """&amp;L11&amp;""""))</f>
        <v xml:space="preserve">    def_age_class_subadult: "Animals older than a 'Juvenile' but not yet an 'Adult'; a 'Subadult' may be further classified into 'Young of the Year' or 'Yearling.'"</v>
      </c>
      <c r="O11" s="52"/>
      <c r="P11" s="98" t="s">
        <v>51</v>
      </c>
      <c r="Q11" s="101" t="b">
        <v>1</v>
      </c>
      <c r="R11" s="99" t="b">
        <v>0</v>
      </c>
      <c r="S11" s="100" t="s">
        <v>901</v>
      </c>
      <c r="T11" t="s">
        <v>902</v>
      </c>
      <c r="U11" s="13" t="s">
        <v>1907</v>
      </c>
      <c r="V11" t="s">
        <v>4742</v>
      </c>
      <c r="W11" t="str">
        <f t="shared" si="1"/>
        <v xml:space="preserve">    age_class_subadult_ti: "&lt;a href=\"09_glossary.html#age_class_subadult\" target=\"_blank\" data-bs-toggle=\"tooltip\" data-bs-title=\"Subadult: Animals older than a 'Juvenile' but not yet an 'Adult'; a 'Subadult' may be further classified into 'Young of the Year' or 'Yearling.'\"&gt;&lt;button type=\"button\" class=\"btn btn-bd-tip-info-hidden btn-sm position-relative\"&gt;.&lt;span class=\"position-absolute top-0 start-100 translate-middle\"&gt;{{ icon_info }}&lt;/span&gt;&lt;/button&gt;&lt;/a&gt;"</v>
      </c>
    </row>
    <row r="12" spans="1:24">
      <c r="A12" s="39"/>
      <c r="B12" s="39">
        <v>160</v>
      </c>
      <c r="C12" s="39" t="s">
        <v>430</v>
      </c>
      <c r="D12" s="52" t="s">
        <v>248</v>
      </c>
      <c r="E12" s="39" t="s">
        <v>923</v>
      </c>
      <c r="F12" s="39" t="s">
        <v>772</v>
      </c>
      <c r="G12" s="52" t="s">
        <v>1313</v>
      </c>
      <c r="H12" s="52" t="s">
        <v>247</v>
      </c>
      <c r="I12" s="52" t="s">
        <v>680</v>
      </c>
      <c r="J12" s="43" t="str">
        <f>IF(VLOOKUP(H12,find_replace!H:H,1,"false")=H12,"TRUE","FALSE")</f>
        <v>TRUE</v>
      </c>
      <c r="K12" s="97" t="s">
        <v>356</v>
      </c>
      <c r="L12" s="97" t="s">
        <v>356</v>
      </c>
      <c r="M12" s="72" t="str">
        <f t="shared" si="0"/>
        <v xml:space="preserve">    field_option_age_class_subadult_yearling: "Subadult - Yearling"</v>
      </c>
      <c r="N12" s="51" t="str">
        <f>IF(K12="-","-",("    def_"&amp;H12&amp;": """&amp;L12&amp;""""))</f>
        <v xml:space="preserve">    def_age_class_subadult_yearling: "Animals approximately one year old; has lived through one winter season; between 'Young of Year' and 'Adult.'"</v>
      </c>
      <c r="O12" s="52"/>
      <c r="P12" s="98" t="s">
        <v>51</v>
      </c>
      <c r="Q12" s="101" t="b">
        <v>1</v>
      </c>
      <c r="R12" s="99" t="b">
        <v>0</v>
      </c>
      <c r="S12" s="100" t="s">
        <v>901</v>
      </c>
      <c r="T12" t="s">
        <v>902</v>
      </c>
      <c r="U12" s="13" t="s">
        <v>1907</v>
      </c>
      <c r="V12" t="s">
        <v>4742</v>
      </c>
      <c r="W12" t="str">
        <f t="shared" si="1"/>
        <v xml:space="preserve">    age_class_subadult_yearling_ti: "&lt;a href=\"09_glossary.html#age_class_subadult_yearling\" target=\"_blank\" data-bs-toggle=\"tooltip\" data-bs-title=\"Subadult - Yearling: Animals approximately one year old; has lived through one winter season; between 'Young of Year' and 'Adult.'\"&gt;&lt;button type=\"button\" class=\"btn btn-bd-tip-info-hidden btn-sm position-relative\"&gt;.&lt;span class=\"position-absolute top-0 start-100 translate-middle\"&gt;{{ icon_info }}&lt;/span&gt;&lt;/button&gt;&lt;/a&gt;"</v>
      </c>
    </row>
    <row r="13" spans="1:24">
      <c r="A13" s="39"/>
      <c r="B13" s="39">
        <v>161</v>
      </c>
      <c r="C13" s="39" t="s">
        <v>430</v>
      </c>
      <c r="D13" s="52" t="s">
        <v>246</v>
      </c>
      <c r="E13" s="39" t="s">
        <v>923</v>
      </c>
      <c r="F13" s="39" t="s">
        <v>772</v>
      </c>
      <c r="G13" s="52" t="s">
        <v>1313</v>
      </c>
      <c r="H13" s="52" t="s">
        <v>245</v>
      </c>
      <c r="I13" s="52" t="s">
        <v>681</v>
      </c>
      <c r="J13" s="43" t="str">
        <f>IF(VLOOKUP(H13,find_replace!H:H,1,"false")=H13,"TRUE","FALSE")</f>
        <v>TRUE</v>
      </c>
      <c r="K13" s="97" t="s">
        <v>357</v>
      </c>
      <c r="L13" s="97" t="s">
        <v>357</v>
      </c>
      <c r="M13" s="72" t="str">
        <f t="shared" si="0"/>
        <v xml:space="preserve">    field_option_age_class_subadult_youngofyear: "Subadult - Young of Year"</v>
      </c>
      <c r="N13" s="51" t="str">
        <f>IF(K13="-","-",("    def_"&amp;H13&amp;": """&amp;L13&amp;""""))</f>
        <v xml:space="preserve">    def_age_class_subadult_youngofyear: "Animals less than one year old; born in the previous year's spring, but has not yet lived through a winter season; between 'Juvenile' and 'Yearling.'"</v>
      </c>
      <c r="O13" s="52"/>
      <c r="P13" s="98" t="s">
        <v>51</v>
      </c>
      <c r="Q13" s="101" t="b">
        <v>1</v>
      </c>
      <c r="R13" s="99" t="b">
        <v>0</v>
      </c>
      <c r="S13" s="100" t="s">
        <v>901</v>
      </c>
      <c r="T13" t="s">
        <v>902</v>
      </c>
      <c r="U13" s="13" t="s">
        <v>1907</v>
      </c>
      <c r="V13" t="s">
        <v>4742</v>
      </c>
      <c r="W13" t="str">
        <f t="shared" si="1"/>
        <v xml:space="preserve">    age_class_subadult_youngofyear_ti: "&lt;a href=\"09_glossary.html#age_class_subadult_youngofyear\" target=\"_blank\" data-bs-toggle=\"tooltip\" data-bs-title=\"Subadult - Young of Year: Animals less than one year old; born in the previous year's spring, but has not yet lived through a winter season; between 'Juvenile' and 'Yearling.'\"&gt;&lt;button type=\"button\" class=\"btn btn-bd-tip-info-hidden btn-sm position-relative\"&gt;.&lt;span class=\"position-absolute top-0 start-100 translate-middle\"&gt;{{ icon_info }}&lt;/span&gt;&lt;/button&gt;&lt;/a&gt;"</v>
      </c>
    </row>
    <row r="14" spans="1:24">
      <c r="A14" s="39"/>
      <c r="B14" s="39">
        <v>3</v>
      </c>
      <c r="C14" s="39" t="s">
        <v>429</v>
      </c>
      <c r="D14" s="52" t="s">
        <v>4796</v>
      </c>
      <c r="E14" s="39" t="s">
        <v>923</v>
      </c>
      <c r="F14" s="39" t="s">
        <v>772</v>
      </c>
      <c r="G14" s="52" t="s">
        <v>1313</v>
      </c>
      <c r="H14" s="52" t="s">
        <v>302</v>
      </c>
      <c r="I14" s="52" t="s">
        <v>676</v>
      </c>
      <c r="J14" s="43" t="str">
        <f>IF(VLOOKUP(H14,find_replace!H:H,1,"false")=H14,"TRUE","FALSE")</f>
        <v>TRUE</v>
      </c>
      <c r="K14" s="97" t="s">
        <v>354</v>
      </c>
      <c r="L14" s="97" t="s">
        <v>354</v>
      </c>
      <c r="M14" s="72" t="str">
        <f t="shared" si="0"/>
        <v xml:space="preserve">    field_age_class: "Age Class"</v>
      </c>
      <c r="N14" s="51" t="str">
        <f>IF(K14=999,"",("    def_"&amp;H14&amp;": """&amp;L14&amp;""""))</f>
        <v xml:space="preserve">    def_age_class: "The age classification of individual(s) being categorized (e.g., 'Adult,' 'Juvenile,' 'Subadult,' 'Subadult - Young of Year,' 'Subadult - Yearling,' or 'Unknown'). "</v>
      </c>
      <c r="O14" s="52"/>
      <c r="P14" s="98" t="b">
        <v>1</v>
      </c>
      <c r="Q14" s="101" t="b">
        <v>1</v>
      </c>
      <c r="R14" s="101" t="b">
        <v>1</v>
      </c>
      <c r="S14" s="100" t="s">
        <v>901</v>
      </c>
      <c r="T14" t="s">
        <v>902</v>
      </c>
      <c r="U14" s="13" t="s">
        <v>1907</v>
      </c>
      <c r="V14" t="s">
        <v>4742</v>
      </c>
      <c r="W14" t="str">
        <f t="shared" si="1"/>
        <v xml:space="preserve">    age_class_ti: "&lt;a href=\"09_glossary.html#age_class\" target=\"_blank\" data-bs-toggle=\"tooltip\" data-bs-title=\"Age Class: The age classification of individual(s) being categorized (e.g., 'Adult,' 'Juvenile,' 'Subadult,' 'Subadult - Young of Year,' 'Subadult - Yearling,' or 'Unknown'). \"&gt;&lt;button type=\"button\" class=\"btn btn-bd-tip-info-hidden btn-sm position-relative\"&gt;.&lt;span class=\"position-absolute top-0 start-100 translate-middle\"&gt;{{ icon_info }}&lt;/span&gt;&lt;/button&gt;&lt;/a&gt;"</v>
      </c>
    </row>
    <row r="15" spans="1:24">
      <c r="A15" s="39"/>
      <c r="B15" s="39">
        <v>4</v>
      </c>
      <c r="C15" s="39" t="s">
        <v>429</v>
      </c>
      <c r="D15" s="52" t="s">
        <v>4805</v>
      </c>
      <c r="E15" s="39" t="s">
        <v>923</v>
      </c>
      <c r="F15" s="39" t="s">
        <v>772</v>
      </c>
      <c r="G15" s="52" t="s">
        <v>1313</v>
      </c>
      <c r="H15" s="52" t="s">
        <v>300</v>
      </c>
      <c r="I15" s="52" t="s">
        <v>682</v>
      </c>
      <c r="J15" s="43" t="str">
        <f>IF(VLOOKUP(H15,find_replace!H:H,1,"false")=H15,"TRUE","FALSE")</f>
        <v>TRUE</v>
      </c>
      <c r="K15" s="97" t="s">
        <v>301</v>
      </c>
      <c r="L15" s="97" t="s">
        <v>301</v>
      </c>
      <c r="M15" s="72" t="str">
        <f t="shared" si="0"/>
        <v xml:space="preserve">    field_analyst: "Analyst"</v>
      </c>
      <c r="N15" s="51" t="str">
        <f t="shared" ref="N15:N78" si="2">IF(K15="-","-",("    def_"&amp;H15&amp;": """&amp;L15&amp;""""))</f>
        <v xml:space="preserve">    def_analyst: "The first and last names of the individual who provided the observation data point (species identification and associated information). If there are multiple analysts for an observation, enter the primary analyst."</v>
      </c>
      <c r="O15" s="52"/>
      <c r="P15" s="98" t="b">
        <v>1</v>
      </c>
      <c r="Q15" s="101" t="b">
        <v>1</v>
      </c>
      <c r="R15" s="101" t="b">
        <v>1</v>
      </c>
      <c r="S15" s="100" t="s">
        <v>901</v>
      </c>
      <c r="T15" t="s">
        <v>902</v>
      </c>
      <c r="U15" s="13" t="s">
        <v>1907</v>
      </c>
      <c r="V15" t="s">
        <v>4742</v>
      </c>
      <c r="W15" t="str">
        <f t="shared" si="1"/>
        <v xml:space="preserve">    analyst_ti: "&lt;a href=\"09_glossary.html#analyst\" target=\"_blank\" data-bs-toggle=\"tooltip\" data-bs-title=\"Analyst: The first and last names of the individual who provided the observation data point (species identification and associated information). If there are multiple analysts for an observation, enter the primary analyst.\"&gt;&lt;button type=\"button\" class=\"btn btn-bd-tip-info-hidden btn-sm position-relative\"&gt;.&lt;span class=\"position-absolute top-0 start-100 translate-middle\"&gt;{{ icon_info }}&lt;/span&gt;&lt;/button&gt;&lt;/a&gt;"</v>
      </c>
    </row>
    <row r="16" spans="1:24" s="3" customFormat="1">
      <c r="A16" s="39"/>
      <c r="B16" s="39">
        <v>5</v>
      </c>
      <c r="C16" s="39" t="s">
        <v>429</v>
      </c>
      <c r="D16" s="52" t="s">
        <v>562</v>
      </c>
      <c r="E16" s="39" t="s">
        <v>923</v>
      </c>
      <c r="F16" s="39" t="s">
        <v>772</v>
      </c>
      <c r="G16" s="52" t="s">
        <v>1313</v>
      </c>
      <c r="H16" s="52" t="s">
        <v>342</v>
      </c>
      <c r="I16" s="52" t="s">
        <v>683</v>
      </c>
      <c r="J16" s="43" t="str">
        <f>IF(VLOOKUP(H16,find_replace!H:H,1,"false")=H16,"TRUE","FALSE")</f>
        <v>TRUE</v>
      </c>
      <c r="K16" s="97" t="s">
        <v>343</v>
      </c>
      <c r="L16" s="97" t="s">
        <v>343</v>
      </c>
      <c r="M16" s="72" t="str">
        <f t="shared" si="0"/>
        <v xml:space="preserve">    field_animal_id: "Animal ID"</v>
      </c>
      <c r="N16" s="51" t="str">
        <f t="shared" si="2"/>
        <v xml:space="preserve">    def_animal_id: "A unique ID for an animal that can be uniquely identified (e.g., marked in some way). If multiple unique individuals are identified, enter an Animal ID for each as a unique row. Leave blank if not applicable."</v>
      </c>
      <c r="O16" s="52" t="b">
        <v>1</v>
      </c>
      <c r="P16" s="98" t="b">
        <v>0</v>
      </c>
      <c r="Q16" s="101" t="b">
        <v>1</v>
      </c>
      <c r="R16" s="99" t="b">
        <v>0</v>
      </c>
      <c r="S16" s="100" t="s">
        <v>901</v>
      </c>
      <c r="T16" t="s">
        <v>902</v>
      </c>
      <c r="U16" s="13" t="s">
        <v>1907</v>
      </c>
      <c r="V16" t="s">
        <v>4742</v>
      </c>
      <c r="W16" t="str">
        <f t="shared" si="1"/>
        <v xml:space="preserve">    animal_id_ti: "&lt;a href=\"09_glossary.html#animal_id\" target=\"_blank\" data-bs-toggle=\"tooltip\" data-bs-title=\"Animal ID: A unique ID for an animal that can be uniquely identified (e.g., marked in some way). If multiple unique individuals are identified, enter an Animal ID for each as a unique row. Leave blank if not applicable.\"&gt;&lt;button type=\"button\" class=\"btn btn-bd-tip-info-hidden btn-sm position-relative\"&gt;.&lt;span class=\"position-absolute top-0 start-100 translate-middle\"&gt;{{ icon_info }}&lt;/span&gt;&lt;/button&gt;&lt;/a&gt;"</v>
      </c>
      <c r="X16"/>
    </row>
    <row r="17" spans="1:24" s="3" customFormat="1" ht="14.25" customHeight="1">
      <c r="A17" s="39"/>
      <c r="B17" s="39">
        <v>6</v>
      </c>
      <c r="C17" s="39" t="s">
        <v>0</v>
      </c>
      <c r="D17" s="43" t="s">
        <v>237</v>
      </c>
      <c r="E17" s="39"/>
      <c r="F17" s="39" t="s">
        <v>772</v>
      </c>
      <c r="G17" s="39" t="s">
        <v>544</v>
      </c>
      <c r="H17" s="52" t="s">
        <v>236</v>
      </c>
      <c r="I17" s="43" t="s">
        <v>237</v>
      </c>
      <c r="J17" s="43" t="str">
        <f>IF(VLOOKUP(H17,find_replace!H:H,1,"false")=H17,"TRUE","FALSE")</f>
        <v>TRUE</v>
      </c>
      <c r="K17" s="97" t="s">
        <v>1041</v>
      </c>
      <c r="L17" s="97" t="s">
        <v>899</v>
      </c>
      <c r="M17" s="72" t="str">
        <f t="shared" si="0"/>
        <v xml:space="preserve">    term_baitlure_audible_lure: "Audible lure"</v>
      </c>
      <c r="N17" s="51" t="str">
        <f t="shared" si="2"/>
        <v xml:space="preserve">    def_baitlure_audible_lure: "Sounds imitating noises of prey or conspecifics that draw animals closer by eliciting curiosity (Schlexer, 2008)."</v>
      </c>
      <c r="O17" s="52"/>
      <c r="P17" s="98" t="s">
        <v>51</v>
      </c>
      <c r="Q17" s="99" t="b">
        <v>0</v>
      </c>
      <c r="R17" s="101" t="b">
        <v>1</v>
      </c>
      <c r="S17" s="100" t="s">
        <v>901</v>
      </c>
      <c r="T17" t="s">
        <v>902</v>
      </c>
      <c r="U17" s="13" t="s">
        <v>1907</v>
      </c>
      <c r="V17" t="s">
        <v>4742</v>
      </c>
      <c r="W17" t="str">
        <f t="shared" si="1"/>
        <v xml:space="preserve">    baitlure_audible_lure_ti: "&lt;a href=\"09_glossary.html#baitlure_audible_lure\" target=\"_blank\" data-bs-toggle=\"tooltip\" data-bs-title=\"Audible lure: Sounds imitating noises of prey or conspecifics that draw animals closer by eliciting curiosity ({{ rtxt_schlexer_2008 }}).\"&gt;&lt;button type=\"button\" class=\"btn btn-bd-tip-info-hidden btn-sm position-relative\"&gt;.&lt;span class=\"position-absolute top-0 start-100 translate-middle\"&gt;{{ icon_info }}&lt;/span&gt;&lt;/button&gt;&lt;/a&gt;"</v>
      </c>
      <c r="X17"/>
    </row>
    <row r="18" spans="1:24">
      <c r="A18" s="39"/>
      <c r="B18" s="39">
        <v>8</v>
      </c>
      <c r="C18" s="39" t="s">
        <v>429</v>
      </c>
      <c r="D18" s="43" t="s">
        <v>4820</v>
      </c>
      <c r="E18" s="39" t="s">
        <v>923</v>
      </c>
      <c r="F18" s="39" t="s">
        <v>772</v>
      </c>
      <c r="G18" s="39" t="s">
        <v>544</v>
      </c>
      <c r="H18" s="52" t="s">
        <v>299</v>
      </c>
      <c r="I18" s="43" t="s">
        <v>684</v>
      </c>
      <c r="J18" s="43" t="str">
        <f>IF(VLOOKUP(H18,find_replace!H:H,1,"false")=H18,"TRUE","FALSE")</f>
        <v>TRUE</v>
      </c>
      <c r="K18" s="97" t="s">
        <v>406</v>
      </c>
      <c r="L18" s="97" t="s">
        <v>406</v>
      </c>
      <c r="M18" s="72" t="str">
        <f t="shared" si="0"/>
        <v xml:space="preserve">    field_baitlure_bait_lure_type: "Bait/Lure Type"</v>
      </c>
      <c r="N18" s="51" t="str">
        <f t="shared" si="2"/>
        <v xml:space="preserve">    def_baitlure_bait_lure_type: "The type of bait or lure used at a camera location. Record 'None' if a Bait*/Lure Type was not used and 'Unknown' if not known. If 'Other,' describe in the Deployment Comments."</v>
      </c>
      <c r="O18" s="52" t="b">
        <v>1</v>
      </c>
      <c r="P18" s="98" t="b">
        <v>1</v>
      </c>
      <c r="Q18" s="101" t="b">
        <v>1</v>
      </c>
      <c r="R18" s="101" t="b">
        <v>1</v>
      </c>
      <c r="S18" s="100" t="s">
        <v>901</v>
      </c>
      <c r="T18" t="s">
        <v>902</v>
      </c>
      <c r="U18" s="13" t="s">
        <v>1907</v>
      </c>
      <c r="V18" t="s">
        <v>4742</v>
      </c>
      <c r="W18" t="str">
        <f t="shared" si="1"/>
        <v xml:space="preserve">    baitlure_bait_lure_type_ti: "&lt;a href=\"09_glossary.html#baitlure_bait_lure_type\" target=\"_blank\" data-bs-toggle=\"tooltip\" data-bs-title=\"Bait/Lure Type: The type of bait or lure used at a camera location. Record 'None' if a Bait*/Lure Type was not used and 'Unknown' if not known. If 'Other,' describe in the Deployment Comments.\"&gt;&lt;button type=\"button\" class=\"btn btn-bd-tip-info-hidden btn-sm position-relative\"&gt;.&lt;span class=\"position-absolute top-0 start-100 translate-middle\"&gt;{{ icon_info }}&lt;/span&gt;&lt;/button&gt;&lt;/a&gt;"</v>
      </c>
    </row>
    <row r="19" spans="1:24">
      <c r="A19" s="39"/>
      <c r="B19" s="39">
        <v>7</v>
      </c>
      <c r="C19" s="39" t="s">
        <v>0</v>
      </c>
      <c r="D19" s="52" t="s">
        <v>235</v>
      </c>
      <c r="E19" s="39"/>
      <c r="F19" s="39" t="s">
        <v>772</v>
      </c>
      <c r="G19" s="39" t="s">
        <v>544</v>
      </c>
      <c r="H19" s="52" t="s">
        <v>234</v>
      </c>
      <c r="I19" s="52" t="s">
        <v>235</v>
      </c>
      <c r="J19" s="43" t="str">
        <f>IF(VLOOKUP(H19,find_replace!H:H,1,"false")=H19,"TRUE","FALSE")</f>
        <v>TRUE</v>
      </c>
      <c r="K19" s="97" t="s">
        <v>1048</v>
      </c>
      <c r="L19" s="97" t="s">
        <v>898</v>
      </c>
      <c r="M19" s="72" t="str">
        <f t="shared" si="0"/>
        <v xml:space="preserve">    term_baitlure_bait: "Bait"</v>
      </c>
      <c r="N19" s="51" t="str">
        <f t="shared" si="2"/>
        <v xml:space="preserve">    def_baitlure_bait: "A food item (or other substance) that is placed to attract animals via the sense of taste and olfactory cues (Schlexer, 2008)."</v>
      </c>
      <c r="O19" s="52"/>
      <c r="P19" s="98" t="s">
        <v>51</v>
      </c>
      <c r="Q19" s="101" t="b">
        <v>1</v>
      </c>
      <c r="R19" s="101" t="b">
        <v>1</v>
      </c>
      <c r="S19" s="100" t="s">
        <v>901</v>
      </c>
      <c r="T19" t="s">
        <v>902</v>
      </c>
      <c r="U19" s="13" t="s">
        <v>1907</v>
      </c>
      <c r="V19" t="s">
        <v>4742</v>
      </c>
      <c r="W19" t="str">
        <f t="shared" si="1"/>
        <v xml:space="preserve">    baitlure_bait_ti: "&lt;a href=\"09_glossary.html#baitlure_bait\" target=\"_blank\" data-bs-toggle=\"tooltip\" data-bs-title=\"Bait: A food item (or other substance) that is placed to attract animals via the sense of taste and olfactory cues ({{ rtxt_schlexer_2008 }}).\"&gt;&lt;button type=\"button\" class=\"btn btn-bd-tip-info-hidden btn-sm position-relative\"&gt;.&lt;span class=\"position-absolute top-0 start-100 translate-middle\"&gt;{{ icon_info }}&lt;/span&gt;&lt;/button&gt;&lt;/a&gt;"</v>
      </c>
    </row>
    <row r="20" spans="1:24">
      <c r="A20" s="39"/>
      <c r="B20" s="39">
        <v>91</v>
      </c>
      <c r="C20" s="39" t="s">
        <v>0</v>
      </c>
      <c r="D20" s="43" t="s">
        <v>162</v>
      </c>
      <c r="E20" s="39"/>
      <c r="F20" s="39" t="s">
        <v>772</v>
      </c>
      <c r="G20" s="39" t="s">
        <v>544</v>
      </c>
      <c r="H20" s="52" t="s">
        <v>161</v>
      </c>
      <c r="I20" s="43" t="s">
        <v>162</v>
      </c>
      <c r="J20" s="43" t="str">
        <f>IF(VLOOKUP(H20,find_replace!H:H,1,"false")=H20,"TRUE","FALSE")</f>
        <v>TRUE</v>
      </c>
      <c r="K20" s="97" t="s">
        <v>1046</v>
      </c>
      <c r="L20" s="97" t="s">
        <v>879</v>
      </c>
      <c r="M20" s="72" t="str">
        <f t="shared" si="0"/>
        <v xml:space="preserve">    term_baitlure_lure: "Lure"</v>
      </c>
      <c r="N20" s="51" t="str">
        <f t="shared" si="2"/>
        <v xml:space="preserve">    def_baitlure_lure: "Any substance that draws animals closer; lures include scent (olfactory) lure, visual lure and audible lure (Schlexer, 2008)."</v>
      </c>
      <c r="O20" s="52"/>
      <c r="P20" s="98" t="s">
        <v>51</v>
      </c>
      <c r="Q20" s="101" t="b">
        <v>1</v>
      </c>
      <c r="R20" s="101" t="b">
        <v>1</v>
      </c>
      <c r="S20" s="100" t="s">
        <v>901</v>
      </c>
      <c r="T20" t="s">
        <v>902</v>
      </c>
      <c r="U20" s="13" t="s">
        <v>1907</v>
      </c>
      <c r="V20" t="s">
        <v>4742</v>
      </c>
      <c r="W20" t="str">
        <f t="shared" si="1"/>
        <v xml:space="preserve">    baitlure_lure_ti: "&lt;a href=\"09_glossary.html#baitlure_lure\" target=\"_blank\" data-bs-toggle=\"tooltip\" data-bs-title=\"Lure: Any substance that draws animals closer; lures include scent (olfactory) lure, visual lure and audible lure ({{ rtxt_schlexer_2008 }}).\"&gt;&lt;button type=\"button\" class=\"btn btn-bd-tip-info-hidden btn-sm position-relative\"&gt;.&lt;span class=\"position-absolute top-0 start-100 translate-middle\"&gt;{{ icon_info }}&lt;/span&gt;&lt;/button&gt;&lt;/a&gt;"</v>
      </c>
      <c r="X20" s="2"/>
    </row>
    <row r="21" spans="1:24">
      <c r="A21" s="39"/>
      <c r="B21" s="39">
        <v>132</v>
      </c>
      <c r="C21" s="39" t="s">
        <v>0</v>
      </c>
      <c r="D21" s="43" t="s">
        <v>121</v>
      </c>
      <c r="E21" s="39"/>
      <c r="F21" s="39" t="s">
        <v>772</v>
      </c>
      <c r="G21" s="39" t="s">
        <v>544</v>
      </c>
      <c r="H21" s="52" t="s">
        <v>120</v>
      </c>
      <c r="I21" s="43" t="s">
        <v>121</v>
      </c>
      <c r="J21" s="43" t="str">
        <f>IF(VLOOKUP(H21,find_replace!H:H,1,"false")=H21,"TRUE","FALSE")</f>
        <v>TRUE</v>
      </c>
      <c r="K21" s="97" t="s">
        <v>1034</v>
      </c>
      <c r="L21" s="97" t="s">
        <v>887</v>
      </c>
      <c r="M21" s="72" t="str">
        <f t="shared" si="0"/>
        <v xml:space="preserve">    term_baitlure_scent_lure: "Scent lure"</v>
      </c>
      <c r="N21" s="51" t="str">
        <f t="shared" si="2"/>
        <v xml:space="preserve">    def_baitlure_scent_lure: "Any material that draws animals closer via their sense of smell (Schlexer, 2008)."</v>
      </c>
      <c r="O21" s="52"/>
      <c r="P21" s="98" t="s">
        <v>51</v>
      </c>
      <c r="Q21" s="99" t="b">
        <v>0</v>
      </c>
      <c r="R21" s="101" t="b">
        <v>1</v>
      </c>
      <c r="S21" s="100" t="s">
        <v>901</v>
      </c>
      <c r="T21" t="s">
        <v>902</v>
      </c>
      <c r="U21" s="13" t="s">
        <v>1907</v>
      </c>
      <c r="V21" t="s">
        <v>4742</v>
      </c>
      <c r="W21" t="str">
        <f t="shared" si="1"/>
        <v xml:space="preserve">    baitlure_scent_lure_ti: "&lt;a href=\"09_glossary.html#baitlure_scent_lure\" target=\"_blank\" data-bs-toggle=\"tooltip\" data-bs-title=\"Scent lure: Any material that draws animals closer via their sense of smell ({{ rtxt_schlexer_2008 }}).\"&gt;&lt;button type=\"button\" class=\"btn btn-bd-tip-info-hidden btn-sm position-relative\"&gt;.&lt;span class=\"position-absolute top-0 start-100 translate-middle\"&gt;{{ icon_info }}&lt;/span&gt;&lt;/button&gt;&lt;/a&gt;"</v>
      </c>
    </row>
    <row r="22" spans="1:24">
      <c r="A22" s="39"/>
      <c r="B22" s="39">
        <v>191</v>
      </c>
      <c r="C22" s="39" t="s">
        <v>0</v>
      </c>
      <c r="D22" s="43" t="s">
        <v>59</v>
      </c>
      <c r="E22" s="39"/>
      <c r="F22" s="39" t="s">
        <v>772</v>
      </c>
      <c r="G22" s="39" t="s">
        <v>544</v>
      </c>
      <c r="H22" s="52" t="s">
        <v>58</v>
      </c>
      <c r="I22" s="43" t="s">
        <v>59</v>
      </c>
      <c r="J22" s="43" t="str">
        <f>IF(VLOOKUP(H22,find_replace!H:H,1,"false")=H22,"TRUE","FALSE")</f>
        <v>TRUE</v>
      </c>
      <c r="K22" s="97" t="s">
        <v>1029</v>
      </c>
      <c r="L22" s="97" t="s">
        <v>886</v>
      </c>
      <c r="M22" s="72" t="str">
        <f t="shared" si="0"/>
        <v xml:space="preserve">    term_baitlure_visual_lure: "Visual lure"</v>
      </c>
      <c r="N22" s="51" t="str">
        <f t="shared" si="2"/>
        <v xml:space="preserve">    def_baitlure_visual_lure: "Any material that draws animals closer via their sense of sight (Schlexer, 2008)."</v>
      </c>
      <c r="O22" s="52"/>
      <c r="P22" s="98" t="s">
        <v>51</v>
      </c>
      <c r="Q22" s="99" t="b">
        <v>0</v>
      </c>
      <c r="R22" s="101" t="b">
        <v>1</v>
      </c>
      <c r="S22" s="100" t="s">
        <v>901</v>
      </c>
      <c r="T22" t="s">
        <v>902</v>
      </c>
      <c r="U22" s="13" t="s">
        <v>1907</v>
      </c>
      <c r="V22" t="s">
        <v>4742</v>
      </c>
      <c r="W22" t="str">
        <f t="shared" si="1"/>
        <v xml:space="preserve">    baitlure_visual_lure_ti: "&lt;a href=\"09_glossary.html#baitlure_visual_lure\" target=\"_blank\" data-bs-toggle=\"tooltip\" data-bs-title=\"Visual lure: Any material that draws animals closer via their sense of sight ({{ rtxt_schlexer_2008 }}).\"&gt;&lt;button type=\"button\" class=\"btn btn-bd-tip-info-hidden btn-sm position-relative\"&gt;.&lt;span class=\"position-absolute top-0 start-100 translate-middle\"&gt;{{ icon_info }}&lt;/span&gt;&lt;/button&gt;&lt;/a&gt;"</v>
      </c>
    </row>
    <row r="23" spans="1:24">
      <c r="A23" s="39"/>
      <c r="B23" s="39">
        <v>9</v>
      </c>
      <c r="C23" s="39" t="s">
        <v>429</v>
      </c>
      <c r="D23" s="52" t="s">
        <v>564</v>
      </c>
      <c r="E23" s="39" t="s">
        <v>923</v>
      </c>
      <c r="F23" s="39" t="s">
        <v>772</v>
      </c>
      <c r="G23" s="39" t="s">
        <v>549</v>
      </c>
      <c r="H23" s="52" t="s">
        <v>340</v>
      </c>
      <c r="I23" s="52" t="s">
        <v>685</v>
      </c>
      <c r="J23" s="43" t="str">
        <f>IF(VLOOKUP(H23,find_replace!H:H,1,"false")=H23,"TRUE","FALSE")</f>
        <v>TRUE</v>
      </c>
      <c r="K23" s="97" t="s">
        <v>341</v>
      </c>
      <c r="L23" s="97" t="s">
        <v>341</v>
      </c>
      <c r="M23" s="72" t="str">
        <f t="shared" si="0"/>
        <v xml:space="preserve">    field_batteries_replaced: "Batteries Replaced"</v>
      </c>
      <c r="N23" s="51" t="str">
        <f t="shared" si="2"/>
        <v xml:space="preserve">    def_batteries_replaced: "Whether the camera's batteries were replaced."</v>
      </c>
      <c r="O23" s="52"/>
      <c r="P23" s="98" t="b">
        <v>0</v>
      </c>
      <c r="Q23" s="101" t="b">
        <v>1</v>
      </c>
      <c r="R23" s="101" t="b">
        <v>1</v>
      </c>
      <c r="S23" s="100" t="s">
        <v>901</v>
      </c>
      <c r="T23" t="s">
        <v>902</v>
      </c>
      <c r="U23" s="13" t="s">
        <v>1907</v>
      </c>
      <c r="V23" t="s">
        <v>4742</v>
      </c>
      <c r="W23" t="str">
        <f t="shared" si="1"/>
        <v xml:space="preserve">    batteries_replaced_ti: "&lt;a href=\"09_glossary.html#batteries_replaced\" target=\"_blank\" data-bs-toggle=\"tooltip\" data-bs-title=\"Batteries Replaced: Whether the camera's batteries were replaced.\"&gt;&lt;button type=\"button\" class=\"btn btn-bd-tip-info-hidden btn-sm position-relative\"&gt;.&lt;span class=\"position-absolute top-0 start-100 translate-middle\"&gt;{{ icon_info }}&lt;/span&gt;&lt;/button&gt;&lt;/a&gt;"</v>
      </c>
    </row>
    <row r="24" spans="1:24">
      <c r="A24" s="39"/>
      <c r="B24" s="39">
        <v>10</v>
      </c>
      <c r="C24" s="39" t="s">
        <v>429</v>
      </c>
      <c r="D24" s="43" t="s">
        <v>479</v>
      </c>
      <c r="E24" s="39" t="s">
        <v>923</v>
      </c>
      <c r="F24" s="39" t="s">
        <v>772</v>
      </c>
      <c r="G24" s="39" t="s">
        <v>549</v>
      </c>
      <c r="H24" s="52" t="s">
        <v>339</v>
      </c>
      <c r="I24" s="43" t="s">
        <v>30</v>
      </c>
      <c r="J24" s="43" t="str">
        <f>IF(VLOOKUP(H24,find_replace!H:H,1,"false")=H24,"TRUE","FALSE")</f>
        <v>TRUE</v>
      </c>
      <c r="K24" s="97" t="s">
        <v>358</v>
      </c>
      <c r="L24" s="97" t="s">
        <v>358</v>
      </c>
      <c r="M24" s="72" t="str">
        <f t="shared" si="0"/>
        <v xml:space="preserve">    field_behaviour: "Behaviour"</v>
      </c>
      <c r="N24" s="51" t="str">
        <f t="shared" si="2"/>
        <v xml:space="preserve">    def_behaviour: "The behaviour of the individual(s) being categorized (e.g., 'Standing,' 'Drinking,' 'Vigilant,' etc.)."</v>
      </c>
      <c r="O24" s="52"/>
      <c r="P24" s="98" t="b">
        <v>0</v>
      </c>
      <c r="Q24" s="101" t="b">
        <v>1</v>
      </c>
      <c r="R24" s="101" t="b">
        <v>1</v>
      </c>
      <c r="S24" s="100" t="s">
        <v>901</v>
      </c>
      <c r="T24" t="s">
        <v>902</v>
      </c>
      <c r="U24" s="13" t="s">
        <v>1907</v>
      </c>
      <c r="V24" t="s">
        <v>4742</v>
      </c>
      <c r="W24" t="str">
        <f t="shared" si="1"/>
        <v xml:space="preserve">    behaviour_ti: "&lt;a href=\"09_glossary.html#behaviour\" target=\"_blank\" data-bs-toggle=\"tooltip\" data-bs-title=\"Behaviour: The behaviour of the individual(s) being categorized (e.g., 'Standing,' 'Drinking,' 'Vigilant,' etc.).\"&gt;&lt;button type=\"button\" class=\"btn btn-bd-tip-info-hidden btn-sm position-relative\"&gt;.&lt;span class=\"position-absolute top-0 start-100 translate-middle\"&gt;{{ icon_info }}&lt;/span&gt;&lt;/button&gt;&lt;/a&gt;"</v>
      </c>
    </row>
    <row r="25" spans="1:24">
      <c r="A25" s="39"/>
      <c r="B25" s="39"/>
      <c r="C25" s="39" t="s">
        <v>0</v>
      </c>
      <c r="D25" s="39"/>
      <c r="E25" s="39"/>
      <c r="F25" s="39" t="s">
        <v>656</v>
      </c>
      <c r="G25" s="39"/>
      <c r="H25" s="42" t="s">
        <v>784</v>
      </c>
      <c r="I25" s="39" t="s">
        <v>634</v>
      </c>
      <c r="J25" s="43" t="str">
        <f>IF(VLOOKUP(H25,find_replace!H:H,1,"false")=H25,"TRUE","FALSE")</f>
        <v>TRUE</v>
      </c>
      <c r="K25" s="67" t="s">
        <v>1384</v>
      </c>
      <c r="L25" s="67" t="s">
        <v>1339</v>
      </c>
      <c r="M25" s="72" t="str">
        <f t="shared" si="0"/>
        <v xml:space="preserve">    term_bias: "Bias"</v>
      </c>
      <c r="N25" s="51" t="str">
        <f t="shared" si="2"/>
        <v xml:space="preserve">    def_bias: "A skewed or altered perspective. Biased data refers to data that may be inaccurate or unevenly portrayed (usually in favour of specific variables) and is therefore not as robust.' (Kemp et al., 2022)."</v>
      </c>
      <c r="O25" s="39"/>
      <c r="P25" s="39"/>
      <c r="Q25" s="39"/>
      <c r="R25" s="39"/>
      <c r="S25" s="100" t="s">
        <v>901</v>
      </c>
      <c r="T25" t="s">
        <v>902</v>
      </c>
      <c r="U25" s="13" t="s">
        <v>1907</v>
      </c>
      <c r="V25" t="s">
        <v>4742</v>
      </c>
      <c r="W25" t="str">
        <f t="shared" si="1"/>
        <v xml:space="preserve">    bias_ti: "&lt;a href=\"09_glossary.html#bias\" target=\"_blank\" data-bs-toggle=\"tooltip\" data-bs-title=\"Bias: A skewed or altered perspective. Biased data refers to data that may be inaccurate or unevenly portrayed (usually in favour of specific variables) and is therefore not as robust.' ({{ rtxt_kemp_et_al_2022 }}).\"&gt;&lt;button type=\"button\" class=\"btn btn-bd-tip-info-hidden btn-sm position-relative\"&gt;.&lt;span class=\"position-absolute top-0 start-100 translate-middle\"&gt;{{ icon_info }}&lt;/span&gt;&lt;/button&gt;&lt;/a&gt;"</v>
      </c>
    </row>
    <row r="26" spans="1:24">
      <c r="A26" s="39"/>
      <c r="B26" s="39"/>
      <c r="C26" s="39" t="s">
        <v>0</v>
      </c>
      <c r="D26" s="39"/>
      <c r="E26" s="39"/>
      <c r="F26" s="39" t="s">
        <v>656</v>
      </c>
      <c r="G26" s="39"/>
      <c r="H26" s="39" t="s">
        <v>783</v>
      </c>
      <c r="I26" s="39" t="s">
        <v>633</v>
      </c>
      <c r="J26" s="43" t="str">
        <f>IF(VLOOKUP(H26,find_replace!H:H,1,"false")=H26,"TRUE","FALSE")</f>
        <v>TRUE</v>
      </c>
      <c r="K26" s="66" t="s">
        <v>1385</v>
      </c>
      <c r="L26" s="66" t="s">
        <v>1340</v>
      </c>
      <c r="M26" s="72" t="str">
        <f t="shared" si="0"/>
        <v xml:space="preserve">    term_biodiversity: "Biodiversity"</v>
      </c>
      <c r="N26" s="51" t="str">
        <f t="shared" si="2"/>
        <v xml:space="preserve">    def_biodiversity: "The variation of life in the natural world. In the context of this guide, biodiversity refers to the variety of different wildlife species found in an area.' (Kemp et al., 2022)."</v>
      </c>
      <c r="O26" s="39"/>
      <c r="P26" s="39"/>
      <c r="Q26" s="39"/>
      <c r="R26" s="39"/>
      <c r="S26" s="100" t="s">
        <v>901</v>
      </c>
      <c r="T26" t="s">
        <v>902</v>
      </c>
      <c r="U26" s="13" t="s">
        <v>1907</v>
      </c>
      <c r="V26" t="s">
        <v>4742</v>
      </c>
      <c r="W26" t="str">
        <f t="shared" si="1"/>
        <v xml:space="preserve">    biodiversity_ti: "&lt;a href=\"09_glossary.html#biodiversity\" target=\"_blank\" data-bs-toggle=\"tooltip\" data-bs-title=\"Biodiversity: The variation of life in the natural world. In the context of this guide, biodiversity refers to the variety of different wildlife species found in an area.' ({{ rtxt_kemp_et_al_2022 }}).\"&gt;&lt;button type=\"button\" class=\"btn btn-bd-tip-info-hidden btn-sm position-relative\"&gt;.&lt;span class=\"position-absolute top-0 start-100 translate-middle\"&gt;{{ icon_info }}&lt;/span&gt;&lt;/button&gt;&lt;/a&gt;"</v>
      </c>
    </row>
    <row r="27" spans="1:24">
      <c r="A27" s="39"/>
      <c r="B27" s="39">
        <v>11</v>
      </c>
      <c r="C27" s="39" t="s">
        <v>429</v>
      </c>
      <c r="D27" s="52" t="s">
        <v>480</v>
      </c>
      <c r="E27" s="39" t="s">
        <v>923</v>
      </c>
      <c r="F27" s="39" t="s">
        <v>772</v>
      </c>
      <c r="G27" s="39" t="s">
        <v>549</v>
      </c>
      <c r="H27" s="52" t="s">
        <v>1290</v>
      </c>
      <c r="I27" s="52" t="s">
        <v>738</v>
      </c>
      <c r="J27" s="43" t="str">
        <f>IF(VLOOKUP(H27,find_replace!H:H,1,"false")=H27,"TRUE","FALSE")</f>
        <v>TRUE</v>
      </c>
      <c r="K27" s="97" t="s">
        <v>338</v>
      </c>
      <c r="L27" s="97" t="s">
        <v>338</v>
      </c>
      <c r="M27" s="72" t="str">
        <f t="shared" si="0"/>
        <v xml:space="preserve">    field_cam_active_on_arrival: "Camera Active On Arrival"</v>
      </c>
      <c r="N27" s="51" t="str">
        <f t="shared" si="2"/>
        <v xml:space="preserve">    def_cam_active_on_arrival: "Whether a camera was functional upon arrival."</v>
      </c>
      <c r="O27" s="52"/>
      <c r="P27" s="98" t="b">
        <v>0</v>
      </c>
      <c r="Q27" s="101" t="b">
        <v>1</v>
      </c>
      <c r="R27" s="101" t="b">
        <v>1</v>
      </c>
      <c r="S27" s="100" t="s">
        <v>901</v>
      </c>
      <c r="T27" t="s">
        <v>902</v>
      </c>
      <c r="U27" s="13" t="s">
        <v>1907</v>
      </c>
      <c r="V27" t="s">
        <v>4742</v>
      </c>
      <c r="W27" t="str">
        <f t="shared" si="1"/>
        <v xml:space="preserve">    cam_active_on_arrival_ti: "&lt;a href=\"09_glossary.html#cam_active_on_arrival\" target=\"_blank\" data-bs-toggle=\"tooltip\" data-bs-title=\"Camera Active On Arrival: Whether a camera was functional upon arrival.\"&gt;&lt;button type=\"button\" class=\"btn btn-bd-tip-info-hidden btn-sm position-relative\"&gt;.&lt;span class=\"position-absolute top-0 start-100 translate-middle\"&gt;{{ icon_info }}&lt;/span&gt;&lt;/button&gt;&lt;/a&gt;"</v>
      </c>
    </row>
    <row r="28" spans="1:24">
      <c r="A28" s="39"/>
      <c r="B28" s="39">
        <v>12</v>
      </c>
      <c r="C28" s="39" t="s">
        <v>429</v>
      </c>
      <c r="D28" s="52" t="s">
        <v>481</v>
      </c>
      <c r="E28" s="39" t="s">
        <v>923</v>
      </c>
      <c r="F28" s="39" t="s">
        <v>772</v>
      </c>
      <c r="G28" s="39" t="s">
        <v>549</v>
      </c>
      <c r="H28" s="52" t="s">
        <v>1291</v>
      </c>
      <c r="I28" s="52" t="s">
        <v>739</v>
      </c>
      <c r="J28" s="43" t="str">
        <f>IF(VLOOKUP(H28,find_replace!H:H,1,"false")=H28,"TRUE","FALSE")</f>
        <v>TRUE</v>
      </c>
      <c r="K28" s="97" t="s">
        <v>337</v>
      </c>
      <c r="L28" s="97" t="s">
        <v>337</v>
      </c>
      <c r="M28" s="72" t="str">
        <f t="shared" si="0"/>
        <v xml:space="preserve">    field_cam_active_on_departure: "Camera Active On Departure"</v>
      </c>
      <c r="N28" s="51" t="str">
        <f t="shared" si="2"/>
        <v xml:space="preserve">    def_cam_active_on_departure: "Whether a camera was functional upon departure."</v>
      </c>
      <c r="O28" s="52"/>
      <c r="P28" s="98" t="b">
        <v>0</v>
      </c>
      <c r="Q28" s="101" t="b">
        <v>1</v>
      </c>
      <c r="R28" s="101" t="b">
        <v>1</v>
      </c>
      <c r="S28" s="100" t="s">
        <v>901</v>
      </c>
      <c r="T28" t="s">
        <v>902</v>
      </c>
      <c r="U28" s="13" t="s">
        <v>1907</v>
      </c>
      <c r="V28" t="s">
        <v>4742</v>
      </c>
      <c r="W28" t="str">
        <f t="shared" si="1"/>
        <v xml:space="preserve">    cam_active_on_departure_ti: "&lt;a href=\"09_glossary.html#cam_active_on_departure\" target=\"_blank\" data-bs-toggle=\"tooltip\" data-bs-title=\"Camera Active On Departure: Whether a camera was functional upon departure.\"&gt;&lt;button type=\"button\" class=\"btn btn-bd-tip-info-hidden btn-sm position-relative\"&gt;.&lt;span class=\"position-absolute top-0 start-100 translate-middle\"&gt;{{ icon_info }}&lt;/span&gt;&lt;/button&gt;&lt;/a&gt;"</v>
      </c>
    </row>
    <row r="29" spans="1:24">
      <c r="A29" s="39"/>
      <c r="B29" s="39">
        <v>13</v>
      </c>
      <c r="C29" s="39" t="s">
        <v>0</v>
      </c>
      <c r="D29" s="43" t="s">
        <v>233</v>
      </c>
      <c r="E29" s="39"/>
      <c r="F29" s="39" t="s">
        <v>772</v>
      </c>
      <c r="G29" s="39" t="s">
        <v>548</v>
      </c>
      <c r="H29" s="52" t="s">
        <v>1292</v>
      </c>
      <c r="I29" s="43" t="s">
        <v>233</v>
      </c>
      <c r="J29" s="43" t="str">
        <f>IF(VLOOKUP(H29,find_replace!H:H,1,"false")=H29,"TRUE","FALSE")</f>
        <v>TRUE</v>
      </c>
      <c r="K29" s="97" t="s">
        <v>232</v>
      </c>
      <c r="L29" s="97" t="s">
        <v>232</v>
      </c>
      <c r="M29" s="72" t="str">
        <f t="shared" si="0"/>
        <v xml:space="preserve">    term_cam_angle: "Camera angle"</v>
      </c>
      <c r="N29" s="51" t="str">
        <f t="shared" si="2"/>
        <v xml:space="preserve">    def_cam_angle: "The degree at which the camera is pointed toward the FOV Target Feature relative to the horizontal ground surface (with respect to slope, if applicable)."</v>
      </c>
      <c r="O29" s="52"/>
      <c r="P29" s="98" t="s">
        <v>51</v>
      </c>
      <c r="Q29" s="99" t="b">
        <v>0</v>
      </c>
      <c r="R29" s="101" t="b">
        <v>1</v>
      </c>
      <c r="S29" s="100" t="s">
        <v>901</v>
      </c>
      <c r="T29" t="s">
        <v>902</v>
      </c>
      <c r="U29" s="13" t="s">
        <v>1907</v>
      </c>
      <c r="V29" t="s">
        <v>4742</v>
      </c>
      <c r="W29" t="str">
        <f t="shared" si="1"/>
        <v xml:space="preserve">    cam_angle_ti: "&lt;a href=\"09_glossary.html#cam_angle\" target=\"_blank\" data-bs-toggle=\"tooltip\" data-bs-title=\"Camera angle: The degree at which the camera is pointed toward the FOV Target Feature relative to the horizontal ground surface (with respect to slope, if applicable).\"&gt;&lt;button type=\"button\" class=\"btn btn-bd-tip-info-hidden btn-sm position-relative\"&gt;.&lt;span class=\"position-absolute top-0 start-100 translate-middle\"&gt;{{ icon_info }}&lt;/span&gt;&lt;/button&gt;&lt;/a&gt;"</v>
      </c>
    </row>
    <row r="30" spans="1:24">
      <c r="A30" s="39"/>
      <c r="B30" s="39">
        <v>14</v>
      </c>
      <c r="C30" s="39" t="s">
        <v>429</v>
      </c>
      <c r="D30" s="52" t="s">
        <v>482</v>
      </c>
      <c r="E30" s="39" t="s">
        <v>923</v>
      </c>
      <c r="F30" s="39" t="s">
        <v>772</v>
      </c>
      <c r="G30" s="39" t="s">
        <v>548</v>
      </c>
      <c r="H30" s="52" t="s">
        <v>1293</v>
      </c>
      <c r="I30" s="52" t="s">
        <v>740</v>
      </c>
      <c r="J30" s="43" t="str">
        <f>IF(VLOOKUP(H30,find_replace!H:H,1,"false")=H30,"TRUE","FALSE")</f>
        <v>TRUE</v>
      </c>
      <c r="K30" s="97" t="s">
        <v>407</v>
      </c>
      <c r="L30" s="97" t="s">
        <v>407</v>
      </c>
      <c r="M30" s="72" t="str">
        <f t="shared" si="0"/>
        <v xml:space="preserve">    field_cam_attachment: "Camera Attachment"</v>
      </c>
      <c r="N30" s="51" t="str">
        <f t="shared" si="2"/>
        <v xml:space="preserve">    def_cam_attachment: "The method*/tools used to attach the camera (e.g., attached to a tree with a bungee cord; reported as codes such as 'Tree + Bungee*/Strap'). If 'Other,' describe in the Camera Location Comments."</v>
      </c>
      <c r="O30" s="52" t="b">
        <v>1</v>
      </c>
      <c r="P30" s="98" t="b">
        <v>0</v>
      </c>
      <c r="Q30" s="101" t="b">
        <v>1</v>
      </c>
      <c r="R30" s="101" t="b">
        <v>1</v>
      </c>
      <c r="S30" s="100" t="s">
        <v>901</v>
      </c>
      <c r="T30" t="s">
        <v>902</v>
      </c>
      <c r="U30" s="13" t="s">
        <v>1907</v>
      </c>
      <c r="V30" t="s">
        <v>4742</v>
      </c>
      <c r="W30" t="str">
        <f t="shared" si="1"/>
        <v xml:space="preserve">    cam_attachment_ti: "&lt;a href=\"09_glossary.html#cam_attachment\" target=\"_blank\" data-bs-toggle=\"tooltip\" data-bs-title=\"Camera Attachment: The method*/tools used to attach the camera (e.g., attached to a tree with a bungee cord; reported as codes such as 'Tree + Bungee*/Strap'). If 'Other,' describe in the Camera Location Comments.\"&gt;&lt;button type=\"button\" class=\"btn btn-bd-tip-info-hidden btn-sm position-relative\"&gt;.&lt;span class=\"position-absolute top-0 start-100 translate-middle\"&gt;{{ icon_info }}&lt;/span&gt;&lt;/button&gt;&lt;/a&gt;"</v>
      </c>
    </row>
    <row r="31" spans="1:24">
      <c r="A31" s="39"/>
      <c r="B31" s="39">
        <v>15</v>
      </c>
      <c r="C31" s="39" t="s">
        <v>429</v>
      </c>
      <c r="D31" s="52" t="s">
        <v>483</v>
      </c>
      <c r="E31" s="39" t="s">
        <v>923</v>
      </c>
      <c r="F31" s="39" t="s">
        <v>772</v>
      </c>
      <c r="G31" s="39" t="s">
        <v>549</v>
      </c>
      <c r="H31" s="52" t="s">
        <v>1294</v>
      </c>
      <c r="I31" s="52" t="s">
        <v>741</v>
      </c>
      <c r="J31" s="43" t="str">
        <f>IF(VLOOKUP(H31,find_replace!H:H,1,"false")=H31,"TRUE","FALSE")</f>
        <v>TRUE</v>
      </c>
      <c r="K31" s="97" t="s">
        <v>336</v>
      </c>
      <c r="L31" s="97" t="s">
        <v>336</v>
      </c>
      <c r="M31" s="72" t="str">
        <f t="shared" si="0"/>
        <v xml:space="preserve">    field_cam_damaged: "Camera Damaged"</v>
      </c>
      <c r="N31" s="51" t="str">
        <f t="shared" si="2"/>
        <v xml:space="preserve">    def_cam_damaged: "Whether the camera was damaged or malfunctioning; if there is any damage to the device (physical or mechanical), the crew should describe the damage in the Service*/Retrieval Comments."</v>
      </c>
      <c r="O31" s="52"/>
      <c r="P31" s="98" t="b">
        <v>0</v>
      </c>
      <c r="Q31" s="101" t="b">
        <v>1</v>
      </c>
      <c r="R31" s="101" t="b">
        <v>1</v>
      </c>
      <c r="S31" s="100" t="s">
        <v>901</v>
      </c>
      <c r="T31" t="s">
        <v>902</v>
      </c>
      <c r="U31" s="13" t="s">
        <v>1907</v>
      </c>
      <c r="V31" t="s">
        <v>4742</v>
      </c>
      <c r="W31" t="str">
        <f t="shared" si="1"/>
        <v xml:space="preserve">    cam_damaged_ti: "&lt;a href=\"09_glossary.html#cam_damaged\" target=\"_blank\" data-bs-toggle=\"tooltip\" data-bs-title=\"Camera Damaged: Whether the camera was damaged or malfunctioning; if there is any damage to the device (physical or mechanical), the crew should describe the damage in the Service*/Retrieval Comments.\"&gt;&lt;button type=\"button\" class=\"btn btn-bd-tip-info-hidden btn-sm position-relative\"&gt;.&lt;span class=\"position-absolute top-0 start-100 translate-middle\"&gt;{{ icon_info }}&lt;/span&gt;&lt;/button&gt;&lt;/a&gt;"</v>
      </c>
    </row>
    <row r="32" spans="1:24">
      <c r="A32" s="39"/>
      <c r="B32" s="39">
        <v>16</v>
      </c>
      <c r="C32" s="39" t="s">
        <v>0</v>
      </c>
      <c r="D32" s="43" t="s">
        <v>231</v>
      </c>
      <c r="E32" s="39"/>
      <c r="F32" s="39" t="s">
        <v>772</v>
      </c>
      <c r="G32" s="39" t="s">
        <v>545</v>
      </c>
      <c r="H32" s="52" t="s">
        <v>1295</v>
      </c>
      <c r="I32" s="43" t="s">
        <v>231</v>
      </c>
      <c r="J32" s="43" t="str">
        <f>IF(VLOOKUP(H32,find_replace!H:H,1,"false")=H32,"TRUE","FALSE")</f>
        <v>TRUE</v>
      </c>
      <c r="K32" s="97" t="s">
        <v>230</v>
      </c>
      <c r="L32" s="97" t="s">
        <v>230</v>
      </c>
      <c r="M32" s="72" t="str">
        <f t="shared" si="0"/>
        <v xml:space="preserve">    term_cam_days_per_cam_location: "Camera days per camera location"</v>
      </c>
      <c r="N32" s="51" t="str">
        <f t="shared" si="2"/>
        <v xml:space="preserve">    def_cam_days_per_cam_location: "The number of days each camera was active and functioning during the period it was deployed (e.g., 24-hour periods or the difference in days between the Deployment Start Date Time and the Deployment End Date Time if there were no interruptions)."</v>
      </c>
      <c r="O32" s="52"/>
      <c r="P32" s="98" t="s">
        <v>51</v>
      </c>
      <c r="Q32" s="99" t="b">
        <v>0</v>
      </c>
      <c r="R32" s="101" t="b">
        <v>1</v>
      </c>
      <c r="S32" s="100" t="s">
        <v>901</v>
      </c>
      <c r="T32" t="s">
        <v>902</v>
      </c>
      <c r="U32" s="13" t="s">
        <v>1907</v>
      </c>
      <c r="V32" t="s">
        <v>4742</v>
      </c>
      <c r="W32" t="str">
        <f t="shared" si="1"/>
        <v xml:space="preserve">    cam_days_per_cam_location_ti: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interruptions).\"&gt;&lt;button type=\"button\" class=\"btn btn-bd-tip-info-hidden btn-sm position-relative\"&gt;.&lt;span class=\"position-absolute top-0 start-100 translate-middle\"&gt;{{ icon_info }}&lt;/span&gt;&lt;/button&gt;&lt;/a&gt;"</v>
      </c>
    </row>
    <row r="33" spans="1:23">
      <c r="A33" s="39"/>
      <c r="B33" s="39">
        <v>17</v>
      </c>
      <c r="C33" s="39" t="s">
        <v>429</v>
      </c>
      <c r="D33" s="43" t="s">
        <v>484</v>
      </c>
      <c r="E33" s="39" t="s">
        <v>923</v>
      </c>
      <c r="F33" s="39" t="s">
        <v>772</v>
      </c>
      <c r="G33" s="39" t="s">
        <v>548</v>
      </c>
      <c r="H33" s="52" t="s">
        <v>1296</v>
      </c>
      <c r="I33" s="43" t="s">
        <v>742</v>
      </c>
      <c r="J33" s="43" t="str">
        <f>IF(VLOOKUP(H33,find_replace!H:H,1,"false")=H33,"TRUE","FALSE")</f>
        <v>TRUE</v>
      </c>
      <c r="K33" s="97" t="s">
        <v>359</v>
      </c>
      <c r="L33" s="97" t="s">
        <v>359</v>
      </c>
      <c r="M33" s="72" t="str">
        <f t="shared" si="0"/>
        <v xml:space="preserve">    field_cam_direction: "Camera Direction (degrees)"</v>
      </c>
      <c r="N33" s="51" t="str">
        <f t="shared" si="2"/>
        <v xml:space="preserve">    def_cam_direction: "The cardinal direction that a camera faces. Ideally, cameras should face north (N; i.e. '0' degrees), or south (S; i.e. '180' degrees) if north is not possible. The Camera Direction should be chosen to ensure the field of view (FOV) is of the original FOV target feature."</v>
      </c>
      <c r="O33" s="52"/>
      <c r="P33" s="98" t="b">
        <v>0</v>
      </c>
      <c r="Q33" s="101" t="b">
        <v>1</v>
      </c>
      <c r="R33" s="101" t="b">
        <v>1</v>
      </c>
      <c r="S33" s="100" t="s">
        <v>901</v>
      </c>
      <c r="T33" t="s">
        <v>902</v>
      </c>
      <c r="U33" s="13" t="s">
        <v>1907</v>
      </c>
      <c r="V33" t="s">
        <v>4742</v>
      </c>
      <c r="W33" t="str">
        <f t="shared" si="1"/>
        <v xml:space="preserve">    cam_direction_ti: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feature.\"&gt;&lt;button type=\"button\" class=\"btn btn-bd-tip-info-hidden btn-sm position-relative\"&gt;.&lt;span class=\"position-absolute top-0 start-100 translate-middle\"&gt;{{ icon_info }}&lt;/span&gt;&lt;/button&gt;&lt;/a&gt;"</v>
      </c>
    </row>
    <row r="34" spans="1:23">
      <c r="A34" s="39"/>
      <c r="B34" s="39">
        <v>18</v>
      </c>
      <c r="C34" s="39" t="s">
        <v>429</v>
      </c>
      <c r="D34" s="52" t="s">
        <v>4807</v>
      </c>
      <c r="E34" s="39" t="s">
        <v>923</v>
      </c>
      <c r="F34" s="39" t="s">
        <v>772</v>
      </c>
      <c r="G34" s="39" t="s">
        <v>548</v>
      </c>
      <c r="H34" s="52" t="s">
        <v>1297</v>
      </c>
      <c r="I34" s="52" t="s">
        <v>1486</v>
      </c>
      <c r="J34" s="43" t="str">
        <f>IF(VLOOKUP(H34,find_replace!H:H,1,"false")=H34,"TRUE","FALSE")</f>
        <v>TRUE</v>
      </c>
      <c r="K34" s="97" t="s">
        <v>298</v>
      </c>
      <c r="L34" s="97" t="s">
        <v>298</v>
      </c>
      <c r="M34" s="72" t="str">
        <f t="shared" si="0"/>
        <v xml:space="preserve">    field_cam_height: "Camera Height (m)"</v>
      </c>
      <c r="N34" s="51" t="str">
        <f t="shared" si="2"/>
        <v xml:space="preserve">    def_cam_height: "The height from the ground (below snow) to the bottom of the lens (metres; to the nearest 0.05 m)."</v>
      </c>
      <c r="O34" s="52"/>
      <c r="P34" s="98" t="b">
        <v>1</v>
      </c>
      <c r="Q34" s="101" t="b">
        <v>1</v>
      </c>
      <c r="R34" s="101" t="b">
        <v>1</v>
      </c>
      <c r="S34" s="100" t="s">
        <v>901</v>
      </c>
      <c r="T34" t="s">
        <v>902</v>
      </c>
      <c r="U34" s="13" t="s">
        <v>1907</v>
      </c>
      <c r="V34" t="s">
        <v>4742</v>
      </c>
      <c r="W34" t="str">
        <f t="shared" si="1"/>
        <v xml:space="preserve">    cam_height_ti: "&lt;a href=\"09_glossary.html#cam_height\" target=\"_blank\" data-bs-toggle=\"tooltip\" data-bs-title=\"Camera Height (m): The height from the ground (below snow) to the bottom of the lens (metres; to the nearest 0.05 m).\"&gt;&lt;button type=\"button\" class=\"btn btn-bd-tip-info-hidden btn-sm position-relative\"&gt;.&lt;span class=\"position-absolute top-0 start-100 translate-middle\"&gt;{{ icon_info }}&lt;/span&gt;&lt;/button&gt;&lt;/a&gt;"</v>
      </c>
    </row>
    <row r="35" spans="1:23">
      <c r="A35" s="39"/>
      <c r="B35" s="39">
        <v>19</v>
      </c>
      <c r="C35" s="39" t="s">
        <v>429</v>
      </c>
      <c r="D35" s="52" t="s">
        <v>4788</v>
      </c>
      <c r="E35" s="39" t="s">
        <v>923</v>
      </c>
      <c r="F35" s="39" t="s">
        <v>772</v>
      </c>
      <c r="G35" s="39" t="s">
        <v>549</v>
      </c>
      <c r="H35" s="52" t="s">
        <v>1298</v>
      </c>
      <c r="I35" s="52" t="s">
        <v>687</v>
      </c>
      <c r="J35" s="43" t="str">
        <f>IF(VLOOKUP(H35,find_replace!H:H,1,"false")=H35,"TRUE","FALSE")</f>
        <v>TRUE</v>
      </c>
      <c r="K35" s="97" t="s">
        <v>297</v>
      </c>
      <c r="L35" s="97" t="s">
        <v>297</v>
      </c>
      <c r="M35" s="72" t="str">
        <f t="shared" si="0"/>
        <v xml:space="preserve">    field_cam_id: "Camera ID"</v>
      </c>
      <c r="N35" s="51" t="str">
        <f t="shared" si="2"/>
        <v xml:space="preserve">    def_cam_id: "A unique alphanumeric ID for the camera that distinguishes it from other cameras of the same make or model."</v>
      </c>
      <c r="O35" s="52"/>
      <c r="P35" s="98" t="b">
        <v>1</v>
      </c>
      <c r="Q35" s="101" t="b">
        <v>1</v>
      </c>
      <c r="R35" s="101" t="b">
        <v>1</v>
      </c>
      <c r="S35" s="100" t="s">
        <v>901</v>
      </c>
      <c r="T35" t="s">
        <v>902</v>
      </c>
      <c r="U35" s="13" t="s">
        <v>1907</v>
      </c>
      <c r="V35" t="s">
        <v>4742</v>
      </c>
      <c r="W35" t="str">
        <f t="shared" si="1"/>
        <v xml:space="preserve">    cam_id_ti: "&lt;a href=\"09_glossary.html#cam_id\" target=\"_blank\" data-bs-toggle=\"tooltip\" data-bs-title=\"Camera ID: A unique alphanumeric ID for the camera that distinguishes it from other cameras of the same make or model.\"&gt;&lt;button type=\"button\" class=\"btn btn-bd-tip-info-hidden btn-sm position-relative\"&gt;.&lt;span class=\"position-absolute top-0 start-100 translate-middle\"&gt;{{ icon_info }}&lt;/span&gt;&lt;/button&gt;&lt;/a&gt;"</v>
      </c>
    </row>
    <row r="36" spans="1:23">
      <c r="A36" s="39"/>
      <c r="B36" s="39">
        <v>21</v>
      </c>
      <c r="C36" s="39" t="s">
        <v>429</v>
      </c>
      <c r="D36" s="52" t="s">
        <v>485</v>
      </c>
      <c r="E36" s="39" t="s">
        <v>923</v>
      </c>
      <c r="F36" s="39" t="s">
        <v>772</v>
      </c>
      <c r="G36" s="39" t="s">
        <v>552</v>
      </c>
      <c r="H36" s="52" t="s">
        <v>1300</v>
      </c>
      <c r="I36" s="52" t="s">
        <v>743</v>
      </c>
      <c r="J36" s="43" t="str">
        <f>IF(VLOOKUP(H36,find_replace!H:H,1,"false")=H36,"TRUE","FALSE")</f>
        <v>TRUE</v>
      </c>
      <c r="K36" s="97" t="s">
        <v>829</v>
      </c>
      <c r="L36" s="97" t="s">
        <v>829</v>
      </c>
      <c r="M36" s="72" t="str">
        <f t="shared" si="0"/>
        <v xml:space="preserve">    field_cam_location_characteristics: "Camera Location Characteristic(s)"</v>
      </c>
      <c r="N36" s="51" t="str">
        <f t="shared" si="2"/>
        <v xml:space="preserve">    def_cam_location_characteristics: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v>
      </c>
      <c r="O36" s="52" t="b">
        <v>1</v>
      </c>
      <c r="P36" s="98" t="b">
        <v>0</v>
      </c>
      <c r="Q36" s="101" t="b">
        <v>1</v>
      </c>
      <c r="R36" s="101" t="b">
        <v>1</v>
      </c>
      <c r="S36" s="100" t="s">
        <v>901</v>
      </c>
      <c r="T36" t="s">
        <v>902</v>
      </c>
      <c r="U36" s="13" t="s">
        <v>1907</v>
      </c>
      <c r="V36" t="s">
        <v>4742</v>
      </c>
      <c r="W36" t="str">
        <f t="shared" si="1"/>
        <v xml:space="preserve">    cam_location_characteristics_ti: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Comments.\"&gt;&lt;button type=\"button\" class=\"btn btn-bd-tip-info-hidden btn-sm position-relative\"&gt;.&lt;span class=\"position-absolute top-0 start-100 translate-middle\"&gt;{{ icon_info }}&lt;/span&gt;&lt;/button&gt;&lt;/a&gt;"</v>
      </c>
    </row>
    <row r="37" spans="1:23">
      <c r="A37" s="39"/>
      <c r="B37" s="39">
        <v>22</v>
      </c>
      <c r="C37" s="39" t="s">
        <v>429</v>
      </c>
      <c r="D37" s="52" t="s">
        <v>486</v>
      </c>
      <c r="E37" s="39" t="s">
        <v>923</v>
      </c>
      <c r="F37" s="39" t="s">
        <v>772</v>
      </c>
      <c r="G37" s="39" t="s">
        <v>552</v>
      </c>
      <c r="H37" s="52" t="s">
        <v>1301</v>
      </c>
      <c r="I37" s="52" t="s">
        <v>744</v>
      </c>
      <c r="J37" s="43" t="str">
        <f>IF(VLOOKUP(H37,find_replace!H:H,1,"false")=H37,"TRUE","FALSE")</f>
        <v>TRUE</v>
      </c>
      <c r="K37" s="97" t="s">
        <v>335</v>
      </c>
      <c r="L37" s="97" t="s">
        <v>335</v>
      </c>
      <c r="M37" s="72" t="str">
        <f t="shared" si="0"/>
        <v xml:space="preserve">    field_cam_location_comments: "Camera Location Comments"</v>
      </c>
      <c r="N37" s="51" t="str">
        <f t="shared" si="2"/>
        <v xml:space="preserve">    def_cam_location_comments: "Comments describing additional details about a camera location."</v>
      </c>
      <c r="O37" s="52"/>
      <c r="P37" s="98" t="b">
        <v>0</v>
      </c>
      <c r="Q37" s="101" t="b">
        <v>1</v>
      </c>
      <c r="R37" s="101" t="b">
        <v>1</v>
      </c>
      <c r="S37" s="100" t="s">
        <v>901</v>
      </c>
      <c r="T37" t="s">
        <v>902</v>
      </c>
      <c r="U37" s="13" t="s">
        <v>1907</v>
      </c>
      <c r="V37" t="s">
        <v>4742</v>
      </c>
      <c r="W37" t="str">
        <f t="shared" si="1"/>
        <v xml:space="preserve">    cam_location_comments_ti: "&lt;a href=\"09_glossary.html#cam_location_comments\" target=\"_blank\" data-bs-toggle=\"tooltip\" data-bs-title=\"Camera Location Comments: Comments describing additional details about a camera location.\"&gt;&lt;button type=\"button\" class=\"btn btn-bd-tip-info-hidden btn-sm position-relative\"&gt;.&lt;span class=\"position-absolute top-0 start-100 translate-middle\"&gt;{{ icon_info }}&lt;/span&gt;&lt;/button&gt;&lt;/a&gt;"</v>
      </c>
    </row>
    <row r="38" spans="1:23">
      <c r="A38" s="39"/>
      <c r="B38" s="39">
        <v>23</v>
      </c>
      <c r="C38" s="39" t="s">
        <v>429</v>
      </c>
      <c r="D38" s="52" t="s">
        <v>4794</v>
      </c>
      <c r="E38" s="39" t="s">
        <v>923</v>
      </c>
      <c r="F38" s="39" t="s">
        <v>772</v>
      </c>
      <c r="G38" s="39" t="s">
        <v>552</v>
      </c>
      <c r="H38" s="52" t="s">
        <v>1302</v>
      </c>
      <c r="I38" s="52" t="s">
        <v>688</v>
      </c>
      <c r="J38" s="43" t="str">
        <f>IF(VLOOKUP(H38,find_replace!H:H,1,"false")=H38,"TRUE","FALSE")</f>
        <v>TRUE</v>
      </c>
      <c r="K38" s="97" t="s">
        <v>361</v>
      </c>
      <c r="L38" s="97" t="s">
        <v>361</v>
      </c>
      <c r="M38" s="72" t="str">
        <f t="shared" si="0"/>
        <v xml:space="preserve">    field_cam_location_name: "Camera Location Name"</v>
      </c>
      <c r="N38" s="51" t="str">
        <f t="shared" si="2"/>
        <v xml:space="preserve">    def_cam_location_name: "A unique alphanumeric identifier for the location where a single camera was placed (e.g., 'bh1,' 'bh2')."</v>
      </c>
      <c r="O38" s="52"/>
      <c r="P38" s="98" t="b">
        <v>1</v>
      </c>
      <c r="Q38" s="101" t="b">
        <v>1</v>
      </c>
      <c r="R38" s="101" t="b">
        <v>1</v>
      </c>
      <c r="S38" s="100" t="s">
        <v>901</v>
      </c>
      <c r="T38" t="s">
        <v>902</v>
      </c>
      <c r="U38" s="13" t="s">
        <v>1907</v>
      </c>
      <c r="V38" t="s">
        <v>4742</v>
      </c>
      <c r="W38" t="str">
        <f t="shared" si="1"/>
        <v xml:space="preserve">    cam_location_name_ti: "&lt;a href=\"09_glossary.html#cam_location_name\" target=\"_blank\" data-bs-toggle=\"tooltip\" data-bs-title=\"Camera Location Name: A unique alphanumeric identifier for the location where a single camera was placed (e.g., 'bh1,' 'bh2').\"&gt;&lt;button type=\"button\" class=\"btn btn-bd-tip-info-hidden btn-sm position-relative\"&gt;.&lt;span class=\"position-absolute top-0 start-100 translate-middle\"&gt;{{ icon_info }}&lt;/span&gt;&lt;/button&gt;&lt;/a&gt;"</v>
      </c>
    </row>
    <row r="39" spans="1:23">
      <c r="A39" s="39"/>
      <c r="B39" s="39">
        <v>20</v>
      </c>
      <c r="C39" s="39" t="s">
        <v>0</v>
      </c>
      <c r="D39" s="43" t="s">
        <v>229</v>
      </c>
      <c r="E39" s="39"/>
      <c r="F39" s="39" t="s">
        <v>772</v>
      </c>
      <c r="G39" s="39" t="s">
        <v>552</v>
      </c>
      <c r="H39" s="52" t="s">
        <v>1299</v>
      </c>
      <c r="I39" s="43" t="s">
        <v>229</v>
      </c>
      <c r="J39" s="43" t="str">
        <f>IF(VLOOKUP(H39,find_replace!H:H,1,"false")=H39,"TRUE","FALSE")</f>
        <v>TRUE</v>
      </c>
      <c r="K39" s="97" t="s">
        <v>360</v>
      </c>
      <c r="L39" s="97" t="s">
        <v>360</v>
      </c>
      <c r="M39" s="72" t="str">
        <f t="shared" si="0"/>
        <v xml:space="preserve">    term_cam_location: "Camera location"</v>
      </c>
      <c r="N39" s="51" t="str">
        <f t="shared" si="2"/>
        <v xml:space="preserve">    def_cam_location: "The location where a single camera was placed (recorded as 'Camera Location Name')."</v>
      </c>
      <c r="O39" s="52"/>
      <c r="P39" s="98" t="s">
        <v>51</v>
      </c>
      <c r="Q39" s="101" t="b">
        <v>1</v>
      </c>
      <c r="R39" s="101" t="b">
        <v>1</v>
      </c>
      <c r="S39" s="100" t="s">
        <v>901</v>
      </c>
      <c r="T39" t="s">
        <v>902</v>
      </c>
      <c r="U39" s="13" t="s">
        <v>1907</v>
      </c>
      <c r="V39" t="s">
        <v>4742</v>
      </c>
      <c r="W39" t="str">
        <f t="shared" si="1"/>
        <v xml:space="preserve">    cam_location_ti: "&lt;a href=\"09_glossary.html#cam_location\" target=\"_blank\" data-bs-toggle=\"tooltip\" data-bs-title=\"Camera location: The location where a single camera was placed (recorded as 'Camera Location Name').\"&gt;&lt;button type=\"button\" class=\"btn btn-bd-tip-info-hidden btn-sm position-relative\"&gt;.&lt;span class=\"position-absolute top-0 start-100 translate-middle\"&gt;{{ icon_info }}&lt;/span&gt;&lt;/button&gt;&lt;/a&gt;"</v>
      </c>
    </row>
    <row r="40" spans="1:23">
      <c r="A40" s="39"/>
      <c r="B40" s="39">
        <v>24</v>
      </c>
      <c r="C40" s="39" t="s">
        <v>429</v>
      </c>
      <c r="D40" s="52" t="s">
        <v>4810</v>
      </c>
      <c r="E40" s="39" t="s">
        <v>923</v>
      </c>
      <c r="F40" s="39" t="s">
        <v>772</v>
      </c>
      <c r="G40" s="39" t="s">
        <v>549</v>
      </c>
      <c r="H40" s="52" t="s">
        <v>1303</v>
      </c>
      <c r="I40" s="52" t="s">
        <v>689</v>
      </c>
      <c r="J40" s="43" t="str">
        <f>IF(VLOOKUP(H40,find_replace!H:H,1,"false")=H40,"TRUE","FALSE")</f>
        <v>TRUE</v>
      </c>
      <c r="K40" s="97" t="s">
        <v>362</v>
      </c>
      <c r="L40" s="97" t="s">
        <v>362</v>
      </c>
      <c r="M40" s="72" t="str">
        <f t="shared" si="0"/>
        <v xml:space="preserve">    field_cam_make: "Camera Make"</v>
      </c>
      <c r="N40" s="51" t="str">
        <f t="shared" si="2"/>
        <v xml:space="preserve">    def_cam_make: "The make of a particular camera (i.e., the manufacturer, e.g., 'Reconyx' or 'Bushnell')."</v>
      </c>
      <c r="O40" s="52"/>
      <c r="P40" s="98" t="b">
        <v>1</v>
      </c>
      <c r="Q40" s="101" t="b">
        <v>1</v>
      </c>
      <c r="R40" s="101" t="b">
        <v>1</v>
      </c>
      <c r="S40" s="100" t="s">
        <v>901</v>
      </c>
      <c r="T40" t="s">
        <v>902</v>
      </c>
      <c r="U40" s="13" t="s">
        <v>1907</v>
      </c>
      <c r="V40" t="s">
        <v>4742</v>
      </c>
      <c r="W40" t="str">
        <f t="shared" si="1"/>
        <v xml:space="preserve">    cam_make_ti: "&lt;a href=\"09_glossary.html#cam_make\" target=\"_blank\" data-bs-toggle=\"tooltip\" data-bs-title=\"Camera Make: The make of a particular camera (i.e., the manufacturer, e.g., 'Reconyx' or 'Bushnell').\"&gt;&lt;button type=\"button\" class=\"btn btn-bd-tip-info-hidden btn-sm position-relative\"&gt;.&lt;span class=\"position-absolute top-0 start-100 translate-middle\"&gt;{{ icon_info }}&lt;/span&gt;&lt;/button&gt;&lt;/a&gt;"</v>
      </c>
    </row>
    <row r="41" spans="1:23">
      <c r="A41" s="39"/>
      <c r="B41" s="39">
        <v>25</v>
      </c>
      <c r="C41" s="39" t="s">
        <v>429</v>
      </c>
      <c r="D41" s="52" t="s">
        <v>4812</v>
      </c>
      <c r="E41" s="39" t="s">
        <v>923</v>
      </c>
      <c r="F41" s="39" t="s">
        <v>772</v>
      </c>
      <c r="G41" s="39" t="s">
        <v>549</v>
      </c>
      <c r="H41" s="52" t="s">
        <v>1305</v>
      </c>
      <c r="I41" s="52" t="s">
        <v>691</v>
      </c>
      <c r="J41" s="43" t="str">
        <f>IF(VLOOKUP(H41,find_replace!H:H,1,"false")=H41,"TRUE","FALSE")</f>
        <v>TRUE</v>
      </c>
      <c r="K41" s="97" t="s">
        <v>363</v>
      </c>
      <c r="L41" s="97" t="s">
        <v>363</v>
      </c>
      <c r="M41" s="72" t="str">
        <f t="shared" si="0"/>
        <v xml:space="preserve">    field_cam_model: "Camera Model"</v>
      </c>
      <c r="N41" s="51" t="str">
        <f t="shared" si="2"/>
        <v xml:space="preserve">    def_cam_model: "The model number or name of a particular camera (e.g., 'PC900' or 'Trophy Cam HD')."</v>
      </c>
      <c r="O41" s="52"/>
      <c r="P41" s="98" t="b">
        <v>1</v>
      </c>
      <c r="Q41" s="101" t="b">
        <v>1</v>
      </c>
      <c r="R41" s="101" t="b">
        <v>1</v>
      </c>
      <c r="S41" s="100" t="s">
        <v>901</v>
      </c>
      <c r="T41" t="s">
        <v>902</v>
      </c>
      <c r="U41" s="13" t="s">
        <v>1907</v>
      </c>
      <c r="V41" t="s">
        <v>4742</v>
      </c>
      <c r="W41" t="str">
        <f t="shared" si="1"/>
        <v xml:space="preserve">    cam_model_ti: "&lt;a href=\"09_glossary.html#cam_model\" target=\"_blank\" data-bs-toggle=\"tooltip\" data-bs-title=\"Camera Model: The model number or name of a particular camera (e.g., 'PC900' or 'Trophy Cam HD').\"&gt;&lt;button type=\"button\" class=\"btn btn-bd-tip-info-hidden btn-sm position-relative\"&gt;.&lt;span class=\"position-absolute top-0 start-100 translate-middle\"&gt;{{ icon_info }}&lt;/span&gt;&lt;/button&gt;&lt;/a&gt;"</v>
      </c>
    </row>
    <row r="42" spans="1:23">
      <c r="A42" s="39"/>
      <c r="B42" s="39">
        <v>26</v>
      </c>
      <c r="C42" s="39" t="s">
        <v>429</v>
      </c>
      <c r="D42" s="52" t="s">
        <v>4817</v>
      </c>
      <c r="E42" s="39" t="s">
        <v>923</v>
      </c>
      <c r="F42" s="39" t="s">
        <v>772</v>
      </c>
      <c r="G42" s="39" t="s">
        <v>549</v>
      </c>
      <c r="H42" s="52" t="s">
        <v>1307</v>
      </c>
      <c r="I42" s="52" t="s">
        <v>693</v>
      </c>
      <c r="J42" s="43" t="str">
        <f>IF(VLOOKUP(H42,find_replace!H:H,1,"false")=H42,"TRUE","FALSE")</f>
        <v>TRUE</v>
      </c>
      <c r="K42" s="97" t="s">
        <v>364</v>
      </c>
      <c r="L42" s="97" t="s">
        <v>364</v>
      </c>
      <c r="M42" s="72" t="str">
        <f t="shared" si="0"/>
        <v xml:space="preserve">    field_cam_serial_number: "Camera Serial Number"</v>
      </c>
      <c r="N42" s="51" t="str">
        <f t="shared" si="2"/>
        <v xml:space="preserve">    def_cam_serial_number: "The serial number of a particular camera, which is usually found inside the camera cover (e.g., 'P900FF04152022')."</v>
      </c>
      <c r="O42" s="52"/>
      <c r="P42" s="98" t="b">
        <v>1</v>
      </c>
      <c r="Q42" s="101" t="b">
        <v>1</v>
      </c>
      <c r="R42" s="101" t="b">
        <v>1</v>
      </c>
      <c r="S42" s="100" t="s">
        <v>901</v>
      </c>
      <c r="T42" t="s">
        <v>902</v>
      </c>
      <c r="U42" s="13" t="s">
        <v>1907</v>
      </c>
      <c r="V42" t="s">
        <v>4742</v>
      </c>
      <c r="W42" t="str">
        <f t="shared" si="1"/>
        <v xml:space="preserve">    cam_serial_number_ti: "&lt;a href=\"09_glossary.html#cam_serial_number\" target=\"_blank\" data-bs-toggle=\"tooltip\" data-bs-title=\"Camera Serial Number: The serial number of a particular camera, which is usually found inside the camera cover (e.g., 'P900FF04152022').\"&gt;&lt;button type=\"button\" class=\"btn btn-bd-tip-info-hidden btn-sm position-relative\"&gt;.&lt;span class=\"position-absolute top-0 start-100 translate-middle\"&gt;{{ icon_info }}&lt;/span&gt;&lt;/button&gt;&lt;/a&gt;"</v>
      </c>
    </row>
    <row r="43" spans="1:23">
      <c r="A43" s="39"/>
      <c r="B43" s="39">
        <v>27</v>
      </c>
      <c r="C43" s="39" t="s">
        <v>0</v>
      </c>
      <c r="D43" s="43" t="s">
        <v>228</v>
      </c>
      <c r="E43" s="39"/>
      <c r="F43" s="39" t="s">
        <v>772</v>
      </c>
      <c r="G43" s="39" t="s">
        <v>545</v>
      </c>
      <c r="H43" s="52" t="s">
        <v>1309</v>
      </c>
      <c r="I43" s="43" t="s">
        <v>228</v>
      </c>
      <c r="J43" s="43" t="str">
        <f>IF(VLOOKUP(H43,find_replace!H:H,1,"false")=H43,"TRUE","FALSE")</f>
        <v>TRUE</v>
      </c>
      <c r="K43" s="97" t="s">
        <v>837</v>
      </c>
      <c r="L43" s="97" t="s">
        <v>857</v>
      </c>
      <c r="M43" s="72" t="str">
        <f t="shared" si="0"/>
        <v xml:space="preserve">    term_cam_spacing: "Camera spacing"</v>
      </c>
      <c r="N43" s="51" t="str">
        <f t="shared" si="2"/>
        <v xml:space="preserve">    def_cam_spacing: "The distance between cameras (i.e., also referred to as 'inter-trap distance'). This will be influenced by the chosen sampling design, the survey Objectives, the Target Species and data analysis."</v>
      </c>
      <c r="O43" s="52"/>
      <c r="P43" s="98" t="s">
        <v>51</v>
      </c>
      <c r="Q43" s="99" t="b">
        <v>0</v>
      </c>
      <c r="R43" s="101" t="b">
        <v>1</v>
      </c>
      <c r="S43" s="100" t="s">
        <v>901</v>
      </c>
      <c r="T43" t="s">
        <v>902</v>
      </c>
      <c r="U43" s="13" t="s">
        <v>1907</v>
      </c>
      <c r="V43" t="s">
        <v>4742</v>
      </c>
      <c r="W43" t="str">
        <f t="shared" si="1"/>
        <v xml:space="preserve">    cam_spacing_ti: "&lt;a href=\"09_glossary.html#cam_spacing\" target=\"_blank\" data-bs-toggle=\"tooltip\" data-bs-title=\"Camera spacing: The distance between cameras (i.e., also referred to as 'inter-trap distance'). This will be influenced by the chosen sampling design, the [survey](#survey) Objectives, the Target Species and data analysis.\"&gt;&lt;button type=\"button\" class=\"btn btn-bd-tip-info-hidden btn-sm position-relative\"&gt;.&lt;span class=\"position-absolute top-0 start-100 translate-middle\"&gt;{{ icon_info }}&lt;/span&gt;&lt;/button&gt;&lt;/a&gt;"</v>
      </c>
    </row>
    <row r="44" spans="1:23">
      <c r="A44" s="39"/>
      <c r="B44" s="39">
        <v>32</v>
      </c>
      <c r="C44" s="39" t="s">
        <v>0</v>
      </c>
      <c r="D44" s="43" t="s">
        <v>221</v>
      </c>
      <c r="E44" s="39"/>
      <c r="F44" s="39" t="s">
        <v>772</v>
      </c>
      <c r="G44" s="39" t="s">
        <v>546</v>
      </c>
      <c r="H44" s="52" t="s">
        <v>220</v>
      </c>
      <c r="I44" s="43" t="s">
        <v>221</v>
      </c>
      <c r="J44" s="43" t="str">
        <f>IF(VLOOKUP(H44,find_replace!H:H,1,"false")=H44,"TRUE","FALSE")</f>
        <v>TRUE</v>
      </c>
      <c r="K44" s="97" t="s">
        <v>365</v>
      </c>
      <c r="L44" s="97" t="s">
        <v>365</v>
      </c>
      <c r="M44" s="72" t="str">
        <f t="shared" si="0"/>
        <v xml:space="preserve">    term_crew: "Crew"</v>
      </c>
      <c r="N44" s="51" t="str">
        <f t="shared" si="2"/>
        <v xml:space="preserve">    def_crew: "The first and last names of all the individuals who collected data during the deployment visit ('Deployment Crew') and Service*/Retrieval visit ('Service*/Retrieval Crew')."</v>
      </c>
      <c r="O44" s="52"/>
      <c r="P44" s="98" t="s">
        <v>51</v>
      </c>
      <c r="Q44" s="101" t="b">
        <v>1</v>
      </c>
      <c r="R44" s="101" t="b">
        <v>1</v>
      </c>
      <c r="S44" s="100" t="s">
        <v>901</v>
      </c>
      <c r="T44" t="s">
        <v>902</v>
      </c>
      <c r="U44" s="13" t="s">
        <v>1907</v>
      </c>
      <c r="V44" t="s">
        <v>4742</v>
      </c>
      <c r="W44" t="str">
        <f t="shared" si="1"/>
        <v xml:space="preserve">    crew_ti: "&lt;a href=\"09_glossary.html#crew\" target=\"_blank\" data-bs-toggle=\"tooltip\" data-bs-title=\"Crew: The first and last names of all the individuals who collected data during the deployment visit ('Deployment Crew') and Service*/Retrieval visit ('Service*/Retrieval Crew').\"&gt;&lt;button type=\"button\" class=\"btn btn-bd-tip-info-hidden btn-sm position-relative\"&gt;.&lt;span class=\"position-absolute top-0 start-100 translate-middle\"&gt;{{ icon_info }}&lt;/span&gt;&lt;/button&gt;&lt;/a&gt;"</v>
      </c>
    </row>
    <row r="45" spans="1:23">
      <c r="A45" s="39"/>
      <c r="B45" s="39">
        <v>33</v>
      </c>
      <c r="C45" s="39" t="s">
        <v>0</v>
      </c>
      <c r="D45" s="43" t="s">
        <v>219</v>
      </c>
      <c r="E45" s="39"/>
      <c r="F45" s="39" t="s">
        <v>772</v>
      </c>
      <c r="G45" s="52" t="s">
        <v>547</v>
      </c>
      <c r="H45" s="52" t="s">
        <v>218</v>
      </c>
      <c r="I45" s="43" t="s">
        <v>219</v>
      </c>
      <c r="J45" s="43" t="str">
        <f>IF(VLOOKUP(H45,find_replace!H:H,1,"false")=H45,"TRUE","FALSE")</f>
        <v>TRUE</v>
      </c>
      <c r="K45" s="97" t="s">
        <v>830</v>
      </c>
      <c r="L45" s="97" t="s">
        <v>856</v>
      </c>
      <c r="M45" s="72" t="str">
        <f t="shared" si="0"/>
        <v xml:space="preserve">    term_cumulative_det_probability: "Cumulative detection probability"</v>
      </c>
      <c r="N45" s="51" t="str">
        <f t="shared" si="2"/>
        <v xml:space="preserve">    def_cumulative_det_probability: "The probability of detecting a species at least once during the entire survey (Steenweg et al., 2019)."</v>
      </c>
      <c r="O45" s="52"/>
      <c r="P45" s="98" t="s">
        <v>51</v>
      </c>
      <c r="Q45" s="99" t="b">
        <v>0</v>
      </c>
      <c r="R45" s="101" t="b">
        <v>1</v>
      </c>
      <c r="S45" s="100" t="s">
        <v>901</v>
      </c>
      <c r="T45" t="s">
        <v>902</v>
      </c>
      <c r="U45" s="13" t="s">
        <v>1907</v>
      </c>
      <c r="V45" t="s">
        <v>4742</v>
      </c>
      <c r="W45" t="str">
        <f t="shared" si="1"/>
        <v xml:space="preserve">    cumulative_det_probability_ti: "&lt;a href=\"09_glossary.html#cumulative_det_probability\" target=\"_blank\" data-bs-toggle=\"tooltip\" data-bs-title=\"Cumulative detection probability: The probability of detecting a species at least once during the entire {{ tl_survey }} (Steenweg et al., 2019).\"&gt;&lt;button type=\"button\" class=\"btn btn-bd-tip-info-hidden btn-sm position-relative\"&gt;.&lt;span class=\"position-absolute top-0 start-100 translate-middle\"&gt;{{ icon_info }}&lt;/span&gt;&lt;/button&gt;&lt;/a&gt;"</v>
      </c>
    </row>
    <row r="46" spans="1:23">
      <c r="A46" s="39"/>
      <c r="B46" s="39"/>
      <c r="C46" s="39" t="s">
        <v>0</v>
      </c>
      <c r="D46" s="39"/>
      <c r="E46" s="39"/>
      <c r="F46" s="39" t="s">
        <v>656</v>
      </c>
      <c r="G46" s="39"/>
      <c r="H46" s="39" t="s">
        <v>785</v>
      </c>
      <c r="I46" s="39" t="s">
        <v>635</v>
      </c>
      <c r="J46" s="43" t="str">
        <f>IF(VLOOKUP(H46,find_replace!H:H,1,"false")=H46,"TRUE","FALSE")</f>
        <v>TRUE</v>
      </c>
      <c r="K46" s="67" t="s">
        <v>1387</v>
      </c>
      <c r="L46" s="67" t="s">
        <v>1342</v>
      </c>
      <c r="M46" s="72" t="str">
        <f t="shared" si="0"/>
        <v xml:space="preserve">    term_data: "Data"</v>
      </c>
      <c r="N46" s="51" t="str">
        <f t="shared" si="2"/>
        <v xml:space="preserve">    def_data: "Information, commonly facts or numbers, that are collected and can be examined and/or measured to help guide decision-making.' (Kemp et al., 2022)."</v>
      </c>
      <c r="O46" s="39"/>
      <c r="P46" s="39"/>
      <c r="Q46" s="39"/>
      <c r="R46" s="39"/>
      <c r="S46" s="100" t="s">
        <v>901</v>
      </c>
      <c r="T46" t="s">
        <v>902</v>
      </c>
      <c r="U46" s="13" t="s">
        <v>1907</v>
      </c>
      <c r="V46" t="s">
        <v>4742</v>
      </c>
      <c r="W46" t="str">
        <f t="shared" si="1"/>
        <v xml:space="preserve">    data_ti: "&lt;a href=\"09_glossary.html#data\" target=\"_blank\" data-bs-toggle=\"tooltip\" data-bs-title=\"Data: Information, commonly facts or numbers, that are collected and can be examined and/or measured to help guide decision-making.' ({{ rtxt_kemp_et_al_2022 }}).\"&gt;&lt;button type=\"button\" class=\"btn btn-bd-tip-info-hidden btn-sm position-relative\"&gt;.&lt;span class=\"position-absolute top-0 start-100 translate-middle\"&gt;{{ icon_info }}&lt;/span&gt;&lt;/button&gt;&lt;/a&gt;"</v>
      </c>
    </row>
    <row r="47" spans="1:23">
      <c r="A47" s="39"/>
      <c r="B47" s="39">
        <v>36</v>
      </c>
      <c r="C47" s="39" t="s">
        <v>429</v>
      </c>
      <c r="D47" s="52" t="s">
        <v>487</v>
      </c>
      <c r="E47" s="39" t="s">
        <v>923</v>
      </c>
      <c r="F47" s="39" t="s">
        <v>772</v>
      </c>
      <c r="G47" s="39" t="s">
        <v>550</v>
      </c>
      <c r="H47" s="52" t="s">
        <v>334</v>
      </c>
      <c r="I47" s="52" t="s">
        <v>745</v>
      </c>
      <c r="J47" s="43" t="str">
        <f>IF(VLOOKUP(H47,find_replace!H:H,1,"false")=H47,"TRUE","FALSE")</f>
        <v>TRUE</v>
      </c>
      <c r="K47" s="97" t="s">
        <v>366</v>
      </c>
      <c r="L47" s="97" t="s">
        <v>366</v>
      </c>
      <c r="M47" s="72" t="str">
        <f t="shared" si="0"/>
        <v xml:space="preserve">    field_deployment_area_photo_numbers: "Deployment Area Photo Numbers"</v>
      </c>
      <c r="N47" s="51" t="str">
        <f t="shared" si="2"/>
        <v xml:space="preserve">    def_deployment_area_photo_numbers: "The image numbers for the deployment area photos (if collected, e.g., 'DSC  100'). These are optionally documented on a Camera Deployment Field Datasheet for each set of camera deployment area photos. Leave blank if not applicable."</v>
      </c>
      <c r="O47" s="52" t="b">
        <v>1</v>
      </c>
      <c r="P47" s="98" t="b">
        <v>0</v>
      </c>
      <c r="Q47" s="101" t="b">
        <v>1</v>
      </c>
      <c r="R47" s="101" t="b">
        <v>1</v>
      </c>
      <c r="S47" s="100" t="s">
        <v>901</v>
      </c>
      <c r="T47" t="s">
        <v>902</v>
      </c>
      <c r="U47" s="13" t="s">
        <v>1907</v>
      </c>
      <c r="V47" t="s">
        <v>4742</v>
      </c>
      <c r="W47" t="str">
        <f t="shared" si="1"/>
        <v xml:space="preserve">    deployment_area_photo_numbers_ti: "&lt;a href=\"09_glossary.html#deployment_area_photo_numbers\" target=\"_blank\" data-bs-toggle=\"tooltip\" data-bs-title=\"Deployment Area Photo Numbers: The image numbers for the deployment area photos (if collected, e.g., 'DSC  100'). These are optionally documented on a Camera Deployment Field Datasheet for each set of camera deployment area photos. Leave blank if not applicable.\"&gt;&lt;button type=\"button\" class=\"btn btn-bd-tip-info-hidden btn-sm position-relative\"&gt;.&lt;span class=\"position-absolute top-0 start-100 translate-middle\"&gt;{{ icon_info }}&lt;/span&gt;&lt;/button&gt;&lt;/a&gt;"</v>
      </c>
    </row>
    <row r="48" spans="1:23">
      <c r="A48" s="39"/>
      <c r="B48" s="39">
        <v>38</v>
      </c>
      <c r="C48" s="39" t="s">
        <v>429</v>
      </c>
      <c r="D48" s="52" t="s">
        <v>488</v>
      </c>
      <c r="E48" s="39" t="s">
        <v>923</v>
      </c>
      <c r="F48" s="39" t="s">
        <v>772</v>
      </c>
      <c r="G48" s="39" t="s">
        <v>550</v>
      </c>
      <c r="H48" s="52" t="s">
        <v>333</v>
      </c>
      <c r="I48" s="52" t="s">
        <v>746</v>
      </c>
      <c r="J48" s="43" t="str">
        <f>IF(VLOOKUP(H48,find_replace!H:H,1,"false")=H48,"TRUE","FALSE")</f>
        <v>TRUE</v>
      </c>
      <c r="K48" s="97" t="s">
        <v>410</v>
      </c>
      <c r="L48" s="97" t="s">
        <v>410</v>
      </c>
      <c r="M48" s="72" t="str">
        <f t="shared" si="0"/>
        <v xml:space="preserve">    field_deployment_area_photos_taken: "Deployment Area Photos Taken"</v>
      </c>
      <c r="N48" s="51" t="str">
        <f t="shared" si="2"/>
        <v xml:space="preserve">    def_deployment_area_photos_taken: "Whether deployment area photos were taken (yes*/no; optional). The recommendation includes collecting four photos taken from the centre of the target detection zone (Figure 5), facing each of the four cardinal directions."</v>
      </c>
      <c r="O48" s="52"/>
      <c r="P48" s="98" t="b">
        <v>0</v>
      </c>
      <c r="Q48" s="101" t="b">
        <v>1</v>
      </c>
      <c r="R48" s="101" t="b">
        <v>1</v>
      </c>
      <c r="S48" s="100" t="s">
        <v>901</v>
      </c>
      <c r="T48" t="s">
        <v>902</v>
      </c>
      <c r="U48" s="13" t="s">
        <v>1907</v>
      </c>
      <c r="V48" t="s">
        <v>4742</v>
      </c>
      <c r="W48" t="str">
        <f t="shared" si="1"/>
        <v xml:space="preserve">    deployment_area_photos_taken_ti: "&lt;a href=\"09_glossary.html#deployment_area_photos_taken\" target=\"_blank\" data-bs-toggle=\"tooltip\" data-bs-title=\"Deployment Area Photos Taken: Whether deployment area photos were taken (yes*/no; optional). The recommendation includes collecting four photos taken from the centre of the target detection zone (Figure 5), facing each of the four cardinal directions.\"&gt;&lt;button type=\"button\" class=\"btn btn-bd-tip-info-hidden btn-sm position-relative\"&gt;.&lt;span class=\"position-absolute top-0 start-100 translate-middle\"&gt;{{ icon_info }}&lt;/span&gt;&lt;/button&gt;&lt;/a&gt;"</v>
      </c>
    </row>
    <row r="49" spans="1:23">
      <c r="A49" s="39"/>
      <c r="B49" s="39">
        <v>37</v>
      </c>
      <c r="C49" s="39" t="s">
        <v>0</v>
      </c>
      <c r="D49" s="43" t="s">
        <v>215</v>
      </c>
      <c r="E49" s="39"/>
      <c r="F49" s="39" t="s">
        <v>772</v>
      </c>
      <c r="G49" s="39" t="s">
        <v>550</v>
      </c>
      <c r="H49" s="52" t="s">
        <v>214</v>
      </c>
      <c r="I49" s="43" t="s">
        <v>215</v>
      </c>
      <c r="J49" s="43" t="str">
        <f>IF(VLOOKUP(H49,find_replace!H:H,1,"false")=H49,"TRUE","FALSE")</f>
        <v>TRUE</v>
      </c>
      <c r="K49" s="97" t="s">
        <v>409</v>
      </c>
      <c r="L49" s="97" t="s">
        <v>409</v>
      </c>
      <c r="M49" s="72" t="str">
        <f t="shared" si="0"/>
        <v xml:space="preserve">    term_deployment_area_photos: "Deployment area photos"</v>
      </c>
      <c r="N49" s="51" t="str">
        <f t="shared" si="2"/>
        <v xml:space="preserve">    def_deployment_area_photos: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c r="O49" s="52"/>
      <c r="P49" s="98" t="s">
        <v>51</v>
      </c>
      <c r="Q49" s="101" t="b">
        <v>1</v>
      </c>
      <c r="R49" s="101" t="b">
        <v>1</v>
      </c>
      <c r="S49" s="100" t="s">
        <v>901</v>
      </c>
      <c r="T49" t="s">
        <v>902</v>
      </c>
      <c r="U49" s="13" t="s">
        <v>1907</v>
      </c>
      <c r="V49" t="s">
        <v>4742</v>
      </c>
      <c r="W49" t="str">
        <f t="shared" si="1"/>
        <v xml:space="preserve">    deployment_area_photos_ti: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(Y*/N).\"&gt;&lt;button type=\"button\" class=\"btn btn-bd-tip-info-hidden btn-sm position-relative\"&gt;.&lt;span class=\"position-absolute top-0 start-100 translate-middle\"&gt;{{ icon_info }}&lt;/span&gt;&lt;/button&gt;&lt;/a&gt;"</v>
      </c>
    </row>
    <row r="50" spans="1:23">
      <c r="A50" s="39"/>
      <c r="B50" s="39">
        <v>39</v>
      </c>
      <c r="C50" s="39" t="s">
        <v>429</v>
      </c>
      <c r="D50" s="52" t="s">
        <v>489</v>
      </c>
      <c r="E50" s="39" t="s">
        <v>923</v>
      </c>
      <c r="F50" s="39" t="s">
        <v>772</v>
      </c>
      <c r="G50" s="39" t="s">
        <v>550</v>
      </c>
      <c r="H50" s="52" t="s">
        <v>331</v>
      </c>
      <c r="I50" s="52" t="s">
        <v>747</v>
      </c>
      <c r="J50" s="43" t="str">
        <f>IF(VLOOKUP(H50,find_replace!H:H,1,"false")=H50,"TRUE","FALSE")</f>
        <v>TRUE</v>
      </c>
      <c r="K50" s="97" t="s">
        <v>332</v>
      </c>
      <c r="L50" s="97" t="s">
        <v>332</v>
      </c>
      <c r="M50" s="72" t="str">
        <f t="shared" si="0"/>
        <v xml:space="preserve">    field_deployment_comments: "Deployment Comments"</v>
      </c>
      <c r="N50" s="51" t="str">
        <f t="shared" si="2"/>
        <v xml:space="preserve">    def_deployment_comments: "Comments describing additional details about the deployment."</v>
      </c>
      <c r="O50" s="52"/>
      <c r="P50" s="98" t="b">
        <v>0</v>
      </c>
      <c r="Q50" s="101" t="b">
        <v>1</v>
      </c>
      <c r="R50" s="101" t="b">
        <v>1</v>
      </c>
      <c r="S50" s="100" t="s">
        <v>901</v>
      </c>
      <c r="T50" t="s">
        <v>902</v>
      </c>
      <c r="U50" s="13" t="s">
        <v>1907</v>
      </c>
      <c r="V50" t="s">
        <v>4742</v>
      </c>
      <c r="W50" t="str">
        <f t="shared" si="1"/>
        <v xml:space="preserve">    deployment_comments_ti: "&lt;a href=\"09_glossary.html#deployment_comments\" target=\"_blank\" data-bs-toggle=\"tooltip\" data-bs-title=\"Deployment Comments: Comments describing additional details about the deployment.\"&gt;&lt;button type=\"button\" class=\"btn btn-bd-tip-info-hidden btn-sm position-relative\"&gt;.&lt;span class=\"position-absolute top-0 start-100 translate-middle\"&gt;{{ icon_info }}&lt;/span&gt;&lt;/button&gt;&lt;/a&gt;"</v>
      </c>
    </row>
    <row r="51" spans="1:23">
      <c r="A51" s="39"/>
      <c r="B51" s="39">
        <v>40</v>
      </c>
      <c r="C51" s="39" t="s">
        <v>429</v>
      </c>
      <c r="D51" s="52" t="s">
        <v>4806</v>
      </c>
      <c r="E51" s="39" t="s">
        <v>923</v>
      </c>
      <c r="F51" s="39" t="s">
        <v>772</v>
      </c>
      <c r="G51" s="39" t="s">
        <v>550</v>
      </c>
      <c r="H51" s="52" t="s">
        <v>295</v>
      </c>
      <c r="I51" s="52" t="s">
        <v>695</v>
      </c>
      <c r="J51" s="43" t="str">
        <f>IF(VLOOKUP(H51,find_replace!H:H,1,"false")=H51,"TRUE","FALSE")</f>
        <v>TRUE</v>
      </c>
      <c r="K51" s="97" t="s">
        <v>296</v>
      </c>
      <c r="L51" s="97" t="s">
        <v>296</v>
      </c>
      <c r="M51" s="72" t="str">
        <f t="shared" si="0"/>
        <v xml:space="preserve">    field_deployment_crew: "Deployment Crew"</v>
      </c>
      <c r="N51" s="51" t="str">
        <f t="shared" si="2"/>
        <v xml:space="preserve">    def_deployment_crew: "The first and last names of the individuals who collected data during the deployment visit."</v>
      </c>
      <c r="O51" s="52"/>
      <c r="P51" s="98" t="b">
        <v>1</v>
      </c>
      <c r="Q51" s="101" t="b">
        <v>1</v>
      </c>
      <c r="R51" s="101" t="b">
        <v>1</v>
      </c>
      <c r="S51" s="100" t="s">
        <v>901</v>
      </c>
      <c r="T51" t="s">
        <v>902</v>
      </c>
      <c r="U51" s="13" t="s">
        <v>1907</v>
      </c>
      <c r="V51" t="s">
        <v>4742</v>
      </c>
      <c r="W51" t="str">
        <f t="shared" si="1"/>
        <v xml:space="preserve">    deployment_crew_ti: "&lt;a href=\"09_glossary.html#deployment_crew\" target=\"_blank\" data-bs-toggle=\"tooltip\" data-bs-title=\"Deployment Crew: The first and last names of the individuals who collected data during the deployment visit.\"&gt;&lt;button type=\"button\" class=\"btn btn-bd-tip-info-hidden btn-sm position-relative\"&gt;.&lt;span class=\"position-absolute top-0 start-100 translate-middle\"&gt;{{ icon_info }}&lt;/span&gt;&lt;/button&gt;&lt;/a&gt;"</v>
      </c>
    </row>
    <row r="52" spans="1:23">
      <c r="A52" s="39"/>
      <c r="B52" s="39">
        <v>41</v>
      </c>
      <c r="C52" s="39" t="s">
        <v>429</v>
      </c>
      <c r="D52" s="52" t="s">
        <v>4804</v>
      </c>
      <c r="E52" s="39" t="s">
        <v>923</v>
      </c>
      <c r="F52" s="39" t="s">
        <v>772</v>
      </c>
      <c r="G52" s="39" t="s">
        <v>550</v>
      </c>
      <c r="H52" s="52" t="s">
        <v>293</v>
      </c>
      <c r="I52" s="52" t="s">
        <v>696</v>
      </c>
      <c r="J52" s="43" t="str">
        <f>IF(VLOOKUP(H52,find_replace!H:H,1,"false")=H52,"TRUE","FALSE")</f>
        <v>TRUE</v>
      </c>
      <c r="K52" s="97" t="s">
        <v>294</v>
      </c>
      <c r="L52" s="97" t="s">
        <v>294</v>
      </c>
      <c r="M52" s="72" t="str">
        <f t="shared" si="0"/>
        <v xml:space="preserve">    field_deployment_end_date_time: "Deployment End Date Time (DD-MMM-YYYY HH:MM:SS)"</v>
      </c>
      <c r="N52" s="51" t="str">
        <f t="shared" si="2"/>
        <v xml:space="preserve">    def_deployment_end_date_time: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c r="O52" s="52"/>
      <c r="P52" s="98" t="b">
        <v>1</v>
      </c>
      <c r="Q52" s="101" t="b">
        <v>1</v>
      </c>
      <c r="R52" s="101" t="b">
        <v>1</v>
      </c>
      <c r="S52" s="100" t="s">
        <v>901</v>
      </c>
      <c r="T52" t="s">
        <v>902</v>
      </c>
      <c r="U52" s="13" t="s">
        <v>1907</v>
      </c>
      <c r="V52" t="s">
        <v>4742</v>
      </c>
      <c r="W52" t="str">
        <f t="shared" si="1"/>
        <v xml:space="preserve">    deployment_end_date_time_ti: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active.\"&gt;&lt;button type=\"button\" class=\"btn btn-bd-tip-info-hidden btn-sm position-relative\"&gt;.&lt;span class=\"position-absolute top-0 start-100 translate-middle\"&gt;{{ icon_info }}&lt;/span&gt;&lt;/button&gt;&lt;/a&gt;"</v>
      </c>
    </row>
    <row r="53" spans="1:23">
      <c r="A53" s="39"/>
      <c r="B53" s="39">
        <v>42</v>
      </c>
      <c r="C53" s="39" t="s">
        <v>429</v>
      </c>
      <c r="D53" s="52" t="s">
        <v>490</v>
      </c>
      <c r="E53" s="39" t="s">
        <v>923</v>
      </c>
      <c r="F53" s="39" t="s">
        <v>772</v>
      </c>
      <c r="G53" s="39" t="s">
        <v>550</v>
      </c>
      <c r="H53" s="52" t="s">
        <v>1314</v>
      </c>
      <c r="I53" s="52" t="s">
        <v>748</v>
      </c>
      <c r="J53" s="43" t="str">
        <f>IF(VLOOKUP(H53,find_replace!H:H,1,"false")=H53,"TRUE","FALSE")</f>
        <v>TRUE</v>
      </c>
      <c r="K53" s="97" t="s">
        <v>330</v>
      </c>
      <c r="L53" s="97" t="s">
        <v>330</v>
      </c>
      <c r="M53" s="72" t="str">
        <f t="shared" si="0"/>
        <v xml:space="preserve">    field_deployment_img_count: "Deployment Image Count"</v>
      </c>
      <c r="N53" s="51" t="str">
        <f t="shared" si="2"/>
        <v xml:space="preserve">    def_deployment_img_count: "The total number of images collected during the deployment, including false triggers (i.e., empty images with no wildlife or human present species) and those triggered by a time-lapse setting (if applicable)."</v>
      </c>
      <c r="O53" s="52"/>
      <c r="P53" s="98" t="b">
        <v>0</v>
      </c>
      <c r="Q53" s="101" t="b">
        <v>1</v>
      </c>
      <c r="R53" s="99" t="b">
        <v>0</v>
      </c>
      <c r="S53" s="100" t="s">
        <v>901</v>
      </c>
      <c r="T53" t="s">
        <v>902</v>
      </c>
      <c r="U53" s="13" t="s">
        <v>1907</v>
      </c>
      <c r="V53" t="s">
        <v>4742</v>
      </c>
      <c r="W53" t="str">
        <f t="shared" si="1"/>
        <v xml:space="preserve">    deployment_img_count_ti: "&lt;a href=\"09_glossary.html#deployment_img_count\" target=\"_blank\" data-bs-toggle=\"tooltip\" data-bs-title=\"Deployment Image Count: The total number of images collected during the deployment, including false triggers (i.e., empty images with no wildlife or human present species) and those triggered by a time-lapse setting (if applicable).\"&gt;&lt;button type=\"button\" class=\"btn btn-bd-tip-info-hidden btn-sm position-relative\"&gt;.&lt;span class=\"position-absolute top-0 start-100 translate-middle\"&gt;{{ icon_info }}&lt;/span&gt;&lt;/button&gt;&lt;/a&gt;"</v>
      </c>
    </row>
    <row r="54" spans="1:23">
      <c r="A54" s="39"/>
      <c r="B54" s="39">
        <v>43</v>
      </c>
      <c r="C54" s="39" t="s">
        <v>0</v>
      </c>
      <c r="D54" s="43" t="s">
        <v>213</v>
      </c>
      <c r="E54" s="39"/>
      <c r="F54" s="39" t="s">
        <v>772</v>
      </c>
      <c r="G54" s="39" t="s">
        <v>550</v>
      </c>
      <c r="H54" s="52" t="s">
        <v>211</v>
      </c>
      <c r="I54" s="43" t="s">
        <v>213</v>
      </c>
      <c r="J54" s="43" t="str">
        <f>IF(VLOOKUP(H54,find_replace!H:H,1,"false")=H54,"TRUE","FALSE")</f>
        <v>TRUE</v>
      </c>
      <c r="K54" s="97" t="s">
        <v>212</v>
      </c>
      <c r="L54" s="97" t="s">
        <v>212</v>
      </c>
      <c r="M54" s="72" t="str">
        <f t="shared" si="0"/>
        <v xml:space="preserve">    term_deployment_metadata: "Deployment metadata"</v>
      </c>
      <c r="N54" s="51" t="str">
        <f t="shared" si="2"/>
        <v xml:space="preserve">    def_deployment_metadata: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c r="O54" s="52"/>
      <c r="P54" s="98" t="s">
        <v>51</v>
      </c>
      <c r="Q54" s="101" t="b">
        <v>1</v>
      </c>
      <c r="R54" s="101" t="b">
        <v>1</v>
      </c>
      <c r="S54" s="100" t="s">
        <v>901</v>
      </c>
      <c r="T54" t="s">
        <v>902</v>
      </c>
      <c r="U54" s="13" t="s">
        <v>1907</v>
      </c>
      <c r="V54" t="s">
        <v>4742</v>
      </c>
      <c r="W54" t="str">
        <f t="shared" si="1"/>
        <v xml:space="preserve">    deployment_metadata_ti: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Datasheet.\"&gt;&lt;button type=\"button\" class=\"btn btn-bd-tip-info-hidden btn-sm position-relative\"&gt;.&lt;span class=\"position-absolute top-0 start-100 translate-middle\"&gt;{{ icon_info }}&lt;/span&gt;&lt;/button&gt;&lt;/a&gt;"</v>
      </c>
    </row>
    <row r="55" spans="1:23">
      <c r="A55" s="39"/>
      <c r="B55" s="39">
        <v>44</v>
      </c>
      <c r="C55" s="39" t="s">
        <v>429</v>
      </c>
      <c r="D55" s="52" t="s">
        <v>4790</v>
      </c>
      <c r="E55" s="39" t="s">
        <v>923</v>
      </c>
      <c r="F55" s="39" t="s">
        <v>772</v>
      </c>
      <c r="G55" s="39" t="s">
        <v>550</v>
      </c>
      <c r="H55" s="52" t="s">
        <v>292</v>
      </c>
      <c r="I55" s="52" t="s">
        <v>697</v>
      </c>
      <c r="J55" s="43" t="str">
        <f>IF(VLOOKUP(H55,find_replace!H:H,1,"false")=H55,"TRUE","FALSE")</f>
        <v>TRUE</v>
      </c>
      <c r="K55" s="97" t="s">
        <v>838</v>
      </c>
      <c r="L55" s="97" t="s">
        <v>858</v>
      </c>
      <c r="M55" s="72" t="str">
        <f t="shared" si="0"/>
        <v xml:space="preserve">    field_deployment_name: "Deployment Name"</v>
      </c>
      <c r="N55" s="51" t="str">
        <f t="shared" si="2"/>
        <v xml:space="preserve">    def_deployment_name: "A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v>
      </c>
      <c r="O55" s="52"/>
      <c r="P55" s="98" t="b">
        <v>1</v>
      </c>
      <c r="Q55" s="101" t="b">
        <v>1</v>
      </c>
      <c r="R55" s="101" t="b">
        <v>1</v>
      </c>
      <c r="S55" s="100" t="s">
        <v>901</v>
      </c>
      <c r="T55" t="s">
        <v>902</v>
      </c>
      <c r="U55" s="13" t="s">
        <v>1907</v>
      </c>
      <c r="V55" t="s">
        <v>4742</v>
      </c>
      <c r="W55" t="str">
        <f t="shared" si="1"/>
        <v xml:space="preserve">    deployment_name_ti: "&lt;a href=\"09_glossary.html#deployment_name\" target=\"_blank\" data-bs-toggle=\"tooltip\" data-bs-title=\"Deployment Name: A unique alphanumeric identifier for a unique camera deployed during a specific [survey](#survey) period (ideally recorded as: 'Camera Location Name'_'Deployment Start Date' (or …_'Deployment End Date') (e.g., 'bh1_17-Jul-2018' or 'bh1_17-Jul-2018_21-Jan-2019'). &lt;br&gt; &lt;br&gt; Alternative naming conventions may be used, but the goal should be to minimize duplicate Image Names.\"&gt;&lt;button type=\"button\" class=\"btn btn-bd-tip-info-hidden btn-sm position-relative\"&gt;.&lt;span class=\"position-absolute top-0 start-100 translate-middle\"&gt;{{ icon_info }}&lt;/span&gt;&lt;/button&gt;&lt;/a&gt;"</v>
      </c>
    </row>
    <row r="56" spans="1:23">
      <c r="A56" s="39"/>
      <c r="B56" s="39">
        <v>45</v>
      </c>
      <c r="C56" s="39" t="s">
        <v>429</v>
      </c>
      <c r="D56" s="52" t="s">
        <v>4803</v>
      </c>
      <c r="E56" s="39" t="s">
        <v>923</v>
      </c>
      <c r="F56" s="39" t="s">
        <v>772</v>
      </c>
      <c r="G56" s="39" t="s">
        <v>550</v>
      </c>
      <c r="H56" s="52" t="s">
        <v>290</v>
      </c>
      <c r="I56" s="52" t="s">
        <v>698</v>
      </c>
      <c r="J56" s="43" t="str">
        <f>IF(VLOOKUP(H56,find_replace!H:H,1,"false")=H56,"TRUE","FALSE")</f>
        <v>TRUE</v>
      </c>
      <c r="K56" s="97" t="s">
        <v>291</v>
      </c>
      <c r="L56" s="97" t="s">
        <v>291</v>
      </c>
      <c r="M56" s="72" t="str">
        <f t="shared" si="0"/>
        <v xml:space="preserve">    field_deployment_start_date_time: "Deployment Start Date Time (DD-MMM-YYYY HH:MM:SS)"</v>
      </c>
      <c r="N56" s="51" t="str">
        <f t="shared" si="2"/>
        <v xml:space="preserve">    def_deployment_start_date_time: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c r="O56" s="52"/>
      <c r="P56" s="98" t="b">
        <v>1</v>
      </c>
      <c r="Q56" s="101" t="b">
        <v>1</v>
      </c>
      <c r="R56" s="101" t="b">
        <v>1</v>
      </c>
      <c r="S56" s="100" t="s">
        <v>901</v>
      </c>
      <c r="T56" t="s">
        <v>902</v>
      </c>
      <c r="U56" s="13" t="s">
        <v>1907</v>
      </c>
      <c r="V56" t="s">
        <v>4742</v>
      </c>
      <c r="W56" t="str">
        <f t="shared" si="1"/>
        <v xml:space="preserve">    deployment_start_date_time_ti: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active.\"&gt;&lt;button type=\"button\" class=\"btn btn-bd-tip-info-hidden btn-sm position-relative\"&gt;.&lt;span class=\"position-absolute top-0 start-100 translate-middle\"&gt;{{ icon_info }}&lt;/span&gt;&lt;/button&gt;&lt;/a&gt;"</v>
      </c>
    </row>
    <row r="57" spans="1:23">
      <c r="A57" s="39"/>
      <c r="B57" s="39">
        <v>35</v>
      </c>
      <c r="C57" s="39" t="s">
        <v>0</v>
      </c>
      <c r="D57" s="43" t="s">
        <v>217</v>
      </c>
      <c r="E57" s="39"/>
      <c r="F57" s="39" t="s">
        <v>772</v>
      </c>
      <c r="G57" s="39" t="s">
        <v>550</v>
      </c>
      <c r="H57" s="52" t="s">
        <v>216</v>
      </c>
      <c r="I57" s="43" t="s">
        <v>217</v>
      </c>
      <c r="J57" s="43" t="str">
        <f>IF(VLOOKUP(H57,find_replace!H:H,1,"false")=H57,"TRUE","FALSE")</f>
        <v>TRUE</v>
      </c>
      <c r="K57" s="97" t="s">
        <v>408</v>
      </c>
      <c r="L57" s="97" t="s">
        <v>408</v>
      </c>
      <c r="M57" s="72" t="str">
        <f t="shared" si="0"/>
        <v xml:space="preserve">    term_deployment: "Deployment"</v>
      </c>
      <c r="N57" s="51" t="str">
        <f t="shared" si="2"/>
        <v xml:space="preserve">    def_deployment: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c r="O57" s="52"/>
      <c r="P57" s="98" t="s">
        <v>51</v>
      </c>
      <c r="Q57" s="101" t="b">
        <v>1</v>
      </c>
      <c r="R57" s="101" t="b">
        <v>1</v>
      </c>
      <c r="S57" s="100" t="s">
        <v>901</v>
      </c>
      <c r="T57" t="s">
        <v>902</v>
      </c>
      <c r="U57" s="13" t="s">
        <v>1907</v>
      </c>
      <c r="V57" t="s">
        <v>4742</v>
      </c>
      <c r="W57" t="str">
        <f t="shared" si="1"/>
        <v xml:space="preserve">    deployment_ti: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deployment.\"&gt;&lt;button type=\"button\" class=\"btn btn-bd-tip-info-hidden btn-sm position-relative\"&gt;.&lt;span class=\"position-absolute top-0 start-100 translate-middle\"&gt;{{ icon_info }}&lt;/span&gt;&lt;/button&gt;&lt;/a&gt;"</v>
      </c>
    </row>
    <row r="58" spans="1:23">
      <c r="A58" s="39"/>
      <c r="B58" s="39">
        <v>46</v>
      </c>
      <c r="C58" s="39" t="s">
        <v>0</v>
      </c>
      <c r="D58" s="43" t="s">
        <v>210</v>
      </c>
      <c r="E58" s="39"/>
      <c r="F58" s="39" t="s">
        <v>772</v>
      </c>
      <c r="G58" s="39" t="s">
        <v>550</v>
      </c>
      <c r="H58" s="52" t="s">
        <v>208</v>
      </c>
      <c r="I58" s="43" t="s">
        <v>210</v>
      </c>
      <c r="J58" s="43" t="str">
        <f>IF(VLOOKUP(H58,find_replace!H:H,1,"false")=H58,"TRUE","FALSE")</f>
        <v>TRUE</v>
      </c>
      <c r="K58" s="97" t="s">
        <v>209</v>
      </c>
      <c r="L58" s="97" t="s">
        <v>209</v>
      </c>
      <c r="M58" s="72" t="str">
        <f t="shared" si="0"/>
        <v xml:space="preserve">    term_deployment_visit: "Deployment visit"</v>
      </c>
      <c r="N58" s="51" t="str">
        <f t="shared" si="2"/>
        <v xml:space="preserve">    def_deployment_visit: "When a crew has gone to a location to deploy a remote camera."</v>
      </c>
      <c r="O58" s="52"/>
      <c r="P58" s="98" t="s">
        <v>51</v>
      </c>
      <c r="Q58" s="101" t="b">
        <v>1</v>
      </c>
      <c r="R58" s="101" t="b">
        <v>1</v>
      </c>
      <c r="S58" s="100" t="s">
        <v>901</v>
      </c>
      <c r="T58" t="s">
        <v>902</v>
      </c>
      <c r="U58" s="13" t="s">
        <v>1907</v>
      </c>
      <c r="V58" t="s">
        <v>4742</v>
      </c>
      <c r="W58" t="str">
        <f t="shared" si="1"/>
        <v xml:space="preserve">    deployment_visit_ti: "&lt;a href=\"09_glossary.html#deployment_visit\" target=\"_blank\" data-bs-toggle=\"tooltip\" data-bs-title=\"Deployment visit: When a crew has gone to a location to deploy a remote camera.\"&gt;&lt;button type=\"button\" class=\"btn btn-bd-tip-info-hidden btn-sm position-relative\"&gt;.&lt;span class=\"position-absolute top-0 start-100 translate-middle\"&gt;{{ icon_info }}&lt;/span&gt;&lt;/button&gt;&lt;/a&gt;"</v>
      </c>
    </row>
    <row r="59" spans="1:23">
      <c r="A59" s="39"/>
      <c r="B59" s="39">
        <v>48</v>
      </c>
      <c r="C59" s="39" t="s">
        <v>0</v>
      </c>
      <c r="D59" s="43" t="s">
        <v>206</v>
      </c>
      <c r="E59" s="39"/>
      <c r="F59" s="39" t="s">
        <v>772</v>
      </c>
      <c r="G59" s="52" t="s">
        <v>547</v>
      </c>
      <c r="H59" s="52" t="s">
        <v>205</v>
      </c>
      <c r="I59" s="43" t="s">
        <v>206</v>
      </c>
      <c r="J59" s="43" t="str">
        <f>IF(VLOOKUP(H59,find_replace!H:H,1,"false")=H59,"TRUE","FALSE")</f>
        <v>TRUE</v>
      </c>
      <c r="K59" s="113" t="s">
        <v>631</v>
      </c>
      <c r="L59" s="113" t="s">
        <v>631</v>
      </c>
      <c r="M59" s="72" t="str">
        <f t="shared" si="0"/>
        <v xml:space="preserve">    term_detection_distance: "Detection distance"</v>
      </c>
      <c r="N59" s="51" t="str">
        <f t="shared" si="2"/>
        <v xml:space="preserve">    def_detection_distance: "The maximum distance that a sensor can detect a target' (Wearn and Glover-Kapfer, 2017)."</v>
      </c>
      <c r="O59" s="52"/>
      <c r="P59" s="98" t="s">
        <v>51</v>
      </c>
      <c r="Q59" s="99" t="b">
        <v>0</v>
      </c>
      <c r="R59" s="101" t="b">
        <v>1</v>
      </c>
      <c r="S59" s="100" t="s">
        <v>901</v>
      </c>
      <c r="T59" t="s">
        <v>902</v>
      </c>
      <c r="U59" s="13" t="s">
        <v>1907</v>
      </c>
      <c r="V59" t="s">
        <v>4742</v>
      </c>
      <c r="W59" t="str">
        <f t="shared" si="1"/>
        <v xml:space="preserve">    detection_distance_ti: "&lt;a href=\"09_glossary.html#detection_distance\" target=\"_blank\" data-bs-toggle=\"tooltip\" data-bs-title=\"Detection distance: The maximum distance that a sensor can detect a target' (Wearn and Glover-Kapfer, 2017).\"&gt;&lt;button type=\"button\" class=\"btn btn-bd-tip-info-hidden btn-sm position-relative\"&gt;.&lt;span class=\"position-absolute top-0 start-100 translate-middle\"&gt;{{ icon_info }}&lt;/span&gt;&lt;/button&gt;&lt;/a&gt;"</v>
      </c>
    </row>
    <row r="60" spans="1:23">
      <c r="A60" s="39"/>
      <c r="B60" s="39">
        <v>47</v>
      </c>
      <c r="C60" s="39" t="s">
        <v>0</v>
      </c>
      <c r="D60" s="43" t="s">
        <v>455</v>
      </c>
      <c r="E60" s="39"/>
      <c r="F60" s="39" t="s">
        <v>772</v>
      </c>
      <c r="G60" s="52" t="s">
        <v>547</v>
      </c>
      <c r="H60" s="52" t="s">
        <v>207</v>
      </c>
      <c r="I60" s="43" t="s">
        <v>455</v>
      </c>
      <c r="J60" s="43" t="str">
        <f>IF(VLOOKUP(H60,find_replace!H:H,1,"false")=H60,"TRUE","FALSE")</f>
        <v>TRUE</v>
      </c>
      <c r="K60" s="97" t="s">
        <v>367</v>
      </c>
      <c r="L60" s="97" t="s">
        <v>367</v>
      </c>
      <c r="M60" s="72" t="str">
        <f t="shared" si="0"/>
        <v xml:space="preserve">    term_detection_event: "Detection 'event'"</v>
      </c>
      <c r="N60" s="51" t="str">
        <f t="shared" si="2"/>
        <v xml:space="preserve">    def_detection_event: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c r="O60" s="52"/>
      <c r="P60" s="98" t="s">
        <v>51</v>
      </c>
      <c r="Q60" s="101" t="b">
        <v>1</v>
      </c>
      <c r="R60" s="101" t="b">
        <v>1</v>
      </c>
      <c r="S60" s="100" t="s">
        <v>901</v>
      </c>
      <c r="T60" t="s">
        <v>902</v>
      </c>
      <c r="U60" s="13" t="s">
        <v>1907</v>
      </c>
      <c r="V60" t="s">
        <v>4742</v>
      </c>
      <c r="W60" t="str">
        <f t="shared" si="1"/>
        <v xml:space="preserve">    detection_event_ti: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2009).\"&gt;&lt;button type=\"button\" class=\"btn btn-bd-tip-info-hidden btn-sm position-relative\"&gt;.&lt;span class=\"position-absolute top-0 start-100 translate-middle\"&gt;{{ icon_info }}&lt;/span&gt;&lt;/button&gt;&lt;/a&gt;"</v>
      </c>
    </row>
    <row r="61" spans="1:23">
      <c r="A61" s="39"/>
      <c r="B61" s="39">
        <v>49</v>
      </c>
      <c r="C61" s="39" t="s">
        <v>0</v>
      </c>
      <c r="D61" s="43" t="s">
        <v>204</v>
      </c>
      <c r="E61" s="39"/>
      <c r="F61" s="39" t="s">
        <v>772</v>
      </c>
      <c r="G61" s="52" t="s">
        <v>547</v>
      </c>
      <c r="H61" s="52" t="s">
        <v>203</v>
      </c>
      <c r="I61" s="43" t="s">
        <v>204</v>
      </c>
      <c r="J61" s="43" t="str">
        <f>IF(VLOOKUP(H61,find_replace!H:H,1,"false")=H61,"TRUE","FALSE")</f>
        <v>TRUE</v>
      </c>
      <c r="K61" s="97" t="s">
        <v>4816</v>
      </c>
      <c r="L61" s="97" t="s">
        <v>4816</v>
      </c>
      <c r="M61" s="72" t="str">
        <f t="shared" si="0"/>
        <v xml:space="preserve">    term_detection_probability: "Detection probability (aka detectability)"</v>
      </c>
      <c r="N61" s="51" t="str">
        <f t="shared" si="2"/>
        <v xml:space="preserve">    def_detection_probability: "The probability (likelihood) that an individual of the population of interest is included in the count at time or location *i*."</v>
      </c>
      <c r="O61" s="52"/>
      <c r="P61" s="98" t="s">
        <v>51</v>
      </c>
      <c r="Q61" s="99" t="b">
        <v>0</v>
      </c>
      <c r="R61" s="101" t="b">
        <v>1</v>
      </c>
      <c r="S61" s="100" t="s">
        <v>901</v>
      </c>
      <c r="T61" t="s">
        <v>902</v>
      </c>
      <c r="U61" s="13" t="s">
        <v>1907</v>
      </c>
      <c r="V61" t="s">
        <v>4742</v>
      </c>
      <c r="W61" t="str">
        <f t="shared" si="1"/>
        <v xml:space="preserve">    detection_probability_ti: "&lt;a href=\"09_glossary.html#detection_probability\" target=\"_blank\" data-bs-toggle=\"tooltip\" data-bs-title=\"Detection probability (aka detectability): The probability (likelihood) that an individual of the population of interest is included in the count at time or location *i*.\"&gt;&lt;button type=\"button\" class=\"btn btn-bd-tip-info-hidden btn-sm position-relative\"&gt;.&lt;span class=\"position-absolute top-0 start-100 translate-middle\"&gt;{{ icon_info }}&lt;/span&gt;&lt;/button&gt;&lt;/a&gt;"</v>
      </c>
    </row>
    <row r="62" spans="1:23">
      <c r="A62" s="39"/>
      <c r="B62" s="39">
        <v>50</v>
      </c>
      <c r="C62" s="39" t="s">
        <v>0</v>
      </c>
      <c r="D62" s="43" t="s">
        <v>202</v>
      </c>
      <c r="E62" s="39"/>
      <c r="F62" s="39" t="s">
        <v>772</v>
      </c>
      <c r="G62" s="52" t="s">
        <v>547</v>
      </c>
      <c r="H62" s="52" t="s">
        <v>200</v>
      </c>
      <c r="I62" s="43" t="s">
        <v>202</v>
      </c>
      <c r="J62" s="43" t="str">
        <f>IF(VLOOKUP(H62,find_replace!H:H,1,"false")=H62,"TRUE","FALSE")</f>
        <v>TRUE</v>
      </c>
      <c r="K62" s="97" t="s">
        <v>201</v>
      </c>
      <c r="L62" s="97" t="s">
        <v>201</v>
      </c>
      <c r="M62" s="72" t="str">
        <f t="shared" si="0"/>
        <v xml:space="preserve">    term_detection_rate: "Detection rate"</v>
      </c>
      <c r="N62" s="51" t="str">
        <f t="shared" si="2"/>
        <v xml:space="preserve">    def_detection_rate: "The frequency of independent detections within a specified time period."</v>
      </c>
      <c r="O62" s="52"/>
      <c r="P62" s="98" t="s">
        <v>51</v>
      </c>
      <c r="Q62" s="99" t="b">
        <v>0</v>
      </c>
      <c r="R62" s="101" t="b">
        <v>1</v>
      </c>
      <c r="S62" s="100" t="s">
        <v>901</v>
      </c>
      <c r="T62" t="s">
        <v>902</v>
      </c>
      <c r="U62" s="13" t="s">
        <v>1907</v>
      </c>
      <c r="V62" t="s">
        <v>4742</v>
      </c>
      <c r="W62" t="str">
        <f t="shared" si="1"/>
        <v xml:space="preserve">    detection_rate_ti: "&lt;a href=\"09_glossary.html#detection_rate\" target=\"_blank\" data-bs-toggle=\"tooltip\" data-bs-title=\"Detection rate: The frequency of independent detections within a specified time period.\"&gt;&lt;button type=\"button\" class=\"btn btn-bd-tip-info-hidden btn-sm position-relative\"&gt;.&lt;span class=\"position-absolute top-0 start-100 translate-middle\"&gt;{{ icon_info }}&lt;/span&gt;&lt;/button&gt;&lt;/a&gt;"</v>
      </c>
    </row>
    <row r="63" spans="1:23">
      <c r="A63" s="39"/>
      <c r="B63" s="39">
        <v>51</v>
      </c>
      <c r="C63" s="39" t="s">
        <v>0</v>
      </c>
      <c r="D63" s="43" t="s">
        <v>199</v>
      </c>
      <c r="E63" s="39"/>
      <c r="F63" s="39" t="s">
        <v>772</v>
      </c>
      <c r="G63" s="52" t="s">
        <v>547</v>
      </c>
      <c r="H63" s="52" t="s">
        <v>197</v>
      </c>
      <c r="I63" s="43" t="s">
        <v>199</v>
      </c>
      <c r="J63" s="43" t="str">
        <f>IF(VLOOKUP(H63,find_replace!H:H,1,"false")=H63,"TRUE","FALSE")</f>
        <v>TRUE</v>
      </c>
      <c r="K63" s="97" t="s">
        <v>198</v>
      </c>
      <c r="L63" s="97" t="s">
        <v>198</v>
      </c>
      <c r="M63" s="72" t="str">
        <f t="shared" si="0"/>
        <v xml:space="preserve">    term_detection_zone: "Detection zone"</v>
      </c>
      <c r="N63" s="51" t="str">
        <f t="shared" si="2"/>
        <v xml:space="preserve">    def_detection_zone: "The area (conical in shape) in which a remote camera can detect the heat signature and motion of an object (Rovero &amp; Zimmermann, 2016) (Figure 5)."</v>
      </c>
      <c r="O63" s="52"/>
      <c r="P63" s="98" t="s">
        <v>51</v>
      </c>
      <c r="Q63" s="101" t="b">
        <v>1</v>
      </c>
      <c r="R63" s="101" t="b">
        <v>1</v>
      </c>
      <c r="S63" s="100" t="s">
        <v>901</v>
      </c>
      <c r="T63" t="s">
        <v>902</v>
      </c>
      <c r="U63" s="13" t="s">
        <v>1907</v>
      </c>
      <c r="V63" t="s">
        <v>4742</v>
      </c>
      <c r="W63" t="str">
        <f t="shared" si="1"/>
        <v xml:space="preserve">    detection_zone_ti: "&lt;a href=\"09_glossary.html#detection_zone\" target=\"_blank\" data-bs-toggle=\"tooltip\" data-bs-title=\"Detection zone: The area (conical in shape) in which a remote camera can detect the heat signature and motion of an object (Rovero &amp; Zimmermann, 2016) (Figure 5).\"&gt;&lt;button type=\"button\" class=\"btn btn-bd-tip-info-hidden btn-sm position-relative\"&gt;.&lt;span class=\"position-absolute top-0 start-100 translate-middle\"&gt;{{ icon_info }}&lt;/span&gt;&lt;/button&gt;&lt;/a&gt;"</v>
      </c>
    </row>
    <row r="64" spans="1:23">
      <c r="A64" s="39"/>
      <c r="B64" s="39"/>
      <c r="C64" s="39" t="s">
        <v>0</v>
      </c>
      <c r="D64" s="39"/>
      <c r="E64" s="39"/>
      <c r="F64" s="39" t="s">
        <v>773</v>
      </c>
      <c r="G64" s="39"/>
      <c r="H64" s="39" t="s">
        <v>1874</v>
      </c>
      <c r="I64" s="39" t="s">
        <v>1336</v>
      </c>
      <c r="J64" s="43" t="str">
        <f>IF(VLOOKUP(H64,find_replace!H:H,1,"false")=H64,"TRUE","FALSE")</f>
        <v>TRUE</v>
      </c>
      <c r="K64" s="66" t="s">
        <v>4780</v>
      </c>
      <c r="L64" s="66" t="s">
        <v>1335</v>
      </c>
      <c r="M64" s="72" t="str">
        <f t="shared" si="0"/>
        <v xml:space="preserve">    term_distribution_species: "Species distribution"</v>
      </c>
      <c r="N64" s="51" t="str">
        <f t="shared" si="2"/>
        <v xml:space="preserve">    def_distribution_species: "the manner in which a species is spatially arranged. The geographic limits of a particular taxon's distribution is its range, often represented as shaded areas on a map."</v>
      </c>
      <c r="O64" s="39"/>
      <c r="P64" s="39"/>
      <c r="Q64" s="39"/>
      <c r="R64" s="39"/>
      <c r="S64" s="100" t="s">
        <v>901</v>
      </c>
      <c r="T64" t="s">
        <v>902</v>
      </c>
      <c r="U64" s="13" t="s">
        <v>1907</v>
      </c>
      <c r="V64" t="s">
        <v>4742</v>
      </c>
      <c r="W64" t="str">
        <f t="shared" si="1"/>
        <v xml:space="preserve">    distribution_species_ti: "&lt;a href=\"09_glossary.html#distribution_species\" target=\"_blank\" data-bs-toggle=\"tooltip\" data-bs-title=\"Species distribution: The manner in which a species is spatially arranged. The geographic limits of a particular taxon's distribution is its range, often represented as shaded areas on a map.\"&gt;&lt;button type=\"button\" class=\"btn btn-bd-tip-info-hidden btn-sm position-relative\"&gt;.&lt;span class=\"position-absolute top-0 start-100 translate-middle\"&gt;{{ icon_info }}&lt;/span&gt;&lt;/button&gt;&lt;/a&gt;"</v>
      </c>
    </row>
    <row r="65" spans="1:23">
      <c r="A65" s="39"/>
      <c r="B65" s="39">
        <v>53</v>
      </c>
      <c r="C65" s="39" t="s">
        <v>429</v>
      </c>
      <c r="D65" s="43" t="s">
        <v>289</v>
      </c>
      <c r="E65" s="39" t="s">
        <v>923</v>
      </c>
      <c r="F65" s="39" t="s">
        <v>772</v>
      </c>
      <c r="G65" s="39" t="s">
        <v>552</v>
      </c>
      <c r="H65" s="52" t="s">
        <v>1285</v>
      </c>
      <c r="I65" s="43" t="s">
        <v>699</v>
      </c>
      <c r="J65" s="43" t="str">
        <f>IF(VLOOKUP(H65,find_replace!H:H,1,"false")=H65,"TRUE","FALSE")</f>
        <v>TRUE</v>
      </c>
      <c r="K65" s="97" t="s">
        <v>368</v>
      </c>
      <c r="L65" s="97" t="s">
        <v>368</v>
      </c>
      <c r="M65" s="72" t="str">
        <f t="shared" si="0"/>
        <v xml:space="preserve">    field_easting_cam_location: "Easting Camera Location"</v>
      </c>
      <c r="N65" s="51" t="str">
        <f t="shared" si="2"/>
        <v xml:space="preserve">    def_easting_cam_location: "The easting UTM coordinate of the camera location (e.g., '337875'). Record using the NAD83 datum. Leave blank if recording the Longitude instead."</v>
      </c>
      <c r="O65" s="52" t="b">
        <v>1</v>
      </c>
      <c r="P65" s="98" t="b">
        <v>1</v>
      </c>
      <c r="Q65" s="101" t="b">
        <v>1</v>
      </c>
      <c r="R65" s="101" t="b">
        <v>1</v>
      </c>
      <c r="S65" s="100" t="s">
        <v>901</v>
      </c>
      <c r="T65" t="s">
        <v>902</v>
      </c>
      <c r="U65" s="13" t="s">
        <v>1907</v>
      </c>
      <c r="V65" t="s">
        <v>4742</v>
      </c>
      <c r="W65" t="str">
        <f t="shared" si="1"/>
        <v xml:space="preserve">    easting_cam_location_ti: "&lt;a href=\"09_glossary.html#easting_cam_location\" target=\"_blank\" data-bs-toggle=\"tooltip\" data-bs-title=\"Easting Camera Location: The easting UTM coordinate of the camera location (e.g., '337875'). Record using the NAD83 datum. Leave blank if recording the Longitude instead.\"&gt;&lt;button type=\"button\" class=\"btn btn-bd-tip-info-hidden btn-sm position-relative\"&gt;.&lt;span class=\"position-absolute top-0 start-100 translate-middle\"&gt;{{ icon_info }}&lt;/span&gt;&lt;/button&gt;&lt;/a&gt;"</v>
      </c>
    </row>
    <row r="66" spans="1:23">
      <c r="A66" s="39"/>
      <c r="B66" s="39">
        <v>54</v>
      </c>
      <c r="C66" s="39" t="s">
        <v>0</v>
      </c>
      <c r="D66" s="43" t="s">
        <v>195</v>
      </c>
      <c r="E66" s="39"/>
      <c r="F66" s="39" t="s">
        <v>772</v>
      </c>
      <c r="G66" s="52" t="s">
        <v>547</v>
      </c>
      <c r="H66" s="52" t="s">
        <v>193</v>
      </c>
      <c r="I66" s="43" t="s">
        <v>195</v>
      </c>
      <c r="J66" s="43" t="str">
        <f>IF(VLOOKUP(H66,find_replace!H:H,1,"false")=H66,"TRUE","FALSE")</f>
        <v>TRUE</v>
      </c>
      <c r="K66" s="97" t="s">
        <v>194</v>
      </c>
      <c r="L66" s="97" t="s">
        <v>194</v>
      </c>
      <c r="M66" s="72" t="str">
        <f t="shared" ref="M66:M129" si="3">IF(K66=999,"",("    "&amp;C66&amp;"_"&amp;H66&amp;": """&amp;I66&amp;""""))</f>
        <v xml:space="preserve">    term_effective_detection_distance: "Effective detection distance"</v>
      </c>
      <c r="N66" s="51" t="str">
        <f t="shared" si="2"/>
        <v xml:space="preserve">    def_effective_detection_distance: "The distance from a camera that would give the same number of detections if all animals up to that distance are perfectly detected, and no animals that are farther away are detected; Buckland, 1987, Becker et al., 2022)."</v>
      </c>
      <c r="O66" s="52"/>
      <c r="P66" s="98" t="s">
        <v>51</v>
      </c>
      <c r="Q66" s="99" t="b">
        <v>0</v>
      </c>
      <c r="R66" s="101" t="b">
        <v>1</v>
      </c>
      <c r="S66" s="100" t="s">
        <v>901</v>
      </c>
      <c r="T66" t="s">
        <v>902</v>
      </c>
      <c r="U66" s="13" t="s">
        <v>1907</v>
      </c>
      <c r="V66" t="s">
        <v>4742</v>
      </c>
      <c r="W66" t="str">
        <f t="shared" ref="W66:W129" si="4">IF(K66&lt;&gt;"-",("    "&amp;H66&amp;"_ti"&amp;": "&amp;""""&amp;"&lt;a href=\"&amp;""""&amp;"09_glossary.html#"&amp;H66&amp;T66&amp;I66&amp;": "&amp;K66&amp;U66&amp;""&amp;V66&amp;""""),"-")</f>
        <v xml:space="preserve">    effective_detection_distance_ti: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2022).\"&gt;&lt;button type=\"button\" class=\"btn btn-bd-tip-info-hidden btn-sm position-relative\"&gt;.&lt;span class=\"position-absolute top-0 start-100 translate-middle\"&gt;{{ icon_info }}&lt;/span&gt;&lt;/button&gt;&lt;/a&gt;"</v>
      </c>
    </row>
    <row r="67" spans="1:23">
      <c r="A67" s="39"/>
      <c r="B67" s="39">
        <v>55</v>
      </c>
      <c r="C67" s="39" t="s">
        <v>429</v>
      </c>
      <c r="D67" s="43" t="s">
        <v>4822</v>
      </c>
      <c r="E67" s="39" t="s">
        <v>923</v>
      </c>
      <c r="F67" s="39" t="s">
        <v>772</v>
      </c>
      <c r="G67" s="52" t="s">
        <v>1313</v>
      </c>
      <c r="H67" s="52" t="s">
        <v>288</v>
      </c>
      <c r="I67" s="43" t="s">
        <v>700</v>
      </c>
      <c r="J67" s="43" t="str">
        <f>IF(VLOOKUP(H67,find_replace!H:H,1,"false")=H67,"TRUE","FALSE")</f>
        <v>TRUE</v>
      </c>
      <c r="K67" s="97" t="s">
        <v>369</v>
      </c>
      <c r="L67" s="97" t="s">
        <v>369</v>
      </c>
      <c r="M67" s="72" t="str">
        <f t="shared" si="3"/>
        <v xml:space="preserve">    field_event_type: "Event Type"</v>
      </c>
      <c r="N67" s="51" t="str">
        <f t="shared" si="2"/>
        <v xml:space="preserve">    def_event_type: "Whether detections were reported as an individual image captured by the camera ('Image'), a 'Sequence,' or 'Tag.'"</v>
      </c>
      <c r="O67" s="52"/>
      <c r="P67" s="98" t="b">
        <v>1</v>
      </c>
      <c r="Q67" s="101" t="b">
        <v>1</v>
      </c>
      <c r="R67" s="99" t="b">
        <v>0</v>
      </c>
      <c r="S67" s="100" t="s">
        <v>901</v>
      </c>
      <c r="T67" t="s">
        <v>902</v>
      </c>
      <c r="U67" s="13" t="s">
        <v>1907</v>
      </c>
      <c r="V67" t="s">
        <v>4742</v>
      </c>
      <c r="W67" t="str">
        <f t="shared" si="4"/>
        <v xml:space="preserve">    event_type_ti: "&lt;a href=\"09_glossary.html#event_type\" target=\"_blank\" data-bs-toggle=\"tooltip\" data-bs-title=\"Event Type: Whether detections were reported as an individual image captured by the camera ('Image'), a 'Sequence,' or 'Tag.'\"&gt;&lt;button type=\"button\" class=\"btn btn-bd-tip-info-hidden btn-sm position-relative\"&gt;.&lt;span class=\"position-absolute top-0 start-100 translate-middle\"&gt;{{ icon_info }}&lt;/span&gt;&lt;/button&gt;&lt;/a&gt;"</v>
      </c>
    </row>
    <row r="68" spans="1:23">
      <c r="A68" s="39"/>
      <c r="B68" s="39">
        <v>56</v>
      </c>
      <c r="C68" s="39" t="s">
        <v>0</v>
      </c>
      <c r="D68" s="43" t="s">
        <v>192</v>
      </c>
      <c r="E68" s="39"/>
      <c r="F68" s="39" t="s">
        <v>772</v>
      </c>
      <c r="G68" s="52" t="s">
        <v>547</v>
      </c>
      <c r="H68" s="52" t="s">
        <v>190</v>
      </c>
      <c r="I68" s="43" t="s">
        <v>192</v>
      </c>
      <c r="J68" s="43" t="str">
        <f>IF(VLOOKUP(H68,find_replace!H:H,1,"false")=H68,"TRUE","FALSE")</f>
        <v>TRUE</v>
      </c>
      <c r="K68" s="97" t="s">
        <v>191</v>
      </c>
      <c r="L68" s="97" t="s">
        <v>191</v>
      </c>
      <c r="M68" s="72" t="str">
        <f t="shared" si="3"/>
        <v xml:space="preserve">    term_false_trigger: "False trigger"</v>
      </c>
      <c r="N68" s="51" t="str">
        <f t="shared" si="2"/>
        <v xml:space="preserve">    def_false_trigger: "Blank images (no wildlife or human present). These images commonly occur when a camera is triggered by vegetation blowing in the wind."</v>
      </c>
      <c r="O68" s="52"/>
      <c r="P68" s="98" t="s">
        <v>51</v>
      </c>
      <c r="Q68" s="101" t="b">
        <v>1</v>
      </c>
      <c r="R68" s="101" t="b">
        <v>1</v>
      </c>
      <c r="S68" s="100" t="s">
        <v>901</v>
      </c>
      <c r="T68" t="s">
        <v>902</v>
      </c>
      <c r="U68" s="13" t="s">
        <v>1907</v>
      </c>
      <c r="V68" t="s">
        <v>4742</v>
      </c>
      <c r="W68" t="str">
        <f t="shared" si="4"/>
        <v xml:space="preserve">    false_trigger_ti: "&lt;a href=\"09_glossary.html#false_trigger\" target=\"_blank\" data-bs-toggle=\"tooltip\" data-bs-title=\"False trigger: Blank images (no wildlife or human present). These images commonly occur when a camera is triggered by vegetation blowing in the wind.\"&gt;&lt;button type=\"button\" class=\"btn btn-bd-tip-info-hidden btn-sm position-relative\"&gt;.&lt;span class=\"position-absolute top-0 start-100 translate-middle\"&gt;{{ icon_info }}&lt;/span&gt;&lt;/button&gt;&lt;/a&gt;"</v>
      </c>
    </row>
    <row r="69" spans="1:23">
      <c r="A69" s="39"/>
      <c r="B69" s="39">
        <v>57</v>
      </c>
      <c r="C69" s="39" t="s">
        <v>0</v>
      </c>
      <c r="D69" s="43" t="s">
        <v>189</v>
      </c>
      <c r="E69" s="39" t="s">
        <v>923</v>
      </c>
      <c r="F69" s="39" t="s">
        <v>772</v>
      </c>
      <c r="G69" s="52" t="s">
        <v>547</v>
      </c>
      <c r="H69" s="52" t="s">
        <v>188</v>
      </c>
      <c r="I69" s="43" t="s">
        <v>189</v>
      </c>
      <c r="J69" s="43" t="str">
        <f>IF(VLOOKUP(H69,find_replace!H:H,1,"false")=H69,"TRUE","FALSE")</f>
        <v>TRUE</v>
      </c>
      <c r="K69" s="97" t="s">
        <v>1026</v>
      </c>
      <c r="L69" s="97" t="s">
        <v>852</v>
      </c>
      <c r="M69" s="72" t="str">
        <f t="shared" si="3"/>
        <v xml:space="preserve">    term_field_of_view: "Field of View (FOV)"</v>
      </c>
      <c r="N69" s="51" t="str">
        <f t="shared" si="2"/>
        <v xml:space="preserve">    def_field_of_view: "The extent of a scene that is visible in an image; a large FOV is obtained by 'zooming out' from a scene, whilst 'zooming in' will result in a smaller FOV (Wearn &amp; Glover-Kapfer, 2017)."</v>
      </c>
      <c r="O69" s="52"/>
      <c r="P69" s="98" t="s">
        <v>51</v>
      </c>
      <c r="Q69" s="101" t="b">
        <v>1</v>
      </c>
      <c r="R69" s="101" t="b">
        <v>1</v>
      </c>
      <c r="S69" s="100" t="s">
        <v>901</v>
      </c>
      <c r="T69" t="s">
        <v>902</v>
      </c>
      <c r="U69" s="13" t="s">
        <v>1907</v>
      </c>
      <c r="V69" t="s">
        <v>4742</v>
      </c>
      <c r="W69" t="str">
        <f t="shared" si="4"/>
        <v xml:space="preserve">    field_of_view_ti: "&lt;a href=\"09_glossary.html#field_of_view\" target=\"_blank\" data-bs-toggle=\"tooltip\" data-bs-title=\"Field of View (FOV): The extent of a scene that is visible in an image; a large FOV is obtained by 'zooming out' from a scene, whilst 'zooming in' will result in a smaller FOV ({{ rtxt_wearn_gloverkapfer_2017 }}).\"&gt;&lt;button type=\"button\" class=\"btn btn-bd-tip-info-hidden btn-sm position-relative\"&gt;.&lt;span class=\"position-absolute top-0 start-100 translate-middle\"&gt;{{ icon_info }}&lt;/span&gt;&lt;/button&gt;&lt;/a&gt;"</v>
      </c>
    </row>
    <row r="70" spans="1:23">
      <c r="A70" s="39"/>
      <c r="B70" s="39">
        <v>126</v>
      </c>
      <c r="C70" s="39" t="s">
        <v>0</v>
      </c>
      <c r="D70" s="43" t="s">
        <v>128</v>
      </c>
      <c r="E70" s="39"/>
      <c r="F70" s="39" t="s">
        <v>772</v>
      </c>
      <c r="G70" s="52" t="s">
        <v>547</v>
      </c>
      <c r="H70" s="52" t="s">
        <v>126</v>
      </c>
      <c r="I70" s="43" t="s">
        <v>128</v>
      </c>
      <c r="J70" s="43" t="str">
        <f>IF(VLOOKUP(H70,find_replace!H:H,1,"false")=H70,"TRUE","FALSE")</f>
        <v>TRUE</v>
      </c>
      <c r="K70" s="97" t="s">
        <v>127</v>
      </c>
      <c r="L70" s="97" t="s">
        <v>127</v>
      </c>
      <c r="M70" s="72" t="str">
        <f t="shared" si="3"/>
        <v xml:space="preserve">    term_fov_registration_area: "Registration area"</v>
      </c>
      <c r="N70" s="51" t="str">
        <f t="shared" si="2"/>
        <v xml:space="preserve">    def_fov_registration_area: "The area in which an animal entering has at least some probability of being captured on the image."</v>
      </c>
      <c r="O70" s="52"/>
      <c r="P70" s="98" t="s">
        <v>51</v>
      </c>
      <c r="Q70" s="99" t="b">
        <v>0</v>
      </c>
      <c r="R70" s="101" t="b">
        <v>1</v>
      </c>
      <c r="S70" s="100" t="s">
        <v>901</v>
      </c>
      <c r="T70" t="s">
        <v>902</v>
      </c>
      <c r="U70" s="13" t="s">
        <v>1907</v>
      </c>
      <c r="V70" t="s">
        <v>4742</v>
      </c>
      <c r="W70" t="str">
        <f t="shared" si="4"/>
        <v xml:space="preserve">    fov_registration_area_ti: "&lt;a href=\"09_glossary.html#fov_registration_area\" target=\"_blank\" data-bs-toggle=\"tooltip\" data-bs-title=\"Registration area: The area in which an animal entering has at least some probability of being captured on the image.\"&gt;&lt;button type=\"button\" class=\"btn btn-bd-tip-info-hidden btn-sm position-relative\"&gt;.&lt;span class=\"position-absolute top-0 start-100 translate-middle\"&gt;{{ icon_info }}&lt;/span&gt;&lt;/button&gt;&lt;/a&gt;"</v>
      </c>
    </row>
    <row r="71" spans="1:23">
      <c r="A71" s="39"/>
      <c r="B71" s="39">
        <v>60</v>
      </c>
      <c r="C71" s="39" t="s">
        <v>429</v>
      </c>
      <c r="D71" s="43" t="s">
        <v>491</v>
      </c>
      <c r="E71" s="39" t="s">
        <v>923</v>
      </c>
      <c r="F71" s="39" t="s">
        <v>772</v>
      </c>
      <c r="G71" s="39" t="s">
        <v>548</v>
      </c>
      <c r="H71" s="52" t="s">
        <v>328</v>
      </c>
      <c r="I71" s="43" t="s">
        <v>749</v>
      </c>
      <c r="J71" s="43" t="str">
        <f>IF(VLOOKUP(H71,find_replace!H:H,1,"false")=H71,"TRUE","FALSE")</f>
        <v>TRUE</v>
      </c>
      <c r="K71" s="97" t="s">
        <v>329</v>
      </c>
      <c r="L71" s="97" t="s">
        <v>329</v>
      </c>
      <c r="M71" s="72" t="str">
        <f t="shared" si="3"/>
        <v xml:space="preserve">    field_fov_target_distance: "FOV Target Feature Distance (m)"</v>
      </c>
      <c r="N71" s="51" t="str">
        <f t="shared" si="2"/>
        <v xml:space="preserve">    def_fov_target_distance: "The distance from the camera to the FOV Target Feature (in metres; to the nearest 0.5 m). Leave blank if not applicable."</v>
      </c>
      <c r="O71" s="52" t="b">
        <v>1</v>
      </c>
      <c r="P71" s="98" t="b">
        <v>0</v>
      </c>
      <c r="Q71" s="101" t="b">
        <v>1</v>
      </c>
      <c r="R71" s="101" t="b">
        <v>1</v>
      </c>
      <c r="S71" s="100" t="s">
        <v>901</v>
      </c>
      <c r="T71" t="s">
        <v>902</v>
      </c>
      <c r="U71" s="13" t="s">
        <v>1907</v>
      </c>
      <c r="V71" t="s">
        <v>4742</v>
      </c>
      <c r="W71" t="str">
        <f t="shared" si="4"/>
        <v xml:space="preserve">    fov_target_distance_ti: "&lt;a href=\"09_glossary.html#fov_target_distance\" target=\"_blank\" data-bs-toggle=\"tooltip\" data-bs-title=\"FOV Target Feature Distance (m): The distance from the camera to the FOV Target Feature (in metres; to the nearest 0.5 m). Leave blank if not applicable.\"&gt;&lt;button type=\"button\" class=\"btn btn-bd-tip-info-hidden btn-sm position-relative\"&gt;.&lt;span class=\"position-absolute top-0 start-100 translate-middle\"&gt;{{ icon_info }}&lt;/span&gt;&lt;/button&gt;&lt;/a&gt;"</v>
      </c>
    </row>
    <row r="72" spans="1:23">
      <c r="A72" s="39"/>
      <c r="B72" s="39">
        <v>59</v>
      </c>
      <c r="C72" s="39" t="s">
        <v>429</v>
      </c>
      <c r="D72" s="43" t="s">
        <v>287</v>
      </c>
      <c r="E72" s="39" t="s">
        <v>923</v>
      </c>
      <c r="F72" s="39" t="s">
        <v>772</v>
      </c>
      <c r="G72" s="39" t="s">
        <v>548</v>
      </c>
      <c r="H72" s="52" t="s">
        <v>286</v>
      </c>
      <c r="I72" s="43" t="s">
        <v>701</v>
      </c>
      <c r="J72" s="43" t="str">
        <f>IF(VLOOKUP(H72,find_replace!H:H,1,"false")=H72,"TRUE","FALSE")</f>
        <v>TRUE</v>
      </c>
      <c r="K72" s="97" t="s">
        <v>370</v>
      </c>
      <c r="L72" s="97" t="s">
        <v>370</v>
      </c>
      <c r="M72" s="72" t="str">
        <f t="shared" si="3"/>
        <v xml:space="preserve">    field_fov_target: "FOV Target Feature"</v>
      </c>
      <c r="N72" s="51" t="str">
        <f t="shared" si="2"/>
        <v xml:space="preserve">    def_fov_target: "A specific man-made or natural feature at which the camera is aimed to maximize the detection of wildlife species or to measure the use of that feature. Record 'None' if a FOV Target Feature was not used and 'Unknown' if not known. If 'Other,' describe in the Camera Location Comments."</v>
      </c>
      <c r="O72" s="52" t="b">
        <v>1</v>
      </c>
      <c r="P72" s="98" t="b">
        <v>1</v>
      </c>
      <c r="Q72" s="101" t="b">
        <v>1</v>
      </c>
      <c r="R72" s="101" t="b">
        <v>1</v>
      </c>
      <c r="S72" s="100" t="s">
        <v>901</v>
      </c>
      <c r="T72" t="s">
        <v>902</v>
      </c>
      <c r="U72" s="13" t="s">
        <v>1907</v>
      </c>
      <c r="V72" t="s">
        <v>4742</v>
      </c>
      <c r="W72" t="str">
        <f t="shared" si="4"/>
        <v xml:space="preserve">    fov_target_ti: "&lt;a href=\"09_glossary.html#fov_target\" target=\"_blank\" data-bs-toggle=\"tooltip\" data-bs-title=\"FOV Target Feature: A specific man-made or natural feature at which the camera is aimed to maximize the detection of wildlife species or to measure the use of that feature. Record 'None' if a FOV Target Feature was not used and 'Unknown' if not known. If 'Other,' describe in the Camera Location Comments.\"&gt;&lt;button type=\"button\" class=\"btn btn-bd-tip-info-hidden btn-sm position-relative\"&gt;.&lt;span class=\"position-absolute top-0 start-100 translate-middle\"&gt;{{ icon_info }}&lt;/span&gt;&lt;/button&gt;&lt;/a&gt;"</v>
      </c>
    </row>
    <row r="73" spans="1:23">
      <c r="A73" s="39"/>
      <c r="B73" s="39">
        <v>187</v>
      </c>
      <c r="C73" s="39" t="s">
        <v>0</v>
      </c>
      <c r="D73" s="43" t="s">
        <v>527</v>
      </c>
      <c r="E73" s="39"/>
      <c r="F73" s="39" t="s">
        <v>772</v>
      </c>
      <c r="G73" s="52" t="s">
        <v>547</v>
      </c>
      <c r="H73" s="52" t="s">
        <v>526</v>
      </c>
      <c r="I73" s="43" t="s">
        <v>527</v>
      </c>
      <c r="J73" s="43" t="str">
        <f>IF(VLOOKUP(H73,find_replace!H:H,1,"false")=H73,"TRUE","FALSE")</f>
        <v>TRUE</v>
      </c>
      <c r="K73" s="97" t="s">
        <v>832</v>
      </c>
      <c r="L73" s="97" t="s">
        <v>873</v>
      </c>
      <c r="M73" s="72" t="str">
        <f t="shared" si="3"/>
        <v xml:space="preserve">    term_fov_viewshed_density_estimators: "Viewshed density estimators"</v>
      </c>
      <c r="N73" s="51" t="str">
        <f t="shared" si="2"/>
        <v xml:space="preserve">    def_fov_viewshed_density_estimators: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v>
      </c>
      <c r="O73" s="52"/>
      <c r="P73" s="98" t="s">
        <v>51</v>
      </c>
      <c r="Q73" s="99" t="b">
        <v>0</v>
      </c>
      <c r="R73" s="101" t="b">
        <v>1</v>
      </c>
      <c r="S73" s="100" t="s">
        <v>901</v>
      </c>
      <c r="T73" t="s">
        <v>902</v>
      </c>
      <c r="U73" s="13" t="s">
        <v>1907</v>
      </c>
      <c r="V73" t="s">
        <v>4742</v>
      </c>
      <c r="W73" t="str">
        <f t="shared" si="4"/>
        <v xml:space="preserve">    fov_viewshed_density_estimators_ti: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[density](#density) estimates that can be extrapolated to abundance within broader sampling frames (Gilbert et al., 2020; Moeller et al., 2023).\"&gt;&lt;button type=\"button\" class=\"btn btn-bd-tip-info-hidden btn-sm position-relative\"&gt;.&lt;span class=\"position-absolute top-0 start-100 translate-middle\"&gt;{{ icon_info }}&lt;/span&gt;&lt;/button&gt;&lt;/a&gt;"</v>
      </c>
    </row>
    <row r="74" spans="1:23">
      <c r="A74" s="39"/>
      <c r="B74" s="39">
        <v>186</v>
      </c>
      <c r="C74" s="39" t="s">
        <v>0</v>
      </c>
      <c r="D74" s="52" t="s">
        <v>68</v>
      </c>
      <c r="E74" s="39"/>
      <c r="F74" s="39" t="s">
        <v>772</v>
      </c>
      <c r="G74" s="52" t="s">
        <v>547</v>
      </c>
      <c r="H74" s="52" t="s">
        <v>66</v>
      </c>
      <c r="I74" s="52" t="s">
        <v>68</v>
      </c>
      <c r="J74" s="43" t="str">
        <f>IF(VLOOKUP(H74,find_replace!H:H,1,"false")=H74,"TRUE","FALSE")</f>
        <v>TRUE</v>
      </c>
      <c r="K74" s="97" t="s">
        <v>67</v>
      </c>
      <c r="L74" s="97" t="s">
        <v>67</v>
      </c>
      <c r="M74" s="72" t="str">
        <f t="shared" si="3"/>
        <v xml:space="preserve">    term_fov_viewshed: "Viewshed"</v>
      </c>
      <c r="N74" s="51" t="str">
        <f t="shared" si="2"/>
        <v xml:space="preserve">    def_fov_viewshed: "The area visible to the camera as determined by its lens angle (in degrees) and trigger distance (Moeller et al., 2023)."</v>
      </c>
      <c r="O74" s="52"/>
      <c r="P74" s="98" t="s">
        <v>51</v>
      </c>
      <c r="Q74" s="99" t="b">
        <v>0</v>
      </c>
      <c r="R74" s="101" t="b">
        <v>1</v>
      </c>
      <c r="S74" s="100" t="s">
        <v>901</v>
      </c>
      <c r="T74" t="s">
        <v>902</v>
      </c>
      <c r="U74" s="13" t="s">
        <v>1907</v>
      </c>
      <c r="V74" t="s">
        <v>4742</v>
      </c>
      <c r="W74" t="str">
        <f t="shared" si="4"/>
        <v xml:space="preserve">    fov_viewshed_ti: "&lt;a href=\"09_glossary.html#fov_viewshed\" target=\"_blank\" data-bs-toggle=\"tooltip\" data-bs-title=\"Viewshed: The area visible to the camera as determined by its lens angle (in degrees) and trigger distance (Moeller et al., 2023).\"&gt;&lt;button type=\"button\" class=\"btn btn-bd-tip-info-hidden btn-sm position-relative\"&gt;.&lt;span class=\"position-absolute top-0 start-100 translate-middle\"&gt;{{ icon_info }}&lt;/span&gt;&lt;/button&gt;&lt;/a&gt;"</v>
      </c>
    </row>
    <row r="75" spans="1:23">
      <c r="A75" s="39"/>
      <c r="B75" s="39">
        <v>61</v>
      </c>
      <c r="C75" s="39" t="s">
        <v>429</v>
      </c>
      <c r="D75" s="52" t="s">
        <v>4811</v>
      </c>
      <c r="E75" s="39" t="s">
        <v>923</v>
      </c>
      <c r="F75" s="39" t="s">
        <v>772</v>
      </c>
      <c r="G75" s="39" t="s">
        <v>546</v>
      </c>
      <c r="H75" s="52" t="s">
        <v>285</v>
      </c>
      <c r="I75" s="52" t="s">
        <v>702</v>
      </c>
      <c r="J75" s="43" t="str">
        <f>IF(VLOOKUP(H75,find_replace!H:H,1,"false")=H75,"TRUE","FALSE")</f>
        <v>TRUE</v>
      </c>
      <c r="K75" s="97" t="s">
        <v>371</v>
      </c>
      <c r="L75" s="97" t="s">
        <v>371</v>
      </c>
      <c r="M75" s="72" t="str">
        <f t="shared" si="3"/>
        <v xml:space="preserve">    field_gps_unit_accuracy: "GPS Unit Accuracy (m) "</v>
      </c>
      <c r="N75" s="51" t="str">
        <f t="shared" si="2"/>
        <v xml:space="preserve">    def_gps_unit_accuracy: "The margin of error of the GPS unit used to record spatial information (e.g., '5' [m]), such as the coordinates of the camera location. On most GPS units (e.g., 'Garmin') this information is provided on the unit’s satellite information page. "</v>
      </c>
      <c r="O75" s="52"/>
      <c r="P75" s="98" t="b">
        <v>1</v>
      </c>
      <c r="Q75" s="101" t="b">
        <v>1</v>
      </c>
      <c r="R75" s="101" t="b">
        <v>1</v>
      </c>
      <c r="S75" s="100" t="s">
        <v>901</v>
      </c>
      <c r="T75" t="s">
        <v>902</v>
      </c>
      <c r="U75" s="13" t="s">
        <v>1907</v>
      </c>
      <c r="V75" t="s">
        <v>4742</v>
      </c>
      <c r="W75" t="str">
        <f t="shared" si="4"/>
        <v xml:space="preserve">    gps_unit_accuracy_ti: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\"&gt;&lt;button type=\"button\" class=\"btn btn-bd-tip-info-hidden btn-sm position-relative\"&gt;.&lt;span class=\"position-absolute top-0 start-100 translate-middle\"&gt;{{ icon_info }}&lt;/span&gt;&lt;/button&gt;&lt;/a&gt;"</v>
      </c>
    </row>
    <row r="76" spans="1:23">
      <c r="A76" s="39"/>
      <c r="B76" s="39"/>
      <c r="C76" s="39" t="s">
        <v>0</v>
      </c>
      <c r="D76" s="39"/>
      <c r="E76" s="39"/>
      <c r="F76" s="39" t="s">
        <v>673</v>
      </c>
      <c r="G76" s="39"/>
      <c r="H76" s="39" t="s">
        <v>4776</v>
      </c>
      <c r="I76" s="39" t="s">
        <v>4635</v>
      </c>
      <c r="J76" s="43" t="e">
        <f>IF(VLOOKUP(H76,find_replace!H:H,1,"false")=H76,"TRUE","FALSE")</f>
        <v>#N/A</v>
      </c>
      <c r="K76" s="66" t="s">
        <v>4777</v>
      </c>
      <c r="L76" s="66" t="s">
        <v>4639</v>
      </c>
      <c r="M76" s="72" t="str">
        <f t="shared" si="3"/>
        <v xml:space="preserve">    term_hr_size: "Home range size"</v>
      </c>
      <c r="N76" s="51" t="str">
        <f t="shared" si="2"/>
        <v xml:space="preserve">    def_hr_size: "the size of the area within which an animal normally lives and finds what it needs to survive and reproduce."</v>
      </c>
      <c r="O76" s="39"/>
      <c r="P76" s="39"/>
      <c r="Q76" s="39"/>
      <c r="R76" s="39"/>
      <c r="S76" s="100" t="s">
        <v>901</v>
      </c>
      <c r="T76" t="s">
        <v>902</v>
      </c>
      <c r="U76" s="13" t="s">
        <v>1907</v>
      </c>
      <c r="V76" t="s">
        <v>4742</v>
      </c>
      <c r="W76" t="str">
        <f t="shared" si="4"/>
        <v xml:space="preserve">    hr_size_ti: "&lt;a href=\"09_glossary.html#hr_size\" target=\"_blank\" data-bs-toggle=\"tooltip\" data-bs-title=\"Home range size: The size of the area within which an animal normally lives and finds what it needs to survive and reproduce.\"&gt;&lt;button type=\"button\" class=\"btn btn-bd-tip-info-hidden btn-sm position-relative\"&gt;.&lt;span class=\"position-absolute top-0 start-100 translate-middle\"&gt;{{ icon_info }}&lt;/span&gt;&lt;/button&gt;&lt;/a&gt;"</v>
      </c>
    </row>
    <row r="77" spans="1:23">
      <c r="A77" s="39"/>
      <c r="B77" s="39"/>
      <c r="C77" s="39" t="s">
        <v>0</v>
      </c>
      <c r="D77" s="39"/>
      <c r="E77" s="39"/>
      <c r="F77" s="39" t="s">
        <v>673</v>
      </c>
      <c r="G77" s="39" t="s">
        <v>4774</v>
      </c>
      <c r="H77" s="39" t="s">
        <v>4775</v>
      </c>
      <c r="I77" s="39" t="s">
        <v>674</v>
      </c>
      <c r="J77" s="43" t="str">
        <f>IF(VLOOKUP(H77,find_replace!H:H,1,"false")=H77,"TRUE","FALSE")</f>
        <v>TRUE</v>
      </c>
      <c r="K77" s="66" t="s">
        <v>4781</v>
      </c>
      <c r="L77" s="66" t="s">
        <v>1883</v>
      </c>
      <c r="M77" s="72" t="str">
        <f t="shared" si="3"/>
        <v xml:space="preserve">    term_hr: "Home range"</v>
      </c>
      <c r="N77" s="51" t="str">
        <f t="shared" si="2"/>
        <v xml:space="preserve">    def_hr: "the area within which an animal normally lives and finds what it needs to survive and reproduce."</v>
      </c>
      <c r="O77" s="39"/>
      <c r="P77" s="39"/>
      <c r="Q77" s="39"/>
      <c r="R77" s="39"/>
      <c r="S77" s="100" t="s">
        <v>901</v>
      </c>
      <c r="T77" t="s">
        <v>902</v>
      </c>
      <c r="U77" s="13" t="s">
        <v>1907</v>
      </c>
      <c r="V77" t="s">
        <v>4742</v>
      </c>
      <c r="W77" t="str">
        <f t="shared" si="4"/>
        <v xml:space="preserve">    hr_ti: "&lt;a href=\"09_glossary.html#hr\" target=\"_blank\" data-bs-toggle=\"tooltip\" data-bs-title=\"Home range: The area within which an animal normally lives and finds what it needs to survive and reproduce.\"&gt;&lt;button type=\"button\" class=\"btn btn-bd-tip-info-hidden btn-sm position-relative\"&gt;.&lt;span class=\"position-absolute top-0 start-100 translate-middle\"&gt;{{ icon_info }}&lt;/span&gt;&lt;/button&gt;&lt;/a&gt;"</v>
      </c>
    </row>
    <row r="78" spans="1:23">
      <c r="A78" s="39"/>
      <c r="B78" s="39">
        <v>62</v>
      </c>
      <c r="C78" s="39" t="s">
        <v>429</v>
      </c>
      <c r="D78" s="52" t="s">
        <v>492</v>
      </c>
      <c r="E78" s="39" t="s">
        <v>923</v>
      </c>
      <c r="F78" s="39" t="s">
        <v>772</v>
      </c>
      <c r="G78" s="52" t="s">
        <v>1313</v>
      </c>
      <c r="H78" s="52" t="s">
        <v>327</v>
      </c>
      <c r="I78" s="52" t="s">
        <v>750</v>
      </c>
      <c r="J78" s="43" t="str">
        <f>IF(VLOOKUP(H78,find_replace!H:H,1,"false")=H78,"TRUE","FALSE")</f>
        <v>TRUE</v>
      </c>
      <c r="K78" s="97" t="s">
        <v>372</v>
      </c>
      <c r="L78" s="97" t="s">
        <v>372</v>
      </c>
      <c r="M78" s="72" t="str">
        <f t="shared" si="3"/>
        <v xml:space="preserve">    field_human_transport_mode_activity: "Human Transport Mode/Activity"</v>
      </c>
      <c r="N78" s="51" t="str">
        <f t="shared" si="2"/>
        <v xml:space="preserve">    def_human_transport_mode_activity: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v>
      </c>
      <c r="O78" s="52" t="b">
        <v>1</v>
      </c>
      <c r="P78" s="98" t="b">
        <v>0</v>
      </c>
      <c r="Q78" s="101" t="b">
        <v>1</v>
      </c>
      <c r="R78" s="99" t="b">
        <v>0</v>
      </c>
      <c r="S78" s="100" t="s">
        <v>901</v>
      </c>
      <c r="T78" t="s">
        <v>902</v>
      </c>
      <c r="U78" s="13" t="s">
        <v>1907</v>
      </c>
      <c r="V78" t="s">
        <v>4742</v>
      </c>
      <c r="W78" t="str">
        <f t="shared" si="4"/>
        <v xml:space="preserve">    human_transport_mode_activity_ti: "&lt;a href=\"09_glossary.html#human_transport_mode_activity\" target=\"_blank\" data-bs-toggle=\"tooltip\" data-bs-title=\"Human Transport Mode/Activity: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known.\"&gt;&lt;button type=\"button\" class=\"btn btn-bd-tip-info-hidden btn-sm position-relative\"&gt;.&lt;span class=\"position-absolute top-0 start-100 translate-middle\"&gt;{{ icon_info }}&lt;/span&gt;&lt;/button&gt;&lt;/a&gt;"</v>
      </c>
    </row>
    <row r="79" spans="1:23">
      <c r="A79" s="39"/>
      <c r="B79" s="39">
        <v>64</v>
      </c>
      <c r="C79" s="39" t="s">
        <v>0</v>
      </c>
      <c r="D79" s="43" t="s">
        <v>184</v>
      </c>
      <c r="E79" s="39"/>
      <c r="F79" s="39" t="s">
        <v>772</v>
      </c>
      <c r="G79" s="39" t="s">
        <v>183</v>
      </c>
      <c r="H79" s="52" t="s">
        <v>183</v>
      </c>
      <c r="I79" s="43" t="s">
        <v>184</v>
      </c>
      <c r="J79" s="43" t="str">
        <f>IF(VLOOKUP(H79,find_replace!H:H,1,"false")=H79,"TRUE","FALSE")</f>
        <v>TRUE</v>
      </c>
      <c r="K79" s="97" t="s">
        <v>373</v>
      </c>
      <c r="L79" s="97" t="s">
        <v>373</v>
      </c>
      <c r="M79" s="72" t="str">
        <f t="shared" si="3"/>
        <v xml:space="preserve">    term_image: "Image"</v>
      </c>
      <c r="N79" s="51" t="str">
        <f t="shared" ref="N79:N142" si="5">IF(K79="-","-",("    def_"&amp;H79&amp;": """&amp;L79&amp;""""))</f>
        <v xml:space="preserve">    def_image: "An individual image captured by a camera, which may be part of a multi-image sequence (recorded as 'Image Name')."</v>
      </c>
      <c r="O79" s="52"/>
      <c r="P79" s="98" t="s">
        <v>51</v>
      </c>
      <c r="Q79" s="101" t="b">
        <v>1</v>
      </c>
      <c r="R79" s="101" t="b">
        <v>1</v>
      </c>
      <c r="S79" s="100" t="s">
        <v>901</v>
      </c>
      <c r="T79" t="s">
        <v>902</v>
      </c>
      <c r="U79" s="13" t="s">
        <v>1907</v>
      </c>
      <c r="V79" t="s">
        <v>4742</v>
      </c>
      <c r="W79" t="str">
        <f t="shared" si="4"/>
        <v xml:space="preserve">    image_ti: "&lt;a href=\"09_glossary.html#image\" target=\"_blank\" data-bs-toggle=\"tooltip\" data-bs-title=\"Image: An individual image captured by a camera, which may be part of a multi-image sequence (recorded as 'Image Name').\"&gt;&lt;button type=\"button\" class=\"btn btn-bd-tip-info-hidden btn-sm position-relative\"&gt;.&lt;span class=\"position-absolute top-0 start-100 translate-middle\"&gt;{{ icon_info }}&lt;/span&gt;&lt;/button&gt;&lt;/a&gt;"</v>
      </c>
    </row>
    <row r="80" spans="1:23">
      <c r="A80" s="39"/>
      <c r="B80" s="39">
        <v>66</v>
      </c>
      <c r="C80" s="39" t="s">
        <v>0</v>
      </c>
      <c r="D80" s="43" t="s">
        <v>181</v>
      </c>
      <c r="E80" s="39"/>
      <c r="F80" s="39" t="s">
        <v>772</v>
      </c>
      <c r="G80" s="52" t="s">
        <v>1313</v>
      </c>
      <c r="H80" s="52" t="s">
        <v>1316</v>
      </c>
      <c r="I80" s="43" t="s">
        <v>181</v>
      </c>
      <c r="J80" s="43" t="str">
        <f>IF(VLOOKUP(H80,find_replace!H:H,1,"false")=H80,"TRUE","FALSE")</f>
        <v>TRUE</v>
      </c>
      <c r="K80" s="97" t="s">
        <v>180</v>
      </c>
      <c r="L80" s="97" t="s">
        <v>180</v>
      </c>
      <c r="M80" s="72" t="str">
        <f t="shared" si="3"/>
        <v xml:space="preserve">    term_img_classification_confidence: "Image classification confidence "</v>
      </c>
      <c r="N80" s="51" t="str">
        <f t="shared" si="5"/>
        <v xml:space="preserve">    def_img_classification_confidence: "The likelihood of an image containing an object of a certain class (Fennell et al., 2022)."</v>
      </c>
      <c r="O80" s="52"/>
      <c r="P80" s="98" t="s">
        <v>51</v>
      </c>
      <c r="Q80" s="99" t="b">
        <v>0</v>
      </c>
      <c r="R80" s="101" t="b">
        <v>1</v>
      </c>
      <c r="S80" s="100" t="s">
        <v>901</v>
      </c>
      <c r="T80" t="s">
        <v>902</v>
      </c>
      <c r="U80" s="13" t="s">
        <v>1907</v>
      </c>
      <c r="V80" t="s">
        <v>4742</v>
      </c>
      <c r="W80" t="str">
        <f t="shared" si="4"/>
        <v xml:space="preserve">    img_classification_confidence_ti: "&lt;a href=\"09_glossary.html#img_classification_confidence\" target=\"_blank\" data-bs-toggle=\"tooltip\" data-bs-title=\"Image classification confidence : The likelihood of an image containing an object of a certain class (Fennell et al., 2022).\"&gt;&lt;button type=\"button\" class=\"btn btn-bd-tip-info-hidden btn-sm position-relative\"&gt;.&lt;span class=\"position-absolute top-0 start-100 translate-middle\"&gt;{{ icon_info }}&lt;/span&gt;&lt;/button&gt;&lt;/a&gt;"</v>
      </c>
    </row>
    <row r="81" spans="1:24">
      <c r="A81" s="39"/>
      <c r="B81" s="39">
        <v>65</v>
      </c>
      <c r="C81" s="39" t="s">
        <v>0</v>
      </c>
      <c r="D81" s="43" t="s">
        <v>182</v>
      </c>
      <c r="E81" s="39"/>
      <c r="F81" s="39" t="s">
        <v>772</v>
      </c>
      <c r="G81" s="52" t="s">
        <v>1313</v>
      </c>
      <c r="H81" s="52" t="s">
        <v>1315</v>
      </c>
      <c r="I81" s="43" t="s">
        <v>182</v>
      </c>
      <c r="J81" s="43" t="str">
        <f>IF(VLOOKUP(H81,find_replace!H:H,1,"false")=H81,"TRUE","FALSE")</f>
        <v>TRUE</v>
      </c>
      <c r="K81" s="97" t="s">
        <v>374</v>
      </c>
      <c r="L81" s="97" t="s">
        <v>374</v>
      </c>
      <c r="M81" s="72" t="str">
        <f t="shared" si="3"/>
        <v xml:space="preserve">    term_img_classification: "Image classification"</v>
      </c>
      <c r="N81" s="51" t="str">
        <f t="shared" si="5"/>
        <v xml:space="preserve">    def_img_classification: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O81" s="52"/>
      <c r="P81" s="98" t="s">
        <v>51</v>
      </c>
      <c r="Q81" s="99" t="b">
        <v>0</v>
      </c>
      <c r="R81" s="101" t="b">
        <v>1</v>
      </c>
      <c r="S81" s="100" t="s">
        <v>901</v>
      </c>
      <c r="T81" t="s">
        <v>902</v>
      </c>
      <c r="U81" s="13" t="s">
        <v>1907</v>
      </c>
      <c r="V81" t="s">
        <v>4742</v>
      </c>
      <c r="W81" t="str">
        <f t="shared" si="4"/>
        <v xml:space="preserve">    img_classification_ti: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tagging.'\"&gt;&lt;button type=\"button\" class=\"btn btn-bd-tip-info-hidden btn-sm position-relative\"&gt;.&lt;span class=\"position-absolute top-0 start-100 translate-middle\"&gt;{{ icon_info }}&lt;/span&gt;&lt;/button&gt;&lt;/a&gt;"</v>
      </c>
    </row>
    <row r="82" spans="1:24">
      <c r="A82" s="39"/>
      <c r="B82" s="39">
        <v>67</v>
      </c>
      <c r="C82" s="39" t="s">
        <v>429</v>
      </c>
      <c r="D82" s="52" t="s">
        <v>493</v>
      </c>
      <c r="E82" s="39" t="s">
        <v>923</v>
      </c>
      <c r="F82" s="39" t="s">
        <v>772</v>
      </c>
      <c r="G82" s="39" t="s">
        <v>1317</v>
      </c>
      <c r="H82" s="52" t="s">
        <v>1318</v>
      </c>
      <c r="I82" s="52" t="s">
        <v>751</v>
      </c>
      <c r="J82" s="43" t="str">
        <f>IF(VLOOKUP(H82,find_replace!H:H,1,"false")=H82,"TRUE","FALSE")</f>
        <v>TRUE</v>
      </c>
      <c r="K82" s="97" t="s">
        <v>411</v>
      </c>
      <c r="L82" s="97" t="s">
        <v>411</v>
      </c>
      <c r="M82" s="72" t="str">
        <f t="shared" si="3"/>
        <v xml:space="preserve">    field_img_flash_output: "Image Flash Output"</v>
      </c>
      <c r="N82" s="51" t="str">
        <f t="shared" si="5"/>
        <v xml:space="preserve">    def_img_flash_output: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v>
      </c>
      <c r="O82" s="52" t="b">
        <v>1</v>
      </c>
      <c r="P82" s="98" t="b">
        <v>0</v>
      </c>
      <c r="Q82" s="101" t="b">
        <v>1</v>
      </c>
      <c r="R82" s="99" t="b">
        <v>0</v>
      </c>
      <c r="S82" s="100" t="s">
        <v>901</v>
      </c>
      <c r="T82" t="s">
        <v>902</v>
      </c>
      <c r="U82" s="13" t="s">
        <v>1907</v>
      </c>
      <c r="V82" t="s">
        <v>4742</v>
      </c>
      <c r="W82" t="str">
        <f t="shared" si="4"/>
        <v xml:space="preserve">    img_flash_output_ti: "&lt;a href=\"09_glossary.html#img_flash_output\" target=\"_blank\" data-bs-toggle=\"tooltip\" data-bs-title=\"Image Flash 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applicable.\"&gt;&lt;button type=\"button\" class=\"btn btn-bd-tip-info-hidden btn-sm position-relative\"&gt;.&lt;span class=\"position-absolute top-0 start-100 translate-middle\"&gt;{{ icon_info }}&lt;/span&gt;&lt;/button&gt;&lt;/a&gt;"</v>
      </c>
    </row>
    <row r="83" spans="1:24">
      <c r="A83" s="39"/>
      <c r="B83" s="39">
        <v>68</v>
      </c>
      <c r="C83" s="39" t="s">
        <v>429</v>
      </c>
      <c r="D83" s="52" t="s">
        <v>494</v>
      </c>
      <c r="E83" s="39" t="s">
        <v>923</v>
      </c>
      <c r="F83" s="39" t="s">
        <v>772</v>
      </c>
      <c r="G83" s="39" t="s">
        <v>1317</v>
      </c>
      <c r="H83" s="52" t="s">
        <v>1319</v>
      </c>
      <c r="I83" s="52" t="s">
        <v>752</v>
      </c>
      <c r="J83" s="43" t="str">
        <f>IF(VLOOKUP(H83,find_replace!H:H,1,"false")=H83,"TRUE","FALSE")</f>
        <v>TRUE</v>
      </c>
      <c r="K83" s="97" t="s">
        <v>375</v>
      </c>
      <c r="L83" s="97" t="s">
        <v>375</v>
      </c>
      <c r="M83" s="72" t="str">
        <f t="shared" si="3"/>
        <v xml:space="preserve">    field_img_infrared_illuminator: "Image Infrared Illuminator"</v>
      </c>
      <c r="N83" s="51" t="str">
        <f t="shared" si="5"/>
        <v xml:space="preserve">    def_img_infrared_illuminator: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v>
      </c>
      <c r="O83" s="52" t="b">
        <v>1</v>
      </c>
      <c r="P83" s="98" t="b">
        <v>0</v>
      </c>
      <c r="Q83" s="101" t="b">
        <v>1</v>
      </c>
      <c r="R83" s="99" t="b">
        <v>0</v>
      </c>
      <c r="S83" s="100" t="s">
        <v>901</v>
      </c>
      <c r="T83" t="s">
        <v>902</v>
      </c>
      <c r="U83" s="13" t="s">
        <v>1907</v>
      </c>
      <c r="V83" t="s">
        <v>4742</v>
      </c>
      <c r="W83" t="str">
        <f t="shared" si="4"/>
        <v xml:space="preserve">    img_infrared_illuminator_ti: "&lt;a href=\"09_glossary.html#img_infrared_illuminator\" target=\"_blank\" data-bs-toggle=\"tooltip\" data-bs-title=\"Image Infrared 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known.\"&gt;&lt;button type=\"button\" class=\"btn btn-bd-tip-info-hidden btn-sm position-relative\"&gt;.&lt;span class=\"position-absolute top-0 start-100 translate-middle\"&gt;{{ icon_info }}&lt;/span&gt;&lt;/button&gt;&lt;/a&gt;"</v>
      </c>
    </row>
    <row r="84" spans="1:24">
      <c r="A84" s="39"/>
      <c r="B84" s="39">
        <v>69</v>
      </c>
      <c r="C84" s="39" t="s">
        <v>429</v>
      </c>
      <c r="D84" s="52" t="s">
        <v>4793</v>
      </c>
      <c r="E84" s="39" t="s">
        <v>923</v>
      </c>
      <c r="F84" s="39" t="s">
        <v>772</v>
      </c>
      <c r="G84" s="39" t="s">
        <v>549</v>
      </c>
      <c r="H84" s="52" t="s">
        <v>1320</v>
      </c>
      <c r="I84" s="52" t="s">
        <v>703</v>
      </c>
      <c r="J84" s="43" t="str">
        <f>IF(VLOOKUP(H84,find_replace!H:H,1,"false")=H84,"TRUE","FALSE")</f>
        <v>TRUE</v>
      </c>
      <c r="K84" s="97" t="s">
        <v>376</v>
      </c>
      <c r="L84" s="97" t="s">
        <v>376</v>
      </c>
      <c r="M84" s="72" t="str">
        <f t="shared" si="3"/>
        <v xml:space="preserve">    field_img_name: "Image Name"</v>
      </c>
      <c r="N84" s="51" t="str">
        <f t="shared" si="5"/>
        <v xml:space="preserve">    def_img_name: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v>
      </c>
      <c r="O84" s="52"/>
      <c r="P84" s="98" t="b">
        <v>1</v>
      </c>
      <c r="Q84" s="101" t="b">
        <v>1</v>
      </c>
      <c r="R84" s="101" t="b">
        <v>1</v>
      </c>
      <c r="S84" s="100" t="s">
        <v>901</v>
      </c>
      <c r="T84" t="s">
        <v>902</v>
      </c>
      <c r="U84" s="13" t="s">
        <v>1907</v>
      </c>
      <c r="V84" t="s">
        <v>4742</v>
      </c>
      <c r="W84" t="str">
        <f t="shared" si="4"/>
        <v xml:space="preserve">    img_name_ti: "&lt;a href=\"09_glossary.html#img_name\" target=\"_blank\" data-bs-toggle=\"tooltip\" data-bs-title=\"Image 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'bh1_17-Jul-2018_22-Jul-2018_10:34:22_img_100').\"&gt;&lt;button type=\"button\" class=\"btn btn-bd-tip-info-hidden btn-sm position-relative\"&gt;.&lt;span class=\"position-absolute top-0 start-100 translate-middle\"&gt;{{ icon_info }}&lt;/span&gt;&lt;/button&gt;&lt;/a&gt;"</v>
      </c>
    </row>
    <row r="85" spans="1:24">
      <c r="A85" s="39"/>
      <c r="B85" s="39">
        <v>70</v>
      </c>
      <c r="C85" s="39" t="s">
        <v>0</v>
      </c>
      <c r="D85" s="52" t="s">
        <v>179</v>
      </c>
      <c r="E85" s="39"/>
      <c r="F85" s="39" t="s">
        <v>772</v>
      </c>
      <c r="G85" s="52" t="s">
        <v>1313</v>
      </c>
      <c r="H85" s="52" t="s">
        <v>1313</v>
      </c>
      <c r="I85" s="52" t="s">
        <v>179</v>
      </c>
      <c r="J85" s="43" t="str">
        <f>IF(VLOOKUP(H85,find_replace!H:H,1,"false")=H85,"TRUE","FALSE")</f>
        <v>TRUE</v>
      </c>
      <c r="K85" s="97" t="s">
        <v>178</v>
      </c>
      <c r="L85" s="97" t="s">
        <v>178</v>
      </c>
      <c r="M85" s="72" t="str">
        <f t="shared" si="3"/>
        <v xml:space="preserve">    term_img_processing: "Image processing"</v>
      </c>
      <c r="N85" s="51" t="str">
        <f t="shared" si="5"/>
        <v xml:space="preserve">    def_img_processing: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O85" s="52"/>
      <c r="P85" s="98" t="s">
        <v>51</v>
      </c>
      <c r="Q85" s="101" t="b">
        <v>1</v>
      </c>
      <c r="R85" s="101" t="b">
        <v>1</v>
      </c>
      <c r="S85" s="100" t="s">
        <v>901</v>
      </c>
      <c r="T85" t="s">
        <v>902</v>
      </c>
      <c r="U85" s="13" t="s">
        <v>1907</v>
      </c>
      <c r="V85" t="s">
        <v>4742</v>
      </c>
      <c r="W85" t="str">
        <f t="shared" si="4"/>
        <v xml:space="preserve">    img_processing_ti: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image.\"&gt;&lt;button type=\"button\" class=\"btn btn-bd-tip-info-hidden btn-sm position-relative\"&gt;.&lt;span class=\"position-absolute top-0 start-100 translate-middle\"&gt;{{ icon_info }}&lt;/span&gt;&lt;/button&gt;&lt;/a&gt;"</v>
      </c>
    </row>
    <row r="86" spans="1:24">
      <c r="A86" s="39"/>
      <c r="B86" s="39">
        <v>76</v>
      </c>
      <c r="C86" s="39" t="s">
        <v>429</v>
      </c>
      <c r="D86" s="52" t="s">
        <v>496</v>
      </c>
      <c r="E86" s="39" t="s">
        <v>923</v>
      </c>
      <c r="F86" s="39" t="s">
        <v>772</v>
      </c>
      <c r="G86" s="39" t="s">
        <v>183</v>
      </c>
      <c r="H86" s="52" t="s">
        <v>1322</v>
      </c>
      <c r="I86" s="52" t="s">
        <v>753</v>
      </c>
      <c r="J86" s="43" t="str">
        <f>IF(VLOOKUP(H86,find_replace!H:H,1,"false")=H86,"TRUE","FALSE")</f>
        <v>TRUE</v>
      </c>
      <c r="K86" s="97" t="s">
        <v>412</v>
      </c>
      <c r="L86" s="97" t="s">
        <v>412</v>
      </c>
      <c r="M86" s="72" t="str">
        <f t="shared" si="3"/>
        <v xml:space="preserve">    field_img_sequence_comments: "Image/Sequence Comments"</v>
      </c>
      <c r="N86" s="51" t="str">
        <f t="shared" si="5"/>
        <v xml:space="preserve">    def_img_sequence_comments: "Comments describing additional details about the image*/sequence."</v>
      </c>
      <c r="O86" s="52"/>
      <c r="P86" s="98" t="b">
        <v>0</v>
      </c>
      <c r="Q86" s="101" t="b">
        <v>1</v>
      </c>
      <c r="R86" s="99" t="b">
        <v>0</v>
      </c>
      <c r="S86" s="100" t="s">
        <v>901</v>
      </c>
      <c r="T86" t="s">
        <v>902</v>
      </c>
      <c r="U86" s="13" t="s">
        <v>1907</v>
      </c>
      <c r="V86" t="s">
        <v>4742</v>
      </c>
      <c r="W86" t="str">
        <f t="shared" si="4"/>
        <v xml:space="preserve">    img_sequence_comments_ti: "&lt;a href=\"09_glossary.html#img_sequence_comments\" target=\"_blank\" data-bs-toggle=\"tooltip\" data-bs-title=\"Image/Sequence Comments: Comments describing additional details about the image*/sequence.\"&gt;&lt;button type=\"button\" class=\"btn btn-bd-tip-info-hidden btn-sm position-relative\"&gt;.&lt;span class=\"position-absolute top-0 start-100 translate-middle\"&gt;{{ icon_info }}&lt;/span&gt;&lt;/button&gt;&lt;/a&gt;"</v>
      </c>
    </row>
    <row r="87" spans="1:24">
      <c r="A87" s="39"/>
      <c r="B87" s="39">
        <v>77</v>
      </c>
      <c r="C87" s="39" t="s">
        <v>429</v>
      </c>
      <c r="D87" s="52" t="s">
        <v>284</v>
      </c>
      <c r="E87" s="39" t="s">
        <v>923</v>
      </c>
      <c r="F87" s="39" t="s">
        <v>772</v>
      </c>
      <c r="G87" s="52" t="s">
        <v>1313</v>
      </c>
      <c r="H87" s="52" t="s">
        <v>1323</v>
      </c>
      <c r="I87" s="52" t="s">
        <v>704</v>
      </c>
      <c r="J87" s="43" t="str">
        <f>IF(VLOOKUP(H87,find_replace!H:H,1,"false")=H87,"TRUE","FALSE")</f>
        <v>TRUE</v>
      </c>
      <c r="K87" s="110" t="s">
        <v>413</v>
      </c>
      <c r="L87" s="110" t="s">
        <v>413</v>
      </c>
      <c r="M87" s="72" t="str">
        <f t="shared" si="3"/>
        <v xml:space="preserve">    field_img_sequence_date_time: "Image/Sequence Date Time (DD-MMM-YYYY HH:MM:SS)"</v>
      </c>
      <c r="N87" s="51" t="str">
        <f t="shared" si="5"/>
        <v xml:space="preserve">    def_img_sequence_date_time: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c r="O87" s="52"/>
      <c r="P87" s="98" t="b">
        <v>1</v>
      </c>
      <c r="Q87" s="101" t="b">
        <v>1</v>
      </c>
      <c r="R87" s="99" t="b">
        <v>0</v>
      </c>
      <c r="S87" s="100" t="s">
        <v>901</v>
      </c>
      <c r="T87" t="s">
        <v>902</v>
      </c>
      <c r="U87" s="13" t="s">
        <v>1907</v>
      </c>
      <c r="V87" t="s">
        <v>4742</v>
      </c>
      <c r="W87" t="str">
        <f t="shared" si="4"/>
        <v xml:space="preserve">    img_sequence_date_time_ti: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\"&gt;&lt;button type=\"button\" class=\"btn btn-bd-tip-info-hidden btn-sm position-relative\"&gt;.&lt;span class=\"position-absolute top-0 start-100 translate-middle\"&gt;{{ icon_info }}&lt;/span&gt;&lt;/button&gt;&lt;/a&gt;"</v>
      </c>
    </row>
    <row r="88" spans="1:24">
      <c r="A88" s="39"/>
      <c r="B88" s="39">
        <v>71</v>
      </c>
      <c r="C88" s="39" t="s">
        <v>0</v>
      </c>
      <c r="D88" s="52" t="s">
        <v>177</v>
      </c>
      <c r="E88" s="39" t="s">
        <v>923</v>
      </c>
      <c r="F88" s="39" t="s">
        <v>772</v>
      </c>
      <c r="G88" s="52" t="s">
        <v>1313</v>
      </c>
      <c r="H88" s="52" t="s">
        <v>1321</v>
      </c>
      <c r="I88" s="52" t="s">
        <v>177</v>
      </c>
      <c r="J88" s="43" t="str">
        <f>IF(VLOOKUP(H88,find_replace!H:H,1,"false")=H88,"TRUE","FALSE")</f>
        <v>TRUE</v>
      </c>
      <c r="K88" s="97" t="s">
        <v>377</v>
      </c>
      <c r="L88" s="97" t="s">
        <v>377</v>
      </c>
      <c r="M88" s="72" t="str">
        <f t="shared" si="3"/>
        <v xml:space="preserve">    term_img_sequence: "Image Sequence"</v>
      </c>
      <c r="N88" s="51" t="str">
        <f t="shared" si="5"/>
        <v xml:space="preserve">    def_img_sequence: "The order of the image in a rapid-fire sequence as reported in the image Exif data (text; e.g., '1 of 1' or '1 of 3'). Leave blank if not applicable."</v>
      </c>
      <c r="O88" s="52" t="b">
        <v>1</v>
      </c>
      <c r="P88" s="98" t="s">
        <v>51</v>
      </c>
      <c r="Q88" s="101" t="b">
        <v>1</v>
      </c>
      <c r="R88" s="101" t="b">
        <v>0</v>
      </c>
      <c r="S88" s="100" t="s">
        <v>901</v>
      </c>
      <c r="T88" t="s">
        <v>902</v>
      </c>
      <c r="U88" s="13" t="s">
        <v>1907</v>
      </c>
      <c r="V88" t="s">
        <v>4742</v>
      </c>
      <c r="W88" t="str">
        <f t="shared" si="4"/>
        <v xml:space="preserve">    img_sequence_ti: "&lt;a href=\"09_glossary.html#img_sequence\" target=\"_blank\" data-bs-toggle=\"tooltip\" data-bs-title=\"Image Sequence: The order of the image in a rapid-fire sequence as reported in the image Exif data (text; e.g., '1 of 1' or '1 of 3'). Leave blank if not applicable.\"&gt;&lt;button type=\"button\" class=\"btn btn-bd-tip-info-hidden btn-sm position-relative\"&gt;.&lt;span class=\"position-absolute top-0 start-100 translate-middle\"&gt;{{ icon_info }}&lt;/span&gt;&lt;/button&gt;&lt;/a&gt;"</v>
      </c>
    </row>
    <row r="89" spans="1:24">
      <c r="A89" s="39"/>
      <c r="B89" s="39">
        <v>72</v>
      </c>
      <c r="C89" s="39" t="s">
        <v>429</v>
      </c>
      <c r="D89" s="52" t="s">
        <v>4802</v>
      </c>
      <c r="E89" s="39" t="s">
        <v>923</v>
      </c>
      <c r="F89" s="39" t="s">
        <v>772</v>
      </c>
      <c r="G89" s="39" t="s">
        <v>1324</v>
      </c>
      <c r="H89" s="52" t="s">
        <v>1325</v>
      </c>
      <c r="I89" s="52" t="s">
        <v>705</v>
      </c>
      <c r="J89" s="43" t="str">
        <f>IF(VLOOKUP(H89,find_replace!H:H,1,"false")=H89,"TRUE","FALSE")</f>
        <v>TRUE</v>
      </c>
      <c r="K89" s="97" t="s">
        <v>378</v>
      </c>
      <c r="L89" s="97" t="s">
        <v>378</v>
      </c>
      <c r="M89" s="72" t="str">
        <f t="shared" si="3"/>
        <v xml:space="preserve">    field_img_set_end_date_time: "Image Set End Date Time (DD-MMM-YYYY HH:MM:SS)"</v>
      </c>
      <c r="N89" s="51" t="str">
        <f t="shared" si="5"/>
        <v xml:space="preserve">    def_img_set_end_date_time: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c r="O89" s="52"/>
      <c r="P89" s="98" t="b">
        <v>1</v>
      </c>
      <c r="Q89" s="101" t="b">
        <v>1</v>
      </c>
      <c r="R89" s="101" t="b">
        <v>1</v>
      </c>
      <c r="S89" s="100" t="s">
        <v>901</v>
      </c>
      <c r="T89" t="s">
        <v>902</v>
      </c>
      <c r="U89" s="13" t="s">
        <v>1907</v>
      </c>
      <c r="V89" t="s">
        <v>4742</v>
      </c>
      <c r="W89" t="str">
        <f t="shared" si="4"/>
        <v xml:space="preserve">    img_set_end_date_time_ti: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malfunctioned).\"&gt;&lt;button type=\"button\" class=\"btn btn-bd-tip-info-hidden btn-sm position-relative\"&gt;.&lt;span class=\"position-absolute top-0 start-100 translate-middle\"&gt;{{ icon_info }}&lt;/span&gt;&lt;/button&gt;&lt;/a&gt;"</v>
      </c>
    </row>
    <row r="90" spans="1:24">
      <c r="A90" s="39"/>
      <c r="B90" s="39">
        <v>73</v>
      </c>
      <c r="C90" s="39" t="s">
        <v>429</v>
      </c>
      <c r="D90" s="52" t="s">
        <v>4801</v>
      </c>
      <c r="E90" s="39" t="s">
        <v>923</v>
      </c>
      <c r="F90" s="39" t="s">
        <v>772</v>
      </c>
      <c r="G90" s="39" t="s">
        <v>1324</v>
      </c>
      <c r="H90" s="52" t="s">
        <v>1326</v>
      </c>
      <c r="I90" s="52" t="s">
        <v>706</v>
      </c>
      <c r="J90" s="43" t="str">
        <f>IF(VLOOKUP(H90,find_replace!H:H,1,"false")=H90,"TRUE","FALSE")</f>
        <v>TRUE</v>
      </c>
      <c r="K90" s="97" t="s">
        <v>379</v>
      </c>
      <c r="L90" s="97" t="s">
        <v>379</v>
      </c>
      <c r="M90" s="72" t="str">
        <f t="shared" si="3"/>
        <v xml:space="preserve">    field_img_set_start_date_time: "Image Set Start Date Time (DD-MMM-YYYY HH:MM:SS)"</v>
      </c>
      <c r="N90" s="51" t="str">
        <f t="shared" si="5"/>
        <v xml:space="preserve">    def_img_set_start_date_time: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c r="O90" s="52"/>
      <c r="P90" s="98" t="b">
        <v>1</v>
      </c>
      <c r="Q90" s="101" t="b">
        <v>1</v>
      </c>
      <c r="R90" s="101" t="b">
        <v>1</v>
      </c>
      <c r="S90" s="100" t="s">
        <v>901</v>
      </c>
      <c r="T90" t="s">
        <v>902</v>
      </c>
      <c r="U90" s="13" t="s">
        <v>1907</v>
      </c>
      <c r="V90" t="s">
        <v>4742</v>
      </c>
      <c r="W90" t="str">
        <f t="shared" si="4"/>
        <v xml:space="preserve">    img_set_start_date_time_ti: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delay).\"&gt;&lt;button type=\"button\" class=\"btn btn-bd-tip-info-hidden btn-sm position-relative\"&gt;.&lt;span class=\"position-absolute top-0 start-100 translate-middle\"&gt;{{ icon_info }}&lt;/span&gt;&lt;/button&gt;&lt;/a&gt;"</v>
      </c>
    </row>
    <row r="91" spans="1:24">
      <c r="A91" s="39"/>
      <c r="B91" s="39">
        <v>74</v>
      </c>
      <c r="C91" s="39" t="s">
        <v>0</v>
      </c>
      <c r="D91" s="43" t="s">
        <v>176</v>
      </c>
      <c r="E91" s="39"/>
      <c r="F91" s="39" t="s">
        <v>772</v>
      </c>
      <c r="G91" s="52" t="s">
        <v>1313</v>
      </c>
      <c r="H91" s="52" t="s">
        <v>1327</v>
      </c>
      <c r="I91" s="43" t="s">
        <v>176</v>
      </c>
      <c r="J91" s="43" t="str">
        <f>IF(VLOOKUP(H91,find_replace!H:H,1,"false")=H91,"TRUE","FALSE")</f>
        <v>TRUE</v>
      </c>
      <c r="K91" s="97" t="s">
        <v>175</v>
      </c>
      <c r="L91" s="97" t="s">
        <v>175</v>
      </c>
      <c r="M91" s="72" t="str">
        <f t="shared" si="3"/>
        <v xml:space="preserve">    term_img_tagging: "Image tagging"</v>
      </c>
      <c r="N91" s="51" t="str">
        <f t="shared" si="5"/>
        <v xml:space="preserve">    def_img_tagging: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O91" s="52"/>
      <c r="P91" s="98" t="s">
        <v>51</v>
      </c>
      <c r="Q91" s="99" t="b">
        <v>0</v>
      </c>
      <c r="R91" s="101" t="b">
        <v>1</v>
      </c>
      <c r="S91" s="100" t="s">
        <v>901</v>
      </c>
      <c r="T91" t="s">
        <v>902</v>
      </c>
      <c r="U91" s="13" t="s">
        <v>1907</v>
      </c>
      <c r="V91" t="s">
        <v>4742</v>
      </c>
      <c r="W91" t="str">
        <f t="shared" si="4"/>
        <v xml:space="preserve">    img_tagging_ti: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image.\"&gt;&lt;button type=\"button\" class=\"btn btn-bd-tip-info-hidden btn-sm position-relative\"&gt;.&lt;span class=\"position-absolute top-0 start-100 translate-middle\"&gt;{{ icon_info }}&lt;/span&gt;&lt;/button&gt;&lt;/a&gt;"</v>
      </c>
    </row>
    <row r="92" spans="1:24" s="17" customFormat="1">
      <c r="A92" s="39"/>
      <c r="B92" s="39">
        <v>75</v>
      </c>
      <c r="C92" s="39" t="s">
        <v>429</v>
      </c>
      <c r="D92" s="52" t="s">
        <v>495</v>
      </c>
      <c r="E92" s="39" t="s">
        <v>923</v>
      </c>
      <c r="F92" s="39" t="s">
        <v>772</v>
      </c>
      <c r="G92" s="39" t="s">
        <v>1317</v>
      </c>
      <c r="H92" s="52" t="s">
        <v>1328</v>
      </c>
      <c r="I92" s="52" t="s">
        <v>754</v>
      </c>
      <c r="J92" s="43" t="str">
        <f>IF(VLOOKUP(H92,find_replace!H:H,1,"false")=H92,"TRUE","FALSE")</f>
        <v>TRUE</v>
      </c>
      <c r="K92" s="97" t="s">
        <v>380</v>
      </c>
      <c r="L92" s="97" t="s">
        <v>380</v>
      </c>
      <c r="M92" s="72" t="str">
        <f t="shared" si="3"/>
        <v xml:space="preserve">    field_img_trigger_mode: "Image Trigger Mode"</v>
      </c>
      <c r="N92" s="51" t="str">
        <f t="shared" si="5"/>
        <v xml:space="preserve">    def_img_trigger_mode: "The type of trigger mode used to capture the image as reported in the image Exif data (e.g., 'Time Lapse,' 'Motion Detection,' 'CodeLoc Not Entered,' 'External Sensor'). Record 'Unknown' if not known."</v>
      </c>
      <c r="O92" s="52" t="b">
        <v>1</v>
      </c>
      <c r="P92" s="98" t="b">
        <v>0</v>
      </c>
      <c r="Q92" s="101" t="b">
        <v>1</v>
      </c>
      <c r="R92" s="99" t="b">
        <v>0</v>
      </c>
      <c r="S92" s="100" t="s">
        <v>901</v>
      </c>
      <c r="T92" t="s">
        <v>902</v>
      </c>
      <c r="U92" s="13" t="s">
        <v>1907</v>
      </c>
      <c r="V92" t="s">
        <v>4742</v>
      </c>
      <c r="W92" t="str">
        <f t="shared" si="4"/>
        <v xml:space="preserve">    img_trigger_mode_ti: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known.\"&gt;&lt;button type=\"button\" class=\"btn btn-bd-tip-info-hidden btn-sm position-relative\"&gt;.&lt;span class=\"position-absolute top-0 start-100 translate-middle\"&gt;{{ icon_info }}&lt;/span&gt;&lt;/button&gt;&lt;/a&gt;"</v>
      </c>
      <c r="X92"/>
    </row>
    <row r="93" spans="1:24" s="17" customFormat="1">
      <c r="A93" s="39"/>
      <c r="B93" s="39">
        <v>78</v>
      </c>
      <c r="C93" s="39" t="s">
        <v>0</v>
      </c>
      <c r="D93" s="43" t="s">
        <v>174</v>
      </c>
      <c r="E93" s="39"/>
      <c r="F93" s="39" t="s">
        <v>772</v>
      </c>
      <c r="G93" s="39"/>
      <c r="H93" s="52" t="s">
        <v>173</v>
      </c>
      <c r="I93" s="43" t="s">
        <v>174</v>
      </c>
      <c r="J93" s="43" t="str">
        <f>IF(VLOOKUP(H93,find_replace!H:H,1,"false")=H93,"TRUE","FALSE")</f>
        <v>TRUE</v>
      </c>
      <c r="K93" s="97" t="s">
        <v>381</v>
      </c>
      <c r="L93" s="97" t="s">
        <v>381</v>
      </c>
      <c r="M93" s="72" t="str">
        <f t="shared" si="3"/>
        <v xml:space="preserve">    term_imperfect_detection: "Imperfect detection"</v>
      </c>
      <c r="N93" s="51" t="str">
        <f t="shared" si="5"/>
        <v xml:space="preserve">    def_imperfect_detection: "Species are often detected 'imperfectly,' meaning that they are not always detected when they are present (e.g., due to cover of vegetation, cryptic nature or small size) (MacKenzie et al., 2004)."</v>
      </c>
      <c r="O93" s="52"/>
      <c r="P93" s="98" t="s">
        <v>51</v>
      </c>
      <c r="Q93" s="99" t="b">
        <v>0</v>
      </c>
      <c r="R93" s="101" t="b">
        <v>1</v>
      </c>
      <c r="S93" s="100" t="s">
        <v>901</v>
      </c>
      <c r="T93" t="s">
        <v>902</v>
      </c>
      <c r="U93" s="13" t="s">
        <v>1907</v>
      </c>
      <c r="V93" t="s">
        <v>4742</v>
      </c>
      <c r="W93" t="str">
        <f t="shared" si="4"/>
        <v xml:space="preserve">    imperfect_detection_ti: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2004).\"&gt;&lt;button type=\"button\" class=\"btn btn-bd-tip-info-hidden btn-sm position-relative\"&gt;.&lt;span class=\"position-absolute top-0 start-100 translate-middle\"&gt;{{ icon_info }}&lt;/span&gt;&lt;/button&gt;&lt;/a&gt;"</v>
      </c>
    </row>
    <row r="94" spans="1:24">
      <c r="A94" s="39"/>
      <c r="B94" s="39">
        <v>79</v>
      </c>
      <c r="C94" s="39" t="s">
        <v>0</v>
      </c>
      <c r="D94" s="43" t="s">
        <v>172</v>
      </c>
      <c r="E94" s="39"/>
      <c r="F94" s="39" t="s">
        <v>772</v>
      </c>
      <c r="G94" s="39"/>
      <c r="H94" s="52" t="s">
        <v>170</v>
      </c>
      <c r="I94" s="43" t="s">
        <v>172</v>
      </c>
      <c r="J94" s="43" t="str">
        <f>IF(VLOOKUP(H94,find_replace!H:H,1,"false")=H94,"TRUE","FALSE")</f>
        <v>TRUE</v>
      </c>
      <c r="K94" s="97" t="s">
        <v>171</v>
      </c>
      <c r="L94" s="97" t="s">
        <v>171</v>
      </c>
      <c r="M94" s="72" t="str">
        <f t="shared" si="3"/>
        <v xml:space="preserve">    term_independent_detections: "Independent detections"</v>
      </c>
      <c r="N94" s="51" t="str">
        <f t="shared" si="5"/>
        <v xml:space="preserve">    def_independent_detections: "Detections that are deemed to be independent based on a user-defined threshold (e.g., 30 minutes)."</v>
      </c>
      <c r="O94" s="52"/>
      <c r="P94" s="98" t="s">
        <v>51</v>
      </c>
      <c r="Q94" s="99" t="b">
        <v>0</v>
      </c>
      <c r="R94" s="101" t="b">
        <v>1</v>
      </c>
      <c r="S94" s="100" t="s">
        <v>901</v>
      </c>
      <c r="T94" t="s">
        <v>902</v>
      </c>
      <c r="U94" s="13" t="s">
        <v>1907</v>
      </c>
      <c r="V94" t="s">
        <v>4742</v>
      </c>
      <c r="W94" t="str">
        <f t="shared" si="4"/>
        <v xml:space="preserve">    independent_detections_ti: "&lt;a href=\"09_glossary.html#independent_detections\" target=\"_blank\" data-bs-toggle=\"tooltip\" data-bs-title=\"Independent detections: Detections that are deemed to be independent based on a user-defined threshold (e.g., 30 minutes).\"&gt;&lt;button type=\"button\" class=\"btn btn-bd-tip-info-hidden btn-sm position-relative\"&gt;.&lt;span class=\"position-absolute top-0 start-100 translate-middle\"&gt;{{ icon_info }}&lt;/span&gt;&lt;/button&gt;&lt;/a&gt;"</v>
      </c>
      <c r="X94" s="17"/>
    </row>
    <row r="95" spans="1:24">
      <c r="A95" s="39"/>
      <c r="B95" s="39">
        <v>80</v>
      </c>
      <c r="C95" s="39" t="s">
        <v>429</v>
      </c>
      <c r="D95" s="52" t="s">
        <v>4815</v>
      </c>
      <c r="E95" s="39" t="s">
        <v>923</v>
      </c>
      <c r="F95" s="39" t="s">
        <v>772</v>
      </c>
      <c r="G95" s="52" t="s">
        <v>1313</v>
      </c>
      <c r="H95" s="52" t="s">
        <v>283</v>
      </c>
      <c r="I95" s="52" t="s">
        <v>707</v>
      </c>
      <c r="J95" s="43" t="str">
        <f>IF(VLOOKUP(H95,find_replace!H:H,1,"false")=H95,"TRUE","FALSE")</f>
        <v>TRUE</v>
      </c>
      <c r="K95" s="97" t="s">
        <v>414</v>
      </c>
      <c r="L95" s="97" t="s">
        <v>414</v>
      </c>
      <c r="M95" s="72" t="str">
        <f t="shared" si="3"/>
        <v xml:space="preserve">    field_individual_count: "Individual Count"</v>
      </c>
      <c r="N95" s="51" t="str">
        <f t="shared" si="5"/>
        <v xml:space="preserve">    def_individual_count: "The number of unique individuals being categorized. Depending on the Event Type, this may be recorded as the total number of individuals, or according to Age Class and*/or Sex Class."</v>
      </c>
      <c r="O95" s="52"/>
      <c r="P95" s="98" t="b">
        <v>1</v>
      </c>
      <c r="Q95" s="101" t="b">
        <v>1</v>
      </c>
      <c r="R95" s="101" t="b">
        <v>1</v>
      </c>
      <c r="S95" s="100" t="s">
        <v>901</v>
      </c>
      <c r="T95" t="s">
        <v>902</v>
      </c>
      <c r="U95" s="13" t="s">
        <v>1907</v>
      </c>
      <c r="V95" t="s">
        <v>4742</v>
      </c>
      <c r="W95" t="str">
        <f t="shared" si="4"/>
        <v xml:space="preserve">    individual_count_ti: "&lt;a href=\"09_glossary.html#individual_count\" target=\"_blank\" data-bs-toggle=\"tooltip\" data-bs-title=\"Individual Count: The number of unique individuals being categorized. Depending on the Event Type, this may be recorded as the total number of individuals, or according to Age Class and*/or Sex Class.\"&gt;&lt;button type=\"button\" class=\"btn btn-bd-tip-info-hidden btn-sm position-relative\"&gt;.&lt;span class=\"position-absolute top-0 start-100 translate-middle\"&gt;{{ icon_info }}&lt;/span&gt;&lt;/button&gt;&lt;/a&gt;"</v>
      </c>
    </row>
    <row r="96" spans="1:24">
      <c r="A96" s="39"/>
      <c r="B96" s="39">
        <v>84</v>
      </c>
      <c r="C96" s="39" t="s">
        <v>0</v>
      </c>
      <c r="D96" s="43" t="s">
        <v>165</v>
      </c>
      <c r="E96" s="39"/>
      <c r="F96" s="39" t="s">
        <v>772</v>
      </c>
      <c r="G96" s="39"/>
      <c r="H96" s="52" t="s">
        <v>164</v>
      </c>
      <c r="I96" s="43" t="s">
        <v>165</v>
      </c>
      <c r="J96" s="43" t="str">
        <f>IF(VLOOKUP(H96,find_replace!H:H,1,"false")=H96,"TRUE","FALSE")</f>
        <v>TRUE</v>
      </c>
      <c r="K96" s="97" t="s">
        <v>834</v>
      </c>
      <c r="L96" s="97" t="s">
        <v>877</v>
      </c>
      <c r="M96" s="72" t="str">
        <f t="shared" si="3"/>
        <v xml:space="preserve">    term_inter_detection_interval: "Inter-detection interval"</v>
      </c>
      <c r="N96" s="51" t="str">
        <f t="shared" si="5"/>
        <v xml:space="preserve">    def_inter_detection_interval: "A user-defined threshold used to define a single 'detection event' (i.e., independent 'events') for group of images or video clips (e.g., 30 minutes or 1 hour). The threshold should be recorded in the Survey Design Description."</v>
      </c>
      <c r="O96" s="52"/>
      <c r="P96" s="98" t="s">
        <v>51</v>
      </c>
      <c r="Q96" s="101" t="b">
        <v>1</v>
      </c>
      <c r="R96" s="101" t="b">
        <v>1</v>
      </c>
      <c r="S96" s="100" t="s">
        <v>901</v>
      </c>
      <c r="T96" t="s">
        <v>902</v>
      </c>
      <c r="U96" s="13" t="s">
        <v>1907</v>
      </c>
      <c r="V96" t="s">
        <v>4742</v>
      </c>
      <c r="W96" t="str">
        <f t="shared" si="4"/>
        <v xml:space="preserve">    inter_detection_interval_ti: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Description](#survey_design_description).\"&gt;&lt;button type=\"button\" class=\"btn btn-bd-tip-info-hidden btn-sm position-relative\"&gt;.&lt;span class=\"position-absolute top-0 start-100 translate-middle\"&gt;{{ icon_info }}&lt;/span&gt;&lt;/button&gt;&lt;/a&gt;"</v>
      </c>
      <c r="X96" s="2"/>
    </row>
    <row r="97" spans="1:24">
      <c r="A97" s="39"/>
      <c r="B97" s="39">
        <v>87</v>
      </c>
      <c r="C97" s="39" t="s">
        <v>0</v>
      </c>
      <c r="D97" s="43" t="s">
        <v>525</v>
      </c>
      <c r="E97" s="39"/>
      <c r="F97" s="39" t="s">
        <v>772</v>
      </c>
      <c r="G97" s="39"/>
      <c r="H97" s="52" t="s">
        <v>524</v>
      </c>
      <c r="I97" s="43" t="s">
        <v>525</v>
      </c>
      <c r="J97" s="43" t="str">
        <f>IF(VLOOKUP(H97,find_replace!H:H,1,"false")=H97,"TRUE","FALSE")</f>
        <v>TRUE</v>
      </c>
      <c r="K97" s="97" t="s">
        <v>1036</v>
      </c>
      <c r="L97" s="97" t="s">
        <v>875</v>
      </c>
      <c r="M97" s="72" t="str">
        <f t="shared" si="3"/>
        <v xml:space="preserve">    term_kernel_density_estimator: "Kernel density estimator"</v>
      </c>
      <c r="N97" s="51" t="str">
        <f t="shared" si="5"/>
        <v xml:space="preserve">    def_kernel_density_estimator: "The probability of 'utilization' (Jennrich &amp; Turner, 1969); describes the relative probability of use (Powell &amp; Mitchell, 2012)."</v>
      </c>
      <c r="O97" s="52"/>
      <c r="P97" s="98" t="s">
        <v>51</v>
      </c>
      <c r="Q97" s="99" t="b">
        <v>0</v>
      </c>
      <c r="R97" s="101" t="b">
        <v>1</v>
      </c>
      <c r="S97" s="100" t="s">
        <v>901</v>
      </c>
      <c r="T97" t="s">
        <v>902</v>
      </c>
      <c r="U97" s="13" t="s">
        <v>1907</v>
      </c>
      <c r="V97" t="s">
        <v>4742</v>
      </c>
      <c r="W97" t="str">
        <f t="shared" si="4"/>
        <v xml:space="preserve">    kernel_density_estimator_ti: "&lt;a href=\"09_glossary.html#kernel_density_estimator\" target=\"_blank\" data-bs-toggle=\"tooltip\" data-bs-title=\"Kernel density estimator: The probability of 'utilization' ({{ rtxt_jennrich_turner_1969 }}); describes the relative probability of use (Powell &amp; Mitchell, 2012).\"&gt;&lt;button type=\"button\" class=\"btn btn-bd-tip-info-hidden btn-sm position-relative\"&gt;.&lt;span class=\"position-absolute top-0 start-100 translate-middle\"&gt;{{ icon_info }}&lt;/span&gt;&lt;/button&gt;&lt;/a&gt;"</v>
      </c>
      <c r="X97" s="2"/>
    </row>
    <row r="98" spans="1:24" s="2" customFormat="1">
      <c r="A98" s="39"/>
      <c r="B98" s="39">
        <v>88</v>
      </c>
      <c r="C98" s="39" t="s">
        <v>429</v>
      </c>
      <c r="D98" s="52" t="s">
        <v>497</v>
      </c>
      <c r="E98" s="39" t="s">
        <v>923</v>
      </c>
      <c r="F98" s="39" t="s">
        <v>772</v>
      </c>
      <c r="G98" s="39" t="s">
        <v>549</v>
      </c>
      <c r="H98" s="52" t="s">
        <v>326</v>
      </c>
      <c r="I98" s="52" t="s">
        <v>755</v>
      </c>
      <c r="J98" s="43" t="str">
        <f>IF(VLOOKUP(H98,find_replace!H:H,1,"false")=H98,"TRUE","FALSE")</f>
        <v>TRUE</v>
      </c>
      <c r="K98" s="97" t="s">
        <v>415</v>
      </c>
      <c r="L98" s="97" t="s">
        <v>415</v>
      </c>
      <c r="M98" s="72" t="str">
        <f t="shared" si="3"/>
        <v xml:space="preserve">    field_key_id: "Key ID"</v>
      </c>
      <c r="N98" s="51" t="str">
        <f t="shared" si="5"/>
        <v xml:space="preserve">    def_key_id: "The unique ID for the specific key or set of keys used to lock*/secure the camera to the post, tree, etc."</v>
      </c>
      <c r="O98" s="52"/>
      <c r="P98" s="98" t="b">
        <v>0</v>
      </c>
      <c r="Q98" s="101" t="b">
        <v>1</v>
      </c>
      <c r="R98" s="101" t="b">
        <v>1</v>
      </c>
      <c r="S98" s="100" t="s">
        <v>901</v>
      </c>
      <c r="T98" t="s">
        <v>902</v>
      </c>
      <c r="U98" s="13" t="s">
        <v>1907</v>
      </c>
      <c r="V98" t="s">
        <v>4742</v>
      </c>
      <c r="W98" t="str">
        <f t="shared" si="4"/>
        <v xml:space="preserve">    key_id_ti: "&lt;a href=\"09_glossary.html#key_id\" target=\"_blank\" data-bs-toggle=\"tooltip\" data-bs-title=\"Key ID: The unique ID for the specific key or set of keys used to lock*/secure the camera to the post, tree, etc.\"&gt;&lt;button type=\"button\" class=\"btn btn-bd-tip-info-hidden btn-sm position-relative\"&gt;.&lt;span class=\"position-absolute top-0 start-100 translate-middle\"&gt;{{ icon_info }}&lt;/span&gt;&lt;/button&gt;&lt;/a&gt;"</v>
      </c>
    </row>
    <row r="99" spans="1:24" s="2" customFormat="1">
      <c r="A99" s="39"/>
      <c r="B99" s="39">
        <v>89</v>
      </c>
      <c r="C99" s="39" t="s">
        <v>429</v>
      </c>
      <c r="D99" s="52" t="s">
        <v>4808</v>
      </c>
      <c r="E99" s="39" t="s">
        <v>923</v>
      </c>
      <c r="F99" s="39" t="s">
        <v>772</v>
      </c>
      <c r="G99" s="39" t="s">
        <v>552</v>
      </c>
      <c r="H99" s="52" t="s">
        <v>1286</v>
      </c>
      <c r="I99" s="52" t="s">
        <v>708</v>
      </c>
      <c r="J99" s="43" t="str">
        <f>IF(VLOOKUP(H99,find_replace!H:H,1,"false")=H99,"TRUE","FALSE")</f>
        <v>TRUE</v>
      </c>
      <c r="K99" s="97" t="s">
        <v>383</v>
      </c>
      <c r="L99" s="97" t="s">
        <v>383</v>
      </c>
      <c r="M99" s="72" t="str">
        <f t="shared" si="3"/>
        <v xml:space="preserve">    field_latitude_cam_location: "Latitude Camera Location"</v>
      </c>
      <c r="N99" s="51" t="str">
        <f t="shared" si="5"/>
        <v xml:space="preserve">    def_latitude_cam_location: "The latitude of the camera location in decimal degrees to five decimal places (e.g., '53.78136'). Leave blank if recording Northing instead."</v>
      </c>
      <c r="O99" s="52" t="b">
        <v>1</v>
      </c>
      <c r="P99" s="98" t="b">
        <v>1</v>
      </c>
      <c r="Q99" s="101" t="b">
        <v>1</v>
      </c>
      <c r="R99" s="101" t="b">
        <v>1</v>
      </c>
      <c r="S99" s="100" t="s">
        <v>901</v>
      </c>
      <c r="T99" t="s">
        <v>902</v>
      </c>
      <c r="U99" s="13" t="s">
        <v>1907</v>
      </c>
      <c r="V99" t="s">
        <v>4742</v>
      </c>
      <c r="W99" t="str">
        <f t="shared" si="4"/>
        <v xml:space="preserve">    latitude_cam_location_ti: "&lt;a href=\"09_glossary.html#latitude_cam_location\" target=\"_blank\" data-bs-toggle=\"tooltip\" data-bs-title=\"Latitude Camera Location: The latitude of the camera location in decimal degrees to five decimal places (e.g., '53.78136'). Leave blank if recording Northing instead.\"&gt;&lt;button type=\"button\" class=\"btn btn-bd-tip-info-hidden btn-sm position-relative\"&gt;.&lt;span class=\"position-absolute top-0 start-100 translate-middle\"&gt;{{ icon_info }}&lt;/span&gt;&lt;/button&gt;&lt;/a&gt;"</v>
      </c>
    </row>
    <row r="100" spans="1:24" s="2" customFormat="1">
      <c r="A100" s="39"/>
      <c r="B100" s="39">
        <v>90</v>
      </c>
      <c r="C100" s="39" t="s">
        <v>429</v>
      </c>
      <c r="D100" s="52" t="s">
        <v>4809</v>
      </c>
      <c r="E100" s="39" t="s">
        <v>923</v>
      </c>
      <c r="F100" s="39" t="s">
        <v>772</v>
      </c>
      <c r="G100" s="39" t="s">
        <v>552</v>
      </c>
      <c r="H100" s="52" t="s">
        <v>1287</v>
      </c>
      <c r="I100" s="52" t="s">
        <v>709</v>
      </c>
      <c r="J100" s="43" t="str">
        <f>IF(VLOOKUP(H100,find_replace!H:H,1,"false")=H100,"TRUE","FALSE")</f>
        <v>TRUE</v>
      </c>
      <c r="K100" s="97" t="s">
        <v>384</v>
      </c>
      <c r="L100" s="97" t="s">
        <v>384</v>
      </c>
      <c r="M100" s="72" t="str">
        <f t="shared" si="3"/>
        <v xml:space="preserve">    field_longitude_cam_location: "Longitude Camera Location"</v>
      </c>
      <c r="N100" s="51" t="str">
        <f t="shared" si="5"/>
        <v xml:space="preserve">    def_longitude_cam_location: "The longitude of the camera location in decimal degrees to five decimal places (e.g., '-113.46067'). Leave blank if recording Easting instead."</v>
      </c>
      <c r="O100" s="52" t="b">
        <v>1</v>
      </c>
      <c r="P100" s="98" t="b">
        <v>1</v>
      </c>
      <c r="Q100" s="101" t="b">
        <v>1</v>
      </c>
      <c r="R100" s="101" t="b">
        <v>1</v>
      </c>
      <c r="S100" s="100" t="s">
        <v>901</v>
      </c>
      <c r="T100" t="s">
        <v>902</v>
      </c>
      <c r="U100" s="13" t="s">
        <v>1907</v>
      </c>
      <c r="V100" t="s">
        <v>4742</v>
      </c>
      <c r="W100" t="str">
        <f t="shared" si="4"/>
        <v xml:space="preserve">    longitude_cam_location_ti: "&lt;a href=\"09_glossary.html#longitude_cam_location\" target=\"_blank\" data-bs-toggle=\"tooltip\" data-bs-title=\"Longitude Camera Location: The longitude of the camera location in decimal degrees to five decimal places (e.g., '-113.46067'). Leave blank if recording Easting instead.\"&gt;&lt;button type=\"button\" class=\"btn btn-bd-tip-info-hidden btn-sm position-relative\"&gt;.&lt;span class=\"position-absolute top-0 start-100 translate-middle\"&gt;{{ icon_info }}&lt;/span&gt;&lt;/button&gt;&lt;/a&gt;"</v>
      </c>
    </row>
    <row r="101" spans="1:24" s="2" customFormat="1">
      <c r="A101" s="39"/>
      <c r="B101" s="39">
        <v>94</v>
      </c>
      <c r="C101" s="39" t="s">
        <v>0</v>
      </c>
      <c r="D101" s="43" t="s">
        <v>157</v>
      </c>
      <c r="E101" s="44"/>
      <c r="F101" s="39" t="s">
        <v>772</v>
      </c>
      <c r="G101" s="39"/>
      <c r="H101" s="52" t="s">
        <v>155</v>
      </c>
      <c r="I101" s="43" t="s">
        <v>157</v>
      </c>
      <c r="J101" s="43" t="str">
        <f>IF(VLOOKUP(H101,find_replace!H:H,1,"false")=H101,"TRUE","FALSE")</f>
        <v>TRUE</v>
      </c>
      <c r="K101" s="97" t="s">
        <v>156</v>
      </c>
      <c r="L101" s="97" t="s">
        <v>156</v>
      </c>
      <c r="M101" s="72" t="str">
        <f t="shared" si="3"/>
        <v xml:space="preserve">    term_metadata: "Metadata"</v>
      </c>
      <c r="N101" s="51" t="str">
        <f t="shared" si="5"/>
        <v xml:space="preserve">    def_metadata: "Data that provides information about other data (e.g., the number of images on an SD card)."</v>
      </c>
      <c r="O101" s="52"/>
      <c r="P101" s="98" t="s">
        <v>51</v>
      </c>
      <c r="Q101" s="101" t="b">
        <v>1</v>
      </c>
      <c r="R101" s="101" t="b">
        <v>1</v>
      </c>
      <c r="S101" s="100" t="s">
        <v>901</v>
      </c>
      <c r="T101" t="s">
        <v>902</v>
      </c>
      <c r="U101" s="13" t="s">
        <v>1907</v>
      </c>
      <c r="V101" t="s">
        <v>4742</v>
      </c>
      <c r="W101" t="str">
        <f t="shared" si="4"/>
        <v xml:space="preserve">    metadata_ti: "&lt;a href=\"09_glossary.html#metadata\" target=\"_blank\" data-bs-toggle=\"tooltip\" data-bs-title=\"Metadata: Data that provides information about other data (e.g., the number of images on an SD card).\"&gt;&lt;button type=\"button\" class=\"btn btn-bd-tip-info-hidden btn-sm position-relative\"&gt;.&lt;span class=\"position-absolute top-0 start-100 translate-middle\"&gt;{{ icon_info }}&lt;/span&gt;&lt;/button&gt;&lt;/a&gt;"</v>
      </c>
      <c r="X101"/>
    </row>
    <row r="102" spans="1:24" s="2" customFormat="1">
      <c r="A102" s="39"/>
      <c r="B102" s="39">
        <v>149</v>
      </c>
      <c r="C102" s="39" t="s">
        <v>0</v>
      </c>
      <c r="D102" s="43" t="s">
        <v>104</v>
      </c>
      <c r="E102" s="39" t="s">
        <v>923</v>
      </c>
      <c r="F102" s="39" t="s">
        <v>772</v>
      </c>
      <c r="G102" s="39" t="s">
        <v>4</v>
      </c>
      <c r="H102" s="52" t="s">
        <v>21</v>
      </c>
      <c r="I102" s="43" t="s">
        <v>104</v>
      </c>
      <c r="J102" s="43" t="str">
        <f>IF(VLOOKUP(H102,find_replace!H:H,1,"false")=H102,"TRUE","FALSE")</f>
        <v>TRUE</v>
      </c>
      <c r="K102" s="97" t="s">
        <v>774</v>
      </c>
      <c r="L102" s="97" t="s">
        <v>869</v>
      </c>
      <c r="M102" s="72" t="str">
        <f t="shared" si="3"/>
        <v xml:space="preserve">    term_mod_2flankspim: "Spatial partial identity model (2-flank SPIM) (Augustine et al., 2018)"</v>
      </c>
      <c r="N102" s="51" t="str">
        <f t="shared" si="5"/>
        <v xml:space="preserve">    def_mod_2flankspim: "A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v>
      </c>
      <c r="O102" s="52"/>
      <c r="P102" s="98" t="s">
        <v>51</v>
      </c>
      <c r="Q102" s="99" t="b">
        <v>0</v>
      </c>
      <c r="R102" s="101" t="b">
        <v>1</v>
      </c>
      <c r="S102" s="100" t="s">
        <v>901</v>
      </c>
      <c r="T102" t="s">
        <v>902</v>
      </c>
      <c r="U102" s="13" t="s">
        <v>1907</v>
      </c>
      <c r="V102" t="s">
        <v>4742</v>
      </c>
      <c r="W102" t="str">
        <f t="shared" si="4"/>
        <v xml:space="preserve">    mod_2flankspim_ti: "&lt;a href=\"09_glossary.html#mod_2flankspim\" target=\"_blank\" data-bs-toggle=\"tooltip\" data-bs-title=\"Spatial partial identity model (2-flank SPIM) (Augustine et al., 2018): A method used to estimate the [density](#density)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2009).\"&gt;&lt;button type=\"button\" class=\"btn btn-bd-tip-info-hidden btn-sm position-relative\"&gt;.&lt;span class=\"position-absolute top-0 start-100 translate-middle\"&gt;{{ icon_info }}&lt;/span&gt;&lt;/button&gt;&lt;/a&gt;"</v>
      </c>
      <c r="X102"/>
    </row>
    <row r="103" spans="1:24" s="2" customFormat="1">
      <c r="A103" s="39"/>
      <c r="B103" s="39">
        <v>96</v>
      </c>
      <c r="C103" s="39" t="s">
        <v>0</v>
      </c>
      <c r="D103" s="43" t="s">
        <v>153</v>
      </c>
      <c r="E103" s="39"/>
      <c r="F103" s="39" t="s">
        <v>772</v>
      </c>
      <c r="G103" s="39" t="s">
        <v>4</v>
      </c>
      <c r="H103" s="52" t="s">
        <v>1435</v>
      </c>
      <c r="I103" s="43" t="s">
        <v>153</v>
      </c>
      <c r="J103" s="43" t="str">
        <f>IF(VLOOKUP(H103,find_replace!H:H,1,"false")=H103,"TRUE","FALSE")</f>
        <v>TRUE</v>
      </c>
      <c r="K103" s="97" t="s">
        <v>824</v>
      </c>
      <c r="L103" s="97" t="s">
        <v>865</v>
      </c>
      <c r="M103" s="72" t="str">
        <f t="shared" si="3"/>
        <v xml:space="preserve">    term_mod_approach: "Modelling approach"</v>
      </c>
      <c r="N103" s="51" t="str">
        <f t="shared" si="5"/>
        <v xml:space="preserve">    def_mod_approach: "The method used to analyze the camera data, which should depend on the state variable, e.g., occupancy models [MacKenzie et al., 2002], spatially explicit capture recapture (SECR) for density estimation [Chandler &amp; Royle, 2013], etc. and the Target Species."</v>
      </c>
      <c r="O103" s="52"/>
      <c r="P103" s="98" t="s">
        <v>51</v>
      </c>
      <c r="Q103" s="101" t="b">
        <v>1</v>
      </c>
      <c r="R103" s="101" t="b">
        <v>1</v>
      </c>
      <c r="S103" s="100" t="s">
        <v>901</v>
      </c>
      <c r="T103" t="s">
        <v>902</v>
      </c>
      <c r="U103" s="13" t="s">
        <v>1907</v>
      </c>
      <c r="V103" t="s">
        <v>4742</v>
      </c>
      <c r="W103" t="str">
        <f t="shared" si="4"/>
        <v xml:space="preserve">    mod_approach_ti: "&lt;a href=\"09_glossary.html#mod_approach\" target=\"_blank\" data-bs-toggle=\"tooltip\" data-bs-title=\"Modelling approach: The method used to analyze the camera data, which should depend on the state variable, e.g., occupancy models [MacKenzie et al., 2002], spatially explicit capture recapture (SECR) for [density](#density) estimation [Chandler &amp; Royle, 2013], etc. and the Target Species.\"&gt;&lt;button type=\"button\" class=\"btn btn-bd-tip-info-hidden btn-sm position-relative\"&gt;.&lt;span class=\"position-absolute top-0 start-100 translate-middle\"&gt;{{ icon_info }}&lt;/span&gt;&lt;/button&gt;&lt;/a&gt;"</v>
      </c>
      <c r="X103"/>
    </row>
    <row r="104" spans="1:24" s="2" customFormat="1">
      <c r="A104" s="39"/>
      <c r="B104" s="39">
        <v>95</v>
      </c>
      <c r="C104" s="39" t="s">
        <v>0</v>
      </c>
      <c r="D104" s="43" t="s">
        <v>154</v>
      </c>
      <c r="E104" s="39"/>
      <c r="F104" s="39" t="s">
        <v>772</v>
      </c>
      <c r="G104" s="39" t="s">
        <v>4</v>
      </c>
      <c r="H104" s="52" t="s">
        <v>1436</v>
      </c>
      <c r="I104" s="43" t="s">
        <v>154</v>
      </c>
      <c r="J104" s="43" t="str">
        <f>IF(VLOOKUP(H104,find_replace!H:H,1,"false")=H104,"TRUE","FALSE")</f>
        <v>TRUE</v>
      </c>
      <c r="K104" s="97" t="s">
        <v>416</v>
      </c>
      <c r="L104" s="97" t="s">
        <v>416</v>
      </c>
      <c r="M104" s="72" t="str">
        <f t="shared" si="3"/>
        <v xml:space="preserve">    term_mod_assumption: "Model assumption"</v>
      </c>
      <c r="N104" s="51" t="str">
        <f t="shared" si="5"/>
        <v xml:space="preserve">    def_mod_assumption: "Explicitly stated (or implicitly premised) conventions, choices and other specifications (e.g., about the data, wildlife ecology*/behaviour, the relationships between variables, etc.) on which a particular modelling approach is based that allows the model to provide valid inference."</v>
      </c>
      <c r="O104" s="52"/>
      <c r="P104" s="98" t="s">
        <v>51</v>
      </c>
      <c r="Q104" s="99" t="b">
        <v>0</v>
      </c>
      <c r="R104" s="101" t="b">
        <v>1</v>
      </c>
      <c r="S104" s="100" t="s">
        <v>901</v>
      </c>
      <c r="T104" t="s">
        <v>902</v>
      </c>
      <c r="U104" s="13" t="s">
        <v>1907</v>
      </c>
      <c r="V104" t="s">
        <v>4742</v>
      </c>
      <c r="W104" t="str">
        <f t="shared" si="4"/>
        <v xml:space="preserve">    mod_assumption_ti: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inference.\"&gt;&lt;button type=\"button\" class=\"btn btn-bd-tip-info-hidden btn-sm position-relative\"&gt;.&lt;span class=\"position-absolute top-0 start-100 translate-middle\"&gt;{{ icon_info }}&lt;/span&gt;&lt;/button&gt;&lt;/a&gt;"</v>
      </c>
      <c r="X104"/>
    </row>
    <row r="105" spans="1:24" s="2" customFormat="1">
      <c r="A105" s="39"/>
      <c r="B105" s="39">
        <v>29</v>
      </c>
      <c r="C105" s="39" t="s">
        <v>0</v>
      </c>
      <c r="D105" s="43" t="s">
        <v>226</v>
      </c>
      <c r="E105" s="39" t="s">
        <v>923</v>
      </c>
      <c r="F105" s="39" t="s">
        <v>772</v>
      </c>
      <c r="G105" s="39" t="s">
        <v>4</v>
      </c>
      <c r="H105" s="52" t="s">
        <v>22</v>
      </c>
      <c r="I105" s="43" t="s">
        <v>1006</v>
      </c>
      <c r="J105" s="43" t="str">
        <f>IF(VLOOKUP(H105,find_replace!H:H,1,"false")=H105,"TRUE","FALSE")</f>
        <v>TRUE</v>
      </c>
      <c r="K105" s="97" t="s">
        <v>1027</v>
      </c>
      <c r="L105" s="97" t="s">
        <v>874</v>
      </c>
      <c r="M105" s="72" t="str">
        <f t="shared" si="3"/>
        <v xml:space="preserve">    term_mod_catspim: "Categorical partial identity model (Categorical SPIM; catSPIM) (Augustine et al., 2019; Sun et al., 2022)"</v>
      </c>
      <c r="N105" s="51" t="str">
        <f t="shared" si="5"/>
        <v xml:space="preserve">    def_mod_catspim: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v>
      </c>
      <c r="O105" s="52"/>
      <c r="P105" s="98" t="s">
        <v>51</v>
      </c>
      <c r="Q105" s="99" t="b">
        <v>0</v>
      </c>
      <c r="R105" s="101" t="b">
        <v>1</v>
      </c>
      <c r="S105" s="100" t="s">
        <v>901</v>
      </c>
      <c r="T105" t="s">
        <v>902</v>
      </c>
      <c r="U105" s="13" t="s">
        <v>1907</v>
      </c>
      <c r="V105" t="s">
        <v>4742</v>
      </c>
      <c r="W105" t="str">
        <f t="shared" si="4"/>
        <v xml:space="preserve">    mod_catspim_ti: "&lt;a href=\"09_glossary.html#mod_catspim\" target=\"_blank\" data-bs-toggle=\"tooltip\" data-bs-title=\"Categorical partial identity model (Categorical SPIM; catSPIM) (Augustine et al., 2019; Sun et al., 2022): A method used to estimate the [density](#density)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 rtxt_chandler_royle_2013 }}).\"&gt;&lt;button type=\"button\" class=\"btn btn-bd-tip-info-hidden btn-sm position-relative\"&gt;.&lt;span class=\"position-absolute top-0 start-100 translate-middle\"&gt;{{ icon_info }}&lt;/span&gt;&lt;/button&gt;&lt;/a&gt;"</v>
      </c>
      <c r="X105"/>
    </row>
    <row r="106" spans="1:24" s="2" customFormat="1">
      <c r="A106" s="39"/>
      <c r="B106" s="39">
        <v>28</v>
      </c>
      <c r="C106" s="39" t="s">
        <v>0</v>
      </c>
      <c r="D106" s="52" t="s">
        <v>227</v>
      </c>
      <c r="E106" s="39" t="s">
        <v>923</v>
      </c>
      <c r="F106" s="39" t="s">
        <v>772</v>
      </c>
      <c r="G106" s="39" t="s">
        <v>4</v>
      </c>
      <c r="H106" s="52" t="s">
        <v>29</v>
      </c>
      <c r="I106" s="52" t="s">
        <v>1004</v>
      </c>
      <c r="J106" s="43" t="str">
        <f>IF(VLOOKUP(H106,find_replace!H:H,1,"false")=H106,"TRUE","FALSE")</f>
        <v>TRUE</v>
      </c>
      <c r="K106" s="97" t="s">
        <v>775</v>
      </c>
      <c r="L106" s="97" t="s">
        <v>864</v>
      </c>
      <c r="M106" s="72" t="str">
        <f t="shared" si="3"/>
        <v xml:space="preserve">    term_mod_cr_cmr: "Capture-recapture (CR) / Capture-mark-recapture (CMR) (Karanth, 1995; Karanth &amp; Nichols, 1998)"</v>
      </c>
      <c r="N106" s="51" t="str">
        <f t="shared" si="5"/>
        <v xml:space="preserve">    def_mod_cr_cmr: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O106" s="52"/>
      <c r="P106" s="98" t="s">
        <v>51</v>
      </c>
      <c r="Q106" s="99" t="b">
        <v>0</v>
      </c>
      <c r="R106" s="101" t="b">
        <v>1</v>
      </c>
      <c r="S106" s="100" t="s">
        <v>901</v>
      </c>
      <c r="T106" t="s">
        <v>902</v>
      </c>
      <c r="U106" s="13" t="s">
        <v>1907</v>
      </c>
      <c r="V106" t="s">
        <v>4742</v>
      </c>
      <c r="W106" t="str">
        <f t="shared" si="4"/>
        <v xml:space="preserve">    mod_cr_cmr_ti: "&lt;a href=\"09_glossary.html#mod_cr_cmr\" target=\"_blank\" data-bs-toggle=\"tooltip\" data-bs-title=\"Capture-recapture (CR) / Capture-mark-recapture (CMR) (Karanth, 1995; Karanth &amp; Nichols, 1998): A method of estimating the abundance or [density](#density)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[density](#density) estimates (Blanc et al., 2013, Obbard et al., 2010, Sollmann et al., 2011).\"&gt;&lt;button type=\"button\" class=\"btn btn-bd-tip-info-hidden btn-sm position-relative\"&gt;.&lt;span class=\"position-absolute top-0 start-100 translate-middle\"&gt;{{ icon_info }}&lt;/span&gt;&lt;/button&gt;&lt;/a&gt;"</v>
      </c>
      <c r="X106"/>
    </row>
    <row r="107" spans="1:24" s="2" customFormat="1">
      <c r="A107" s="39" t="s">
        <v>535</v>
      </c>
      <c r="B107" s="39"/>
      <c r="C107" s="39" t="s">
        <v>0</v>
      </c>
      <c r="D107" s="39" t="s">
        <v>626</v>
      </c>
      <c r="E107" s="39"/>
      <c r="F107" s="39" t="s">
        <v>772</v>
      </c>
      <c r="G107" s="39" t="s">
        <v>820</v>
      </c>
      <c r="H107" s="39" t="s">
        <v>434</v>
      </c>
      <c r="I107" s="39" t="s">
        <v>626</v>
      </c>
      <c r="J107" s="43" t="str">
        <f>IF(VLOOKUP(H107,find_replace!H:H,1,"false")=H107,"TRUE","FALSE")</f>
        <v>TRUE</v>
      </c>
      <c r="K107" s="66" t="s">
        <v>1042</v>
      </c>
      <c r="L107" s="66" t="s">
        <v>849</v>
      </c>
      <c r="M107" s="72" t="str">
        <f t="shared" si="3"/>
        <v xml:space="preserve">    term_mod_divers_rich_alpha: "Alpha richness (α)"</v>
      </c>
      <c r="N107" s="51" t="str">
        <f t="shared" si="5"/>
        <v xml:space="preserve">    def_mod_divers_rich_alpha: "The number of species at the level of an individual camera location (Wearn &amp; Glover-Kapfer, 2017)."</v>
      </c>
      <c r="O107" s="39"/>
      <c r="P107" s="39"/>
      <c r="Q107" s="39"/>
      <c r="R107" s="39"/>
      <c r="S107" s="100" t="s">
        <v>901</v>
      </c>
      <c r="T107" t="s">
        <v>902</v>
      </c>
      <c r="U107" s="13" t="s">
        <v>1907</v>
      </c>
      <c r="V107" t="s">
        <v>4742</v>
      </c>
      <c r="W107" t="str">
        <f t="shared" si="4"/>
        <v xml:space="preserve">    mod_divers_rich_alpha_ti: "&lt;a href=\"09_glossary.html#mod_divers_rich_alpha\" target=\"_blank\" data-bs-toggle=\"tooltip\" data-bs-title=\"Alpha richness (α): The number of species at the level of an individual camera location ({{ rtxt_wearn_gloverkapfer_2017 }}).\"&gt;&lt;button type=\"button\" class=\"btn btn-bd-tip-info-hidden btn-sm position-relative\"&gt;.&lt;span class=\"position-absolute top-0 start-100 translate-middle\"&gt;{{ icon_info }}&lt;/span&gt;&lt;/button&gt;&lt;/a&gt;"</v>
      </c>
      <c r="X107"/>
    </row>
    <row r="108" spans="1:24">
      <c r="A108" s="39" t="s">
        <v>535</v>
      </c>
      <c r="B108" s="39"/>
      <c r="C108" s="39" t="s">
        <v>0</v>
      </c>
      <c r="D108" s="39" t="s">
        <v>625</v>
      </c>
      <c r="E108" s="39"/>
      <c r="F108" s="39" t="s">
        <v>772</v>
      </c>
      <c r="G108" s="39" t="s">
        <v>820</v>
      </c>
      <c r="H108" s="39" t="s">
        <v>433</v>
      </c>
      <c r="I108" s="39" t="s">
        <v>625</v>
      </c>
      <c r="J108" s="43" t="str">
        <f>IF(VLOOKUP(H108,find_replace!H:H,1,"false")=H108,"TRUE","FALSE")</f>
        <v>TRUE</v>
      </c>
      <c r="K108" s="66" t="s">
        <v>1040</v>
      </c>
      <c r="L108" s="66" t="s">
        <v>848</v>
      </c>
      <c r="M108" s="72" t="str">
        <f t="shared" si="3"/>
        <v xml:space="preserve">    term_mod_divers_rich_beta: "Beta-diversity (β)"</v>
      </c>
      <c r="N108" s="51" t="str">
        <f t="shared" si="5"/>
        <v xml:space="preserve">    def_mod_divers_rich_beta: "The differences between the communities or, more formally, the variance among the communities  (Wearn &amp; Glover-Kapfer, 2017)."</v>
      </c>
      <c r="O108" s="39"/>
      <c r="P108" s="39"/>
      <c r="Q108" s="39"/>
      <c r="R108" s="39"/>
      <c r="S108" s="100" t="s">
        <v>901</v>
      </c>
      <c r="T108" t="s">
        <v>902</v>
      </c>
      <c r="U108" s="13" t="s">
        <v>1907</v>
      </c>
      <c r="V108" t="s">
        <v>4742</v>
      </c>
      <c r="W108" t="str">
        <f t="shared" si="4"/>
        <v xml:space="preserve">    mod_divers_rich_beta_ti: "&lt;a href=\"09_glossary.html#mod_divers_rich_beta\" target=\"_blank\" data-bs-toggle=\"tooltip\" data-bs-title=\"Beta-diversity (β): The differences between the communities or, more formally, the variance among the communities ({{ rtxt_wearn_gloverkapfer_2017 }}).\"&gt;&lt;button type=\"button\" class=\"btn btn-bd-tip-info-hidden btn-sm position-relative\"&gt;.&lt;span class=\"position-absolute top-0 start-100 translate-middle\"&gt;{{ icon_info }}&lt;/span&gt;&lt;/button&gt;&lt;/a&gt;"</v>
      </c>
      <c r="X108" s="3"/>
    </row>
    <row r="109" spans="1:24">
      <c r="A109" s="39"/>
      <c r="B109" s="39"/>
      <c r="C109" s="39" t="s">
        <v>0</v>
      </c>
      <c r="D109" s="102" t="s">
        <v>443</v>
      </c>
      <c r="E109" s="40"/>
      <c r="F109" s="39" t="s">
        <v>772</v>
      </c>
      <c r="G109" s="39" t="s">
        <v>820</v>
      </c>
      <c r="H109" s="40" t="s">
        <v>543</v>
      </c>
      <c r="I109" s="102" t="s">
        <v>443</v>
      </c>
      <c r="J109" s="43" t="str">
        <f>IF(VLOOKUP(H109,find_replace!H:H,1,"false")=H109,"TRUE","FALSE")</f>
        <v>TRUE</v>
      </c>
      <c r="K109" s="67" t="s">
        <v>1033</v>
      </c>
      <c r="L109" s="103" t="s">
        <v>895</v>
      </c>
      <c r="M109" s="72" t="str">
        <f t="shared" si="3"/>
        <v xml:space="preserve">    term_mod_divers_rich_divers: "Species diversity"</v>
      </c>
      <c r="N109" s="51" t="str">
        <f t="shared" si="5"/>
        <v xml:space="preserve">    def_mod_divers_rich_divers: "A measure of diversity that incorporates both the number of species in an assemblage and some measure of their relative abundances.' (Gotelli &amp; Chao, 2013)"</v>
      </c>
      <c r="O109" s="39"/>
      <c r="P109" s="39"/>
      <c r="Q109" s="39"/>
      <c r="R109" s="39"/>
      <c r="S109" s="100" t="s">
        <v>901</v>
      </c>
      <c r="T109" t="s">
        <v>902</v>
      </c>
      <c r="U109" s="13" t="s">
        <v>1907</v>
      </c>
      <c r="V109" t="s">
        <v>4742</v>
      </c>
      <c r="W109" t="str">
        <f t="shared" si="4"/>
        <v xml:space="preserve">    mod_divers_rich_divers_ti: "&lt;a href=\"09_glossary.html#mod_divers_rich_divers\" target=\"_blank\" data-bs-toggle=\"tooltip\" data-bs-title=\"Species diversity: A measure of diversity that incorporates both the number of species in an assemblage and some measure of their relative abundances.' ({{ rtxt_gotelli_chao_2013 }})\"&gt;&lt;button type=\"button\" class=\"btn btn-bd-tip-info-hidden btn-sm position-relative\"&gt;.&lt;span class=\"position-absolute top-0 start-100 translate-middle\"&gt;{{ icon_info }}&lt;/span&gt;&lt;/button&gt;&lt;/a&gt;"</v>
      </c>
    </row>
    <row r="110" spans="1:24">
      <c r="A110" s="64"/>
      <c r="B110" s="64"/>
      <c r="C110" s="64" t="s">
        <v>0</v>
      </c>
      <c r="D110" s="104" t="s">
        <v>443</v>
      </c>
      <c r="E110" s="44"/>
      <c r="F110" s="64" t="s">
        <v>772</v>
      </c>
      <c r="G110" s="64" t="s">
        <v>820</v>
      </c>
      <c r="H110" s="44" t="s">
        <v>1878</v>
      </c>
      <c r="I110" s="104" t="s">
        <v>443</v>
      </c>
      <c r="J110" s="105" t="e">
        <f>IF(VLOOKUP(H110,find_replace!H:H,1,"false")=H110,"TRUE","FALSE")</f>
        <v>#N/A</v>
      </c>
      <c r="K110" s="106" t="s">
        <v>1879</v>
      </c>
      <c r="L110" s="106" t="s">
        <v>1880</v>
      </c>
      <c r="M110" s="96" t="str">
        <f t="shared" si="3"/>
        <v xml:space="preserve">    term_mod_divers_rich_divers2: "Species diversity"</v>
      </c>
      <c r="N110" s="64" t="str">
        <f t="shared" si="5"/>
        <v xml:space="preserve">    def_mod_divers_rich_divers2: "A measure of diversity that incorporates both the number of species in an assemblage and some measure of their relative abundances. Many species diversity indices can be converted by an algebraic transformation to Hill numbers.' (Gotelli &amp; Chao, 2013)"</v>
      </c>
      <c r="O110" s="64"/>
      <c r="P110" s="64"/>
      <c r="Q110" s="64"/>
      <c r="R110" s="64"/>
      <c r="S110" s="107" t="s">
        <v>901</v>
      </c>
      <c r="T110" t="s">
        <v>902</v>
      </c>
      <c r="U110" s="13" t="s">
        <v>1907</v>
      </c>
      <c r="V110" t="s">
        <v>4742</v>
      </c>
      <c r="W110" t="str">
        <f t="shared" si="4"/>
        <v xml:space="preserve">    mod_divers_rich_divers2_ti: "&lt;a href=\"09_glossary.html#mod_divers_rich_divers2\" target=\"_blank\" data-bs-toggle=\"tooltip\" data-bs-title=\"Species diversity: A measure of diversity that incorporates both the number of species in an assemblage and some measure of their relative abundances. Many species diversity indices can be converted by an algebraic transformation to Hill numbers.' ({{ rtxt_gotelli_chao_2013 }})\"&gt;&lt;button type=\"button\" class=\"btn btn-bd-tip-info-hidden btn-sm position-relative\"&gt;.&lt;span class=\"position-absolute top-0 start-100 translate-middle\"&gt;{{ icon_info }}&lt;/span&gt;&lt;/button&gt;&lt;/a&gt;"</v>
      </c>
      <c r="X110" s="3"/>
    </row>
    <row r="111" spans="1:24">
      <c r="A111" s="39" t="s">
        <v>535</v>
      </c>
      <c r="B111" s="39"/>
      <c r="C111" s="39" t="s">
        <v>0</v>
      </c>
      <c r="D111" s="39" t="s">
        <v>624</v>
      </c>
      <c r="E111" s="39"/>
      <c r="F111" s="39" t="s">
        <v>772</v>
      </c>
      <c r="G111" s="39" t="s">
        <v>820</v>
      </c>
      <c r="H111" s="39" t="s">
        <v>435</v>
      </c>
      <c r="I111" s="39" t="s">
        <v>624</v>
      </c>
      <c r="J111" s="43" t="str">
        <f>IF(VLOOKUP(H111,find_replace!H:H,1,"false")=H111,"TRUE","FALSE")</f>
        <v>TRUE</v>
      </c>
      <c r="K111" s="66" t="s">
        <v>1037</v>
      </c>
      <c r="L111" s="66" t="s">
        <v>853</v>
      </c>
      <c r="M111" s="72" t="str">
        <f t="shared" si="3"/>
        <v xml:space="preserve">    term_mod_divers_rich_gamma: "Gamma richness (γ)"</v>
      </c>
      <c r="N111" s="51" t="str">
        <f t="shared" si="5"/>
        <v xml:space="preserve">    def_mod_divers_rich_gamma: "The number of species across a whole study area (Wearn &amp; Glover-Kapfer, 2017)."</v>
      </c>
      <c r="O111" s="39"/>
      <c r="P111" s="39"/>
      <c r="Q111" s="39"/>
      <c r="R111" s="39"/>
      <c r="S111" s="100" t="s">
        <v>901</v>
      </c>
      <c r="T111" t="s">
        <v>902</v>
      </c>
      <c r="U111" s="13" t="s">
        <v>1907</v>
      </c>
      <c r="V111" t="s">
        <v>4742</v>
      </c>
      <c r="W111" t="str">
        <f t="shared" si="4"/>
        <v xml:space="preserve">    mod_divers_rich_gamma_ti: "&lt;a href=\"09_glossary.html#mod_divers_rich_gamma\" target=\"_blank\" data-bs-toggle=\"tooltip\" data-bs-title=\"Gamma richness (γ): The number of species across a whole study area ({{ rtxt_wearn_gloverkapfer_2017 }}).\"&gt;&lt;button type=\"button\" class=\"btn btn-bd-tip-info-hidden btn-sm position-relative\"&gt;.&lt;span class=\"position-absolute top-0 start-100 translate-middle\"&gt;{{ icon_info }}&lt;/span&gt;&lt;/button&gt;&lt;/a&gt;"</v>
      </c>
    </row>
    <row r="112" spans="1:24" ht="15">
      <c r="A112" s="39"/>
      <c r="B112" s="39"/>
      <c r="C112" s="39" t="s">
        <v>0</v>
      </c>
      <c r="D112" s="39"/>
      <c r="E112" s="39"/>
      <c r="F112" s="39" t="s">
        <v>773</v>
      </c>
      <c r="G112" s="59"/>
      <c r="H112" s="40" t="s">
        <v>1873</v>
      </c>
      <c r="I112" s="39" t="s">
        <v>1280</v>
      </c>
      <c r="J112" s="43" t="str">
        <f>IF(VLOOKUP(H112,find_replace!H:H,1,"false")=H112,"TRUE","FALSE")</f>
        <v>TRUE</v>
      </c>
      <c r="K112" s="63" t="s">
        <v>4784</v>
      </c>
      <c r="L112" s="63" t="s">
        <v>1929</v>
      </c>
      <c r="M112" s="72" t="str">
        <f t="shared" si="3"/>
        <v xml:space="preserve">    term_mod_divers_rich_rich_est: "Estimated species richness"</v>
      </c>
      <c r="N112" s="51" t="str">
        <f t="shared" si="5"/>
        <v xml:space="preserve">    def_mod_divers_rich_rich_est: "when the 'sum of the number of species seen' is adjusted based on corrections for 'imperfect detection' (i.e. the fact that some species in a given sample may have been missed)' (Wearn &amp; Glover-Kapfer, 2017)"</v>
      </c>
      <c r="O112" s="39"/>
      <c r="P112" s="39"/>
      <c r="Q112" s="39"/>
      <c r="R112" s="39"/>
      <c r="S112" s="100" t="s">
        <v>901</v>
      </c>
      <c r="T112" t="s">
        <v>902</v>
      </c>
      <c r="U112" s="13" t="s">
        <v>1907</v>
      </c>
      <c r="V112" t="s">
        <v>4742</v>
      </c>
      <c r="W112" t="str">
        <f t="shared" si="4"/>
        <v xml:space="preserve">    mod_divers_rich_rich_est_ti: "&lt;a href=\"09_glossary.html#mod_divers_rich_rich_est\" target=\"_blank\" data-bs-toggle=\"tooltip\" data-bs-title=\"Estimated species richness: When the 'sum of the number of species seen' is adjusted based on corrections for '{{ tl_imperfect_detection }}' (i.e. the fact that some species in a given sample may have been missed)' ({{ rtxt_wearn_gloverkapfer_2017 }})\"&gt;&lt;button type=\"button\" class=\"btn btn-bd-tip-info-hidden btn-sm position-relative\"&gt;.&lt;span class=\"position-absolute top-0 start-100 translate-middle\"&gt;{{ icon_info }}&lt;/span&gt;&lt;/button&gt;&lt;/a&gt;"</v>
      </c>
    </row>
    <row r="113" spans="1:24">
      <c r="A113" s="39"/>
      <c r="B113" s="39"/>
      <c r="C113" s="39" t="s">
        <v>0</v>
      </c>
      <c r="D113" s="39"/>
      <c r="E113" s="39"/>
      <c r="F113" s="39" t="s">
        <v>773</v>
      </c>
      <c r="G113" s="39"/>
      <c r="H113" s="39" t="s">
        <v>1872</v>
      </c>
      <c r="I113" s="39" t="s">
        <v>1279</v>
      </c>
      <c r="J113" s="43" t="str">
        <f>IF(VLOOKUP(H113,find_replace!H:H,1,"false")=H113,"TRUE","FALSE")</f>
        <v>TRUE</v>
      </c>
      <c r="K113" s="66" t="s">
        <v>4783</v>
      </c>
      <c r="L113" s="67" t="s">
        <v>1895</v>
      </c>
      <c r="M113" s="72" t="str">
        <f t="shared" si="3"/>
        <v xml:space="preserve">    term_mod_divers_rich_rich_obs: "Observed species richness"</v>
      </c>
      <c r="N113" s="51" t="str">
        <f t="shared" si="5"/>
        <v xml:space="preserve">    def_mod_divers_rich_rich_obs: "the sum of the number of species seen' (e.g., Kitamura et al., 2010; Pettorelli et al., 2010; Ahumada et al., 2011; Aamejima et al., 2012)"</v>
      </c>
      <c r="O113" s="39"/>
      <c r="P113" s="39"/>
      <c r="Q113" s="39"/>
      <c r="R113" s="39"/>
      <c r="S113" s="100" t="s">
        <v>901</v>
      </c>
      <c r="T113" t="s">
        <v>902</v>
      </c>
      <c r="U113" s="13" t="s">
        <v>1907</v>
      </c>
      <c r="V113" t="s">
        <v>4742</v>
      </c>
      <c r="W113" t="str">
        <f t="shared" si="4"/>
        <v xml:space="preserve">    mod_divers_rich_rich_obs_ti: "&lt;a href=\"09_glossary.html#mod_divers_rich_rich_obs\" target=\"_blank\" data-bs-toggle=\"tooltip\" data-bs-title=\"Observed species richness: The sum of the number of species seen' (e.g. {{ rtxt_kitamura_et_al_2010 }}; {{ rtxt_pettorelli_et_al_2010 }}; {{ rtxt_ahumada_et_al_2011 }}; {{ rtxt_samejima_et_al_2012 }})\"&gt;&lt;button type=\"button\" class=\"btn btn-bd-tip-info-hidden btn-sm position-relative\"&gt;.&lt;span class=\"position-absolute top-0 start-100 translate-middle\"&gt;{{ icon_info }}&lt;/span&gt;&lt;/button&gt;&lt;/a&gt;"</v>
      </c>
    </row>
    <row r="114" spans="1:24">
      <c r="A114" s="39" t="s">
        <v>535</v>
      </c>
      <c r="B114" s="39"/>
      <c r="C114" s="39" t="s">
        <v>0</v>
      </c>
      <c r="D114" s="102" t="s">
        <v>442</v>
      </c>
      <c r="E114" s="40"/>
      <c r="F114" s="39" t="s">
        <v>772</v>
      </c>
      <c r="G114" s="39" t="s">
        <v>820</v>
      </c>
      <c r="H114" s="40" t="s">
        <v>451</v>
      </c>
      <c r="I114" s="102" t="s">
        <v>442</v>
      </c>
      <c r="J114" s="43" t="str">
        <f>IF(VLOOKUP(H114,find_replace!H:H,1,"false")=H114,"TRUE","FALSE")</f>
        <v>TRUE</v>
      </c>
      <c r="K114" s="67" t="s">
        <v>1030</v>
      </c>
      <c r="L114" s="103" t="s">
        <v>894</v>
      </c>
      <c r="M114" s="72" t="str">
        <f t="shared" si="3"/>
        <v xml:space="preserve">    term_mod_divers_rich_rich: "Species richness"</v>
      </c>
      <c r="N114" s="51" t="str">
        <f t="shared" si="5"/>
        <v xml:space="preserve">    def_mod_divers_rich_rich: "The total number of species in an assemblage or a sample' (Gotelli &amp; Chao, 2013)."</v>
      </c>
      <c r="O114" s="39"/>
      <c r="P114" s="39"/>
      <c r="Q114" s="39"/>
      <c r="R114" s="39"/>
      <c r="S114" s="100" t="s">
        <v>901</v>
      </c>
      <c r="T114" t="s">
        <v>902</v>
      </c>
      <c r="U114" s="13" t="s">
        <v>1907</v>
      </c>
      <c r="V114" t="s">
        <v>4742</v>
      </c>
      <c r="W114" t="str">
        <f t="shared" si="4"/>
        <v xml:space="preserve">    mod_divers_rich_rich_ti: "&lt;a href=\"09_glossary.html#mod_divers_rich_rich\" target=\"_blank\" data-bs-toggle=\"tooltip\" data-bs-title=\"Species richness: The total number of species in an assemblage or a sample' ({{ rtxt_gotelli_chao_2013 }}).\"&gt;&lt;button type=\"button\" class=\"btn btn-bd-tip-info-hidden btn-sm position-relative\"&gt;.&lt;span class=\"position-absolute top-0 start-100 translate-middle\"&gt;{{ icon_info }}&lt;/span&gt;&lt;/button&gt;&lt;/a&gt;"</v>
      </c>
    </row>
    <row r="115" spans="1:24">
      <c r="A115" s="39" t="s">
        <v>535</v>
      </c>
      <c r="B115" s="39"/>
      <c r="C115" s="39" t="s">
        <v>0</v>
      </c>
      <c r="D115" s="102" t="s">
        <v>442</v>
      </c>
      <c r="E115" s="40"/>
      <c r="F115" s="39" t="s">
        <v>772</v>
      </c>
      <c r="G115" s="39" t="s">
        <v>820</v>
      </c>
      <c r="H115" s="40" t="s">
        <v>596</v>
      </c>
      <c r="I115" s="102" t="s">
        <v>442</v>
      </c>
      <c r="J115" s="43" t="str">
        <f>IF(VLOOKUP(H115,find_replace!H:H,1,"false")=H115,"TRUE","FALSE")</f>
        <v>TRUE</v>
      </c>
      <c r="K115" s="66" t="s">
        <v>1031</v>
      </c>
      <c r="L115" s="108" t="s">
        <v>883</v>
      </c>
      <c r="M115" s="72" t="str">
        <f t="shared" si="3"/>
        <v xml:space="preserve">    term_mod_divers_rich_rich2: "Species richness"</v>
      </c>
      <c r="N115" s="51" t="str">
        <f t="shared" si="5"/>
        <v xml:space="preserve">    def_mod_divers_rich_rich2: "The number of species found in the community/area measured (Pyron, 2010)."</v>
      </c>
      <c r="O115" s="39"/>
      <c r="P115" s="39"/>
      <c r="Q115" s="39"/>
      <c r="R115" s="39"/>
      <c r="S115" s="100" t="s">
        <v>901</v>
      </c>
      <c r="T115" t="s">
        <v>902</v>
      </c>
      <c r="U115" s="13" t="s">
        <v>1907</v>
      </c>
      <c r="V115" t="s">
        <v>4742</v>
      </c>
      <c r="W115" t="str">
        <f t="shared" si="4"/>
        <v xml:space="preserve">    mod_divers_rich_rich2_ti: "&lt;a href=\"09_glossary.html#mod_divers_rich_rich2\" target=\"_blank\" data-bs-toggle=\"tooltip\" data-bs-title=\"Species richness: The number of species found in the community/area measured ({{ rtxt_pyron_2010 }}).\"&gt;&lt;button type=\"button\" class=\"btn btn-bd-tip-info-hidden btn-sm position-relative\"&gt;.&lt;span class=\"position-absolute top-0 start-100 translate-middle\"&gt;{{ icon_info }}&lt;/span&gt;&lt;/button&gt;&lt;/a&gt;"</v>
      </c>
    </row>
    <row r="116" spans="1:24">
      <c r="A116" s="39" t="s">
        <v>535</v>
      </c>
      <c r="B116" s="39"/>
      <c r="C116" s="39" t="s">
        <v>0</v>
      </c>
      <c r="D116" s="102" t="s">
        <v>442</v>
      </c>
      <c r="E116" s="40"/>
      <c r="F116" s="39" t="s">
        <v>772</v>
      </c>
      <c r="G116" s="39" t="s">
        <v>820</v>
      </c>
      <c r="H116" s="40" t="s">
        <v>1875</v>
      </c>
      <c r="I116" s="102" t="s">
        <v>442</v>
      </c>
      <c r="J116" s="43" t="e">
        <f>IF(VLOOKUP(H116,find_replace!H:H,1,"false")=H116,"TRUE","FALSE")</f>
        <v>#N/A</v>
      </c>
      <c r="K116" s="67" t="s">
        <v>1877</v>
      </c>
      <c r="L116" s="67" t="s">
        <v>1876</v>
      </c>
      <c r="M116" s="72" t="str">
        <f t="shared" si="3"/>
        <v xml:space="preserve">    term_mod_divers_rich_rich3: "Species richness"</v>
      </c>
      <c r="N116" s="51" t="str">
        <f t="shared" si="5"/>
        <v xml:space="preserve">    def_mod_divers_rich_rich3: "The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(Gotelli &amp; Chao, 2013)"</v>
      </c>
      <c r="O116" s="39"/>
      <c r="P116" s="39"/>
      <c r="Q116" s="39"/>
      <c r="R116" s="39"/>
      <c r="S116" s="100" t="s">
        <v>901</v>
      </c>
      <c r="T116" t="s">
        <v>902</v>
      </c>
      <c r="U116" s="13" t="s">
        <v>1907</v>
      </c>
      <c r="V116" t="s">
        <v>4742</v>
      </c>
      <c r="W116" t="str">
        <f t="shared" si="4"/>
        <v xml:space="preserve">    mod_divers_rich_rich3_ti: "&lt;a href=\"09_glossary.html#mod_divers_rich_rich3\" target=\"_blank\" data-bs-toggle=\"tooltip\" data-bs-title=\"Species richness: The total number of species in an assemblage or a sample. Species richness in an assemblage is difficult to estimate reliably from sample data because it is very sensitive to the number of individuals and the number of samples collected. Species richness is a diversity of order 0 (which means it is completely insensitive to species abundances).' ({{ rtxt_gotelli_chao_2013 }})\"&gt;&lt;button type=\"button\" class=\"btn btn-bd-tip-info-hidden btn-sm position-relative\"&gt;.&lt;span class=\"position-absolute top-0 start-100 translate-middle\"&gt;{{ icon_info }}&lt;/span&gt;&lt;/button&gt;&lt;/a&gt;"</v>
      </c>
    </row>
    <row r="117" spans="1:24">
      <c r="A117" s="39"/>
      <c r="B117" s="39">
        <v>52</v>
      </c>
      <c r="C117" s="39" t="s">
        <v>0</v>
      </c>
      <c r="D117" s="43" t="s">
        <v>196</v>
      </c>
      <c r="E117" s="39" t="s">
        <v>923</v>
      </c>
      <c r="F117" s="39" t="s">
        <v>772</v>
      </c>
      <c r="G117" s="39" t="s">
        <v>4</v>
      </c>
      <c r="H117" s="39" t="s">
        <v>10</v>
      </c>
      <c r="I117" s="43" t="s">
        <v>196</v>
      </c>
      <c r="J117" s="43" t="str">
        <f>IF(VLOOKUP(H117,find_replace!H:H,1,"false")=H117,"TRUE","FALSE")</f>
        <v>TRUE</v>
      </c>
      <c r="K117" s="97" t="s">
        <v>839</v>
      </c>
      <c r="L117" s="97" t="s">
        <v>859</v>
      </c>
      <c r="M117" s="72" t="str">
        <f t="shared" si="3"/>
        <v xml:space="preserve">    term_mod_ds: "Distance sampling (DS) model (Howe et al., 2017)"</v>
      </c>
      <c r="N117" s="51" t="str">
        <f t="shared" si="5"/>
        <v xml:space="preserve">    def_mod_ds: "A method to estimate abundance by using distances at which animals are detected (from survey lines or points) to model abundance as a function of decreasing detection probability with animal distance from the camera (using a decay function) (Cappelle et al., 2021; Howe et al., 2017)."</v>
      </c>
      <c r="O117" s="52"/>
      <c r="P117" s="98" t="s">
        <v>51</v>
      </c>
      <c r="Q117" s="99" t="b">
        <v>0</v>
      </c>
      <c r="R117" s="101" t="b">
        <v>1</v>
      </c>
      <c r="S117" s="100" t="s">
        <v>901</v>
      </c>
      <c r="T117" t="s">
        <v>902</v>
      </c>
      <c r="U117" s="13" t="s">
        <v>1907</v>
      </c>
      <c r="V117" t="s">
        <v>4742</v>
      </c>
      <c r="W117" t="str">
        <f t="shared" si="4"/>
        <v xml:space="preserve">    mod_ds_ti: "&lt;a href=\"09_glossary.html#mod_ds\" target=\"_blank\" data-bs-toggle=\"tooltip\" data-bs-title=\"Distance sampling (DS) model (Howe et al., 2017): A method to estimate abundance by using distances at which animals are detected (from [survey](#survey) lines or points) to model abundance as a function of decreasing detection probability with animal distance from the camera (using a decay function) (Cappelle et al., 2021; Howe et al., 2017).\"&gt;&lt;button type=\"button\" class=\"btn btn-bd-tip-info-hidden btn-sm position-relative\"&gt;.&lt;span class=\"position-absolute top-0 start-100 translate-middle\"&gt;{{ icon_info }}&lt;/span&gt;&lt;/button&gt;&lt;/a&gt;"</v>
      </c>
    </row>
    <row r="118" spans="1:24">
      <c r="A118" s="39"/>
      <c r="B118" s="39">
        <v>85</v>
      </c>
      <c r="C118" s="39" t="s">
        <v>0</v>
      </c>
      <c r="D118" s="43" t="s">
        <v>163</v>
      </c>
      <c r="E118" s="39"/>
      <c r="F118" s="39" t="s">
        <v>772</v>
      </c>
      <c r="G118" s="39" t="s">
        <v>4</v>
      </c>
      <c r="H118" s="52" t="s">
        <v>38</v>
      </c>
      <c r="I118" s="43" t="s">
        <v>163</v>
      </c>
      <c r="J118" s="43" t="str">
        <f>IF(VLOOKUP(H118,find_replace!H:H,1,"false")=H118,"TRUE","FALSE")</f>
        <v>TRUE</v>
      </c>
      <c r="K118" s="97" t="s">
        <v>1047</v>
      </c>
      <c r="L118" s="97" t="s">
        <v>876</v>
      </c>
      <c r="M118" s="72" t="str">
        <f t="shared" si="3"/>
        <v xml:space="preserve">    term_mod_inventory: "Inventory"</v>
      </c>
      <c r="N118" s="51" t="str">
        <f t="shared" si="5"/>
        <v xml:space="preserve">    def_mod_inventory: "Rapid assessment surveys used to determine what species are present in a given area at a given point in time; there is no attempt made to quantify aspects of communities or populations (Wearn &amp; Glover-Kapfer, 2017)."</v>
      </c>
      <c r="O118" s="52"/>
      <c r="P118" s="98" t="s">
        <v>51</v>
      </c>
      <c r="Q118" s="99" t="b">
        <v>0</v>
      </c>
      <c r="R118" s="101" t="b">
        <v>1</v>
      </c>
      <c r="S118" s="100" t="s">
        <v>901</v>
      </c>
      <c r="T118" t="s">
        <v>902</v>
      </c>
      <c r="U118" s="13" t="s">
        <v>1907</v>
      </c>
      <c r="V118" t="s">
        <v>4742</v>
      </c>
      <c r="W118" t="str">
        <f t="shared" si="4"/>
        <v xml:space="preserve">    mod_inventory_ti: "&lt;a href=\"09_glossary.html#mod_inventory\" target=\"_blank\" data-bs-toggle=\"tooltip\" data-bs-title=\"Inventory: Rapid assessment [surveys](#survey) to determine what species are present in a given area at a given point in time; there is no attempt made to quantify aspects of communities or populations ({{ rtxt_wearn_gloverkapfer_2017 }}).\"&gt;&lt;button type=\"button\" class=\"btn btn-bd-tip-info-hidden btn-sm position-relative\"&gt;.&lt;span class=\"position-absolute top-0 start-100 translate-middle\"&gt;{{ icon_info }}&lt;/span&gt;&lt;/button&gt;&lt;/a&gt;"</v>
      </c>
      <c r="X118" s="2"/>
    </row>
    <row r="119" spans="1:24">
      <c r="A119" s="39"/>
      <c r="B119" s="39">
        <v>82</v>
      </c>
      <c r="C119" s="39" t="s">
        <v>0</v>
      </c>
      <c r="D119" s="43" t="s">
        <v>167</v>
      </c>
      <c r="E119" s="39" t="s">
        <v>923</v>
      </c>
      <c r="F119" s="39" t="s">
        <v>772</v>
      </c>
      <c r="G119" s="39" t="s">
        <v>4</v>
      </c>
      <c r="H119" s="52" t="s">
        <v>3</v>
      </c>
      <c r="I119" s="43" t="s">
        <v>925</v>
      </c>
      <c r="J119" s="43" t="str">
        <f>IF(VLOOKUP(H119,find_replace!H:H,1,"false")=H119,"TRUE","FALSE")</f>
        <v>TRUE</v>
      </c>
      <c r="K119" s="97" t="s">
        <v>1025</v>
      </c>
      <c r="L119" s="97" t="s">
        <v>878</v>
      </c>
      <c r="M119" s="72" t="str">
        <f t="shared" si="3"/>
        <v xml:space="preserve">    term_mod_is: "Instantaneous sampling (IS) model (Moeller et al., 2018)"</v>
      </c>
      <c r="N119" s="51" t="str">
        <f t="shared" si="5"/>
        <v xml:space="preserve">    def_mod_is: "A method used to estimate abundance or density from time-lapse images from randomly deployed cameras; the number of unique individuals (the count) is needed (Moeller et al., 2018)."</v>
      </c>
      <c r="O119" s="52"/>
      <c r="P119" s="98" t="s">
        <v>51</v>
      </c>
      <c r="Q119" s="99" t="b">
        <v>0</v>
      </c>
      <c r="R119" s="101" t="b">
        <v>1</v>
      </c>
      <c r="S119" s="100" t="s">
        <v>901</v>
      </c>
      <c r="T119" t="s">
        <v>902</v>
      </c>
      <c r="U119" s="13" t="s">
        <v>1907</v>
      </c>
      <c r="V119" t="s">
        <v>4742</v>
      </c>
      <c r="W119" t="str">
        <f t="shared" si="4"/>
        <v xml:space="preserve">    mod_is_ti: "&lt;a href=\"09_glossary.html#mod_is\" target=\"_blank\" data-bs-toggle=\"tooltip\" data-bs-title=\"Instantaneous sampling (IS) model (Moeller et al., 2018): A method used to estimate abundance or [density](#density) from time-lapse images from randomly deployed cameras; the number of unique individuals (the count) is needed ({{ rtxt_moeller_et_al_2018 }}).\"&gt;&lt;button type=\"button\" class=\"btn btn-bd-tip-info-hidden btn-sm position-relative\"&gt;.&lt;span class=\"position-absolute top-0 start-100 translate-middle\"&gt;{{ icon_info }}&lt;/span&gt;&lt;/button&gt;&lt;/a&gt;"</v>
      </c>
    </row>
    <row r="120" spans="1:24">
      <c r="A120" s="39"/>
      <c r="B120" s="39">
        <v>93</v>
      </c>
      <c r="C120" s="39" t="s">
        <v>0</v>
      </c>
      <c r="D120" s="43" t="s">
        <v>158</v>
      </c>
      <c r="E120" s="39" t="s">
        <v>923</v>
      </c>
      <c r="F120" s="39" t="s">
        <v>772</v>
      </c>
      <c r="G120" s="39" t="s">
        <v>4</v>
      </c>
      <c r="H120" s="52" t="s">
        <v>27</v>
      </c>
      <c r="I120" s="43" t="s">
        <v>158</v>
      </c>
      <c r="J120" s="43" t="str">
        <f>IF(VLOOKUP(H120,find_replace!H:H,1,"false")=H120,"TRUE","FALSE")</f>
        <v>TRUE</v>
      </c>
      <c r="K120" s="97" t="s">
        <v>1024</v>
      </c>
      <c r="L120" s="97" t="s">
        <v>854</v>
      </c>
      <c r="M120" s="72" t="str">
        <f t="shared" si="3"/>
        <v xml:space="preserve">    term_mod_mr: "Mark-resight (MR) model (Arnason et al., 1991; McClintock et al., 2009)"</v>
      </c>
      <c r="N120" s="51" t="str">
        <f t="shared" si="5"/>
        <v xml:space="preserve">    def_mod_mr: "A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v>
      </c>
      <c r="O120" s="52"/>
      <c r="P120" s="98" t="s">
        <v>51</v>
      </c>
      <c r="Q120" s="99" t="b">
        <v>0</v>
      </c>
      <c r="R120" s="101" t="b">
        <v>1</v>
      </c>
      <c r="S120" s="100" t="s">
        <v>901</v>
      </c>
      <c r="T120" t="s">
        <v>902</v>
      </c>
      <c r="U120" s="13" t="s">
        <v>1907</v>
      </c>
      <c r="V120" t="s">
        <v>4742</v>
      </c>
      <c r="W120" t="str">
        <f t="shared" si="4"/>
        <v xml:space="preserve">    mod_mr_ti: "&lt;a href=\"09_glossary.html#mod_mr\" target=\"_blank\" data-bs-toggle=\"tooltip\" data-bs-title=\"Mark-resight (MR) model (Arnason et al., 1991; McClintock et al., 2009): A method used to estimate the abundance of partially marked populations using the number of marked individuals, the number of unmarked individuals, and the detection probability from marked animals ({{ rtxt_wearn_gloverkapfer_2017 }}). MR is similar to capture-recapture (CR; Karanth, 1995; Karanth &amp; Nichols, 1998) models, except only a portion of animals are individually identified.\"&gt;&lt;button type=\"button\" class=\"btn btn-bd-tip-info-hidden btn-sm position-relative\"&gt;.&lt;span class=\"position-absolute top-0 start-100 translate-middle\"&gt;{{ icon_info }}&lt;/span&gt;&lt;/button&gt;&lt;/a&gt;"</v>
      </c>
    </row>
    <row r="121" spans="1:24">
      <c r="A121" s="39"/>
      <c r="B121" s="39">
        <v>104</v>
      </c>
      <c r="C121" s="39" t="s">
        <v>0</v>
      </c>
      <c r="D121" s="52" t="s">
        <v>150</v>
      </c>
      <c r="E121" s="39"/>
      <c r="F121" s="39" t="s">
        <v>772</v>
      </c>
      <c r="G121" s="39" t="s">
        <v>4</v>
      </c>
      <c r="H121" s="52" t="s">
        <v>464</v>
      </c>
      <c r="I121" s="52" t="s">
        <v>150</v>
      </c>
      <c r="J121" s="43" t="str">
        <f>IF(VLOOKUP(H121,find_replace!H:H,1,"false")=H121,"TRUE","FALSE")</f>
        <v>TRUE</v>
      </c>
      <c r="K121" s="97" t="s">
        <v>386</v>
      </c>
      <c r="L121" s="97" t="s">
        <v>386</v>
      </c>
      <c r="M121" s="72" t="str">
        <f t="shared" si="3"/>
        <v xml:space="preserve">    term_mod_n_mixture: "N-mixture models"</v>
      </c>
      <c r="N121" s="51" t="str">
        <f t="shared" si="5"/>
        <v xml:space="preserve">    def_mod_n_mixture: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O121" s="52"/>
      <c r="P121" s="98" t="s">
        <v>51</v>
      </c>
      <c r="Q121" s="99" t="b">
        <v>0</v>
      </c>
      <c r="R121" s="101" t="b">
        <v>1</v>
      </c>
      <c r="S121" s="100" t="s">
        <v>901</v>
      </c>
      <c r="T121" t="s">
        <v>902</v>
      </c>
      <c r="U121" s="13" t="s">
        <v>1907</v>
      </c>
      <c r="V121" t="s">
        <v>4742</v>
      </c>
      <c r="W121" t="str">
        <f t="shared" si="4"/>
        <v xml:space="preserve">    mod_n_mixture_ti: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2023]).\"&gt;&lt;button type=\"button\" class=\"btn btn-bd-tip-info-hidden btn-sm position-relative\"&gt;.&lt;span class=\"position-absolute top-0 start-100 translate-middle\"&gt;{{ icon_info }}&lt;/span&gt;&lt;/button&gt;&lt;/a&gt;"</v>
      </c>
    </row>
    <row r="122" spans="1:24">
      <c r="A122" s="39"/>
      <c r="B122" s="39">
        <v>108</v>
      </c>
      <c r="C122" s="39" t="s">
        <v>0</v>
      </c>
      <c r="D122" s="43" t="s">
        <v>148</v>
      </c>
      <c r="E122" s="39" t="s">
        <v>923</v>
      </c>
      <c r="F122" s="39" t="s">
        <v>772</v>
      </c>
      <c r="G122" s="39" t="s">
        <v>4</v>
      </c>
      <c r="H122" s="52" t="s">
        <v>34</v>
      </c>
      <c r="I122" s="43" t="s">
        <v>148</v>
      </c>
      <c r="J122" s="43" t="str">
        <f>IF(VLOOKUP(H122,find_replace!H:H,1,"false")=H122,"TRUE","FALSE")</f>
        <v>TRUE</v>
      </c>
      <c r="K122" s="97" t="s">
        <v>147</v>
      </c>
      <c r="L122" s="97" t="s">
        <v>147</v>
      </c>
      <c r="M122" s="72" t="str">
        <f t="shared" si="3"/>
        <v xml:space="preserve">    term_mod_occupancy: "Occupancy model (MacKenzie et al., 2002)"</v>
      </c>
      <c r="N122" s="51" t="str">
        <f t="shared" si="5"/>
        <v xml:space="preserve">    def_mod_occupancy: "A modelling approach used to account for imperfect detection by first evaluating the detection probability of a species via detection histories (i.e., present or absent) to determine the probability of the true presence or absence of a species at a site (MacKenzie et al., 2002)."</v>
      </c>
      <c r="O122" s="52"/>
      <c r="P122" s="98" t="s">
        <v>51</v>
      </c>
      <c r="Q122" s="99" t="b">
        <v>0</v>
      </c>
      <c r="R122" s="101" t="b">
        <v>1</v>
      </c>
      <c r="S122" s="100" t="s">
        <v>901</v>
      </c>
      <c r="T122" t="s">
        <v>902</v>
      </c>
      <c r="U122" s="13" t="s">
        <v>1907</v>
      </c>
      <c r="V122" t="s">
        <v>4742</v>
      </c>
      <c r="W122" t="str">
        <f t="shared" si="4"/>
        <v xml:space="preserve">    mod_occupancy_ti: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2002).\"&gt;&lt;button type=\"button\" class=\"btn btn-bd-tip-info-hidden btn-sm position-relative\"&gt;.&lt;span class=\"position-absolute top-0 start-100 translate-middle\"&gt;{{ icon_info }}&lt;/span&gt;&lt;/button&gt;&lt;/a&gt;"</v>
      </c>
    </row>
    <row r="123" spans="1:24">
      <c r="A123" s="39"/>
      <c r="B123" s="39">
        <v>109</v>
      </c>
      <c r="C123" s="39" t="s">
        <v>0</v>
      </c>
      <c r="D123" s="52" t="s">
        <v>146</v>
      </c>
      <c r="E123" s="39"/>
      <c r="F123" s="39" t="s">
        <v>772</v>
      </c>
      <c r="G123" s="39" t="s">
        <v>4</v>
      </c>
      <c r="H123" s="52" t="s">
        <v>465</v>
      </c>
      <c r="I123" s="52" t="s">
        <v>146</v>
      </c>
      <c r="J123" s="43" t="str">
        <f>IF(VLOOKUP(H123,find_replace!H:H,1,"false")=H123,"TRUE","FALSE")</f>
        <v>TRUE</v>
      </c>
      <c r="K123" s="97" t="s">
        <v>1044</v>
      </c>
      <c r="L123" s="97" t="s">
        <v>882</v>
      </c>
      <c r="M123" s="72" t="str">
        <f t="shared" si="3"/>
        <v xml:space="preserve">    term_mod_overdispersion: "Overdispersion"</v>
      </c>
      <c r="N123" s="51" t="str">
        <f t="shared" si="5"/>
        <v xml:space="preserve">    def_mod_overdispersion: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v>
      </c>
      <c r="O123" s="52"/>
      <c r="P123" s="98" t="s">
        <v>51</v>
      </c>
      <c r="Q123" s="99" t="b">
        <v>0</v>
      </c>
      <c r="R123" s="101" t="b">
        <v>1</v>
      </c>
      <c r="S123" s="100" t="s">
        <v>901</v>
      </c>
      <c r="T123" t="s">
        <v>902</v>
      </c>
      <c r="U123" s="13" t="s">
        <v>1907</v>
      </c>
      <c r="V123" t="s">
        <v>4742</v>
      </c>
      <c r="W123" t="str">
        <f t="shared" si="4"/>
        <v xml:space="preserve">    mod_overdispersion_ti: "&lt;a href=\"09_glossary.html#mod_overdispersion\" target=\"_blank\" data-bs-toggle=\"tooltip\" data-bs-title=\"Overdispersion: A variance significantly larger than the mean ({{ rtxt_bliss_fisher_1953 }}); greater variability in a set of data than predicted by the error structure of the model (Harrison et al., 2018); excess variability can be caused by zero inflation, non-independence of counts, or both ({{ rtxt_zurr_et_al_2009 }}).\"&gt;&lt;button type=\"button\" class=\"btn btn-bd-tip-info-hidden btn-sm position-relative\"&gt;.&lt;span class=\"position-absolute top-0 start-100 translate-middle\"&gt;{{ icon_info }}&lt;/span&gt;&lt;/button&gt;&lt;/a&gt;"</v>
      </c>
    </row>
    <row r="124" spans="1:24">
      <c r="A124" s="39"/>
      <c r="B124" s="39">
        <v>63</v>
      </c>
      <c r="C124" s="39" t="s">
        <v>0</v>
      </c>
      <c r="D124" s="43" t="s">
        <v>4786</v>
      </c>
      <c r="E124" s="39" t="s">
        <v>923</v>
      </c>
      <c r="F124" s="39" t="s">
        <v>772</v>
      </c>
      <c r="G124" s="39" t="s">
        <v>4</v>
      </c>
      <c r="H124" s="52" t="s">
        <v>446</v>
      </c>
      <c r="I124" s="43" t="s">
        <v>4786</v>
      </c>
      <c r="J124" s="43" t="str">
        <f>IF(VLOOKUP(H124,find_replace!H:H,1,"false")=H124,"TRUE","FALSE")</f>
        <v>TRUE</v>
      </c>
      <c r="K124" s="97" t="s">
        <v>385</v>
      </c>
      <c r="L124" s="97" t="s">
        <v>385</v>
      </c>
      <c r="M124" s="72" t="str">
        <f t="shared" si="3"/>
        <v xml:space="preserve">    term_mod_rai_hurdle: "Hurdle model (Mullahy, 1986; Heilbron 1994)"</v>
      </c>
      <c r="N124" s="51" t="str">
        <f t="shared" si="5"/>
        <v xml:space="preserve">    def_mod_rai_hurdle: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v>
      </c>
      <c r="O124" s="52"/>
      <c r="P124" s="98" t="s">
        <v>51</v>
      </c>
      <c r="Q124" s="99" t="b">
        <v>0</v>
      </c>
      <c r="R124" s="101" t="b">
        <v>1</v>
      </c>
      <c r="S124" s="100" t="s">
        <v>901</v>
      </c>
      <c r="T124" t="s">
        <v>902</v>
      </c>
      <c r="U124" s="13" t="s">
        <v>1907</v>
      </c>
      <c r="V124" t="s">
        <v>4742</v>
      </c>
      <c r="W124" t="str">
        <f t="shared" si="4"/>
        <v xml:space="preserve">    mod_rai_hurdle_ti: "&lt;a href=\"09_glossary.html#mod_rai_hurdle\" target=\"_blank\" data-bs-toggle=\"tooltip\" data-bs-title=\"Hurdle model (Mullahy, 1986; Heilbron 1994):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indices]\"&gt;&lt;button type=\"button\" class=\"btn btn-bd-tip-info-hidden btn-sm position-relative\"&gt;.&lt;span class=\"position-absolute top-0 start-100 translate-middle\"&gt;{{ icon_info }}&lt;/span&gt;&lt;/button&gt;&lt;/a&gt;"</v>
      </c>
    </row>
    <row r="125" spans="1:24">
      <c r="A125" s="39"/>
      <c r="B125" s="39">
        <v>98</v>
      </c>
      <c r="C125" s="39" t="s">
        <v>0</v>
      </c>
      <c r="D125" s="43" t="s">
        <v>152</v>
      </c>
      <c r="E125" s="39" t="s">
        <v>923</v>
      </c>
      <c r="F125" s="39" t="s">
        <v>772</v>
      </c>
      <c r="G125" s="39" t="s">
        <v>4</v>
      </c>
      <c r="H125" s="52" t="s">
        <v>449</v>
      </c>
      <c r="I125" s="43" t="s">
        <v>152</v>
      </c>
      <c r="J125" s="43" t="str">
        <f>IF(VLOOKUP(H125,find_replace!H:H,1,"false")=H125,"TRUE","FALSE")</f>
        <v>TRUE</v>
      </c>
      <c r="K125" s="97" t="s">
        <v>151</v>
      </c>
      <c r="L125" s="97" t="s">
        <v>151</v>
      </c>
      <c r="M125" s="72" t="str">
        <f t="shared" si="3"/>
        <v xml:space="preserve">    term_mod_rai_nb: "Negative binomial (NB) regression (Mullahy, 1986)"</v>
      </c>
      <c r="N125" s="51" t="str">
        <f t="shared" si="5"/>
        <v xml:space="preserve">    def_mod_rai_nb: "A regression model used for count data with overdispersion but without zero-inflation. [relative abundance indices]"</v>
      </c>
      <c r="O125" s="52"/>
      <c r="P125" s="98" t="s">
        <v>51</v>
      </c>
      <c r="Q125" s="99" t="b">
        <v>0</v>
      </c>
      <c r="R125" s="101" t="b">
        <v>1</v>
      </c>
      <c r="S125" s="100" t="s">
        <v>901</v>
      </c>
      <c r="T125" t="s">
        <v>902</v>
      </c>
      <c r="U125" s="13" t="s">
        <v>1907</v>
      </c>
      <c r="V125" t="s">
        <v>4742</v>
      </c>
      <c r="W125" t="str">
        <f t="shared" si="4"/>
        <v xml:space="preserve">    mod_rai_nb_ti: "&lt;a href=\"09_glossary.html#mod_rai_nb\" target=\"_blank\" data-bs-toggle=\"tooltip\" data-bs-title=\"Negative binomial (NB) regression (Mullahy, 1986): A regression model used for count data with overdispersion but without zero-inflation. [relative abundance indices]\"&gt;&lt;button type=\"button\" class=\"btn btn-bd-tip-info-hidden btn-sm position-relative\"&gt;.&lt;span class=\"position-absolute top-0 start-100 translate-middle\"&gt;{{ icon_info }}&lt;/span&gt;&lt;/button&gt;&lt;/a&gt;"</v>
      </c>
    </row>
    <row r="126" spans="1:24">
      <c r="A126" s="39"/>
      <c r="B126" s="39">
        <v>113</v>
      </c>
      <c r="C126" s="39" t="s">
        <v>0</v>
      </c>
      <c r="D126" s="43" t="s">
        <v>142</v>
      </c>
      <c r="E126" s="39"/>
      <c r="F126" s="39" t="s">
        <v>772</v>
      </c>
      <c r="G126" s="39" t="s">
        <v>4</v>
      </c>
      <c r="H126" s="52" t="s">
        <v>432</v>
      </c>
      <c r="I126" s="43" t="s">
        <v>142</v>
      </c>
      <c r="J126" s="43" t="str">
        <f>IF(VLOOKUP(H126,find_replace!H:H,1,"false")=H126,"TRUE","FALSE")</f>
        <v>TRUE</v>
      </c>
      <c r="K126" s="97" t="s">
        <v>141</v>
      </c>
      <c r="L126" s="97" t="s">
        <v>141</v>
      </c>
      <c r="M126" s="72" t="str">
        <f t="shared" si="3"/>
        <v xml:space="preserve">    term_mod_rai_poisson: "Poisson regression"</v>
      </c>
      <c r="N126" s="51" t="str">
        <f t="shared" si="5"/>
        <v xml:space="preserve">    def_mod_rai_poisson: "A regression model for count data used when data are not overdispersed or zero-inflated (Lambert, 1992). [relative abundance indices]"</v>
      </c>
      <c r="O126" s="52"/>
      <c r="P126" s="98" t="s">
        <v>51</v>
      </c>
      <c r="Q126" s="99" t="b">
        <v>0</v>
      </c>
      <c r="R126" s="101" t="b">
        <v>1</v>
      </c>
      <c r="S126" s="100" t="s">
        <v>901</v>
      </c>
      <c r="T126" t="s">
        <v>902</v>
      </c>
      <c r="U126" s="13" t="s">
        <v>1907</v>
      </c>
      <c r="V126" t="s">
        <v>4742</v>
      </c>
      <c r="W126" t="str">
        <f t="shared" si="4"/>
        <v xml:space="preserve">    mod_rai_poisson_ti: "&lt;a href=\"09_glossary.html#mod_rai_poisson\" target=\"_blank\" data-bs-toggle=\"tooltip\" data-bs-title=\"Poisson regression: A regression model for count data used when data are not overdispersed or zero-inflated (Lambert, 1992). [relative abundance indices]\"&gt;&lt;button type=\"button\" class=\"btn btn-bd-tip-info-hidden btn-sm position-relative\"&gt;.&lt;span class=\"position-absolute top-0 start-100 translate-middle\"&gt;{{ icon_info }}&lt;/span&gt;&lt;/button&gt;&lt;/a&gt;"</v>
      </c>
    </row>
    <row r="127" spans="1:24">
      <c r="A127" s="39"/>
      <c r="B127" s="39">
        <v>127</v>
      </c>
      <c r="C127" s="39" t="s">
        <v>0</v>
      </c>
      <c r="D127" s="43" t="s">
        <v>32</v>
      </c>
      <c r="E127" s="39"/>
      <c r="F127" s="39" t="s">
        <v>772</v>
      </c>
      <c r="G127" s="39" t="s">
        <v>4</v>
      </c>
      <c r="H127" s="52" t="s">
        <v>33</v>
      </c>
      <c r="I127" s="43" t="s">
        <v>32</v>
      </c>
      <c r="J127" s="43" t="str">
        <f>IF(VLOOKUP(H127,find_replace!H:H,1,"false")=H127,"TRUE","FALSE")</f>
        <v>TRUE</v>
      </c>
      <c r="K127" s="97" t="s">
        <v>125</v>
      </c>
      <c r="L127" s="97" t="s">
        <v>125</v>
      </c>
      <c r="M127" s="72" t="str">
        <f t="shared" si="3"/>
        <v xml:space="preserve">    term_mod_rai: "Relative abundance indices"</v>
      </c>
      <c r="N127" s="51" t="str">
        <f t="shared" si="5"/>
        <v xml:space="preserve">    def_mod_rai: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O127" s="52"/>
      <c r="P127" s="98" t="s">
        <v>51</v>
      </c>
      <c r="Q127" s="99" t="b">
        <v>0</v>
      </c>
      <c r="R127" s="101" t="b">
        <v>1</v>
      </c>
      <c r="S127" s="100" t="s">
        <v>901</v>
      </c>
      <c r="T127" t="s">
        <v>902</v>
      </c>
      <c r="U127" s="13" t="s">
        <v>1907</v>
      </c>
      <c r="V127" t="s">
        <v>4742</v>
      </c>
      <c r="W127" t="str">
        <f t="shared" si="4"/>
        <v xml:space="preserve">    mod_rai_ti: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2011).\"&gt;&lt;button type=\"button\" class=\"btn btn-bd-tip-info-hidden btn-sm position-relative\"&gt;.&lt;span class=\"position-absolute top-0 start-100 translate-middle\"&gt;{{ icon_info }}&lt;/span&gt;&lt;/button&gt;&lt;/a&gt;"</v>
      </c>
    </row>
    <row r="128" spans="1:24">
      <c r="A128" s="39"/>
      <c r="B128" s="39">
        <v>196</v>
      </c>
      <c r="C128" s="39" t="s">
        <v>0</v>
      </c>
      <c r="D128" s="43" t="s">
        <v>55</v>
      </c>
      <c r="E128" s="39" t="s">
        <v>923</v>
      </c>
      <c r="F128" s="39" t="s">
        <v>772</v>
      </c>
      <c r="G128" s="39" t="s">
        <v>4</v>
      </c>
      <c r="H128" s="52" t="s">
        <v>447</v>
      </c>
      <c r="I128" s="43" t="s">
        <v>55</v>
      </c>
      <c r="J128" s="43" t="str">
        <f>IF(VLOOKUP(H128,find_replace!H:H,1,"false")=H128,"TRUE","FALSE")</f>
        <v>TRUE</v>
      </c>
      <c r="K128" s="97" t="s">
        <v>388</v>
      </c>
      <c r="L128" s="97" t="s">
        <v>388</v>
      </c>
      <c r="M128" s="72" t="str">
        <f t="shared" si="3"/>
        <v xml:space="preserve">    term_mod_rai_zinb: "Zero-inflated negative binomial (ZINB) regression (McCullagh &amp; Nelder, 1989)"</v>
      </c>
      <c r="N128" s="51" t="str">
        <f t="shared" si="5"/>
        <v xml:space="preserve">    def_mod_rai_zinb: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c r="O128" s="52"/>
      <c r="P128" s="98" t="s">
        <v>51</v>
      </c>
      <c r="Q128" s="99" t="b">
        <v>0</v>
      </c>
      <c r="R128" s="101" t="b">
        <v>1</v>
      </c>
      <c r="S128" s="100" t="s">
        <v>901</v>
      </c>
      <c r="T128" t="s">
        <v>902</v>
      </c>
      <c r="U128" s="13" t="s">
        <v>1907</v>
      </c>
      <c r="V128" t="s">
        <v>4742</v>
      </c>
      <c r="W128" t="str">
        <f t="shared" si="4"/>
        <v xml:space="preserve">    mod_rai_zinb_ti: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indices]\"&gt;&lt;button type=\"button\" class=\"btn btn-bd-tip-info-hidden btn-sm position-relative\"&gt;.&lt;span class=\"position-absolute top-0 start-100 translate-middle\"&gt;{{ icon_info }}&lt;/span&gt;&lt;/button&gt;&lt;/a&gt;"</v>
      </c>
    </row>
    <row r="129" spans="1:24">
      <c r="A129" s="39"/>
      <c r="B129" s="39">
        <v>197</v>
      </c>
      <c r="C129" s="39" t="s">
        <v>0</v>
      </c>
      <c r="D129" s="43" t="s">
        <v>54</v>
      </c>
      <c r="E129" s="39" t="s">
        <v>923</v>
      </c>
      <c r="F129" s="39" t="s">
        <v>772</v>
      </c>
      <c r="G129" s="39" t="s">
        <v>4</v>
      </c>
      <c r="H129" s="52" t="s">
        <v>450</v>
      </c>
      <c r="I129" s="43" t="s">
        <v>54</v>
      </c>
      <c r="J129" s="43" t="str">
        <f>IF(VLOOKUP(H129,find_replace!H:H,1,"false")=H129,"TRUE","FALSE")</f>
        <v>TRUE</v>
      </c>
      <c r="K129" s="97" t="s">
        <v>53</v>
      </c>
      <c r="L129" s="97" t="s">
        <v>53</v>
      </c>
      <c r="M129" s="72" t="str">
        <f t="shared" si="3"/>
        <v xml:space="preserve">    term_mod_rai_zip: "Zero-inflated Poisson (ZIP) regression (Lambert, 1992)"</v>
      </c>
      <c r="N129" s="51" t="str">
        <f t="shared" si="5"/>
        <v xml:space="preserve">    def_mod_rai_zip: "A regression model for count data that both follows the Poisson distribution and contains excess zeros (Lambert, 1992). ZIP models are only appropriate for data for which the overdispersion is not solely due to zero-inflation. [relative abundance indices]"</v>
      </c>
      <c r="O129" s="52"/>
      <c r="P129" s="98" t="s">
        <v>51</v>
      </c>
      <c r="Q129" s="99" t="b">
        <v>0</v>
      </c>
      <c r="R129" s="101" t="b">
        <v>1</v>
      </c>
      <c r="S129" s="100" t="s">
        <v>901</v>
      </c>
      <c r="T129" t="s">
        <v>902</v>
      </c>
      <c r="U129" s="13" t="s">
        <v>1907</v>
      </c>
      <c r="V129" t="s">
        <v>4742</v>
      </c>
      <c r="W129" t="str">
        <f t="shared" si="4"/>
        <v xml:space="preserve">    mod_rai_zip_ti: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indices]\"&gt;&lt;button type=\"button\" class=\"btn btn-bd-tip-info-hidden btn-sm position-relative\"&gt;.&lt;span class=\"position-absolute top-0 start-100 translate-middle\"&gt;{{ icon_info }}&lt;/span&gt;&lt;/button&gt;&lt;/a&gt;"</v>
      </c>
    </row>
    <row r="130" spans="1:24">
      <c r="A130" s="39"/>
      <c r="B130" s="39">
        <v>124</v>
      </c>
      <c r="C130" s="39" t="s">
        <v>0</v>
      </c>
      <c r="D130" s="43" t="s">
        <v>132</v>
      </c>
      <c r="E130" s="39" t="s">
        <v>923</v>
      </c>
      <c r="F130" s="39" t="s">
        <v>772</v>
      </c>
      <c r="G130" s="39" t="s">
        <v>4</v>
      </c>
      <c r="H130" s="52" t="s">
        <v>16</v>
      </c>
      <c r="I130" s="43" t="s">
        <v>132</v>
      </c>
      <c r="J130" s="43" t="str">
        <f>IF(VLOOKUP(H130,find_replace!H:H,1,"false")=H130,"TRUE","FALSE")</f>
        <v>TRUE</v>
      </c>
      <c r="K130" s="97" t="s">
        <v>776</v>
      </c>
      <c r="L130" s="97" t="s">
        <v>866</v>
      </c>
      <c r="M130" s="72" t="str">
        <f t="shared" ref="M130:M193" si="6">IF(K130=999,"",("    "&amp;C130&amp;"_"&amp;H130&amp;": """&amp;I130&amp;""""))</f>
        <v xml:space="preserve">    term_mod_rem: "Random encounter model (REM) (Rowcliffe et al., 2008, 2013)"</v>
      </c>
      <c r="N130" s="51" t="str">
        <f t="shared" si="5"/>
        <v xml:space="preserve">    def_mod_rem: "A method used to estimate the density of unmarked populations; uses the rate of independent captures, an estimate of movement rate, average group size, and the area sampled by the remote camera."</v>
      </c>
      <c r="O130" s="52"/>
      <c r="P130" s="98" t="s">
        <v>51</v>
      </c>
      <c r="Q130" s="99" t="b">
        <v>0</v>
      </c>
      <c r="R130" s="101" t="b">
        <v>1</v>
      </c>
      <c r="S130" s="100" t="s">
        <v>901</v>
      </c>
      <c r="T130" t="s">
        <v>902</v>
      </c>
      <c r="U130" s="13" t="s">
        <v>1907</v>
      </c>
      <c r="V130" t="s">
        <v>4742</v>
      </c>
      <c r="W130" t="str">
        <f t="shared" ref="W130:W193" si="7">IF(K130&lt;&gt;"-",("    "&amp;H130&amp;"_ti"&amp;": "&amp;""""&amp;"&lt;a href=\"&amp;""""&amp;"09_glossary.html#"&amp;H130&amp;T130&amp;I130&amp;": "&amp;K130&amp;U130&amp;""&amp;V130&amp;""""),"-")</f>
        <v xml:space="preserve">    mod_rem_ti: "&lt;a href=\"09_glossary.html#mod_rem\" target=\"_blank\" data-bs-toggle=\"tooltip\" data-bs-title=\"Random encounter model (REM) (Rowcliffe et al., 2008, 2013): A method used to estimate the [density](#density) of unmarked populations; uses the rate of independent captures, an estimate of movement rate, average group size, and the area sampled by the remote camera.\"&gt;&lt;button type=\"button\" class=\"btn btn-bd-tip-info-hidden btn-sm position-relative\"&gt;.&lt;span class=\"position-absolute top-0 start-100 translate-middle\"&gt;{{ icon_info }}&lt;/span&gt;&lt;/button&gt;&lt;/a&gt;"</v>
      </c>
    </row>
    <row r="131" spans="1:24">
      <c r="A131" s="39"/>
      <c r="B131" s="39">
        <v>123</v>
      </c>
      <c r="C131" s="39" t="s">
        <v>0</v>
      </c>
      <c r="D131" s="52" t="s">
        <v>4785</v>
      </c>
      <c r="E131" s="39" t="s">
        <v>923</v>
      </c>
      <c r="F131" s="39" t="s">
        <v>772</v>
      </c>
      <c r="G131" s="39" t="s">
        <v>4</v>
      </c>
      <c r="H131" s="52" t="s">
        <v>14</v>
      </c>
      <c r="I131" s="52" t="s">
        <v>4785</v>
      </c>
      <c r="J131" s="43" t="str">
        <f>IF(VLOOKUP(H131,find_replace!H:H,1,"false")=H131,"TRUE","FALSE")</f>
        <v>TRUE</v>
      </c>
      <c r="K131" s="97" t="s">
        <v>133</v>
      </c>
      <c r="L131" s="97" t="s">
        <v>133</v>
      </c>
      <c r="M131" s="72" t="str">
        <f t="shared" si="6"/>
        <v xml:space="preserve">    term_mod_rest: "Random encounter and staying time (REST) model (Nakashima et al., 2018)"</v>
      </c>
      <c r="N131" s="51" t="str">
        <f t="shared" si="5"/>
        <v xml:space="preserve">    def_mod_rest: "A recent modification of the REM (Nakashima et al., 2018) that substitutes staying time (i.e., the cumulative time in the cameras' detection zone) for movement speed (staying time and movement speed are inversely proportional) (Cappelle et al., 2021)."</v>
      </c>
      <c r="O131" s="52"/>
      <c r="P131" s="98" t="s">
        <v>51</v>
      </c>
      <c r="Q131" s="99" t="b">
        <v>0</v>
      </c>
      <c r="R131" s="101" t="b">
        <v>1</v>
      </c>
      <c r="S131" s="100" t="s">
        <v>901</v>
      </c>
      <c r="T131" t="s">
        <v>902</v>
      </c>
      <c r="U131" s="13" t="s">
        <v>1907</v>
      </c>
      <c r="V131" t="s">
        <v>4742</v>
      </c>
      <c r="W131" t="str">
        <f t="shared" si="7"/>
        <v xml:space="preserve">    mod_rest_ti: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2021).\"&gt;&lt;button type=\"button\" class=\"btn btn-bd-tip-info-hidden btn-sm position-relative\"&gt;.&lt;span class=\"position-absolute top-0 start-100 translate-middle\"&gt;{{ icon_info }}&lt;/span&gt;&lt;/button&gt;&lt;/a&gt;"</v>
      </c>
    </row>
    <row r="132" spans="1:24" s="51" customFormat="1">
      <c r="A132" s="39"/>
      <c r="B132" s="39">
        <v>129</v>
      </c>
      <c r="C132" s="39" t="s">
        <v>0</v>
      </c>
      <c r="D132" s="43" t="s">
        <v>124</v>
      </c>
      <c r="E132" s="39" t="s">
        <v>923</v>
      </c>
      <c r="F132" s="39" t="s">
        <v>772</v>
      </c>
      <c r="G132" s="39" t="s">
        <v>4</v>
      </c>
      <c r="H132" s="52" t="s">
        <v>466</v>
      </c>
      <c r="I132" s="43" t="s">
        <v>124</v>
      </c>
      <c r="J132" s="43" t="str">
        <f>IF(VLOOKUP(H132,find_replace!H:H,1,"false")=H132,"TRUE","FALSE")</f>
        <v>TRUE</v>
      </c>
      <c r="K132" s="97" t="s">
        <v>777</v>
      </c>
      <c r="L132" s="97" t="s">
        <v>867</v>
      </c>
      <c r="M132" s="72" t="str">
        <f t="shared" si="6"/>
        <v xml:space="preserve">    term_mod_royle_nichols: "Royle-Nichols model (Royle &amp; Nichols, 2003; MacKenzie et al., 2006)"</v>
      </c>
      <c r="N132" s="51" t="str">
        <f t="shared" si="5"/>
        <v xml:space="preserve">    def_mod_royle_nichols: "A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v>
      </c>
      <c r="O132" s="52"/>
      <c r="P132" s="98" t="s">
        <v>51</v>
      </c>
      <c r="Q132" s="99" t="b">
        <v>0</v>
      </c>
      <c r="R132" s="101" t="b">
        <v>1</v>
      </c>
      <c r="S132" s="100" t="s">
        <v>901</v>
      </c>
      <c r="T132" t="s">
        <v>902</v>
      </c>
      <c r="U132" s="13" t="s">
        <v>1907</v>
      </c>
      <c r="V132" t="s">
        <v>4742</v>
      </c>
      <c r="W132" t="str">
        <f t="shared" si="7"/>
        <v xml:space="preserve">    mod_royle_nichols_ti: "&lt;a href=\"09_glossary.html#mod_royle_nichols\" target=\"_blank\" data-bs-toggle=\"tooltip\" data-bs-title=\"Royle-Nichols model (Royle &amp; Nichols, 2003; MacKenzie et al., 2006): A method used to estimate population abundance or [density](#density),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2023]).\"&gt;&lt;button type=\"button\" class=\"btn btn-bd-tip-info-hidden btn-sm position-relative\"&gt;.&lt;span class=\"position-absolute top-0 start-100 translate-middle\"&gt;{{ icon_info }}&lt;/span&gt;&lt;/button&gt;&lt;/a&gt;"</v>
      </c>
      <c r="X132"/>
    </row>
    <row r="133" spans="1:24">
      <c r="A133" s="39"/>
      <c r="B133" s="39">
        <v>147</v>
      </c>
      <c r="C133" s="39" t="s">
        <v>0</v>
      </c>
      <c r="D133" s="43" t="s">
        <v>441</v>
      </c>
      <c r="E133" s="39" t="s">
        <v>923</v>
      </c>
      <c r="F133" s="39" t="s">
        <v>772</v>
      </c>
      <c r="G133" s="39" t="s">
        <v>4</v>
      </c>
      <c r="H133" s="52" t="s">
        <v>23</v>
      </c>
      <c r="I133" s="43" t="s">
        <v>441</v>
      </c>
      <c r="J133" s="43" t="str">
        <f>IF(VLOOKUP(H133,find_replace!H:H,1,"false")=H133,"TRUE","FALSE")</f>
        <v>TRUE</v>
      </c>
      <c r="K133" s="97" t="s">
        <v>1022</v>
      </c>
      <c r="L133" s="97" t="s">
        <v>896</v>
      </c>
      <c r="M133" s="72" t="str">
        <f t="shared" si="6"/>
        <v xml:space="preserve">    term_mod_sc: "Spatial count (SC) model / Unmarked spatial capture-recapture (Chandler &amp; Royle, 2013)"</v>
      </c>
      <c r="N133" s="51" t="str">
        <f t="shared" si="5"/>
        <v xml:space="preserve">    def_mod_sc: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v>
      </c>
      <c r="O133" s="52"/>
      <c r="P133" s="98" t="s">
        <v>51</v>
      </c>
      <c r="Q133" s="99" t="b">
        <v>0</v>
      </c>
      <c r="R133" s="101" t="b">
        <v>1</v>
      </c>
      <c r="S133" s="100" t="s">
        <v>901</v>
      </c>
      <c r="T133" t="s">
        <v>902</v>
      </c>
      <c r="U133" s="13" t="s">
        <v>1907</v>
      </c>
      <c r="V133" t="s">
        <v>4742</v>
      </c>
      <c r="W133" t="str">
        <f t="shared" si="7"/>
        <v xml:space="preserve">    mod_sc_ti: "&lt;a href=\"09_glossary.html#mod_sc\" target=\"_blank\" data-bs-toggle=\"tooltip\" data-bs-title=\"Spatial count (SC) model / Unmarked spatial capture-recapture (Chandler &amp; Royle, 2013): A method used to estimate the [density](#density) of unmarked populations; similar to SECR (Borchers &amp; Efford, 2008; Efford, 2004; Royle &amp; Young, 2008; Royle et al., 2009); however, SC models account for individuals' unknown identities using the spatial pattern of detections ({{ rtxt_chandler_royle_2013 }}; Sun et al., 2022). SC uses trap-specific counts to estimate the location and number of activity centres to estimate [density](#density).\"&gt;&lt;button type=\"button\" class=\"btn btn-bd-tip-info-hidden btn-sm position-relative\"&gt;.&lt;span class=\"position-absolute top-0 start-100 translate-middle\"&gt;{{ icon_info }}&lt;/span&gt;&lt;/button&gt;&lt;/a&gt;"</v>
      </c>
    </row>
    <row r="134" spans="1:24">
      <c r="A134" s="39"/>
      <c r="B134" s="39">
        <v>150</v>
      </c>
      <c r="C134" s="39" t="s">
        <v>0</v>
      </c>
      <c r="D134" s="43" t="s">
        <v>555</v>
      </c>
      <c r="E134" s="39" t="s">
        <v>923</v>
      </c>
      <c r="F134" s="39" t="s">
        <v>772</v>
      </c>
      <c r="G134" s="39" t="s">
        <v>4</v>
      </c>
      <c r="H134" s="52" t="s">
        <v>28</v>
      </c>
      <c r="I134" s="43" t="s">
        <v>555</v>
      </c>
      <c r="J134" s="43" t="str">
        <f>IF(VLOOKUP(H134,find_replace!H:H,1,"false")=H134,"TRUE","FALSE")</f>
        <v>TRUE</v>
      </c>
      <c r="K134" s="97" t="s">
        <v>778</v>
      </c>
      <c r="L134" s="97" t="s">
        <v>870</v>
      </c>
      <c r="M134" s="72" t="str">
        <f t="shared" si="6"/>
        <v xml:space="preserve">    term_mod_scr_secr: "Spatially explicit capture-recapture (SECR) / Spatial capture-recapture (SCR) (Borchers &amp; Efford, 2008; Efford, 2004; Royle &amp; Young, 2008; Royle et al., 2009)"</v>
      </c>
      <c r="N134" s="51" t="str">
        <f t="shared" si="5"/>
        <v xml:space="preserve">    def_mod_scr_secr: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O134" s="52"/>
      <c r="P134" s="98" t="s">
        <v>51</v>
      </c>
      <c r="Q134" s="99" t="b">
        <v>0</v>
      </c>
      <c r="R134" s="101" t="b">
        <v>1</v>
      </c>
      <c r="S134" s="100" t="s">
        <v>901</v>
      </c>
      <c r="T134" t="s">
        <v>902</v>
      </c>
      <c r="U134" s="13" t="s">
        <v>1907</v>
      </c>
      <c r="V134" t="s">
        <v>4742</v>
      </c>
      <c r="W134" t="str">
        <f t="shared" si="7"/>
        <v xml:space="preserve">    mod_scr_secr_ti: "&lt;a href=\"09_glossary.html#mod_scr_secr\" target=\"_blank\" data-bs-toggle=\"tooltip\" data-bs-title=\"Spatially explicit capture-recapture (SECR) / Spatial capture-recapture (SCR) (Borchers &amp; Efford, 2008; Efford, 2004; Royle &amp; Young, 2008; Royle et al., 2009): The SECR (or SCR) method is used to estimate the [density](#density)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2022).\"&gt;&lt;button type=\"button\" class=\"btn btn-bd-tip-info-hidden btn-sm position-relative\"&gt;.&lt;span class=\"position-absolute top-0 start-100 translate-middle\"&gt;{{ icon_info }}&lt;/span&gt;&lt;/button&gt;&lt;/a&gt;"</v>
      </c>
    </row>
    <row r="135" spans="1:24">
      <c r="A135" s="39"/>
      <c r="B135" s="39">
        <v>148</v>
      </c>
      <c r="C135" s="39" t="s">
        <v>0</v>
      </c>
      <c r="D135" s="43" t="s">
        <v>105</v>
      </c>
      <c r="E135" s="39" t="s">
        <v>923</v>
      </c>
      <c r="F135" s="39" t="s">
        <v>772</v>
      </c>
      <c r="G135" s="39" t="s">
        <v>4</v>
      </c>
      <c r="H135" s="52" t="s">
        <v>25</v>
      </c>
      <c r="I135" s="43" t="s">
        <v>105</v>
      </c>
      <c r="J135" s="43" t="str">
        <f>IF(VLOOKUP(H135,find_replace!H:H,1,"false")=H135,"TRUE","FALSE")</f>
        <v>TRUE</v>
      </c>
      <c r="K135" s="97" t="s">
        <v>779</v>
      </c>
      <c r="L135" s="97" t="s">
        <v>868</v>
      </c>
      <c r="M135" s="72" t="str">
        <f t="shared" si="6"/>
        <v xml:space="preserve">    term_mod_smr: "Spatial mark-resight (SMR) (Chandler &amp; Royle, 2013; Sollmann et al., 2013a, 2013b)"</v>
      </c>
      <c r="N135" s="51" t="str">
        <f t="shared" si="5"/>
        <v xml:space="preserve">    def_mod_smr: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c r="O135" s="52"/>
      <c r="P135" s="98" t="s">
        <v>51</v>
      </c>
      <c r="Q135" s="99" t="b">
        <v>0</v>
      </c>
      <c r="R135" s="101" t="b">
        <v>1</v>
      </c>
      <c r="S135" s="100" t="s">
        <v>901</v>
      </c>
      <c r="T135" t="s">
        <v>902</v>
      </c>
      <c r="U135" s="13" t="s">
        <v>1907</v>
      </c>
      <c r="V135" t="s">
        <v>4742</v>
      </c>
      <c r="W135" t="str">
        <f t="shared" si="7"/>
        <v xml:space="preserve">    mod_smr_ti: "&lt;a href=\"09_glossary.html#mod_smr\" target=\"_blank\" data-bs-toggle=\"tooltip\" data-bs-title=\"Spatial mark-resight (SMR) (Chandler &amp; Royle, 2013; Sollmann et al., 2013a, 2013b): A method used to estimate the [density](#density)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2022).\"&gt;&lt;button type=\"button\" class=\"btn btn-bd-tip-info-hidden btn-sm position-relative\"&gt;.&lt;span class=\"position-absolute top-0 start-100 translate-middle\"&gt;{{ icon_info }}&lt;/span&gt;&lt;/button&gt;&lt;/a&gt;"</v>
      </c>
    </row>
    <row r="136" spans="1:24">
      <c r="A136" s="39"/>
      <c r="B136" s="39">
        <v>145</v>
      </c>
      <c r="C136" s="39" t="s">
        <v>0</v>
      </c>
      <c r="D136" s="43" t="s">
        <v>109</v>
      </c>
      <c r="E136" s="39" t="s">
        <v>923</v>
      </c>
      <c r="F136" s="39" t="s">
        <v>772</v>
      </c>
      <c r="G136" s="39" t="s">
        <v>4</v>
      </c>
      <c r="H136" s="52" t="s">
        <v>6</v>
      </c>
      <c r="I136" s="43" t="s">
        <v>109</v>
      </c>
      <c r="J136" s="43" t="str">
        <f>IF(VLOOKUP(H136,find_replace!H:H,1,"false")=H136,"TRUE","FALSE")</f>
        <v>TRUE</v>
      </c>
      <c r="K136" s="97" t="s">
        <v>1023</v>
      </c>
      <c r="L136" s="97" t="s">
        <v>889</v>
      </c>
      <c r="M136" s="72" t="str">
        <f t="shared" si="6"/>
        <v xml:space="preserve">    term_mod_ste: "Space-to-event (STE) model (Moeller et al., 2018)"</v>
      </c>
      <c r="N136" s="51" t="str">
        <f t="shared" si="5"/>
        <v xml:space="preserve">    def_mod_ste: "A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v>
      </c>
      <c r="O136" s="52"/>
      <c r="P136" s="98" t="s">
        <v>51</v>
      </c>
      <c r="Q136" s="99" t="b">
        <v>0</v>
      </c>
      <c r="R136" s="101" t="b">
        <v>1</v>
      </c>
      <c r="S136" s="100" t="s">
        <v>901</v>
      </c>
      <c r="T136" t="s">
        <v>902</v>
      </c>
      <c r="U136" s="13" t="s">
        <v>1907</v>
      </c>
      <c r="V136" t="s">
        <v>4742</v>
      </c>
      <c r="W136" t="str">
        <f t="shared" si="7"/>
        <v xml:space="preserve">    mod_ste_ti: "&lt;a href=\"09_glossary.html#mod_ste\" target=\"_blank\" data-bs-toggle=\"tooltip\" data-bs-title=\"Space-to-event (STE) model (Moeller et al., 2018): A method used to estimate abundance or [density](#density) that accounts for variable detection probability through the use of time-lapse images and is unaffected by animal movement rates (collapses sampling intervals to an instant in time, and thus estimates are unaffected by animal movement rates) ({{ rtxt_moeller_et_al_2018 }}).\"&gt;&lt;button type=\"button\" class=\"btn btn-bd-tip-info-hidden btn-sm position-relative\"&gt;.&lt;span class=\"position-absolute top-0 start-100 translate-middle\"&gt;{{ icon_info }}&lt;/span&gt;&lt;/button&gt;&lt;/a&gt;"</v>
      </c>
    </row>
    <row r="137" spans="1:24">
      <c r="A137" s="39"/>
      <c r="B137" s="39">
        <v>174</v>
      </c>
      <c r="C137" s="39" t="s">
        <v>0</v>
      </c>
      <c r="D137" s="43" t="s">
        <v>81</v>
      </c>
      <c r="E137" s="39" t="s">
        <v>923</v>
      </c>
      <c r="F137" s="39" t="s">
        <v>772</v>
      </c>
      <c r="G137" s="39" t="s">
        <v>4</v>
      </c>
      <c r="H137" s="52" t="s">
        <v>12</v>
      </c>
      <c r="I137" s="43" t="s">
        <v>81</v>
      </c>
      <c r="J137" s="43" t="str">
        <f>IF(VLOOKUP(H137,find_replace!H:H,1,"false")=H137,"TRUE","FALSE")</f>
        <v>TRUE</v>
      </c>
      <c r="K137" s="97" t="s">
        <v>780</v>
      </c>
      <c r="L137" s="97" t="s">
        <v>871</v>
      </c>
      <c r="M137" s="72" t="str">
        <f t="shared" si="6"/>
        <v xml:space="preserve">    term_mod_tifc: "Time in front of the camera (TIFC) (Huggard, 2018; Warbington &amp; Boyce, 2020; tested in Becker et al., 2022)"</v>
      </c>
      <c r="N137" s="51" t="str">
        <f t="shared" si="5"/>
        <v xml:space="preserve">    def_mod_tifc: "A method used to estimate density that treats camera image data as quadrat samples (Becker et al., 2022)."</v>
      </c>
      <c r="O137" s="52"/>
      <c r="P137" s="98" t="s">
        <v>51</v>
      </c>
      <c r="Q137" s="99" t="b">
        <v>0</v>
      </c>
      <c r="R137" s="101" t="b">
        <v>1</v>
      </c>
      <c r="S137" s="100" t="s">
        <v>901</v>
      </c>
      <c r="T137" t="s">
        <v>902</v>
      </c>
      <c r="U137" s="13" t="s">
        <v>1907</v>
      </c>
      <c r="V137" t="s">
        <v>4742</v>
      </c>
      <c r="W137" t="str">
        <f t="shared" si="7"/>
        <v xml:space="preserve">    mod_tifc_ti: "&lt;a href=\"09_glossary.html#mod_tifc\" target=\"_blank\" data-bs-toggle=\"tooltip\" data-bs-title=\"Time in front of the camera (TIFC) (Huggard, 2018; Warbington &amp; Boyce, 2020; tested in Becker et al., 2022): A method used to estimate [density](#density) that treats camera image data as quadrat samples (Becker et al., 2022).\"&gt;&lt;button type=\"button\" class=\"btn btn-bd-tip-info-hidden btn-sm position-relative\"&gt;.&lt;span class=\"position-absolute top-0 start-100 translate-middle\"&gt;{{ icon_info }}&lt;/span&gt;&lt;/button&gt;&lt;/a&gt;"</v>
      </c>
    </row>
    <row r="138" spans="1:24">
      <c r="A138" s="39"/>
      <c r="B138" s="39">
        <v>176</v>
      </c>
      <c r="C138" s="39" t="s">
        <v>0</v>
      </c>
      <c r="D138" s="43" t="s">
        <v>78</v>
      </c>
      <c r="E138" s="39" t="s">
        <v>923</v>
      </c>
      <c r="F138" s="39" t="s">
        <v>772</v>
      </c>
      <c r="G138" s="39" t="s">
        <v>4</v>
      </c>
      <c r="H138" s="52" t="s">
        <v>8</v>
      </c>
      <c r="I138" s="43" t="s">
        <v>78</v>
      </c>
      <c r="J138" s="43" t="str">
        <f>IF(VLOOKUP(H138,find_replace!H:H,1,"false")=H138,"TRUE","FALSE")</f>
        <v>TRUE</v>
      </c>
      <c r="K138" s="97" t="s">
        <v>1021</v>
      </c>
      <c r="L138" s="97" t="s">
        <v>890</v>
      </c>
      <c r="M138" s="72" t="str">
        <f t="shared" si="6"/>
        <v xml:space="preserve">    term_mod_tte: "Time-to-event (TTE) model (Moeller et al., 2018)"</v>
      </c>
      <c r="N138" s="51" t="str">
        <f t="shared" si="5"/>
        <v xml:space="preserve">    def_mod_tte: "A method used to estimate abundance or density from the detection rate while accounting for animal movement rates (Moeller et al., 2018). The TTE model assumes perfect detection (though there is a model extension to account for imperfect detection that requires further testing)."</v>
      </c>
      <c r="O138" s="52"/>
      <c r="P138" s="98" t="s">
        <v>51</v>
      </c>
      <c r="Q138" s="99" t="b">
        <v>0</v>
      </c>
      <c r="R138" s="101" t="b">
        <v>1</v>
      </c>
      <c r="S138" s="100" t="s">
        <v>901</v>
      </c>
      <c r="T138" t="s">
        <v>902</v>
      </c>
      <c r="U138" s="13" t="s">
        <v>1907</v>
      </c>
      <c r="V138" t="s">
        <v>4742</v>
      </c>
      <c r="W138" t="str">
        <f t="shared" si="7"/>
        <v xml:space="preserve">    mod_tte_ti: "&lt;a href=\"09_glossary.html#mod_tte\" target=\"_blank\" data-bs-toggle=\"tooltip\" data-bs-title=\"Time-to-event (TTE) model (Moeller et al., 2018): A method used to estimate abundance or [density](#density) from the detection rate while accounting for animal movement rates ({{ rtxt_moeller_et_al_2018 }}). The TTE model assumes perfect detection (though there is a model extension to account for imperfect detection that requires further testing).\"&gt;&lt;button type=\"button\" class=\"btn btn-bd-tip-info-hidden btn-sm position-relative\"&gt;.&lt;span class=\"position-absolute top-0 start-100 translate-middle\"&gt;{{ icon_info }}&lt;/span&gt;&lt;/button&gt;&lt;/a&gt;"</v>
      </c>
    </row>
    <row r="139" spans="1:24">
      <c r="A139" s="39"/>
      <c r="B139" s="39">
        <v>198</v>
      </c>
      <c r="C139" s="39" t="s">
        <v>0</v>
      </c>
      <c r="D139" s="52" t="s">
        <v>52</v>
      </c>
      <c r="E139" s="40"/>
      <c r="F139" s="39" t="s">
        <v>772</v>
      </c>
      <c r="G139" s="39" t="s">
        <v>4</v>
      </c>
      <c r="H139" s="52" t="s">
        <v>467</v>
      </c>
      <c r="I139" s="52" t="s">
        <v>52</v>
      </c>
      <c r="J139" s="43" t="str">
        <f>IF(VLOOKUP(H139,find_replace!H:H,1,"false")=H139,"TRUE","FALSE")</f>
        <v>TRUE</v>
      </c>
      <c r="K139" s="97" t="s">
        <v>387</v>
      </c>
      <c r="L139" s="97" t="s">
        <v>387</v>
      </c>
      <c r="M139" s="72" t="str">
        <f t="shared" si="6"/>
        <v xml:space="preserve">    term_mod_zero_inflation: "Zero-inflation"</v>
      </c>
      <c r="N139" s="51" t="str">
        <f t="shared" si="5"/>
        <v xml:space="preserve">    def_mod_zero_inflation: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c r="O139" s="52"/>
      <c r="P139" s="98" t="s">
        <v>51</v>
      </c>
      <c r="Q139" s="99" t="b">
        <v>0</v>
      </c>
      <c r="R139" s="101" t="b">
        <v>1</v>
      </c>
      <c r="S139" s="100" t="s">
        <v>901</v>
      </c>
      <c r="T139" t="s">
        <v>902</v>
      </c>
      <c r="U139" s="13" t="s">
        <v>1907</v>
      </c>
      <c r="V139" t="s">
        <v>4742</v>
      </c>
      <c r="W139" t="str">
        <f t="shared" si="7"/>
        <v xml:space="preserve">    mod_zero_inflation_ti: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2019).\"&gt;&lt;button type=\"button\" class=\"btn btn-bd-tip-info-hidden btn-sm position-relative\"&gt;.&lt;span class=\"position-absolute top-0 start-100 translate-middle\"&gt;{{ icon_info }}&lt;/span&gt;&lt;/button&gt;&lt;/a&gt;"</v>
      </c>
    </row>
    <row r="140" spans="1:24">
      <c r="A140" s="39"/>
      <c r="B140" s="39">
        <v>105</v>
      </c>
      <c r="C140" s="39" t="s">
        <v>429</v>
      </c>
      <c r="D140" s="52" t="s">
        <v>4813</v>
      </c>
      <c r="E140" s="39" t="s">
        <v>923</v>
      </c>
      <c r="F140" s="39" t="s">
        <v>772</v>
      </c>
      <c r="G140" s="39" t="s">
        <v>552</v>
      </c>
      <c r="H140" s="52" t="s">
        <v>1288</v>
      </c>
      <c r="I140" s="52" t="s">
        <v>710</v>
      </c>
      <c r="J140" s="43" t="str">
        <f>IF(VLOOKUP(H140,find_replace!H:H,1,"false")=H140,"TRUE","FALSE")</f>
        <v>TRUE</v>
      </c>
      <c r="K140" s="97" t="s">
        <v>389</v>
      </c>
      <c r="L140" s="97" t="s">
        <v>389</v>
      </c>
      <c r="M140" s="72" t="str">
        <f t="shared" si="6"/>
        <v xml:space="preserve">    field_northing_cam_location: "Northing Camera Location"</v>
      </c>
      <c r="N140" s="51" t="str">
        <f t="shared" si="5"/>
        <v xml:space="preserve">    def_northing_cam_location: "The northing UTM coordinate of the camera location (e.g., '5962006'). Record using the NAD83 datum. Leave blank if recording the Latitude instead."</v>
      </c>
      <c r="O140" s="52" t="b">
        <v>1</v>
      </c>
      <c r="P140" s="98" t="b">
        <v>1</v>
      </c>
      <c r="Q140" s="101" t="b">
        <v>1</v>
      </c>
      <c r="R140" s="101" t="b">
        <v>1</v>
      </c>
      <c r="S140" s="100" t="s">
        <v>901</v>
      </c>
      <c r="T140" t="s">
        <v>902</v>
      </c>
      <c r="U140" s="13" t="s">
        <v>1907</v>
      </c>
      <c r="V140" t="s">
        <v>4742</v>
      </c>
      <c r="W140" t="str">
        <f t="shared" si="7"/>
        <v xml:space="preserve">    northing_cam_location_ti: "&lt;a href=\"09_glossary.html#northing_cam_location\" target=\"_blank\" data-bs-toggle=\"tooltip\" data-bs-title=\"Northing Camera Location: The northing UTM coordinate of the camera location (e.g., '5962006'). Record using the NAD83 datum. Leave blank if recording the Latitude instead.\"&gt;&lt;button type=\"button\" class=\"btn btn-bd-tip-info-hidden btn-sm position-relative\"&gt;.&lt;span class=\"position-absolute top-0 start-100 translate-middle\"&gt;{{ icon_info }}&lt;/span&gt;&lt;/button&gt;&lt;/a&gt;"</v>
      </c>
    </row>
    <row r="141" spans="1:24">
      <c r="A141" s="39"/>
      <c r="B141" s="39">
        <v>107</v>
      </c>
      <c r="C141" s="39" t="s">
        <v>429</v>
      </c>
      <c r="D141" s="43" t="s">
        <v>498</v>
      </c>
      <c r="E141" s="39" t="s">
        <v>923</v>
      </c>
      <c r="F141" s="39" t="s">
        <v>772</v>
      </c>
      <c r="G141" s="39" t="s">
        <v>549</v>
      </c>
      <c r="H141" s="52" t="s">
        <v>345</v>
      </c>
      <c r="I141" s="43" t="s">
        <v>756</v>
      </c>
      <c r="J141" s="43" t="str">
        <f>IF(VLOOKUP(H141,find_replace!H:H,1,"false")=H141,"TRUE","FALSE")</f>
        <v>TRUE</v>
      </c>
      <c r="K141" s="97" t="s">
        <v>346</v>
      </c>
      <c r="L141" s="97" t="s">
        <v>346</v>
      </c>
      <c r="M141" s="72" t="str">
        <f t="shared" si="6"/>
        <v xml:space="preserve">    field_number_of_images: "# Of Images"</v>
      </c>
      <c r="N141" s="51" t="str">
        <f t="shared" si="5"/>
        <v xml:space="preserve">    def_number_of_images: "The number of images on an SD card."</v>
      </c>
      <c r="O141" s="52"/>
      <c r="P141" s="98" t="b">
        <v>0</v>
      </c>
      <c r="Q141" s="101" t="b">
        <v>1</v>
      </c>
      <c r="R141" s="101" t="b">
        <v>1</v>
      </c>
      <c r="S141" s="100" t="s">
        <v>901</v>
      </c>
      <c r="T141" t="s">
        <v>902</v>
      </c>
      <c r="U141" s="13" t="s">
        <v>1907</v>
      </c>
      <c r="V141" t="s">
        <v>4742</v>
      </c>
      <c r="W141" t="str">
        <f t="shared" si="7"/>
        <v xml:space="preserve">    number_of_images_ti: "&lt;a href=\"09_glossary.html#number_of_images\" target=\"_blank\" data-bs-toggle=\"tooltip\" data-bs-title=\"# Of Images: The number of images on an SD card.\"&gt;&lt;button type=\"button\" class=\"btn btn-bd-tip-info-hidden btn-sm position-relative\"&gt;.&lt;span class=\"position-absolute top-0 start-100 translate-middle\"&gt;{{ icon_info }}&lt;/span&gt;&lt;/button&gt;&lt;/a&gt;"</v>
      </c>
    </row>
    <row r="142" spans="1:24">
      <c r="A142" s="40"/>
      <c r="B142" s="40"/>
      <c r="C142" s="40" t="s">
        <v>0</v>
      </c>
      <c r="D142" s="114" t="s">
        <v>569</v>
      </c>
      <c r="E142" s="40"/>
      <c r="F142" s="39" t="s">
        <v>772</v>
      </c>
      <c r="G142" s="40" t="s">
        <v>40</v>
      </c>
      <c r="H142" s="40" t="s">
        <v>43</v>
      </c>
      <c r="I142" s="114" t="s">
        <v>569</v>
      </c>
      <c r="J142" s="43" t="str">
        <f>IF(VLOOKUP(H142,find_replace!H:H,1,"false")=H142,"TRUE","FALSE")</f>
        <v>TRUE</v>
      </c>
      <c r="K142" s="108" t="s">
        <v>1043</v>
      </c>
      <c r="L142" s="108" t="s">
        <v>847</v>
      </c>
      <c r="M142" s="72" t="str">
        <f t="shared" si="6"/>
        <v xml:space="preserve">    term_obj_abundance: "Absolute abundance / Population size"</v>
      </c>
      <c r="N142" s="51" t="str">
        <f t="shared" si="5"/>
        <v xml:space="preserve">    def_obj_abundance: "The number of individuals in a population (Wearn &amp; Glover-Kapfer, 2017)."</v>
      </c>
      <c r="O142" s="40"/>
      <c r="P142" s="40"/>
      <c r="Q142" s="40"/>
      <c r="R142" s="40"/>
      <c r="S142" s="100" t="s">
        <v>901</v>
      </c>
      <c r="T142" t="s">
        <v>902</v>
      </c>
      <c r="U142" s="13" t="s">
        <v>1907</v>
      </c>
      <c r="V142" t="s">
        <v>4742</v>
      </c>
      <c r="W142" t="str">
        <f t="shared" si="7"/>
        <v xml:space="preserve">    obj_abundance_ti: "&lt;a href=\"09_glossary.html#obj_abundance\" target=\"_blank\" data-bs-toggle=\"tooltip\" data-bs-title=\"Absolute abundance / Population size: The number of individuals in a population ({{ rtxt_wearn_gloverkapfer_2017 }}).\"&gt;&lt;button type=\"button\" class=\"btn btn-bd-tip-info-hidden btn-sm position-relative\"&gt;.&lt;span class=\"position-absolute top-0 start-100 translate-middle\"&gt;{{ icon_info }}&lt;/span&gt;&lt;/button&gt;&lt;/a&gt;"</v>
      </c>
    </row>
    <row r="143" spans="1:24">
      <c r="A143" s="40"/>
      <c r="B143" s="40"/>
      <c r="C143" s="40" t="s">
        <v>0</v>
      </c>
      <c r="D143" s="40" t="s">
        <v>30</v>
      </c>
      <c r="E143" s="40"/>
      <c r="F143" s="39" t="s">
        <v>772</v>
      </c>
      <c r="G143" s="40" t="s">
        <v>40</v>
      </c>
      <c r="H143" s="40" t="s">
        <v>39</v>
      </c>
      <c r="I143" s="40" t="s">
        <v>30</v>
      </c>
      <c r="J143" s="43" t="str">
        <f>IF(VLOOKUP(H143,find_replace!H:H,1,"false")=H143,"TRUE","FALSE")</f>
        <v>TRUE</v>
      </c>
      <c r="K143" s="108" t="s">
        <v>4779</v>
      </c>
      <c r="L143" s="108" t="s">
        <v>897</v>
      </c>
      <c r="M143" s="72" t="str">
        <f t="shared" si="6"/>
        <v xml:space="preserve">    term_obj_behaviour: "Behaviour"</v>
      </c>
      <c r="N143" s="51" t="str">
        <f t="shared" ref="N143:N206" si="8">IF(K143="-","-",("    def_"&amp;H143&amp;": """&amp;L143&amp;""""))</f>
        <v xml:space="preserve">    def_obj_behaviour: "behaviour focused objectives vary greatly; they may be qualitative or quantitative (e.g., diel activity patterns, mating, boldness, predation, foraging, activity patterns, vigilance, parental care (Caravaggi et al., 2020; Wearn &amp; Glover-Kapfer, 2017)."</v>
      </c>
      <c r="O143" s="40"/>
      <c r="P143" s="40"/>
      <c r="Q143" s="40"/>
      <c r="R143" s="40"/>
      <c r="S143" s="100" t="s">
        <v>901</v>
      </c>
      <c r="T143" t="s">
        <v>902</v>
      </c>
      <c r="U143" s="13" t="s">
        <v>1907</v>
      </c>
      <c r="V143" t="s">
        <v>4742</v>
      </c>
      <c r="W143" t="str">
        <f t="shared" si="7"/>
        <v xml:space="preserve">    obj_behaviour_ti: "&lt;a href=\"09_glossary.html#obj_behaviour\" target=\"_blank\" data-bs-toggle=\"tooltip\" data-bs-title=\"Behaviour: Behaviour focused objectives vary greatly; they may be qualitative or quantitative (e.g., diel activity patterns, mating, boldness, predation, foraging, activity patterns, vigilance, parental care ({{ rtxt_caravaggi_et_al_2020 }}; {{ rtxt_wearn_gloverkapfer_2017 }}).\"&gt;&lt;button type=\"button\" class=\"btn btn-bd-tip-info-hidden btn-sm position-relative\"&gt;.&lt;span class=\"position-absolute top-0 start-100 translate-middle\"&gt;{{ icon_info }}&lt;/span&gt;&lt;/button&gt;&lt;/a&gt;"</v>
      </c>
      <c r="X143" s="3"/>
    </row>
    <row r="144" spans="1:24">
      <c r="A144" s="68"/>
      <c r="B144" s="68"/>
      <c r="C144" s="68" t="s">
        <v>0</v>
      </c>
      <c r="D144" s="68" t="s">
        <v>532</v>
      </c>
      <c r="E144" s="68"/>
      <c r="F144" s="51" t="s">
        <v>772</v>
      </c>
      <c r="G144" s="68" t="s">
        <v>40</v>
      </c>
      <c r="H144" s="68" t="s">
        <v>542</v>
      </c>
      <c r="I144" s="68" t="s">
        <v>532</v>
      </c>
      <c r="J144" s="54" t="str">
        <f>IF(VLOOKUP(H144,find_replace!H:H,1,"false")=H144,"TRUE","FALSE")</f>
        <v>TRUE</v>
      </c>
      <c r="K144" s="69" t="s">
        <v>1038</v>
      </c>
      <c r="L144" s="69" t="s">
        <v>851</v>
      </c>
      <c r="M144" s="72" t="str">
        <f t="shared" si="6"/>
        <v xml:space="preserve">    term_obj_density: "Density"</v>
      </c>
      <c r="N144" s="51" t="str">
        <f t="shared" si="8"/>
        <v xml:space="preserve">    def_obj_density: "The number of individuals per unit area (Wearn &amp; Glover-Kapfer, 2017)"</v>
      </c>
      <c r="O144" s="68"/>
      <c r="P144" s="68"/>
      <c r="Q144" s="68"/>
      <c r="R144" s="68"/>
      <c r="S144" s="70" t="s">
        <v>901</v>
      </c>
      <c r="T144" t="s">
        <v>902</v>
      </c>
      <c r="U144" s="13" t="s">
        <v>1907</v>
      </c>
      <c r="V144" t="s">
        <v>4742</v>
      </c>
      <c r="W144" t="str">
        <f t="shared" si="7"/>
        <v xml:space="preserve">    obj_density_ti: "&lt;a href=\"09_glossary.html#obj_density\" target=\"_blank\" data-bs-toggle=\"tooltip\" data-bs-title=\"Density: The number of individuals per unit area ({{ rtxt_wearn_gloverkapfer_2017 }})\"&gt;&lt;button type=\"button\" class=\"btn btn-bd-tip-info-hidden btn-sm position-relative\"&gt;.&lt;span class=\"position-absolute top-0 start-100 translate-middle\"&gt;{{ icon_info }}&lt;/span&gt;&lt;/button&gt;&lt;/a&gt;"</v>
      </c>
    </row>
    <row r="145" spans="1:24">
      <c r="A145" s="40"/>
      <c r="B145" s="40"/>
      <c r="C145" s="40" t="s">
        <v>0</v>
      </c>
      <c r="D145" s="40" t="s">
        <v>35</v>
      </c>
      <c r="E145" s="40"/>
      <c r="F145" s="39" t="s">
        <v>772</v>
      </c>
      <c r="G145" s="40" t="s">
        <v>40</v>
      </c>
      <c r="H145" s="40" t="s">
        <v>48</v>
      </c>
      <c r="I145" s="40" t="s">
        <v>35</v>
      </c>
      <c r="J145" s="43" t="str">
        <f>IF(VLOOKUP(H145,find_replace!H:H,1,"false")=H145,"TRUE","FALSE")</f>
        <v>TRUE</v>
      </c>
      <c r="K145" s="102" t="s">
        <v>4743</v>
      </c>
      <c r="L145" s="102" t="s">
        <v>1837</v>
      </c>
      <c r="M145" s="72" t="str">
        <f t="shared" si="6"/>
        <v xml:space="preserve">    term_obj_divers_rich: "Species diversity &amp; richness"</v>
      </c>
      <c r="N145" s="51" t="str">
        <f t="shared" si="8"/>
        <v xml:space="preserve">    def_obj_divers_rich: "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v>
      </c>
      <c r="O145" s="40"/>
      <c r="P145" s="40"/>
      <c r="Q145" s="40"/>
      <c r="R145" s="40"/>
      <c r="S145" s="100" t="s">
        <v>901</v>
      </c>
      <c r="T145" t="s">
        <v>902</v>
      </c>
      <c r="U145" s="13" t="s">
        <v>1907</v>
      </c>
      <c r="V145" t="s">
        <v>4742</v>
      </c>
      <c r="W145" t="str">
        <f t="shared" si="7"/>
        <v xml:space="preserve">    obj_divers_rich_ti: "&lt;a href=\"09_glossary.html#obj_divers_rich\" target=\"_blank\" data-bs-toggle=\"tooltip\" data-bs-title=\"Species diversity &amp; richness:     - &lt;b&gt;Species diversity&lt;/b&gt;: 'A measure of diversity that incorporates both the number of species in an assemblage and some measure of their relative abundances.' ({{ rtxt_gotelli_chao_2013 }})&lt;br&gt;    - &lt;b&gt;Species richness&lt;/b&gt;: 'The total number of species in an assemblage or a sample' ({{ rtxt_gotelli_chao_2013 }}).\"&gt;&lt;button type=\"button\" class=\"btn btn-bd-tip-info-hidden btn-sm position-relative\"&gt;.&lt;span class=\"position-absolute top-0 start-100 translate-middle\"&gt;{{ icon_info }}&lt;/span&gt;&lt;/button&gt;&lt;/a&gt;"</v>
      </c>
    </row>
    <row r="146" spans="1:24">
      <c r="A146" s="40"/>
      <c r="B146" s="40"/>
      <c r="C146" s="40" t="s">
        <v>0</v>
      </c>
      <c r="D146" s="40" t="s">
        <v>37</v>
      </c>
      <c r="E146" s="40"/>
      <c r="F146" s="39" t="s">
        <v>772</v>
      </c>
      <c r="G146" s="40" t="s">
        <v>40</v>
      </c>
      <c r="H146" s="40" t="s">
        <v>49</v>
      </c>
      <c r="I146" s="40" t="s">
        <v>37</v>
      </c>
      <c r="J146" s="43" t="str">
        <f>IF(VLOOKUP(H146,find_replace!H:H,1,"false")=H146,"TRUE","FALSE")</f>
        <v>TRUE</v>
      </c>
      <c r="K146" s="97" t="s">
        <v>1032</v>
      </c>
      <c r="L146" s="109" t="s">
        <v>876</v>
      </c>
      <c r="M146" s="72" t="str">
        <f t="shared" si="6"/>
        <v xml:space="preserve">    term_obj_inventory: "Species inventory"</v>
      </c>
      <c r="N146" s="51" t="str">
        <f t="shared" si="8"/>
        <v xml:space="preserve">    def_obj_inventory: "Rapid assessment surveys used to determine what species are present in a given area at a given point in time; there is no attempt made to quantify aspects of communities or populations (Wearn &amp; Glover-Kapfer, 2017)."</v>
      </c>
      <c r="O146" s="40"/>
      <c r="P146" s="40"/>
      <c r="Q146" s="40"/>
      <c r="R146" s="40"/>
      <c r="S146" s="100" t="s">
        <v>901</v>
      </c>
      <c r="T146" t="s">
        <v>902</v>
      </c>
      <c r="U146" s="13" t="s">
        <v>1907</v>
      </c>
      <c r="V146" t="s">
        <v>4742</v>
      </c>
      <c r="W146" t="str">
        <f t="shared" si="7"/>
        <v xml:space="preserve">    obj_inventory_ti: "&lt;a href=\"09_glossary.html#obj_inventory\" target=\"_blank\" data-bs-toggle=\"tooltip\" data-bs-title=\"Species inventory: Rapid assessment [surveys](#survey) used to determine what species are present in a given area at a given point in time; there is no attempt made to quantify aspects of communities or populations ({{ rtxt_wearn_gloverkapfer_2017 }}).\"&gt;&lt;button type=\"button\" class=\"btn btn-bd-tip-info-hidden btn-sm position-relative\"&gt;.&lt;span class=\"position-absolute top-0 start-100 translate-middle\"&gt;{{ icon_info }}&lt;/span&gt;&lt;/button&gt;&lt;/a&gt;"</v>
      </c>
    </row>
    <row r="147" spans="1:24">
      <c r="A147" s="40"/>
      <c r="B147" s="40"/>
      <c r="C147" s="40" t="s">
        <v>0</v>
      </c>
      <c r="D147" s="40" t="s">
        <v>46</v>
      </c>
      <c r="E147" s="39"/>
      <c r="F147" s="39" t="s">
        <v>772</v>
      </c>
      <c r="G147" s="40" t="s">
        <v>40</v>
      </c>
      <c r="H147" s="40" t="s">
        <v>47</v>
      </c>
      <c r="I147" s="40" t="s">
        <v>46</v>
      </c>
      <c r="J147" s="43" t="str">
        <f>IF(VLOOKUP(H147,find_replace!H:H,1,"false")=H147,"TRUE","FALSE")</f>
        <v>TRUE</v>
      </c>
      <c r="K147" s="108" t="s">
        <v>1035</v>
      </c>
      <c r="L147" s="108" t="s">
        <v>880</v>
      </c>
      <c r="M147" s="72" t="str">
        <f t="shared" si="6"/>
        <v xml:space="preserve">    term_obj_occupancy: "Occupancy"</v>
      </c>
      <c r="N147" s="51" t="str">
        <f t="shared" si="8"/>
        <v xml:space="preserve">    def_obj_occupancy: "The probability a site is occupied by the species (Mackenzie et al., 2002). Occupancy is also highly suitable for evaluating broad-scale patterns of species distribution (Wearn &amp; Glover-Kapfer, 2017)."</v>
      </c>
      <c r="O147" s="40"/>
      <c r="P147" s="40"/>
      <c r="Q147" s="40"/>
      <c r="R147" s="40"/>
      <c r="S147" s="100" t="s">
        <v>901</v>
      </c>
      <c r="T147" t="s">
        <v>902</v>
      </c>
      <c r="U147" s="13" t="s">
        <v>1907</v>
      </c>
      <c r="V147" t="s">
        <v>4742</v>
      </c>
      <c r="W147" t="str">
        <f t="shared" si="7"/>
        <v xml:space="preserve">    obj_occupancy_ti: "&lt;a href=\"09_glossary.html#obj_occupancy\" target=\"_blank\" data-bs-toggle=\"tooltip\" data-bs-title=\"Occupancy: The probability a site is occupied by the species ({{ rtxt_mackenzie_et_al_2002 }}). Occupancy is also highly suitable for evaluating broad-scale patterns of species distribution ({{ rtxt_wearn_gloverkapfer_2017 }}).\"&gt;&lt;button type=\"button\" class=\"btn btn-bd-tip-info-hidden btn-sm position-relative\"&gt;.&lt;span class=\"position-absolute top-0 start-100 translate-middle\"&gt;{{ icon_info }}&lt;/span&gt;&lt;/button&gt;&lt;/a&gt;"</v>
      </c>
    </row>
    <row r="148" spans="1:24">
      <c r="A148" s="39"/>
      <c r="B148" s="39">
        <v>107</v>
      </c>
      <c r="C148" s="39" t="s">
        <v>0</v>
      </c>
      <c r="D148" s="43" t="s">
        <v>46</v>
      </c>
      <c r="E148" s="39"/>
      <c r="F148" s="39" t="s">
        <v>772</v>
      </c>
      <c r="G148" s="39" t="s">
        <v>40</v>
      </c>
      <c r="H148" s="52" t="s">
        <v>47</v>
      </c>
      <c r="I148" s="43" t="s">
        <v>46</v>
      </c>
      <c r="J148" s="43" t="str">
        <f>IF(VLOOKUP(H148,find_replace!H:H,1,"false")=H148,"TRUE","FALSE")</f>
        <v>TRUE</v>
      </c>
      <c r="K148" s="97" t="s">
        <v>1045</v>
      </c>
      <c r="L148" s="97" t="s">
        <v>881</v>
      </c>
      <c r="M148" s="72" t="str">
        <f t="shared" si="6"/>
        <v xml:space="preserve">    term_obj_occupancy: "Occupancy"</v>
      </c>
      <c r="N148" s="51" t="str">
        <f t="shared" si="8"/>
        <v xml:space="preserve">    def_obj_occupancy: "The probability a site is occupied by the species (Mackenzie et al., 2002)."</v>
      </c>
      <c r="O148" s="52"/>
      <c r="P148" s="98" t="s">
        <v>51</v>
      </c>
      <c r="Q148" s="101" t="b">
        <v>1</v>
      </c>
      <c r="R148" s="101" t="b">
        <v>1</v>
      </c>
      <c r="S148" s="100" t="s">
        <v>901</v>
      </c>
      <c r="T148" t="s">
        <v>902</v>
      </c>
      <c r="U148" s="13" t="s">
        <v>1907</v>
      </c>
      <c r="V148" t="s">
        <v>4742</v>
      </c>
      <c r="W148" t="str">
        <f t="shared" si="7"/>
        <v xml:space="preserve">    obj_occupancy_ti: "&lt;a href=\"09_glossary.html#obj_occupancy\" target=\"_blank\" data-bs-toggle=\"tooltip\" data-bs-title=\"Occupancy: The probability a site is occupied by the species ({{ rtxt_mackenzie_et_al_2002 }}).\"&gt;&lt;button type=\"button\" class=\"btn btn-bd-tip-info-hidden btn-sm position-relative\"&gt;.&lt;span class=\"position-absolute top-0 start-100 translate-middle\"&gt;{{ icon_info }}&lt;/span&gt;&lt;/button&gt;&lt;/a&gt;"</v>
      </c>
    </row>
    <row r="149" spans="1:24">
      <c r="A149" s="40"/>
      <c r="B149" s="40"/>
      <c r="C149" s="40" t="s">
        <v>0</v>
      </c>
      <c r="D149" s="40" t="s">
        <v>44</v>
      </c>
      <c r="E149" s="39"/>
      <c r="F149" s="39" t="s">
        <v>772</v>
      </c>
      <c r="G149" s="40" t="s">
        <v>40</v>
      </c>
      <c r="H149" s="40" t="s">
        <v>45</v>
      </c>
      <c r="I149" s="40" t="s">
        <v>44</v>
      </c>
      <c r="J149" s="43" t="str">
        <f>IF(VLOOKUP(H149,find_replace!H:H,1,"false")=H149,"TRUE","FALSE")</f>
        <v>TRUE</v>
      </c>
      <c r="K149" s="40" t="s">
        <v>821</v>
      </c>
      <c r="L149" s="40" t="s">
        <v>821</v>
      </c>
      <c r="M149" s="72" t="str">
        <f t="shared" si="6"/>
        <v xml:space="preserve">    term_obj_rel_abund: "Relative abundance"</v>
      </c>
      <c r="N149" s="51" t="str">
        <f t="shared" si="8"/>
        <v xml:space="preserve">    def_obj_rel_abund: "The number of animals detected from one camera/area compared to another camera/area."</v>
      </c>
      <c r="O149" s="40"/>
      <c r="P149" s="40"/>
      <c r="Q149" s="40"/>
      <c r="R149" s="40"/>
      <c r="S149" s="100" t="s">
        <v>901</v>
      </c>
      <c r="T149" t="s">
        <v>902</v>
      </c>
      <c r="U149" s="13" t="s">
        <v>1907</v>
      </c>
      <c r="V149" t="s">
        <v>4742</v>
      </c>
      <c r="W149" t="str">
        <f t="shared" si="7"/>
        <v xml:space="preserve">    obj_rel_abund_ti: "&lt;a href=\"09_glossary.html#obj_rel_abund\" target=\"_blank\" data-bs-toggle=\"tooltip\" data-bs-title=\"Relative abundance: The number of animals detected from one camera/area compared to another camera/area.\"&gt;&lt;button type=\"button\" class=\"btn btn-bd-tip-info-hidden btn-sm position-relative\"&gt;.&lt;span class=\"position-absolute top-0 start-100 translate-middle\"&gt;{{ icon_info }}&lt;/span&gt;&lt;/button&gt;&lt;/a&gt;"</v>
      </c>
    </row>
    <row r="150" spans="1:24">
      <c r="A150" s="40"/>
      <c r="B150" s="40"/>
      <c r="C150" s="40" t="s">
        <v>0</v>
      </c>
      <c r="D150" s="40" t="s">
        <v>41</v>
      </c>
      <c r="E150" s="39"/>
      <c r="F150" s="39" t="s">
        <v>818</v>
      </c>
      <c r="G150" s="40" t="s">
        <v>40</v>
      </c>
      <c r="H150" s="40" t="s">
        <v>42</v>
      </c>
      <c r="I150" s="40" t="s">
        <v>900</v>
      </c>
      <c r="J150" s="43" t="str">
        <f>IF(VLOOKUP(H150,find_replace!H:H,1,"false")=H150,"TRUE","FALSE")</f>
        <v>TRUE</v>
      </c>
      <c r="K150" s="113" t="s">
        <v>1028</v>
      </c>
      <c r="L150" s="113" t="s">
        <v>885</v>
      </c>
      <c r="M150" s="72" t="str">
        <f t="shared" si="6"/>
        <v xml:space="preserve">    term_obj_vital_rate: "Vital rate"</v>
      </c>
      <c r="N150" s="51" t="str">
        <f t="shared" si="8"/>
        <v xml:space="preserve">    def_obj_vital_rate: "The species-specific factors of a population that, together, play a large role in the population's trend. These include the birth rate, recruitment rate, and probability of survival and mortality.' (NBCKC, 2024a)"</v>
      </c>
      <c r="O150" s="40"/>
      <c r="P150" s="40"/>
      <c r="Q150" s="40"/>
      <c r="R150" s="40"/>
      <c r="S150" s="100" t="s">
        <v>901</v>
      </c>
      <c r="T150" t="s">
        <v>902</v>
      </c>
      <c r="U150" s="13" t="s">
        <v>1907</v>
      </c>
      <c r="V150" t="s">
        <v>4742</v>
      </c>
      <c r="W150" t="str">
        <f t="shared" si="7"/>
        <v xml:space="preserve">    obj_vital_rate_ti: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 rtxt_nbckc_2024a }})\"&gt;&lt;button type=\"button\" class=\"btn btn-bd-tip-info-hidden btn-sm position-relative\"&gt;.&lt;span class=\"position-absolute top-0 start-100 translate-middle\"&gt;{{ icon_info }}&lt;/span&gt;&lt;/button&gt;&lt;/a&gt;"</v>
      </c>
    </row>
    <row r="151" spans="1:24">
      <c r="A151" s="39"/>
      <c r="B151" s="39"/>
      <c r="C151" s="39" t="s">
        <v>0</v>
      </c>
      <c r="D151" s="39"/>
      <c r="E151" s="39"/>
      <c r="F151" s="39" t="s">
        <v>468</v>
      </c>
      <c r="G151" s="39"/>
      <c r="H151" s="39" t="s">
        <v>793</v>
      </c>
      <c r="I151" s="39" t="s">
        <v>667</v>
      </c>
      <c r="J151" s="43" t="str">
        <f>IF(VLOOKUP(H151,find_replace!H:H,1,"false")=H151,"TRUE","FALSE")</f>
        <v>TRUE</v>
      </c>
      <c r="K151" s="66" t="s">
        <v>1416</v>
      </c>
      <c r="L151" s="66" t="s">
        <v>1417</v>
      </c>
      <c r="M151" s="72" t="str">
        <f t="shared" si="6"/>
        <v xml:space="preserve">    term_precision: "Precision"</v>
      </c>
      <c r="N151" s="51" t="str">
        <f t="shared" si="8"/>
        <v xml:space="preserve">    def_precision: "Uncertainty in estimates (Hammond et al., 2021)' (Clarke et al., 2023)."</v>
      </c>
      <c r="O151" s="39"/>
      <c r="P151" s="39"/>
      <c r="Q151" s="39"/>
      <c r="R151" s="39"/>
      <c r="S151" s="100" t="s">
        <v>901</v>
      </c>
      <c r="T151" t="s">
        <v>902</v>
      </c>
      <c r="U151" s="13" t="s">
        <v>1907</v>
      </c>
      <c r="V151" t="s">
        <v>4742</v>
      </c>
      <c r="W151" t="str">
        <f t="shared" si="7"/>
        <v xml:space="preserve">    precision_ti: "&lt;a href=\"09_glossary.html#precision\" target=\"_blank\" data-bs-toggle=\"tooltip\" data-bs-title=\"Precision: Uncertainty in estimates ({{ rtxt_hammond_et_al_2021 }})' ({{ rtxt_clarke_et_al_2023 }}).\"&gt;&lt;button type=\"button\" class=\"btn btn-bd-tip-info-hidden btn-sm position-relative\"&gt;.&lt;span class=\"position-absolute top-0 start-100 translate-middle\"&gt;{{ icon_info }}&lt;/span&gt;&lt;/button&gt;&lt;/a&gt;"</v>
      </c>
    </row>
    <row r="152" spans="1:24">
      <c r="A152" s="39"/>
      <c r="B152" s="39">
        <v>116</v>
      </c>
      <c r="C152" s="39" t="s">
        <v>429</v>
      </c>
      <c r="D152" s="52" t="s">
        <v>273</v>
      </c>
      <c r="E152" s="39" t="s">
        <v>923</v>
      </c>
      <c r="F152" s="39" t="s">
        <v>772</v>
      </c>
      <c r="G152" s="52" t="s">
        <v>139</v>
      </c>
      <c r="H152" s="52" t="s">
        <v>271</v>
      </c>
      <c r="I152" s="52" t="s">
        <v>712</v>
      </c>
      <c r="J152" s="43" t="str">
        <f>IF(VLOOKUP(H152,find_replace!H:H,1,"false")=H152,"TRUE","FALSE")</f>
        <v>TRUE</v>
      </c>
      <c r="K152" s="97" t="s">
        <v>272</v>
      </c>
      <c r="L152" s="97" t="s">
        <v>272</v>
      </c>
      <c r="M152" s="72" t="str">
        <f t="shared" si="6"/>
        <v xml:space="preserve">    field_project_coordinator_email: "Project Coordinator Email"</v>
      </c>
      <c r="N152" s="51" t="str">
        <f t="shared" si="8"/>
        <v xml:space="preserve">    def_project_coordinator_email: "The email address of the Project Coordinator."</v>
      </c>
      <c r="O152" s="52"/>
      <c r="P152" s="98" t="b">
        <v>1</v>
      </c>
      <c r="Q152" s="101" t="b">
        <v>1</v>
      </c>
      <c r="R152" s="99" t="b">
        <v>0</v>
      </c>
      <c r="S152" s="100" t="s">
        <v>901</v>
      </c>
      <c r="T152" t="s">
        <v>902</v>
      </c>
      <c r="U152" s="13" t="s">
        <v>1907</v>
      </c>
      <c r="V152" t="s">
        <v>4742</v>
      </c>
      <c r="W152" t="str">
        <f t="shared" si="7"/>
        <v xml:space="preserve">    project_coordinator_email_ti: "&lt;a href=\"09_glossary.html#project_coordinator_email\" target=\"_blank\" data-bs-toggle=\"tooltip\" data-bs-title=\"Project Coordinator Email: The email address of the Project Coordinator.\"&gt;&lt;button type=\"button\" class=\"btn btn-bd-tip-info-hidden btn-sm position-relative\"&gt;.&lt;span class=\"position-absolute top-0 start-100 translate-middle\"&gt;{{ icon_info }}&lt;/span&gt;&lt;/button&gt;&lt;/a&gt;"</v>
      </c>
    </row>
    <row r="153" spans="1:24">
      <c r="A153" s="39"/>
      <c r="B153" s="39">
        <v>115</v>
      </c>
      <c r="C153" s="39" t="s">
        <v>429</v>
      </c>
      <c r="D153" s="52" t="s">
        <v>270</v>
      </c>
      <c r="E153" s="39" t="s">
        <v>923</v>
      </c>
      <c r="F153" s="39" t="s">
        <v>772</v>
      </c>
      <c r="G153" s="52" t="s">
        <v>139</v>
      </c>
      <c r="H153" s="52" t="s">
        <v>268</v>
      </c>
      <c r="I153" s="52" t="s">
        <v>711</v>
      </c>
      <c r="J153" s="43" t="str">
        <f>IF(VLOOKUP(H153,find_replace!H:H,1,"false")=H153,"TRUE","FALSE")</f>
        <v>TRUE</v>
      </c>
      <c r="K153" s="97" t="s">
        <v>269</v>
      </c>
      <c r="L153" s="97" t="s">
        <v>269</v>
      </c>
      <c r="M153" s="72" t="str">
        <f t="shared" si="6"/>
        <v xml:space="preserve">    field_project_coordinator: "Project Coordinator"</v>
      </c>
      <c r="N153" s="51" t="str">
        <f t="shared" si="8"/>
        <v xml:space="preserve">    def_project_coordinator: "The first and last name of the primary contact for the project."</v>
      </c>
      <c r="O153" s="52"/>
      <c r="P153" s="98" t="b">
        <v>1</v>
      </c>
      <c r="Q153" s="101" t="b">
        <v>1</v>
      </c>
      <c r="R153" s="99" t="b">
        <v>0</v>
      </c>
      <c r="S153" s="100" t="s">
        <v>901</v>
      </c>
      <c r="T153" t="s">
        <v>902</v>
      </c>
      <c r="U153" s="13" t="s">
        <v>1907</v>
      </c>
      <c r="V153" t="s">
        <v>4742</v>
      </c>
      <c r="W153" t="str">
        <f t="shared" si="7"/>
        <v xml:space="preserve">    project_coordinator_ti: "&lt;a href=\"09_glossary.html#project_coordinator\" target=\"_blank\" data-bs-toggle=\"tooltip\" data-bs-title=\"Project Coordinator: The first and last name of the primary contact for the project.\"&gt;&lt;button type=\"button\" class=\"btn btn-bd-tip-info-hidden btn-sm position-relative\"&gt;.&lt;span class=\"position-absolute top-0 start-100 translate-middle\"&gt;{{ icon_info }}&lt;/span&gt;&lt;/button&gt;&lt;/a&gt;"</v>
      </c>
    </row>
    <row r="154" spans="1:24">
      <c r="A154" s="39"/>
      <c r="B154" s="39">
        <v>117</v>
      </c>
      <c r="C154" s="39" t="s">
        <v>429</v>
      </c>
      <c r="D154" s="52" t="s">
        <v>267</v>
      </c>
      <c r="E154" s="39" t="s">
        <v>923</v>
      </c>
      <c r="F154" s="39" t="s">
        <v>772</v>
      </c>
      <c r="G154" s="52" t="s">
        <v>139</v>
      </c>
      <c r="H154" s="52" t="s">
        <v>265</v>
      </c>
      <c r="I154" s="52" t="s">
        <v>713</v>
      </c>
      <c r="J154" s="43" t="str">
        <f>IF(VLOOKUP(H154,find_replace!H:H,1,"false")=H154,"TRUE","FALSE")</f>
        <v>TRUE</v>
      </c>
      <c r="K154" s="97" t="s">
        <v>266</v>
      </c>
      <c r="L154" s="97" t="s">
        <v>266</v>
      </c>
      <c r="M154" s="72" t="str">
        <f t="shared" si="6"/>
        <v xml:space="preserve">    field_project_description: "Project Description"</v>
      </c>
      <c r="N154" s="51" t="str">
        <f t="shared" si="8"/>
        <v xml:space="preserve">    def_project_description: "A description of the project objective(s) and general methods."</v>
      </c>
      <c r="O154" s="52"/>
      <c r="P154" s="98" t="b">
        <v>1</v>
      </c>
      <c r="Q154" s="101" t="b">
        <v>1</v>
      </c>
      <c r="R154" s="99" t="b">
        <v>0</v>
      </c>
      <c r="S154" s="100" t="s">
        <v>901</v>
      </c>
      <c r="T154" t="s">
        <v>902</v>
      </c>
      <c r="U154" s="13" t="s">
        <v>1907</v>
      </c>
      <c r="V154" t="s">
        <v>4742</v>
      </c>
      <c r="W154" t="str">
        <f t="shared" si="7"/>
        <v xml:space="preserve">    project_description_ti: "&lt;a href=\"09_glossary.html#project_description\" target=\"_blank\" data-bs-toggle=\"tooltip\" data-bs-title=\"Project Description: A description of the project objective(s) and general methods.\"&gt;&lt;button type=\"button\" class=\"btn btn-bd-tip-info-hidden btn-sm position-relative\"&gt;.&lt;span class=\"position-absolute top-0 start-100 translate-middle\"&gt;{{ icon_info }}&lt;/span&gt;&lt;/button&gt;&lt;/a&gt;"</v>
      </c>
    </row>
    <row r="155" spans="1:24">
      <c r="A155" s="39"/>
      <c r="B155" s="39">
        <v>118</v>
      </c>
      <c r="C155" s="39" t="s">
        <v>429</v>
      </c>
      <c r="D155" s="52" t="s">
        <v>4791</v>
      </c>
      <c r="E155" s="39" t="s">
        <v>923</v>
      </c>
      <c r="F155" s="39" t="s">
        <v>772</v>
      </c>
      <c r="G155" s="52" t="s">
        <v>139</v>
      </c>
      <c r="H155" s="52" t="s">
        <v>264</v>
      </c>
      <c r="I155" s="52" t="s">
        <v>714</v>
      </c>
      <c r="J155" s="43" t="str">
        <f>IF(VLOOKUP(H155,find_replace!H:H,1,"false")=H155,"TRUE","FALSE")</f>
        <v>TRUE</v>
      </c>
      <c r="K155" s="97" t="s">
        <v>391</v>
      </c>
      <c r="L155" s="97" t="s">
        <v>391</v>
      </c>
      <c r="M155" s="72" t="str">
        <f t="shared" si="6"/>
        <v xml:space="preserve">    field_project_name: "Project Name"</v>
      </c>
      <c r="N155" s="51" t="str">
        <f t="shared" si="8"/>
        <v xml:space="preserve">    def_project_name: "A unique alphanumeric identifier for each project. Ideally, the Project Name should include an abbreviation for the organization, a brief project name, and the year the project began (e.g., 'uofa_oilsands_2018')."</v>
      </c>
      <c r="O155" s="52"/>
      <c r="P155" s="98" t="b">
        <v>1</v>
      </c>
      <c r="Q155" s="101" t="b">
        <v>1</v>
      </c>
      <c r="R155" s="101" t="b">
        <v>1</v>
      </c>
      <c r="S155" s="100" t="s">
        <v>901</v>
      </c>
      <c r="T155" t="s">
        <v>902</v>
      </c>
      <c r="U155" s="13" t="s">
        <v>1907</v>
      </c>
      <c r="V155" t="s">
        <v>4742</v>
      </c>
      <c r="W155" t="str">
        <f t="shared" si="7"/>
        <v xml:space="preserve">    project_name_ti: "&lt;a href=\"09_glossary.html#project_name\" target=\"_blank\" data-bs-toggle=\"tooltip\" data-bs-title=\"Project Name: A unique alphanumeric identifier for each project. Ideally, the Project Name should include an abbreviation for the organization, a brief project name, and the year the project began (e.g., 'uofa_oilsands_2018').\"&gt;&lt;button type=\"button\" class=\"btn btn-bd-tip-info-hidden btn-sm position-relative\"&gt;.&lt;span class=\"position-absolute top-0 start-100 translate-middle\"&gt;{{ icon_info }}&lt;/span&gt;&lt;/button&gt;&lt;/a&gt;"</v>
      </c>
    </row>
    <row r="156" spans="1:24">
      <c r="A156" s="39"/>
      <c r="B156" s="39">
        <v>114</v>
      </c>
      <c r="C156" s="39" t="s">
        <v>0</v>
      </c>
      <c r="D156" s="43" t="s">
        <v>140</v>
      </c>
      <c r="E156" s="39"/>
      <c r="F156" s="39" t="s">
        <v>772</v>
      </c>
      <c r="G156" s="52" t="s">
        <v>139</v>
      </c>
      <c r="H156" s="52" t="s">
        <v>139</v>
      </c>
      <c r="I156" s="43" t="s">
        <v>140</v>
      </c>
      <c r="J156" s="43" t="str">
        <f>IF(VLOOKUP(H156,find_replace!H:H,1,"false")=H156,"TRUE","FALSE")</f>
        <v>TRUE</v>
      </c>
      <c r="K156" s="97" t="s">
        <v>390</v>
      </c>
      <c r="L156" s="97" t="s">
        <v>390</v>
      </c>
      <c r="M156" s="72" t="str">
        <f t="shared" si="6"/>
        <v xml:space="preserve">    term_project: "Project"</v>
      </c>
      <c r="N156" s="51" t="str">
        <f t="shared" si="8"/>
        <v xml:space="preserve">    def_project: "A scientific study, inventory or monitoring program that has a certain objective, defined methods, and a defined boundary in space and time (recorded as 'Project Name')."</v>
      </c>
      <c r="O156" s="52"/>
      <c r="P156" s="98" t="s">
        <v>51</v>
      </c>
      <c r="Q156" s="101" t="b">
        <v>1</v>
      </c>
      <c r="R156" s="101" t="b">
        <v>1</v>
      </c>
      <c r="S156" s="100" t="s">
        <v>901</v>
      </c>
      <c r="T156" t="s">
        <v>902</v>
      </c>
      <c r="U156" s="13" t="s">
        <v>1907</v>
      </c>
      <c r="V156" t="s">
        <v>4742</v>
      </c>
      <c r="W156" t="str">
        <f t="shared" si="7"/>
        <v xml:space="preserve">    project_ti: "&lt;a href=\"09_glossary.html#project\" target=\"_blank\" data-bs-toggle=\"tooltip\" data-bs-title=\"Project: A scientific study, inventory or monitoring program that has a certain objective, defined methods, and a defined boundary in space and time (recorded as 'Project Name').\"&gt;&lt;button type=\"button\" class=\"btn btn-bd-tip-info-hidden btn-sm position-relative\"&gt;.&lt;span class=\"position-absolute top-0 start-100 translate-middle\"&gt;{{ icon_info }}&lt;/span&gt;&lt;/button&gt;&lt;/a&gt;"</v>
      </c>
      <c r="X156" s="51"/>
    </row>
    <row r="157" spans="1:24">
      <c r="A157" s="39"/>
      <c r="B157" s="39">
        <v>119</v>
      </c>
      <c r="C157" s="39" t="s">
        <v>0</v>
      </c>
      <c r="D157" s="43" t="s">
        <v>138</v>
      </c>
      <c r="E157" s="39"/>
      <c r="F157" s="39" t="s">
        <v>772</v>
      </c>
      <c r="G157" s="39"/>
      <c r="H157" s="52" t="s">
        <v>136</v>
      </c>
      <c r="I157" s="43" t="s">
        <v>138</v>
      </c>
      <c r="J157" s="43" t="str">
        <f>IF(VLOOKUP(H157,find_replace!H:H,1,"false")=H157,"TRUE","FALSE")</f>
        <v>TRUE</v>
      </c>
      <c r="K157" s="97" t="s">
        <v>137</v>
      </c>
      <c r="L157" s="97" t="s">
        <v>137</v>
      </c>
      <c r="M157" s="72" t="str">
        <f t="shared" si="6"/>
        <v xml:space="preserve">    term_pseudoreplication: "Pseudoreplication"</v>
      </c>
      <c r="N157" s="51" t="str">
        <f t="shared" si="8"/>
        <v xml:space="preserve">    def_pseudoreplication: "When observations are not statistically independent (spatially or temporally) but are treated as if they are independent."</v>
      </c>
      <c r="O157" s="52"/>
      <c r="P157" s="98" t="s">
        <v>51</v>
      </c>
      <c r="Q157" s="99" t="b">
        <v>0</v>
      </c>
      <c r="R157" s="101" t="b">
        <v>1</v>
      </c>
      <c r="S157" s="100" t="s">
        <v>901</v>
      </c>
      <c r="T157" t="s">
        <v>902</v>
      </c>
      <c r="U157" s="13" t="s">
        <v>1907</v>
      </c>
      <c r="V157" t="s">
        <v>4742</v>
      </c>
      <c r="W157" t="str">
        <f t="shared" si="7"/>
        <v xml:space="preserve">    pseudoreplication_ti: "&lt;a href=\"09_glossary.html#pseudoreplication\" target=\"_blank\" data-bs-toggle=\"tooltip\" data-bs-title=\"Pseudoreplication: When observations are not statistically independent (spatially or temporally) but are treated as if they are independent.\"&gt;&lt;button type=\"button\" class=\"btn btn-bd-tip-info-hidden btn-sm position-relative\"&gt;.&lt;span class=\"position-absolute top-0 start-100 translate-middle\"&gt;{{ icon_info }}&lt;/span&gt;&lt;/button&gt;&lt;/a&gt;"</v>
      </c>
    </row>
    <row r="158" spans="1:24">
      <c r="A158" s="39"/>
      <c r="B158" s="39">
        <v>120</v>
      </c>
      <c r="C158" s="39" t="s">
        <v>429</v>
      </c>
      <c r="D158" s="52" t="s">
        <v>263</v>
      </c>
      <c r="E158" s="39" t="s">
        <v>923</v>
      </c>
      <c r="F158" s="39" t="s">
        <v>772</v>
      </c>
      <c r="G158" s="39" t="s">
        <v>546</v>
      </c>
      <c r="H158" s="52" t="s">
        <v>262</v>
      </c>
      <c r="I158" s="52" t="s">
        <v>715</v>
      </c>
      <c r="J158" s="43" t="str">
        <f>IF(VLOOKUP(H158,find_replace!H:H,1,"false")=H158,"TRUE","FALSE")</f>
        <v>TRUE</v>
      </c>
      <c r="K158" s="97" t="s">
        <v>417</v>
      </c>
      <c r="L158" s="97" t="s">
        <v>417</v>
      </c>
      <c r="M158" s="72" t="str">
        <f t="shared" si="6"/>
        <v xml:space="preserve">    field_purpose_of_visit: "Purpose of Visit"</v>
      </c>
      <c r="N158" s="51" t="str">
        <f t="shared" si="8"/>
        <v xml:space="preserve">    def_purpose_of_visit: "The reason for visiting the camera location (i.e. to deploy the camera ['Deployment'], retrieve the camera ['Retrieve'] or to change batteries*/SD card or replace the camera ['Service'])."</v>
      </c>
      <c r="O158" s="52"/>
      <c r="P158" s="98" t="b">
        <v>1</v>
      </c>
      <c r="Q158" s="101" t="b">
        <v>1</v>
      </c>
      <c r="R158" s="101" t="b">
        <v>1</v>
      </c>
      <c r="S158" s="100" t="s">
        <v>901</v>
      </c>
      <c r="T158" t="s">
        <v>902</v>
      </c>
      <c r="U158" s="13" t="s">
        <v>1907</v>
      </c>
      <c r="V158" t="s">
        <v>4742</v>
      </c>
      <c r="W158" t="str">
        <f t="shared" si="7"/>
        <v xml:space="preserve">    purpose_of_visit_ti: "&lt;a href=\"09_glossary.html#purpose_of_visit\" target=\"_blank\" data-bs-toggle=\"tooltip\" data-bs-title=\"Purpose of Visit: The reason for visiting the camera location (i.e. to deploy the camera ['Deployment'], retrieve the camera ['Retrieve'] or to change batteries*/SD card or replace the camera ['Service']).\"&gt;&lt;button type=\"button\" class=\"btn btn-bd-tip-info-hidden btn-sm position-relative\"&gt;.&lt;span class=\"position-absolute top-0 start-100 translate-middle\"&gt;{{ icon_info }}&lt;/span&gt;&lt;/button&gt;&lt;/a&gt;"</v>
      </c>
    </row>
    <row r="159" spans="1:24">
      <c r="A159" s="39"/>
      <c r="B159" s="39"/>
      <c r="C159" s="39" t="s">
        <v>0</v>
      </c>
      <c r="D159" s="39"/>
      <c r="E159" s="39"/>
      <c r="F159" s="39" t="s">
        <v>773</v>
      </c>
      <c r="G159" s="39"/>
      <c r="H159" s="39" t="s">
        <v>1017</v>
      </c>
      <c r="I159" s="39" t="s">
        <v>1422</v>
      </c>
      <c r="J159" s="43" t="str">
        <f>IF(VLOOKUP(H159,find_replace!H:H,1,"false")=H159,"TRUE","FALSE")</f>
        <v>TRUE</v>
      </c>
      <c r="K159" s="67" t="s">
        <v>1925</v>
      </c>
      <c r="L159" s="67" t="s">
        <v>1927</v>
      </c>
      <c r="M159" s="72" t="str">
        <f t="shared" si="6"/>
        <v xml:space="preserve">    term_rarefaction: "Rarefaction"</v>
      </c>
      <c r="N159" s="51" t="str">
        <f t="shared" si="8"/>
        <v xml:space="preserve">    def_rarefaction: "A statistical interpolation method of rarefying or thinning a reference sample by drawing random subsets of individuals (or samples) in order to standardize the comparison of biological diversity on the basis of a common number of individuals or samples' (Gotelli &amp; Chao, 2013)"</v>
      </c>
      <c r="O159" s="39"/>
      <c r="P159" s="39"/>
      <c r="Q159" s="39"/>
      <c r="R159" s="39"/>
      <c r="S159" s="100" t="s">
        <v>901</v>
      </c>
      <c r="T159" t="s">
        <v>902</v>
      </c>
      <c r="U159" s="13" t="s">
        <v>1907</v>
      </c>
      <c r="V159" t="s">
        <v>4742</v>
      </c>
      <c r="W159" t="str">
        <f t="shared" si="7"/>
        <v xml:space="preserve">    rarefaction_ti: "&lt;a href=\"09_glossary.html#rarefaction\" target=\"_blank\" data-bs-toggle=\"tooltip\" data-bs-title=\"Rarefaction: A statistical interpolation method of rarefying or thinning a reference sample by drawing random subsets of individuals (or samples) in order to standardize the comparison of biological diversity on the basis of a common number of individuals or samples' ({{ rtxt_gotelli_chao_2013 }})\"&gt;&lt;button type=\"button\" class=\"btn btn-bd-tip-info-hidden btn-sm position-relative\"&gt;.&lt;span class=\"position-absolute top-0 start-100 translate-middle\"&gt;{{ icon_info }}&lt;/span&gt;&lt;/button&gt;&lt;/a&gt;"</v>
      </c>
    </row>
    <row r="160" spans="1:24">
      <c r="A160" s="39"/>
      <c r="B160" s="39">
        <v>125</v>
      </c>
      <c r="C160" s="39" t="s">
        <v>0</v>
      </c>
      <c r="D160" s="43" t="s">
        <v>131</v>
      </c>
      <c r="E160" s="39"/>
      <c r="F160" s="39" t="s">
        <v>772</v>
      </c>
      <c r="G160" s="39" t="s">
        <v>554</v>
      </c>
      <c r="H160" s="52" t="s">
        <v>129</v>
      </c>
      <c r="I160" s="43" t="s">
        <v>131</v>
      </c>
      <c r="J160" s="43" t="str">
        <f>IF(VLOOKUP(H160,find_replace!H:H,1,"false")=H160,"TRUE","FALSE")</f>
        <v>TRUE</v>
      </c>
      <c r="K160" s="97" t="s">
        <v>130</v>
      </c>
      <c r="L160" s="97" t="s">
        <v>130</v>
      </c>
      <c r="M160" s="72" t="str">
        <f t="shared" si="6"/>
        <v xml:space="preserve">    term_recovery_time: "Recovery time"</v>
      </c>
      <c r="N160" s="51" t="str">
        <f t="shared" si="8"/>
        <v xml:space="preserve">    def_recovery_time: "The time necessary for the camera to prepare to capture the next photo after the previous one has been recorded (Trolliet et al., 2014)."</v>
      </c>
      <c r="O160" s="52"/>
      <c r="P160" s="98" t="s">
        <v>51</v>
      </c>
      <c r="Q160" s="99" t="b">
        <v>0</v>
      </c>
      <c r="R160" s="101" t="b">
        <v>1</v>
      </c>
      <c r="S160" s="100" t="s">
        <v>901</v>
      </c>
      <c r="T160" t="s">
        <v>902</v>
      </c>
      <c r="U160" s="13" t="s">
        <v>1907</v>
      </c>
      <c r="V160" t="s">
        <v>4742</v>
      </c>
      <c r="W160" t="str">
        <f t="shared" si="7"/>
        <v xml:space="preserve">    recovery_time_ti: "&lt;a href=\"09_glossary.html#recovery_time\" target=\"_blank\" data-bs-toggle=\"tooltip\" data-bs-title=\"Recovery time: The time necessary for the camera to prepare to capture the next photo after the previous one has been recorded (Trolliet et al., 2014).\"&gt;&lt;button type=\"button\" class=\"btn btn-bd-tip-info-hidden btn-sm position-relative\"&gt;.&lt;span class=\"position-absolute top-0 start-100 translate-middle\"&gt;{{ icon_info }}&lt;/span&gt;&lt;/button&gt;&lt;/a&gt;"</v>
      </c>
    </row>
    <row r="161" spans="1:24">
      <c r="A161" s="39"/>
      <c r="B161" s="39">
        <v>128</v>
      </c>
      <c r="C161" s="39" t="s">
        <v>429</v>
      </c>
      <c r="D161" s="52" t="s">
        <v>499</v>
      </c>
      <c r="E161" s="39" t="s">
        <v>923</v>
      </c>
      <c r="F161" s="39" t="s">
        <v>772</v>
      </c>
      <c r="G161" s="39" t="s">
        <v>549</v>
      </c>
      <c r="H161" s="52" t="s">
        <v>324</v>
      </c>
      <c r="I161" s="52" t="s">
        <v>757</v>
      </c>
      <c r="J161" s="43" t="str">
        <f>IF(VLOOKUP(H161,find_replace!H:H,1,"false")=H161,"TRUE","FALSE")</f>
        <v>TRUE</v>
      </c>
      <c r="K161" s="97" t="s">
        <v>325</v>
      </c>
      <c r="L161" s="97" t="s">
        <v>325</v>
      </c>
      <c r="M161" s="72" t="str">
        <f t="shared" si="6"/>
        <v xml:space="preserve">    field_remaining_battery_percent: "Remaining Battery (%)"</v>
      </c>
      <c r="N161" s="51" t="str">
        <f t="shared" si="8"/>
        <v xml:space="preserve">    def_remaining_battery_percent: "The remaining battery power (%) of batteries within a camera."</v>
      </c>
      <c r="O161" s="52"/>
      <c r="P161" s="98" t="b">
        <v>0</v>
      </c>
      <c r="Q161" s="101" t="b">
        <v>1</v>
      </c>
      <c r="R161" s="101" t="b">
        <v>1</v>
      </c>
      <c r="S161" s="100" t="s">
        <v>901</v>
      </c>
      <c r="T161" t="s">
        <v>902</v>
      </c>
      <c r="U161" s="13" t="s">
        <v>1907</v>
      </c>
      <c r="V161" t="s">
        <v>4742</v>
      </c>
      <c r="W161" t="str">
        <f t="shared" si="7"/>
        <v xml:space="preserve">    remaining_battery_percent_ti: "&lt;a href=\"09_glossary.html#remaining_battery_percent\" target=\"_blank\" data-bs-toggle=\"tooltip\" data-bs-title=\"Remaining Battery (%): The remaining battery power (%) of batteries within a camera.\"&gt;&lt;button type=\"button\" class=\"btn btn-bd-tip-info-hidden btn-sm position-relative\"&gt;.&lt;span class=\"position-absolute top-0 start-100 translate-middle\"&gt;{{ icon_info }}&lt;/span&gt;&lt;/button&gt;&lt;/a&gt;"</v>
      </c>
    </row>
    <row r="162" spans="1:24">
      <c r="A162" s="39"/>
      <c r="B162" s="39">
        <v>131</v>
      </c>
      <c r="C162" s="39" t="s">
        <v>429</v>
      </c>
      <c r="D162" s="52" t="s">
        <v>4787</v>
      </c>
      <c r="E162" s="39" t="s">
        <v>923</v>
      </c>
      <c r="F162" s="39" t="s">
        <v>772</v>
      </c>
      <c r="G162" s="39" t="s">
        <v>552</v>
      </c>
      <c r="H162" s="52" t="s">
        <v>260</v>
      </c>
      <c r="I162" s="52" t="s">
        <v>716</v>
      </c>
      <c r="J162" s="43" t="str">
        <f>IF(VLOOKUP(H162,find_replace!H:H,1,"false")=H162,"TRUE","FALSE")</f>
        <v>TRUE</v>
      </c>
      <c r="K162" s="97" t="s">
        <v>393</v>
      </c>
      <c r="L162" s="97" t="s">
        <v>393</v>
      </c>
      <c r="M162" s="72" t="str">
        <f t="shared" si="6"/>
        <v xml:space="preserve">    field_sample_station_name: "Sample Station Name"</v>
      </c>
      <c r="N162" s="51" t="str">
        <f t="shared" si="8"/>
        <v xml:space="preserve">    def_sample_station_name: "A sequential alphanumeric identifier for each grouping of two more non-independent camera locations (when cameras are deployed in clusters, pairs, or arrays; e.g., 'ss1' in 'ss1_bh1,' 'ss1_bh2,' 'ss1_bh3' etc.). Leave blank if not applicable."</v>
      </c>
      <c r="O162" s="52" t="b">
        <v>1</v>
      </c>
      <c r="P162" s="98" t="b">
        <v>1</v>
      </c>
      <c r="Q162" s="101" t="b">
        <v>1</v>
      </c>
      <c r="R162" s="101" t="b">
        <v>1</v>
      </c>
      <c r="S162" s="100" t="s">
        <v>901</v>
      </c>
      <c r="T162" t="s">
        <v>902</v>
      </c>
      <c r="U162" s="13" t="s">
        <v>1907</v>
      </c>
      <c r="V162" t="s">
        <v>4742</v>
      </c>
      <c r="W162" t="str">
        <f t="shared" si="7"/>
        <v xml:space="preserve">    sample_station_name_ti: "&lt;a href=\"09_glossary.html#sample_station_name\" target=\"_blank\" data-bs-toggle=\"tooltip\" data-bs-title=\"Sample Station Name: A sequential alphanumeric identifier for each grouping of two more non-independent camera locations (when cameras are deployed in clusters, pairs, or arrays; e.g., 'ss1' in 'ss1_bh1,' 'ss1_bh2,' 'ss1_bh3' etc.). Leave blank if not applicable.\"&gt;&lt;button type=\"button\" class=\"btn btn-bd-tip-info-hidden btn-sm position-relative\"&gt;.&lt;span class=\"position-absolute top-0 start-100 translate-middle\"&gt;{{ icon_info }}&lt;/span&gt;&lt;/button&gt;&lt;/a&gt;"</v>
      </c>
    </row>
    <row r="163" spans="1:24">
      <c r="A163" s="39"/>
      <c r="B163" s="39">
        <v>130</v>
      </c>
      <c r="C163" s="39" t="s">
        <v>0</v>
      </c>
      <c r="D163" s="43" t="s">
        <v>123</v>
      </c>
      <c r="E163" s="39"/>
      <c r="F163" s="39" t="s">
        <v>772</v>
      </c>
      <c r="G163" s="39" t="s">
        <v>552</v>
      </c>
      <c r="H163" s="52" t="s">
        <v>122</v>
      </c>
      <c r="I163" s="43" t="s">
        <v>123</v>
      </c>
      <c r="J163" s="43" t="str">
        <f>IF(VLOOKUP(H163,find_replace!H:H,1,"false")=H163,"TRUE","FALSE")</f>
        <v>TRUE</v>
      </c>
      <c r="K163" s="97" t="s">
        <v>392</v>
      </c>
      <c r="L163" s="97" t="s">
        <v>392</v>
      </c>
      <c r="M163" s="72" t="str">
        <f t="shared" si="6"/>
        <v xml:space="preserve">    term_sample_station: "Sample station"</v>
      </c>
      <c r="N163" s="51" t="str">
        <f t="shared" si="8"/>
        <v xml:space="preserve">    def_sample_station: "A grouping of two or more non-independent camera locations, such as when cameras are clustered or paired (recorded as 'Sample Station Name')."</v>
      </c>
      <c r="O163" s="52"/>
      <c r="P163" s="98" t="s">
        <v>51</v>
      </c>
      <c r="Q163" s="101" t="b">
        <v>1</v>
      </c>
      <c r="R163" s="101" t="b">
        <v>1</v>
      </c>
      <c r="S163" s="100" t="s">
        <v>901</v>
      </c>
      <c r="T163" t="s">
        <v>902</v>
      </c>
      <c r="U163" s="13" t="s">
        <v>1907</v>
      </c>
      <c r="V163" t="s">
        <v>4742</v>
      </c>
      <c r="W163" t="str">
        <f t="shared" si="7"/>
        <v xml:space="preserve">    sample_station_ti: "&lt;a href=\"09_glossary.html#sample_station\" target=\"_blank\" data-bs-toggle=\"tooltip\" data-bs-title=\"Sample station: A grouping of two or more non-independent camera locations, such as when cameras are clustered or paired (recorded as 'Sample Station Name').\"&gt;&lt;button type=\"button\" class=\"btn btn-bd-tip-info-hidden btn-sm position-relative\"&gt;.&lt;span class=\"position-absolute top-0 start-100 translate-middle\"&gt;{{ icon_info }}&lt;/span&gt;&lt;/button&gt;&lt;/a&gt;"</v>
      </c>
    </row>
    <row r="164" spans="1:24">
      <c r="A164" s="39"/>
      <c r="B164" s="39">
        <v>30</v>
      </c>
      <c r="C164" s="39" t="s">
        <v>0</v>
      </c>
      <c r="D164" s="52" t="s">
        <v>225</v>
      </c>
      <c r="E164" s="39"/>
      <c r="F164" s="39" t="s">
        <v>772</v>
      </c>
      <c r="G164" s="39" t="s">
        <v>545</v>
      </c>
      <c r="H164" s="52" t="s">
        <v>224</v>
      </c>
      <c r="I164" s="52" t="s">
        <v>225</v>
      </c>
      <c r="J164" s="43" t="str">
        <f>IF(VLOOKUP(H164,find_replace!H:H,1,"false")=H164,"TRUE","FALSE")</f>
        <v>TRUE</v>
      </c>
      <c r="K164" s="97" t="s">
        <v>1039</v>
      </c>
      <c r="L164" s="97" t="s">
        <v>850</v>
      </c>
      <c r="M164" s="72" t="str">
        <f t="shared" si="6"/>
        <v xml:space="preserve">    term_sampledesign_clustered: "Clustered design"</v>
      </c>
      <c r="N164" s="51" t="str">
        <f t="shared" si="8"/>
        <v xml:space="preserve">    def_sampledesign_clustered: "Multiple cameras are deployed at a sample station (Figure 3d). A clustered design can be used within a systematic or stratified approach (i.e., systematic clustered design or as a clustered random design [Wearn &amp; Glover-Kapfer, 2017])."</v>
      </c>
      <c r="O164" s="52"/>
      <c r="P164" s="98" t="s">
        <v>51</v>
      </c>
      <c r="Q164" s="101" t="b">
        <v>1</v>
      </c>
      <c r="R164" s="101" t="b">
        <v>1</v>
      </c>
      <c r="S164" s="100" t="s">
        <v>901</v>
      </c>
      <c r="T164" t="s">
        <v>902</v>
      </c>
      <c r="U164" s="13" t="s">
        <v>1907</v>
      </c>
      <c r="V164" t="s">
        <v>4742</v>
      </c>
      <c r="W164" t="str">
        <f t="shared" si="7"/>
        <v xml:space="preserve">    sampledesign_clustered_ti: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 rtxt_wearn_gloverkapfer_2017 }}]).\"&gt;&lt;button type=\"button\" class=\"btn btn-bd-tip-info-hidden btn-sm position-relative\"&gt;.&lt;span class=\"position-absolute top-0 start-100 translate-middle\"&gt;{{ icon_info }}&lt;/span&gt;&lt;/button&gt;&lt;/a&gt;"</v>
      </c>
    </row>
    <row r="165" spans="1:24">
      <c r="A165" s="39"/>
      <c r="B165" s="39">
        <v>31</v>
      </c>
      <c r="C165" s="39" t="s">
        <v>0</v>
      </c>
      <c r="D165" s="43" t="s">
        <v>223</v>
      </c>
      <c r="E165" s="39"/>
      <c r="F165" s="39" t="s">
        <v>772</v>
      </c>
      <c r="G165" s="39" t="s">
        <v>545</v>
      </c>
      <c r="H165" s="52" t="s">
        <v>222</v>
      </c>
      <c r="I165" s="43" t="s">
        <v>223</v>
      </c>
      <c r="J165" s="43" t="str">
        <f>IF(VLOOKUP(H165,find_replace!H:H,1,"false")=H165,"TRUE","FALSE")</f>
        <v>TRUE</v>
      </c>
      <c r="K165" s="97" t="s">
        <v>418</v>
      </c>
      <c r="L165" s="97" t="s">
        <v>418</v>
      </c>
      <c r="M165" s="72" t="str">
        <f t="shared" si="6"/>
        <v xml:space="preserve">    term_sampledesign_convenience: "Convenience design"</v>
      </c>
      <c r="N165" s="51" t="str">
        <f t="shared" si="8"/>
        <v xml:space="preserve">    def_sampledesign_convenience: "Camera locations or sample stations are chosen based on logistic considerations (e.g., remoteness, access constraints, and*/or costs)."</v>
      </c>
      <c r="O165" s="52"/>
      <c r="P165" s="98" t="s">
        <v>51</v>
      </c>
      <c r="Q165" s="101" t="b">
        <v>1</v>
      </c>
      <c r="R165" s="101" t="b">
        <v>1</v>
      </c>
      <c r="S165" s="100" t="s">
        <v>901</v>
      </c>
      <c r="T165" t="s">
        <v>902</v>
      </c>
      <c r="U165" s="13" t="s">
        <v>1907</v>
      </c>
      <c r="V165" t="s">
        <v>4742</v>
      </c>
      <c r="W165" t="str">
        <f t="shared" si="7"/>
        <v xml:space="preserve">    sampledesign_convenience_ti: "&lt;a href=\"09_glossary.html#sampledesign_convenience\" target=\"_blank\" data-bs-toggle=\"tooltip\" data-bs-title=\"Convenience design: Camera locations or sample stations are chosen based on logistic considerations (e.g., remoteness, access constraints, and*/or costs).\"&gt;&lt;button type=\"button\" class=\"btn btn-bd-tip-info-hidden btn-sm position-relative\"&gt;.&lt;span class=\"position-absolute top-0 start-100 translate-middle\"&gt;{{ icon_info }}&lt;/span&gt;&lt;/button&gt;&lt;/a&gt;"</v>
      </c>
    </row>
    <row r="166" spans="1:24">
      <c r="A166" s="39"/>
      <c r="B166" s="39">
        <v>110</v>
      </c>
      <c r="C166" s="39" t="s">
        <v>0</v>
      </c>
      <c r="D166" s="43" t="s">
        <v>145</v>
      </c>
      <c r="E166" s="39"/>
      <c r="F166" s="39" t="s">
        <v>772</v>
      </c>
      <c r="G166" s="39" t="s">
        <v>545</v>
      </c>
      <c r="H166" s="52" t="s">
        <v>144</v>
      </c>
      <c r="I166" s="43" t="s">
        <v>145</v>
      </c>
      <c r="J166" s="43" t="str">
        <f>IF(VLOOKUP(H166,find_replace!H:H,1,"false")=H166,"TRUE","FALSE")</f>
        <v>TRUE</v>
      </c>
      <c r="K166" s="97" t="s">
        <v>394</v>
      </c>
      <c r="L166" s="97" t="s">
        <v>394</v>
      </c>
      <c r="M166" s="72" t="str">
        <f t="shared" si="6"/>
        <v xml:space="preserve">    term_sampledesign_paired: "Paired design"</v>
      </c>
      <c r="N166" s="51" t="str">
        <f t="shared" si="8"/>
        <v xml:space="preserve">    def_sampledesign_paired: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O166" s="52"/>
      <c r="P166" s="98" t="s">
        <v>51</v>
      </c>
      <c r="Q166" s="101" t="b">
        <v>1</v>
      </c>
      <c r="R166" s="101" t="b">
        <v>1</v>
      </c>
      <c r="S166" s="100" t="s">
        <v>901</v>
      </c>
      <c r="T166" t="s">
        <v>902</v>
      </c>
      <c r="U166" s="13" t="s">
        <v>1907</v>
      </c>
      <c r="V166" t="s">
        <v>4742</v>
      </c>
      <c r="W166" t="str">
        <f t="shared" si="7"/>
        <v xml:space="preserve">    sampledesign_paired_ti: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systematic).\"&gt;&lt;button type=\"button\" class=\"btn btn-bd-tip-info-hidden btn-sm position-relative\"&gt;.&lt;span class=\"position-absolute top-0 start-100 translate-middle\"&gt;{{ icon_info }}&lt;/span&gt;&lt;/button&gt;&lt;/a&gt;"</v>
      </c>
    </row>
    <row r="167" spans="1:24">
      <c r="A167" s="39"/>
      <c r="B167" s="39">
        <v>122</v>
      </c>
      <c r="C167" s="39" t="s">
        <v>0</v>
      </c>
      <c r="D167" s="43" t="s">
        <v>456</v>
      </c>
      <c r="E167" s="39"/>
      <c r="F167" s="39" t="s">
        <v>772</v>
      </c>
      <c r="G167" s="39" t="s">
        <v>545</v>
      </c>
      <c r="H167" s="52" t="s">
        <v>134</v>
      </c>
      <c r="I167" s="43" t="s">
        <v>456</v>
      </c>
      <c r="J167" s="43" t="str">
        <f>IF(VLOOKUP(H167,find_replace!H:H,1,"false")=H167,"TRUE","FALSE")</f>
        <v>TRUE</v>
      </c>
      <c r="K167" s="97" t="s">
        <v>135</v>
      </c>
      <c r="L167" s="97" t="s">
        <v>135</v>
      </c>
      <c r="M167" s="72" t="str">
        <f t="shared" si="6"/>
        <v xml:space="preserve">    term_sampledesign_random: "Random (or 'simple random') design"</v>
      </c>
      <c r="N167" s="51" t="str">
        <f t="shared" si="8"/>
        <v xml:space="preserve">    def_sampledesign_random: "Cameras occur at randomized camera locations (or sample stations) across the area of interest, sometimes with a predetermined minimum distance between camera locations (or sample stations)."</v>
      </c>
      <c r="O167" s="52"/>
      <c r="P167" s="98" t="s">
        <v>51</v>
      </c>
      <c r="Q167" s="101" t="b">
        <v>1</v>
      </c>
      <c r="R167" s="101" t="b">
        <v>1</v>
      </c>
      <c r="S167" s="100" t="s">
        <v>901</v>
      </c>
      <c r="T167" t="s">
        <v>902</v>
      </c>
      <c r="U167" s="13" t="s">
        <v>1907</v>
      </c>
      <c r="V167" t="s">
        <v>4742</v>
      </c>
      <c r="W167" t="str">
        <f t="shared" si="7"/>
        <v xml:space="preserve">    sampledesign_random_ti: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stations).\"&gt;&lt;button type=\"button\" class=\"btn btn-bd-tip-info-hidden btn-sm position-relative\"&gt;.&lt;span class=\"position-absolute top-0 start-100 translate-middle\"&gt;{{ icon_info }}&lt;/span&gt;&lt;/button&gt;&lt;/a&gt;"</v>
      </c>
    </row>
    <row r="168" spans="1:24">
      <c r="A168" s="39"/>
      <c r="B168" s="39">
        <v>155</v>
      </c>
      <c r="C168" s="39" t="s">
        <v>0</v>
      </c>
      <c r="D168" s="43" t="s">
        <v>98</v>
      </c>
      <c r="E168" s="39"/>
      <c r="F168" s="39" t="s">
        <v>772</v>
      </c>
      <c r="G168" s="39" t="s">
        <v>545</v>
      </c>
      <c r="H168" s="52" t="s">
        <v>96</v>
      </c>
      <c r="I168" s="43" t="s">
        <v>98</v>
      </c>
      <c r="J168" s="43" t="str">
        <f>IF(VLOOKUP(H168,find_replace!H:H,1,"false")=H168,"TRUE","FALSE")</f>
        <v>TRUE</v>
      </c>
      <c r="K168" s="97" t="s">
        <v>97</v>
      </c>
      <c r="L168" s="97" t="s">
        <v>97</v>
      </c>
      <c r="M168" s="72" t="str">
        <f t="shared" si="6"/>
        <v xml:space="preserve">    term_sampledesign_stratified_random: "Stratified random design "</v>
      </c>
      <c r="N168" s="51" t="str">
        <f t="shared" si="8"/>
        <v xml:space="preserve">    def_sampledesign_stratified_random: "The area of interest is divided into smaller strata (e.g., habitat type, disturbance levels), and then a proportional random sample of sites is selected within each stratum (e.g., 15%, 35% and 50% of sites within high, medium and low disturbance strata)."</v>
      </c>
      <c r="O168" s="52"/>
      <c r="P168" s="98" t="s">
        <v>51</v>
      </c>
      <c r="Q168" s="99" t="b">
        <v>0</v>
      </c>
      <c r="R168" s="101" t="b">
        <v>1</v>
      </c>
      <c r="S168" s="100" t="s">
        <v>901</v>
      </c>
      <c r="T168" t="s">
        <v>902</v>
      </c>
      <c r="U168" s="13" t="s">
        <v>1907</v>
      </c>
      <c r="V168" t="s">
        <v>4742</v>
      </c>
      <c r="W168" t="str">
        <f t="shared" si="7"/>
        <v xml:space="preserve">    sampledesign_stratified_random_ti: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strata).\"&gt;&lt;button type=\"button\" class=\"btn btn-bd-tip-info-hidden btn-sm position-relative\"&gt;.&lt;span class=\"position-absolute top-0 start-100 translate-middle\"&gt;{{ icon_info }}&lt;/span&gt;&lt;/button&gt;&lt;/a&gt;"</v>
      </c>
    </row>
    <row r="169" spans="1:24">
      <c r="A169" s="39"/>
      <c r="B169" s="39">
        <v>154</v>
      </c>
      <c r="C169" s="39" t="s">
        <v>0</v>
      </c>
      <c r="D169" s="43" t="s">
        <v>101</v>
      </c>
      <c r="E169" s="39"/>
      <c r="F169" s="39" t="s">
        <v>772</v>
      </c>
      <c r="G169" s="39" t="s">
        <v>545</v>
      </c>
      <c r="H169" s="52" t="s">
        <v>99</v>
      </c>
      <c r="I169" s="43" t="s">
        <v>101</v>
      </c>
      <c r="J169" s="43" t="str">
        <f>IF(VLOOKUP(H169,find_replace!H:H,1,"false")=H169,"TRUE","FALSE")</f>
        <v>TRUE</v>
      </c>
      <c r="K169" s="97" t="s">
        <v>100</v>
      </c>
      <c r="L169" s="97" t="s">
        <v>100</v>
      </c>
      <c r="M169" s="72" t="str">
        <f t="shared" si="6"/>
        <v xml:space="preserve">    term_sampledesign_stratified: "Stratified design"</v>
      </c>
      <c r="N169" s="51" t="str">
        <f t="shared" si="8"/>
        <v xml:space="preserve">    def_sampledesign_stratified: "The area of interest is divided into smaller strata (e.g., habitat type, disturbance levels), and cameras are placed within each stratum (e.g., 15%, 35% and 50% of sites within high, medium, and low disturbance strata)."</v>
      </c>
      <c r="O169" s="52"/>
      <c r="P169" s="98" t="s">
        <v>51</v>
      </c>
      <c r="Q169" s="101" t="b">
        <v>1</v>
      </c>
      <c r="R169" s="101" t="b">
        <v>1</v>
      </c>
      <c r="S169" s="100" t="s">
        <v>901</v>
      </c>
      <c r="T169" t="s">
        <v>902</v>
      </c>
      <c r="U169" s="13" t="s">
        <v>1907</v>
      </c>
      <c r="V169" t="s">
        <v>4742</v>
      </c>
      <c r="W169" t="str">
        <f t="shared" si="7"/>
        <v xml:space="preserve">    sampledesign_stratified_ti: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strata).\"&gt;&lt;button type=\"button\" class=\"btn btn-bd-tip-info-hidden btn-sm position-relative\"&gt;.&lt;span class=\"position-absolute top-0 start-100 translate-middle\"&gt;{{ icon_info }}&lt;/span&gt;&lt;/button&gt;&lt;/a&gt;"</v>
      </c>
    </row>
    <row r="170" spans="1:24">
      <c r="A170" s="39"/>
      <c r="B170" s="39">
        <v>168</v>
      </c>
      <c r="C170" s="39" t="s">
        <v>0</v>
      </c>
      <c r="D170" s="43" t="s">
        <v>90</v>
      </c>
      <c r="E170" s="39"/>
      <c r="F170" s="39" t="s">
        <v>772</v>
      </c>
      <c r="G170" s="39" t="s">
        <v>545</v>
      </c>
      <c r="H170" s="52" t="s">
        <v>88</v>
      </c>
      <c r="I170" s="43" t="s">
        <v>90</v>
      </c>
      <c r="J170" s="43" t="str">
        <f>IF(VLOOKUP(H170,find_replace!H:H,1,"false")=H170,"TRUE","FALSE")</f>
        <v>TRUE</v>
      </c>
      <c r="K170" s="97" t="s">
        <v>89</v>
      </c>
      <c r="L170" s="97" t="s">
        <v>89</v>
      </c>
      <c r="M170" s="72" t="str">
        <f t="shared" si="6"/>
        <v xml:space="preserve">    term_sampledesign_systematic_random: "Systematic random design"</v>
      </c>
      <c r="N170" s="51" t="str">
        <f t="shared" si="8"/>
        <v xml:space="preserve">    def_sampledesign_systematic_random: "Camera locations are selected using a two-stage approach. Firstly, girds are selected systematically (to occur within a regular pattern) across the study area. The location of the camera within each grid is then selected randomly."</v>
      </c>
      <c r="O170" s="52"/>
      <c r="P170" s="98" t="s">
        <v>51</v>
      </c>
      <c r="Q170" s="99" t="b">
        <v>0</v>
      </c>
      <c r="R170" s="101" t="b">
        <v>1</v>
      </c>
      <c r="S170" s="100" t="s">
        <v>901</v>
      </c>
      <c r="T170" t="s">
        <v>902</v>
      </c>
      <c r="U170" s="13" t="s">
        <v>1907</v>
      </c>
      <c r="V170" t="s">
        <v>4742</v>
      </c>
      <c r="W170" t="str">
        <f t="shared" si="7"/>
        <v xml:space="preserve">    sampledesign_systematic_random_ti: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randomly.\"&gt;&lt;button type=\"button\" class=\"btn btn-bd-tip-info-hidden btn-sm position-relative\"&gt;.&lt;span class=\"position-absolute top-0 start-100 translate-middle\"&gt;{{ icon_info }}&lt;/span&gt;&lt;/button&gt;&lt;/a&gt;"</v>
      </c>
    </row>
    <row r="171" spans="1:24">
      <c r="A171" s="39"/>
      <c r="B171" s="39">
        <v>167</v>
      </c>
      <c r="C171" s="39" t="s">
        <v>0</v>
      </c>
      <c r="D171" s="43" t="s">
        <v>93</v>
      </c>
      <c r="E171" s="39"/>
      <c r="F171" s="39" t="s">
        <v>772</v>
      </c>
      <c r="G171" s="39" t="s">
        <v>545</v>
      </c>
      <c r="H171" s="52" t="s">
        <v>91</v>
      </c>
      <c r="I171" s="43" t="s">
        <v>93</v>
      </c>
      <c r="J171" s="43" t="str">
        <f>IF(VLOOKUP(H171,find_replace!H:H,1,"false")=H171,"TRUE","FALSE")</f>
        <v>TRUE</v>
      </c>
      <c r="K171" s="97" t="s">
        <v>92</v>
      </c>
      <c r="L171" s="97" t="s">
        <v>92</v>
      </c>
      <c r="M171" s="72" t="str">
        <f t="shared" si="6"/>
        <v xml:space="preserve">    term_sampledesign_systematic: "Systematic design"</v>
      </c>
      <c r="N171" s="51" t="str">
        <f t="shared" si="8"/>
        <v xml:space="preserve">    def_sampledesign_systematic: "Camera locations occur in a regular pattern (e.g., a grid pattern) across the study area."</v>
      </c>
      <c r="O171" s="52"/>
      <c r="P171" s="98" t="s">
        <v>51</v>
      </c>
      <c r="Q171" s="101" t="b">
        <v>1</v>
      </c>
      <c r="R171" s="101" t="b">
        <v>1</v>
      </c>
      <c r="S171" s="100" t="s">
        <v>901</v>
      </c>
      <c r="T171" t="s">
        <v>902</v>
      </c>
      <c r="U171" s="13" t="s">
        <v>1907</v>
      </c>
      <c r="V171" t="s">
        <v>4742</v>
      </c>
      <c r="W171" t="str">
        <f t="shared" si="7"/>
        <v xml:space="preserve">    sampledesign_systematic_ti: "&lt;a href=\"09_glossary.html#sampledesign_systematic\" target=\"_blank\" data-bs-toggle=\"tooltip\" data-bs-title=\"Systematic design: Camera locations occur in a regular pattern (e.g., a grid pattern) across the study area.\"&gt;&lt;button type=\"button\" class=\"btn btn-bd-tip-info-hidden btn-sm position-relative\"&gt;.&lt;span class=\"position-absolute top-0 start-100 translate-middle\"&gt;{{ icon_info }}&lt;/span&gt;&lt;/button&gt;&lt;/a&gt;"</v>
      </c>
    </row>
    <row r="172" spans="1:24">
      <c r="A172" s="39"/>
      <c r="B172" s="39">
        <v>171</v>
      </c>
      <c r="C172" s="39" t="s">
        <v>0</v>
      </c>
      <c r="D172" s="43" t="s">
        <v>87</v>
      </c>
      <c r="E172" s="39"/>
      <c r="F172" s="39" t="s">
        <v>772</v>
      </c>
      <c r="G172" s="39" t="s">
        <v>545</v>
      </c>
      <c r="H172" s="52" t="s">
        <v>85</v>
      </c>
      <c r="I172" s="43" t="s">
        <v>87</v>
      </c>
      <c r="J172" s="43" t="str">
        <f>IF(VLOOKUP(H172,find_replace!H:H,1,"false")=H172,"TRUE","FALSE")</f>
        <v>TRUE</v>
      </c>
      <c r="K172" s="97" t="s">
        <v>86</v>
      </c>
      <c r="L172" s="97" t="s">
        <v>86</v>
      </c>
      <c r="M172" s="72" t="str">
        <f t="shared" si="6"/>
        <v xml:space="preserve">    term_sampledesign_targeted: "Targeted design"</v>
      </c>
      <c r="N172" s="51" t="str">
        <f t="shared" si="8"/>
        <v xml:space="preserve">    def_sampledesign_targeted: "Camera locations or sample stations are placed in areas that are known or suspected to have higher activity levels (e.g., game trails, mineral licks)."</v>
      </c>
      <c r="O172" s="52"/>
      <c r="P172" s="98" t="s">
        <v>51</v>
      </c>
      <c r="Q172" s="101" t="b">
        <v>1</v>
      </c>
      <c r="R172" s="101" t="b">
        <v>1</v>
      </c>
      <c r="S172" s="100" t="s">
        <v>901</v>
      </c>
      <c r="T172" t="s">
        <v>902</v>
      </c>
      <c r="U172" s="13" t="s">
        <v>1907</v>
      </c>
      <c r="V172" t="s">
        <v>4742</v>
      </c>
      <c r="W172" t="str">
        <f t="shared" si="7"/>
        <v xml:space="preserve">    sampledesign_targeted_ti: "&lt;a href=\"09_glossary.html#sampledesign_targeted\" target=\"_blank\" data-bs-toggle=\"tooltip\" data-bs-title=\"Targeted design: Camera locations or sample stations are placed in areas that are known or suspected to have higher activity levels (e.g., game trails, mineral licks).\"&gt;&lt;button type=\"button\" class=\"btn btn-bd-tip-info-hidden btn-sm position-relative\"&gt;.&lt;span class=\"position-absolute top-0 start-100 translate-middle\"&gt;{{ icon_info }}&lt;/span&gt;&lt;/button&gt;&lt;/a&gt;"</v>
      </c>
    </row>
    <row r="173" spans="1:24">
      <c r="A173" s="39"/>
      <c r="B173" s="39">
        <v>133</v>
      </c>
      <c r="C173" s="39" t="s">
        <v>429</v>
      </c>
      <c r="D173" s="52" t="s">
        <v>500</v>
      </c>
      <c r="E173" s="39" t="s">
        <v>923</v>
      </c>
      <c r="F173" s="39" t="s">
        <v>772</v>
      </c>
      <c r="G173" s="39" t="s">
        <v>549</v>
      </c>
      <c r="H173" s="52" t="s">
        <v>323</v>
      </c>
      <c r="I173" s="52" t="s">
        <v>758</v>
      </c>
      <c r="J173" s="43" t="str">
        <f>IF(VLOOKUP(H173,find_replace!H:H,1,"false")=H173,"TRUE","FALSE")</f>
        <v>TRUE</v>
      </c>
      <c r="K173" s="97" t="s">
        <v>395</v>
      </c>
      <c r="L173" s="97" t="s">
        <v>395</v>
      </c>
      <c r="M173" s="72" t="str">
        <f t="shared" si="6"/>
        <v xml:space="preserve">    field_sd_card_id: "SD Card ID"</v>
      </c>
      <c r="N173" s="51" t="str">
        <f t="shared" si="8"/>
        <v xml:space="preserve">    def_sd_card_id: "The ID label on an SD card (e.g., 'cmu_100')."</v>
      </c>
      <c r="O173" s="52"/>
      <c r="P173" s="98" t="b">
        <v>0</v>
      </c>
      <c r="Q173" s="101" t="b">
        <v>1</v>
      </c>
      <c r="R173" s="101" t="b">
        <v>1</v>
      </c>
      <c r="S173" s="100" t="s">
        <v>901</v>
      </c>
      <c r="T173" t="s">
        <v>902</v>
      </c>
      <c r="U173" s="13" t="s">
        <v>1907</v>
      </c>
      <c r="V173" t="s">
        <v>4742</v>
      </c>
      <c r="W173" t="str">
        <f t="shared" si="7"/>
        <v xml:space="preserve">    sd_card_id_ti: "&lt;a href=\"09_glossary.html#sd_card_id\" target=\"_blank\" data-bs-toggle=\"tooltip\" data-bs-title=\"SD Card ID: The ID label on an SD card (e.g., 'cmu_100').\"&gt;&lt;button type=\"button\" class=\"btn btn-bd-tip-info-hidden btn-sm position-relative\"&gt;.&lt;span class=\"position-absolute top-0 start-100 translate-middle\"&gt;{{ icon_info }}&lt;/span&gt;&lt;/button&gt;&lt;/a&gt;"</v>
      </c>
    </row>
    <row r="174" spans="1:24" s="3" customFormat="1">
      <c r="A174" s="39"/>
      <c r="B174" s="39">
        <v>134</v>
      </c>
      <c r="C174" s="39" t="s">
        <v>429</v>
      </c>
      <c r="D174" s="52" t="s">
        <v>501</v>
      </c>
      <c r="E174" s="39" t="s">
        <v>923</v>
      </c>
      <c r="F174" s="39" t="s">
        <v>772</v>
      </c>
      <c r="G174" s="39" t="s">
        <v>549</v>
      </c>
      <c r="H174" s="52" t="s">
        <v>321</v>
      </c>
      <c r="I174" s="52" t="s">
        <v>759</v>
      </c>
      <c r="J174" s="43" t="str">
        <f>IF(VLOOKUP(H174,find_replace!H:H,1,"false")=H174,"TRUE","FALSE")</f>
        <v>TRUE</v>
      </c>
      <c r="K174" s="97" t="s">
        <v>322</v>
      </c>
      <c r="L174" s="97" t="s">
        <v>322</v>
      </c>
      <c r="M174" s="72" t="str">
        <f t="shared" si="6"/>
        <v xml:space="preserve">    field_sd_card_replaced: "SD Card Replaced"</v>
      </c>
      <c r="N174" s="51" t="str">
        <f t="shared" si="8"/>
        <v xml:space="preserve">    def_sd_card_replaced: "Whether the SD card was replaced."</v>
      </c>
      <c r="O174" s="52"/>
      <c r="P174" s="98" t="b">
        <v>0</v>
      </c>
      <c r="Q174" s="101" t="b">
        <v>1</v>
      </c>
      <c r="R174" s="101" t="b">
        <v>1</v>
      </c>
      <c r="S174" s="100" t="s">
        <v>901</v>
      </c>
      <c r="T174" t="s">
        <v>902</v>
      </c>
      <c r="U174" s="13" t="s">
        <v>1907</v>
      </c>
      <c r="V174" t="s">
        <v>4742</v>
      </c>
      <c r="W174" t="str">
        <f t="shared" si="7"/>
        <v xml:space="preserve">    sd_card_replaced_ti: "&lt;a href=\"09_glossary.html#sd_card_replaced\" target=\"_blank\" data-bs-toggle=\"tooltip\" data-bs-title=\"SD Card Replaced: Whether the SD card was replaced.\"&gt;&lt;button type=\"button\" class=\"btn btn-bd-tip-info-hidden btn-sm position-relative\"&gt;.&lt;span class=\"position-absolute top-0 start-100 translate-middle\"&gt;{{ icon_info }}&lt;/span&gt;&lt;/button&gt;&lt;/a&gt;"</v>
      </c>
      <c r="X174"/>
    </row>
    <row r="175" spans="1:24">
      <c r="A175" s="39"/>
      <c r="B175" s="39">
        <v>135</v>
      </c>
      <c r="C175" s="39" t="s">
        <v>429</v>
      </c>
      <c r="D175" s="52" t="s">
        <v>502</v>
      </c>
      <c r="E175" s="39" t="s">
        <v>923</v>
      </c>
      <c r="F175" s="39" t="s">
        <v>772</v>
      </c>
      <c r="G175" s="39" t="s">
        <v>549</v>
      </c>
      <c r="H175" s="52" t="s">
        <v>319</v>
      </c>
      <c r="I175" s="52" t="s">
        <v>760</v>
      </c>
      <c r="J175" s="43" t="str">
        <f>IF(VLOOKUP(H175,find_replace!H:H,1,"false")=H175,"TRUE","FALSE")</f>
        <v>TRUE</v>
      </c>
      <c r="K175" s="97" t="s">
        <v>320</v>
      </c>
      <c r="L175" s="97" t="s">
        <v>320</v>
      </c>
      <c r="M175" s="72" t="str">
        <f t="shared" si="6"/>
        <v xml:space="preserve">    field_sd_card_status: "SD Card Status (% Full)"</v>
      </c>
      <c r="N175" s="51" t="str">
        <f t="shared" si="8"/>
        <v xml:space="preserve">    def_sd_card_status: "The remaining storage capacity on an SD card; collected during a camera service or retrieval."</v>
      </c>
      <c r="O175" s="52"/>
      <c r="P175" s="98" t="b">
        <v>0</v>
      </c>
      <c r="Q175" s="101" t="b">
        <v>1</v>
      </c>
      <c r="R175" s="101" t="b">
        <v>1</v>
      </c>
      <c r="S175" s="100" t="s">
        <v>901</v>
      </c>
      <c r="T175" t="s">
        <v>902</v>
      </c>
      <c r="U175" s="13" t="s">
        <v>1907</v>
      </c>
      <c r="V175" t="s">
        <v>4742</v>
      </c>
      <c r="W175" t="str">
        <f t="shared" si="7"/>
        <v xml:space="preserve">    sd_card_status_ti: "&lt;a href=\"09_glossary.html#sd_card_status\" target=\"_blank\" data-bs-toggle=\"tooltip\" data-bs-title=\"SD Card Status (% Full): The remaining storage capacity on an SD card; collected during a camera service or retrieval.\"&gt;&lt;button type=\"button\" class=\"btn btn-bd-tip-info-hidden btn-sm position-relative\"&gt;.&lt;span class=\"position-absolute top-0 start-100 translate-middle\"&gt;{{ icon_info }}&lt;/span&gt;&lt;/button&gt;&lt;/a&gt;"</v>
      </c>
    </row>
    <row r="176" spans="1:24">
      <c r="A176" s="39"/>
      <c r="B176" s="39">
        <v>136</v>
      </c>
      <c r="C176" s="39" t="s">
        <v>429</v>
      </c>
      <c r="D176" s="52" t="s">
        <v>503</v>
      </c>
      <c r="E176" s="39" t="s">
        <v>923</v>
      </c>
      <c r="F176" s="39" t="s">
        <v>772</v>
      </c>
      <c r="G176" s="39" t="s">
        <v>548</v>
      </c>
      <c r="H176" s="52" t="s">
        <v>318</v>
      </c>
      <c r="I176" s="52" t="s">
        <v>761</v>
      </c>
      <c r="J176" s="43" t="str">
        <f>IF(VLOOKUP(H176,find_replace!H:H,1,"false")=H176,"TRUE","FALSE")</f>
        <v>TRUE</v>
      </c>
      <c r="K176" s="97" t="s">
        <v>396</v>
      </c>
      <c r="L176" s="97" t="s">
        <v>396</v>
      </c>
      <c r="M176" s="72" t="str">
        <f t="shared" si="6"/>
        <v xml:space="preserve">    field_security: "Security"</v>
      </c>
      <c r="N176" s="51" t="str">
        <f t="shared" si="8"/>
        <v xml:space="preserve">    def_security: "The equipment used to secure the camera (e.g., 'Security box,' 'Bracket,' 'Bracket + Screws,' or 'None')."</v>
      </c>
      <c r="O176" s="52" t="b">
        <v>1</v>
      </c>
      <c r="P176" s="98" t="b">
        <v>0</v>
      </c>
      <c r="Q176" s="101" t="b">
        <v>1</v>
      </c>
      <c r="R176" s="101" t="b">
        <v>1</v>
      </c>
      <c r="S176" s="100" t="s">
        <v>901</v>
      </c>
      <c r="T176" t="s">
        <v>902</v>
      </c>
      <c r="U176" s="13" t="s">
        <v>1907</v>
      </c>
      <c r="V176" t="s">
        <v>4742</v>
      </c>
      <c r="W176" t="str">
        <f t="shared" si="7"/>
        <v xml:space="preserve">    security_ti: "&lt;a href=\"09_glossary.html#security\" target=\"_blank\" data-bs-toggle=\"tooltip\" data-bs-title=\"Security: The equipment used to secure the camera (e.g., 'Security box,' 'Bracket,' 'Bracket + Screws,' or 'None').\"&gt;&lt;button type=\"button\" class=\"btn btn-bd-tip-info-hidden btn-sm position-relative\"&gt;.&lt;span class=\"position-absolute top-0 start-100 translate-middle\"&gt;{{ icon_info }}&lt;/span&gt;&lt;/button&gt;&lt;/a&gt;"</v>
      </c>
    </row>
    <row r="177" spans="1:23">
      <c r="A177" s="39"/>
      <c r="B177" s="39">
        <v>138</v>
      </c>
      <c r="C177" s="39" t="s">
        <v>429</v>
      </c>
      <c r="D177" s="52" t="s">
        <v>4789</v>
      </c>
      <c r="E177" s="39" t="s">
        <v>923</v>
      </c>
      <c r="F177" s="39" t="s">
        <v>772</v>
      </c>
      <c r="G177" s="39"/>
      <c r="H177" s="52" t="s">
        <v>259</v>
      </c>
      <c r="I177" s="52" t="s">
        <v>718</v>
      </c>
      <c r="J177" s="43" t="str">
        <f>IF(VLOOKUP(H177,find_replace!H:H,1,"false")=H177,"TRUE","FALSE")</f>
        <v>TRUE</v>
      </c>
      <c r="K177" s="97" t="s">
        <v>397</v>
      </c>
      <c r="L177" s="97" t="s">
        <v>397</v>
      </c>
      <c r="M177" s="72" t="str">
        <f t="shared" si="6"/>
        <v xml:space="preserve">    field_sequence_name: "Sequence Name"</v>
      </c>
      <c r="N177" s="51" t="str">
        <f t="shared" si="8"/>
        <v xml:space="preserve">    def_sequence_name: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v>
      </c>
      <c r="O177" s="52" t="b">
        <v>1</v>
      </c>
      <c r="P177" s="98" t="b">
        <v>1</v>
      </c>
      <c r="Q177" s="101" t="b">
        <v>1</v>
      </c>
      <c r="R177" s="101" t="b">
        <v>1</v>
      </c>
      <c r="S177" s="100" t="s">
        <v>901</v>
      </c>
      <c r="T177" t="s">
        <v>902</v>
      </c>
      <c r="U177" s="13" t="s">
        <v>1907</v>
      </c>
      <c r="V177" t="s">
        <v>4742</v>
      </c>
      <c r="W177" t="str">
        <f t="shared" si="7"/>
        <v xml:space="preserve">    sequence_name_ti: "&lt;a href=\"09_glossary.html#sequence_name\" target=\"_blank\" data-bs-toggle=\"tooltip\" data-bs-title=\"Sequence 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\"&gt;&lt;button type=\"button\" class=\"btn btn-bd-tip-info-hidden btn-sm position-relative\"&gt;.&lt;span class=\"position-absolute top-0 start-100 translate-middle\"&gt;{{ icon_info }}&lt;/span&gt;&lt;/button&gt;&lt;/a&gt;"</v>
      </c>
    </row>
    <row r="178" spans="1:23">
      <c r="A178" s="39"/>
      <c r="B178" s="39">
        <v>137</v>
      </c>
      <c r="C178" s="39" t="s">
        <v>0</v>
      </c>
      <c r="D178" s="43" t="s">
        <v>119</v>
      </c>
      <c r="E178" s="39"/>
      <c r="F178" s="39" t="s">
        <v>772</v>
      </c>
      <c r="G178" s="39"/>
      <c r="H178" s="52" t="s">
        <v>118</v>
      </c>
      <c r="I178" s="43" t="s">
        <v>119</v>
      </c>
      <c r="J178" s="43" t="str">
        <f>IF(VLOOKUP(H178,find_replace!H:H,1,"false")=H178,"TRUE","FALSE")</f>
        <v>TRUE</v>
      </c>
      <c r="K178" s="97" t="s">
        <v>835</v>
      </c>
      <c r="L178" s="97" t="s">
        <v>888</v>
      </c>
      <c r="M178" s="72" t="str">
        <f t="shared" si="6"/>
        <v xml:space="preserve">    term_sequence: "Sequence"</v>
      </c>
      <c r="N178" s="51" t="str">
        <f t="shared" si="8"/>
        <v xml:space="preserve">    def_sequence: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O178" s="52"/>
      <c r="P178" s="98" t="s">
        <v>51</v>
      </c>
      <c r="Q178" s="101" t="b">
        <v>1</v>
      </c>
      <c r="R178" s="101" t="b">
        <v>1</v>
      </c>
      <c r="S178" s="100" t="s">
        <v>901</v>
      </c>
      <c r="T178" t="s">
        <v>902</v>
      </c>
      <c r="U178" s="13" t="s">
        <v>1907</v>
      </c>
      <c r="V178" t="s">
        <v>4742</v>
      </c>
      <c r="W178" t="str">
        <f t="shared" si="7"/>
        <v xml:space="preserve">    sequence_ti: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Description](#survey_design_description)).\"&gt;&lt;button type=\"button\" class=\"btn btn-bd-tip-info-hidden btn-sm position-relative\"&gt;.&lt;span class=\"position-absolute top-0 start-100 translate-middle\"&gt;{{ icon_info }}&lt;/span&gt;&lt;/button&gt;&lt;/a&gt;"</v>
      </c>
    </row>
    <row r="179" spans="1:23">
      <c r="A179" s="39"/>
      <c r="B179" s="39">
        <v>140</v>
      </c>
      <c r="C179" s="39" t="s">
        <v>429</v>
      </c>
      <c r="D179" s="52" t="s">
        <v>504</v>
      </c>
      <c r="E179" s="39" t="s">
        <v>923</v>
      </c>
      <c r="F179" s="39" t="s">
        <v>772</v>
      </c>
      <c r="G179" s="39" t="s">
        <v>548</v>
      </c>
      <c r="H179" s="52" t="s">
        <v>316</v>
      </c>
      <c r="I179" s="52" t="s">
        <v>762</v>
      </c>
      <c r="J179" s="43" t="str">
        <f>IF(VLOOKUP(H179,find_replace!H:H,1,"false")=H179,"TRUE","FALSE")</f>
        <v>TRUE</v>
      </c>
      <c r="K179" s="97" t="s">
        <v>317</v>
      </c>
      <c r="L179" s="97" t="s">
        <v>317</v>
      </c>
      <c r="M179" s="72" t="str">
        <f t="shared" si="6"/>
        <v xml:space="preserve">    field_service_retrieval_comments: "Service/Retrieval Comments"</v>
      </c>
      <c r="N179" s="51" t="str">
        <f t="shared" si="8"/>
        <v xml:space="preserve">    def_service_retrieval_comments: "Comments describing additional details about the Service*/Retrieval."</v>
      </c>
      <c r="O179" s="52"/>
      <c r="P179" s="98" t="b">
        <v>0</v>
      </c>
      <c r="Q179" s="101" t="b">
        <v>1</v>
      </c>
      <c r="R179" s="101" t="b">
        <v>1</v>
      </c>
      <c r="S179" s="100" t="s">
        <v>901</v>
      </c>
      <c r="T179" t="s">
        <v>902</v>
      </c>
      <c r="U179" s="13" t="s">
        <v>1907</v>
      </c>
      <c r="V179" t="s">
        <v>4742</v>
      </c>
      <c r="W179" t="str">
        <f t="shared" si="7"/>
        <v xml:space="preserve">    service_retrieval_comments_ti: "&lt;a href=\"09_glossary.html#service_retrieval_comments\" target=\"_blank\" data-bs-toggle=\"tooltip\" data-bs-title=\"Service/Retrieval Comments: Comments describing additional details about the Service*/Retrieval.\"&gt;&lt;button type=\"button\" class=\"btn btn-bd-tip-info-hidden btn-sm position-relative\"&gt;.&lt;span class=\"position-absolute top-0 start-100 translate-middle\"&gt;{{ icon_info }}&lt;/span&gt;&lt;/button&gt;&lt;/a&gt;"</v>
      </c>
    </row>
    <row r="180" spans="1:23">
      <c r="A180" s="39"/>
      <c r="B180" s="39">
        <v>141</v>
      </c>
      <c r="C180" s="39" t="s">
        <v>429</v>
      </c>
      <c r="D180" s="52" t="s">
        <v>258</v>
      </c>
      <c r="E180" s="39" t="s">
        <v>923</v>
      </c>
      <c r="F180" s="39" t="s">
        <v>772</v>
      </c>
      <c r="G180" s="39" t="s">
        <v>546</v>
      </c>
      <c r="H180" s="52" t="s">
        <v>256</v>
      </c>
      <c r="I180" s="52" t="s">
        <v>720</v>
      </c>
      <c r="J180" s="43" t="str">
        <f>IF(VLOOKUP(H180,find_replace!H:H,1,"false")=H180,"TRUE","FALSE")</f>
        <v>TRUE</v>
      </c>
      <c r="K180" s="97" t="s">
        <v>257</v>
      </c>
      <c r="L180" s="97" t="s">
        <v>257</v>
      </c>
      <c r="M180" s="72" t="str">
        <f t="shared" si="6"/>
        <v xml:space="preserve">    field_service_retrieval_crew: "Service/Retrieval Crew"</v>
      </c>
      <c r="N180" s="51" t="str">
        <f t="shared" si="8"/>
        <v xml:space="preserve">    def_service_retrieval_crew: "The first and last names of the individuals who collected data during the Service*/Retrieval visit."</v>
      </c>
      <c r="O180" s="52"/>
      <c r="P180" s="98" t="b">
        <v>1</v>
      </c>
      <c r="Q180" s="101" t="b">
        <v>1</v>
      </c>
      <c r="R180" s="101" t="b">
        <v>1</v>
      </c>
      <c r="S180" s="100" t="s">
        <v>901</v>
      </c>
      <c r="T180" t="s">
        <v>902</v>
      </c>
      <c r="U180" s="13" t="s">
        <v>1907</v>
      </c>
      <c r="V180" t="s">
        <v>4742</v>
      </c>
      <c r="W180" t="str">
        <f t="shared" si="7"/>
        <v xml:space="preserve">    service_retrieval_crew_ti: "&lt;a href=\"09_glossary.html#service_retrieval_crew\" target=\"_blank\" data-bs-toggle=\"tooltip\" data-bs-title=\"Service/Retrieval Crew: The first and last names of the individuals who collected data during the Service*/Retrieval visit.\"&gt;&lt;button type=\"button\" class=\"btn btn-bd-tip-info-hidden btn-sm position-relative\"&gt;.&lt;span class=\"position-absolute top-0 start-100 translate-middle\"&gt;{{ icon_info }}&lt;/span&gt;&lt;/button&gt;&lt;/a&gt;"</v>
      </c>
    </row>
    <row r="181" spans="1:23">
      <c r="A181" s="39"/>
      <c r="B181" s="39">
        <v>142</v>
      </c>
      <c r="C181" s="39" t="s">
        <v>0</v>
      </c>
      <c r="D181" s="43" t="s">
        <v>115</v>
      </c>
      <c r="E181" s="39"/>
      <c r="F181" s="39" t="s">
        <v>772</v>
      </c>
      <c r="G181" s="39" t="s">
        <v>546</v>
      </c>
      <c r="H181" s="52" t="s">
        <v>113</v>
      </c>
      <c r="I181" s="43" t="s">
        <v>721</v>
      </c>
      <c r="J181" s="43" t="str">
        <f>IF(VLOOKUP(H181,find_replace!H:H,1,"false")=H181,"TRUE","FALSE")</f>
        <v>TRUE</v>
      </c>
      <c r="K181" s="97" t="s">
        <v>114</v>
      </c>
      <c r="L181" s="97" t="s">
        <v>114</v>
      </c>
      <c r="M181" s="72" t="str">
        <f t="shared" si="6"/>
        <v xml:space="preserve">    term_service_retrieval_metadata: "Service/Retrieval metadata"</v>
      </c>
      <c r="N181" s="51" t="str">
        <f t="shared" si="8"/>
        <v xml:space="preserve">    def_service_retrieval_metadata: "Metadata that should be collected each time a camera location is visited to Service*/Retrieval Field Datasheet."</v>
      </c>
      <c r="O181" s="52"/>
      <c r="P181" s="98" t="s">
        <v>51</v>
      </c>
      <c r="Q181" s="101" t="b">
        <v>1</v>
      </c>
      <c r="R181" s="101" t="b">
        <v>1</v>
      </c>
      <c r="S181" s="100" t="s">
        <v>901</v>
      </c>
      <c r="T181" t="s">
        <v>902</v>
      </c>
      <c r="U181" s="13" t="s">
        <v>1907</v>
      </c>
      <c r="V181" t="s">
        <v>4742</v>
      </c>
      <c r="W181" t="str">
        <f t="shared" si="7"/>
        <v xml:space="preserve">    service_retrieval_metadata_ti: "&lt;a href=\"09_glossary.html#service_retrieval_metadata\" target=\"_blank\" data-bs-toggle=\"tooltip\" data-bs-title=\"Service/Retrieval metadata: Metadata that should be collected each time a camera location is visited to Service*/Retrieval Field Datasheet.\"&gt;&lt;button type=\"button\" class=\"btn btn-bd-tip-info-hidden btn-sm position-relative\"&gt;.&lt;span class=\"position-absolute top-0 start-100 translate-middle\"&gt;{{ icon_info }}&lt;/span&gt;&lt;/button&gt;&lt;/a&gt;"</v>
      </c>
    </row>
    <row r="182" spans="1:23">
      <c r="A182" s="39"/>
      <c r="B182" s="39">
        <v>139</v>
      </c>
      <c r="C182" s="39" t="s">
        <v>0</v>
      </c>
      <c r="D182" s="43" t="s">
        <v>117</v>
      </c>
      <c r="E182" s="39"/>
      <c r="F182" s="39" t="s">
        <v>772</v>
      </c>
      <c r="G182" s="39" t="s">
        <v>546</v>
      </c>
      <c r="H182" s="52" t="s">
        <v>116</v>
      </c>
      <c r="I182" s="43" t="s">
        <v>719</v>
      </c>
      <c r="J182" s="43" t="str">
        <f>IF(VLOOKUP(H182,find_replace!H:H,1,"false")=H182,"TRUE","FALSE")</f>
        <v>TRUE</v>
      </c>
      <c r="K182" s="97" t="s">
        <v>111</v>
      </c>
      <c r="L182" s="97" t="s">
        <v>111</v>
      </c>
      <c r="M182" s="72" t="str">
        <f t="shared" si="6"/>
        <v xml:space="preserve">    term_service_retrieval: "Service/Retrieval"</v>
      </c>
      <c r="N182" s="51" t="str">
        <f t="shared" si="8"/>
        <v xml:space="preserve">    def_service_retrieval: "When a crew has gone to a location to service or retrieve a remote camera."</v>
      </c>
      <c r="O182" s="52"/>
      <c r="P182" s="98" t="s">
        <v>51</v>
      </c>
      <c r="Q182" s="101" t="b">
        <v>1</v>
      </c>
      <c r="R182" s="101" t="b">
        <v>1</v>
      </c>
      <c r="S182" s="100" t="s">
        <v>901</v>
      </c>
      <c r="T182" t="s">
        <v>902</v>
      </c>
      <c r="U182" s="13" t="s">
        <v>1907</v>
      </c>
      <c r="V182" t="s">
        <v>4742</v>
      </c>
      <c r="W182" t="str">
        <f t="shared" si="7"/>
        <v xml:space="preserve">    service_retrieval_ti: "&lt;a href=\"09_glossary.html#service_retrieval\" target=\"_blank\" data-bs-toggle=\"tooltip\" data-bs-title=\"Service/Retrieval: When a crew has gone to a location to service or retrieve a remote camera.\"&gt;&lt;button type=\"button\" class=\"btn btn-bd-tip-info-hidden btn-sm position-relative\"&gt;.&lt;span class=\"position-absolute top-0 start-100 translate-middle\"&gt;{{ icon_info }}&lt;/span&gt;&lt;/button&gt;&lt;/a&gt;"</v>
      </c>
    </row>
    <row r="183" spans="1:23">
      <c r="A183" s="39"/>
      <c r="B183" s="39">
        <v>143</v>
      </c>
      <c r="C183" s="39" t="s">
        <v>0</v>
      </c>
      <c r="D183" s="43" t="s">
        <v>112</v>
      </c>
      <c r="E183" s="39"/>
      <c r="F183" s="39" t="s">
        <v>772</v>
      </c>
      <c r="G183" s="39" t="s">
        <v>546</v>
      </c>
      <c r="H183" s="52" t="s">
        <v>110</v>
      </c>
      <c r="I183" s="43" t="s">
        <v>722</v>
      </c>
      <c r="J183" s="43" t="str">
        <f>IF(VLOOKUP(H183,find_replace!H:H,1,"false")=H183,"TRUE","FALSE")</f>
        <v>TRUE</v>
      </c>
      <c r="K183" s="97" t="s">
        <v>111</v>
      </c>
      <c r="L183" s="97" t="s">
        <v>111</v>
      </c>
      <c r="M183" s="72" t="str">
        <f t="shared" si="6"/>
        <v xml:space="preserve">    term_service_retrieval_visit: "Service/Retrieval visit"</v>
      </c>
      <c r="N183" s="51" t="str">
        <f t="shared" si="8"/>
        <v xml:space="preserve">    def_service_retrieval_visit: "When a crew has gone to a location to service or retrieve a remote camera."</v>
      </c>
      <c r="O183" s="52"/>
      <c r="P183" s="98" t="s">
        <v>51</v>
      </c>
      <c r="Q183" s="101" t="b">
        <v>1</v>
      </c>
      <c r="R183" s="101" t="b">
        <v>1</v>
      </c>
      <c r="S183" s="100" t="s">
        <v>901</v>
      </c>
      <c r="T183" t="s">
        <v>902</v>
      </c>
      <c r="U183" s="13" t="s">
        <v>1907</v>
      </c>
      <c r="V183" t="s">
        <v>4742</v>
      </c>
      <c r="W183" t="str">
        <f t="shared" si="7"/>
        <v xml:space="preserve">    service_retrieval_visit_ti: "&lt;a href=\"09_glossary.html#service_retrieval_visit\" target=\"_blank\" data-bs-toggle=\"tooltip\" data-bs-title=\"Service/Retrieval visit: When a crew has gone to a location to service or retrieve a remote camera.\"&gt;&lt;button type=\"button\" class=\"btn btn-bd-tip-info-hidden btn-sm position-relative\"&gt;.&lt;span class=\"position-absolute top-0 start-100 translate-middle\"&gt;{{ icon_info }}&lt;/span&gt;&lt;/button&gt;&lt;/a&gt;"</v>
      </c>
    </row>
    <row r="184" spans="1:23">
      <c r="A184" s="39"/>
      <c r="B184" s="39">
        <v>58</v>
      </c>
      <c r="C184" s="39" t="s">
        <v>0</v>
      </c>
      <c r="D184" s="43" t="s">
        <v>187</v>
      </c>
      <c r="E184" s="39"/>
      <c r="F184" s="39" t="s">
        <v>772</v>
      </c>
      <c r="G184" s="39" t="s">
        <v>551</v>
      </c>
      <c r="H184" s="52" t="s">
        <v>185</v>
      </c>
      <c r="I184" s="43" t="s">
        <v>187</v>
      </c>
      <c r="J184" s="43" t="str">
        <f>IF(VLOOKUP(H184,find_replace!H:H,1,"false")=H184,"TRUE","FALSE")</f>
        <v>TRUE</v>
      </c>
      <c r="K184" s="97" t="s">
        <v>186</v>
      </c>
      <c r="L184" s="97" t="s">
        <v>186</v>
      </c>
      <c r="M184" s="72" t="str">
        <f t="shared" si="6"/>
        <v xml:space="preserve">    term_settings_flash_output: "Flash output"</v>
      </c>
      <c r="N184" s="51" t="str">
        <f t="shared" si="8"/>
        <v xml:space="preserve">    def_settings_flash_output: "The camera setting that provides the level of intensity of the flash (if enabled)."</v>
      </c>
      <c r="O184" s="52"/>
      <c r="P184" s="98" t="s">
        <v>51</v>
      </c>
      <c r="Q184" s="101" t="b">
        <v>1</v>
      </c>
      <c r="R184" s="101" t="b">
        <v>1</v>
      </c>
      <c r="S184" s="100" t="s">
        <v>901</v>
      </c>
      <c r="T184" t="s">
        <v>902</v>
      </c>
      <c r="U184" s="13" t="s">
        <v>1907</v>
      </c>
      <c r="V184" t="s">
        <v>4742</v>
      </c>
      <c r="W184" t="str">
        <f t="shared" si="7"/>
        <v xml:space="preserve">    settings_flash_output_ti: "&lt;a href=\"09_glossary.html#settings_flash_output\" target=\"_blank\" data-bs-toggle=\"tooltip\" data-bs-title=\"Flash output: The camera setting that provides the level of intensity of the flash (if enabled).\"&gt;&lt;button type=\"button\" class=\"btn btn-bd-tip-info-hidden btn-sm position-relative\"&gt;.&lt;span class=\"position-absolute top-0 start-100 translate-middle\"&gt;{{ icon_info }}&lt;/span&gt;&lt;/button&gt;&lt;/a&gt;"</v>
      </c>
    </row>
    <row r="185" spans="1:23">
      <c r="A185" s="39"/>
      <c r="B185" s="39">
        <v>81</v>
      </c>
      <c r="C185" s="39" t="s">
        <v>0</v>
      </c>
      <c r="D185" s="43" t="s">
        <v>169</v>
      </c>
      <c r="E185" s="39"/>
      <c r="F185" s="39" t="s">
        <v>772</v>
      </c>
      <c r="G185" s="39" t="s">
        <v>551</v>
      </c>
      <c r="H185" s="52" t="s">
        <v>168</v>
      </c>
      <c r="I185" s="43" t="s">
        <v>169</v>
      </c>
      <c r="J185" s="43" t="str">
        <f>IF(VLOOKUP(H185,find_replace!H:H,1,"false")=H185,"TRUE","FALSE")</f>
        <v>TRUE</v>
      </c>
      <c r="K185" s="97" t="s">
        <v>398</v>
      </c>
      <c r="L185" s="97" t="s">
        <v>398</v>
      </c>
      <c r="M185" s="72" t="str">
        <f t="shared" si="6"/>
        <v xml:space="preserve">    term_settings_infrared_illum: "Infrared illuminator"</v>
      </c>
      <c r="N185" s="51" t="str">
        <f t="shared" si="8"/>
        <v xml:space="preserve">    def_settings_infrared_illum: "The camera setting that can be enabled (if applicable to the camera make and camera model) to obtain greater visibility at night by producing infrared light. This field is categorical; leave blank if not applicable and record 'Unknown' if not known."</v>
      </c>
      <c r="O185" s="52" t="b">
        <v>1</v>
      </c>
      <c r="P185" s="98" t="s">
        <v>51</v>
      </c>
      <c r="Q185" s="101" t="b">
        <v>1</v>
      </c>
      <c r="R185" s="101" t="b">
        <v>1</v>
      </c>
      <c r="S185" s="100" t="s">
        <v>901</v>
      </c>
      <c r="T185" t="s">
        <v>902</v>
      </c>
      <c r="U185" s="13" t="s">
        <v>1907</v>
      </c>
      <c r="V185" t="s">
        <v>4742</v>
      </c>
      <c r="W185" t="str">
        <f t="shared" si="7"/>
        <v xml:space="preserve">    settings_infrared_illum_ti: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known.\"&gt;&lt;button type=\"button\" class=\"btn btn-bd-tip-info-hidden btn-sm position-relative\"&gt;.&lt;span class=\"position-absolute top-0 start-100 translate-middle\"&gt;{{ icon_info }}&lt;/span&gt;&lt;/button&gt;&lt;/a&gt;"</v>
      </c>
    </row>
    <row r="186" spans="1:23">
      <c r="A186" s="39"/>
      <c r="B186" s="39">
        <v>97</v>
      </c>
      <c r="C186" s="39" t="s">
        <v>429</v>
      </c>
      <c r="D186" s="52" t="s">
        <v>4819</v>
      </c>
      <c r="E186" s="39" t="s">
        <v>923</v>
      </c>
      <c r="F186" s="39" t="s">
        <v>772</v>
      </c>
      <c r="G186" s="39" t="s">
        <v>551</v>
      </c>
      <c r="H186" s="52" t="s">
        <v>1329</v>
      </c>
      <c r="I186" s="52" t="s">
        <v>723</v>
      </c>
      <c r="J186" s="43" t="str">
        <f>IF(VLOOKUP(H186,find_replace!H:H,1,"false")=H186,"TRUE","FALSE")</f>
        <v>TRUE</v>
      </c>
      <c r="K186" s="97" t="s">
        <v>399</v>
      </c>
      <c r="L186" s="97" t="s">
        <v>399</v>
      </c>
      <c r="M186" s="72" t="str">
        <f t="shared" si="6"/>
        <v xml:space="preserve">    field_settings_motion_img_interval: "Motion Image Interval (seconds)"</v>
      </c>
      <c r="N186" s="51" t="str">
        <f t="shared" si="8"/>
        <v xml:space="preserve">    def_settings_motion_img_interval: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c r="O186" s="52" t="b">
        <v>1</v>
      </c>
      <c r="P186" s="98" t="b">
        <v>1</v>
      </c>
      <c r="Q186" s="101" t="b">
        <v>1</v>
      </c>
      <c r="R186" s="101" t="b">
        <v>1</v>
      </c>
      <c r="S186" s="100" t="s">
        <v>901</v>
      </c>
      <c r="T186" t="s">
        <v>902</v>
      </c>
      <c r="U186" s="13" t="s">
        <v>1907</v>
      </c>
      <c r="V186" t="s">
        <v>4742</v>
      </c>
      <c r="W186" t="str">
        <f t="shared" si="7"/>
        <v xml:space="preserve">    settings_motion_img_interval_ti: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instantaneous).\"&gt;&lt;button type=\"button\" class=\"btn btn-bd-tip-info-hidden btn-sm position-relative\"&gt;.&lt;span class=\"position-absolute top-0 start-100 translate-middle\"&gt;{{ icon_info }}&lt;/span&gt;&lt;/button&gt;&lt;/a&gt;"</v>
      </c>
    </row>
    <row r="187" spans="1:23">
      <c r="A187" s="39"/>
      <c r="B187" s="39">
        <v>112</v>
      </c>
      <c r="C187" s="39" t="s">
        <v>429</v>
      </c>
      <c r="D187" s="52" t="s">
        <v>4798</v>
      </c>
      <c r="E187" s="39" t="s">
        <v>923</v>
      </c>
      <c r="F187" s="39" t="s">
        <v>772</v>
      </c>
      <c r="G187" s="39" t="s">
        <v>551</v>
      </c>
      <c r="H187" s="52" t="s">
        <v>274</v>
      </c>
      <c r="I187" s="52" t="s">
        <v>724</v>
      </c>
      <c r="J187" s="43" t="str">
        <f>IF(VLOOKUP(H187,find_replace!H:H,1,"false")=H187,"TRUE","FALSE")</f>
        <v>TRUE</v>
      </c>
      <c r="K187" s="97" t="s">
        <v>275</v>
      </c>
      <c r="L187" s="97" t="s">
        <v>275</v>
      </c>
      <c r="M187" s="72" t="str">
        <f t="shared" si="6"/>
        <v xml:space="preserve">    field_settings_photos_per_trigger: "Photos Per Trigger"</v>
      </c>
      <c r="N187" s="51" t="str">
        <f t="shared" si="8"/>
        <v xml:space="preserve">    def_settings_photos_per_trigger: "The camera setting that describes the number of photos taken each time the camera is triggered."</v>
      </c>
      <c r="O187" s="52"/>
      <c r="P187" s="98" t="b">
        <v>1</v>
      </c>
      <c r="Q187" s="101" t="b">
        <v>1</v>
      </c>
      <c r="R187" s="101" t="b">
        <v>1</v>
      </c>
      <c r="S187" s="100" t="s">
        <v>901</v>
      </c>
      <c r="T187" t="s">
        <v>902</v>
      </c>
      <c r="U187" s="13" t="s">
        <v>1907</v>
      </c>
      <c r="V187" t="s">
        <v>4742</v>
      </c>
      <c r="W187" t="str">
        <f t="shared" si="7"/>
        <v xml:space="preserve">    settings_photos_per_trigger_ti: "&lt;a href=\"09_glossary.html#settings_photos_per_trigger\" target=\"_blank\" data-bs-toggle=\"tooltip\" data-bs-title=\"Photos Per Trigger: The camera setting that describes the number of photos taken each time the camera is triggered.\"&gt;&lt;button type=\"button\" class=\"btn btn-bd-tip-info-hidden btn-sm position-relative\"&gt;.&lt;span class=\"position-absolute top-0 start-100 translate-middle\"&gt;{{ icon_info }}&lt;/span&gt;&lt;/button&gt;&lt;/a&gt;"</v>
      </c>
    </row>
    <row r="188" spans="1:23">
      <c r="A188" s="39"/>
      <c r="B188" s="39">
        <v>121</v>
      </c>
      <c r="C188" s="39" t="s">
        <v>429</v>
      </c>
      <c r="D188" s="52" t="s">
        <v>4821</v>
      </c>
      <c r="E188" s="39" t="s">
        <v>923</v>
      </c>
      <c r="F188" s="39" t="s">
        <v>772</v>
      </c>
      <c r="G188" s="39" t="s">
        <v>551</v>
      </c>
      <c r="H188" s="52" t="s">
        <v>261</v>
      </c>
      <c r="I188" s="52" t="s">
        <v>725</v>
      </c>
      <c r="J188" s="43" t="str">
        <f>IF(VLOOKUP(H188,find_replace!H:H,1,"false")=H188,"TRUE","FALSE")</f>
        <v>TRUE</v>
      </c>
      <c r="K188" s="97" t="s">
        <v>400</v>
      </c>
      <c r="L188" s="97" t="s">
        <v>400</v>
      </c>
      <c r="M188" s="72" t="str">
        <f t="shared" si="6"/>
        <v xml:space="preserve">    field_settings_quiet_period: "Quiet Period (seconds)"</v>
      </c>
      <c r="N188" s="51" t="str">
        <f t="shared" si="8"/>
        <v xml:space="preserve">    def_settings_quiet_period: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c r="O188" s="52" t="b">
        <v>1</v>
      </c>
      <c r="P188" s="98" t="b">
        <v>1</v>
      </c>
      <c r="Q188" s="101" t="b">
        <v>1</v>
      </c>
      <c r="R188" s="101" t="b">
        <v>1</v>
      </c>
      <c r="S188" s="100" t="s">
        <v>901</v>
      </c>
      <c r="T188" t="s">
        <v>902</v>
      </c>
      <c r="U188" s="13" t="s">
        <v>1907</v>
      </c>
      <c r="V188" t="s">
        <v>4742</v>
      </c>
      <c r="W188" t="str">
        <f t="shared" si="7"/>
        <v xml:space="preserve">    settings_quiet_period_ti: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Interval).\"&gt;&lt;button type=\"button\" class=\"btn btn-bd-tip-info-hidden btn-sm position-relative\"&gt;.&lt;span class=\"position-absolute top-0 start-100 translate-middle\"&gt;{{ icon_info }}&lt;/span&gt;&lt;/button&gt;&lt;/a&gt;"</v>
      </c>
    </row>
    <row r="189" spans="1:23">
      <c r="A189" s="39"/>
      <c r="B189" s="39">
        <v>179</v>
      </c>
      <c r="C189" s="39" t="s">
        <v>429</v>
      </c>
      <c r="D189" s="52" t="s">
        <v>4799</v>
      </c>
      <c r="E189" s="39" t="s">
        <v>923</v>
      </c>
      <c r="F189" s="39" t="s">
        <v>772</v>
      </c>
      <c r="G189" s="39" t="s">
        <v>551</v>
      </c>
      <c r="H189" s="52" t="s">
        <v>239</v>
      </c>
      <c r="I189" s="52" t="s">
        <v>1865</v>
      </c>
      <c r="J189" s="43" t="str">
        <f>IF(VLOOKUP(H189,find_replace!H:H,1,"false")=H189,"TRUE","FALSE")</f>
        <v>TRUE</v>
      </c>
      <c r="K189" s="97" t="s">
        <v>419</v>
      </c>
      <c r="L189" s="97" t="s">
        <v>419</v>
      </c>
      <c r="M189" s="72" t="str">
        <f t="shared" si="6"/>
        <v xml:space="preserve">    field_settings_trigger_modes: "Trigger Mode(s) (camera settings)"</v>
      </c>
      <c r="N189" s="51" t="str">
        <f t="shared" si="8"/>
        <v xml:space="preserve">    def_settings_trigger_modes: "The camera setting(s) that determine how the camera will trigger: by motion ('Motion Image'), at set intervals ('Time-lapse image'), and*/or by video ('Video'; possible with newer camera models, such as Reconyx HP2X)."</v>
      </c>
      <c r="O189" s="52"/>
      <c r="P189" s="98" t="b">
        <v>1</v>
      </c>
      <c r="Q189" s="101" t="b">
        <v>1</v>
      </c>
      <c r="R189" s="101" t="b">
        <v>1</v>
      </c>
      <c r="S189" s="100" t="s">
        <v>901</v>
      </c>
      <c r="T189" t="s">
        <v>902</v>
      </c>
      <c r="U189" s="13" t="s">
        <v>1907</v>
      </c>
      <c r="V189" t="s">
        <v>4742</v>
      </c>
      <c r="W189" t="str">
        <f t="shared" si="7"/>
        <v xml:space="preserve">    settings_trigger_modes_ti: "&lt;a href=\"09_glossary.html#settings_trigger_modes\" target=\"_blank\" data-bs-toggle=\"tooltip\" data-bs-title=\"Trigger Mode(s) (camera settings): The camera setting(s) that determine how the camera will trigger: by motion ('Motion Image'), at set intervals ('Time-lapse image'), and*/or by video ('Video'; possible with newer camera models, such as Reconyx HP2X).\"&gt;&lt;button type=\"button\" class=\"btn btn-bd-tip-info-hidden btn-sm position-relative\"&gt;.&lt;span class=\"position-absolute top-0 start-100 translate-middle\"&gt;{{ icon_info }}&lt;/span&gt;&lt;/button&gt;&lt;/a&gt;"</v>
      </c>
    </row>
    <row r="190" spans="1:23">
      <c r="A190" s="39"/>
      <c r="B190" s="39">
        <v>180</v>
      </c>
      <c r="C190" s="39" t="s">
        <v>429</v>
      </c>
      <c r="D190" s="52" t="s">
        <v>4797</v>
      </c>
      <c r="E190" s="39" t="s">
        <v>923</v>
      </c>
      <c r="F190" s="39" t="s">
        <v>772</v>
      </c>
      <c r="G190" s="39" t="s">
        <v>551</v>
      </c>
      <c r="H190" s="52" t="s">
        <v>238</v>
      </c>
      <c r="I190" s="52" t="s">
        <v>726</v>
      </c>
      <c r="J190" s="43" t="str">
        <f>IF(VLOOKUP(H190,find_replace!H:H,1,"false")=H190,"TRUE","FALSE")</f>
        <v>TRUE</v>
      </c>
      <c r="K190" s="97" t="s">
        <v>420</v>
      </c>
      <c r="L190" s="97" t="s">
        <v>420</v>
      </c>
      <c r="M190" s="72" t="str">
        <f t="shared" si="6"/>
        <v xml:space="preserve">    field_settings_trigger_sensitivity: "Trigger Sensitivity"</v>
      </c>
      <c r="N190" s="51" t="str">
        <f t="shared" si="8"/>
        <v xml:space="preserve">    def_settings_trigger_sensitivity: "The camera setting responsible for how sensitive a camera is to activation (to 'triggering') via the infrared and*/or heat detectors (if applicable, e.g., Reconyx HyperFire cameras have a choice between 'Low,' 'Low*/Med,' 'Med,' 'Med*/High,' 'High,' 'Very high' and 'Unknown'). "</v>
      </c>
      <c r="O190" s="52"/>
      <c r="P190" s="98" t="b">
        <v>1</v>
      </c>
      <c r="Q190" s="101" t="b">
        <v>1</v>
      </c>
      <c r="R190" s="101" t="b">
        <v>1</v>
      </c>
      <c r="S190" s="100" t="s">
        <v>901</v>
      </c>
      <c r="T190" t="s">
        <v>902</v>
      </c>
      <c r="U190" s="13" t="s">
        <v>1907</v>
      </c>
      <c r="V190" t="s">
        <v>4742</v>
      </c>
      <c r="W190" t="str">
        <f t="shared" si="7"/>
        <v xml:space="preserve">    settings_trigger_sensitivity_ti: "&lt;a href=\"09_glossary.html#settings_trigger_sensitivity\" target=\"_blank\" data-bs-toggle=\"tooltip\" data-bs-title=\"Trigger Sensitivity: The camera setting responsible for how sensitive a camera is to activation (to 'triggering') via the infrared and*/or heat detectors (if applicable, e.g., Reconyx HyperFire cameras have a choice between 'Low,' 'Low*/Med,' 'Med,' 'Med*/High,' 'High,' 'Very high' and 'Unknown'). \"&gt;&lt;button type=\"button\" class=\"btn btn-bd-tip-info-hidden btn-sm position-relative\"&gt;.&lt;span class=\"position-absolute top-0 start-100 translate-middle\"&gt;{{ icon_info }}&lt;/span&gt;&lt;/button&gt;&lt;/a&gt;"</v>
      </c>
    </row>
    <row r="191" spans="1:23">
      <c r="A191" s="39"/>
      <c r="B191" s="39">
        <v>183</v>
      </c>
      <c r="C191" s="39" t="s">
        <v>0</v>
      </c>
      <c r="D191" s="43" t="s">
        <v>70</v>
      </c>
      <c r="E191" s="39"/>
      <c r="F191" s="39" t="s">
        <v>772</v>
      </c>
      <c r="G191" s="39" t="s">
        <v>551</v>
      </c>
      <c r="H191" s="52" t="s">
        <v>69</v>
      </c>
      <c r="I191" s="43" t="s">
        <v>70</v>
      </c>
      <c r="J191" s="43" t="str">
        <f>IF(VLOOKUP(H191,find_replace!H:H,1,"false")=H191,"TRUE","FALSE")</f>
        <v>TRUE</v>
      </c>
      <c r="K191" s="97" t="s">
        <v>421</v>
      </c>
      <c r="L191" s="97" t="s">
        <v>421</v>
      </c>
      <c r="M191" s="72" t="str">
        <f t="shared" si="6"/>
        <v xml:space="preserve">    term_settings_userlabel: "User label"</v>
      </c>
      <c r="N191" s="51" t="str">
        <f t="shared" si="8"/>
        <v xml:space="preserve">    def_settings_userlabel: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c r="O191" s="52"/>
      <c r="P191" s="98" t="s">
        <v>51</v>
      </c>
      <c r="Q191" s="99" t="b">
        <v>0</v>
      </c>
      <c r="R191" s="101" t="b">
        <v>1</v>
      </c>
      <c r="S191" s="100" t="s">
        <v>901</v>
      </c>
      <c r="T191" t="s">
        <v>902</v>
      </c>
      <c r="U191" s="13" t="s">
        <v>1907</v>
      </c>
      <c r="V191" t="s">
        <v>4742</v>
      </c>
      <c r="W191" t="str">
        <f t="shared" si="7"/>
        <v xml:space="preserve">    settings_userlabel_ti: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images*/videos.\"&gt;&lt;button type=\"button\" class=\"btn btn-bd-tip-info-hidden btn-sm position-relative\"&gt;.&lt;span class=\"position-absolute top-0 start-100 translate-middle\"&gt;{{ icon_info }}&lt;/span&gt;&lt;/button&gt;&lt;/a&gt;"</v>
      </c>
    </row>
    <row r="192" spans="1:23">
      <c r="A192" s="39"/>
      <c r="B192" s="39">
        <v>185</v>
      </c>
      <c r="C192" s="39" t="s">
        <v>429</v>
      </c>
      <c r="D192" s="52" t="s">
        <v>507</v>
      </c>
      <c r="E192" s="39" t="s">
        <v>923</v>
      </c>
      <c r="F192" s="39" t="s">
        <v>772</v>
      </c>
      <c r="G192" s="39" t="s">
        <v>548</v>
      </c>
      <c r="H192" s="52" t="s">
        <v>311</v>
      </c>
      <c r="I192" s="52" t="s">
        <v>763</v>
      </c>
      <c r="J192" s="43" t="str">
        <f>IF(VLOOKUP(H192,find_replace!H:H,1,"false")=H192,"TRUE","FALSE")</f>
        <v>TRUE</v>
      </c>
      <c r="K192" s="97" t="s">
        <v>312</v>
      </c>
      <c r="L192" s="97" t="s">
        <v>312</v>
      </c>
      <c r="M192" s="72" t="str">
        <f t="shared" si="6"/>
        <v xml:space="preserve">    field_settings_video_length: "Video Length (seconds)"</v>
      </c>
      <c r="N192" s="51" t="str">
        <f t="shared" si="8"/>
        <v xml:space="preserve">    def_settings_video_length: "If applicable, describes the camera setting that specifies the minimum video duration (in seconds) that the camera will record when triggered. Leave blank if not applicable."</v>
      </c>
      <c r="O192" s="52" t="b">
        <v>1</v>
      </c>
      <c r="P192" s="98" t="b">
        <v>0</v>
      </c>
      <c r="Q192" s="101" t="b">
        <v>1</v>
      </c>
      <c r="R192" s="101" t="b">
        <v>1</v>
      </c>
      <c r="S192" s="100" t="s">
        <v>901</v>
      </c>
      <c r="T192" t="s">
        <v>902</v>
      </c>
      <c r="U192" s="13" t="s">
        <v>1907</v>
      </c>
      <c r="V192" t="s">
        <v>4742</v>
      </c>
      <c r="W192" t="str">
        <f t="shared" si="7"/>
        <v xml:space="preserve">    settings_video_length_ti: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applicable.\"&gt;&lt;button type=\"button\" class=\"btn btn-bd-tip-info-hidden btn-sm position-relative\"&gt;.&lt;span class=\"position-absolute top-0 start-100 translate-middle\"&gt;{{ icon_info }}&lt;/span&gt;&lt;/button&gt;&lt;/a&gt;"</v>
      </c>
    </row>
    <row r="193" spans="1:23">
      <c r="A193" s="39"/>
      <c r="B193" s="39">
        <v>144</v>
      </c>
      <c r="C193" s="39" t="s">
        <v>429</v>
      </c>
      <c r="D193" s="52" t="s">
        <v>4818</v>
      </c>
      <c r="E193" s="39" t="s">
        <v>923</v>
      </c>
      <c r="F193" s="39" t="s">
        <v>772</v>
      </c>
      <c r="G193" s="52" t="s">
        <v>1313</v>
      </c>
      <c r="H193" s="52" t="s">
        <v>255</v>
      </c>
      <c r="I193" s="52" t="s">
        <v>727</v>
      </c>
      <c r="J193" s="43" t="str">
        <f>IF(VLOOKUP(H193,find_replace!H:H,1,"false")=H193,"TRUE","FALSE")</f>
        <v>TRUE</v>
      </c>
      <c r="K193" s="97" t="s">
        <v>401</v>
      </c>
      <c r="L193" s="97" t="s">
        <v>401</v>
      </c>
      <c r="M193" s="72" t="str">
        <f t="shared" si="6"/>
        <v xml:space="preserve">    field_sex_class: "Sex Class"</v>
      </c>
      <c r="N193" s="51" t="str">
        <f t="shared" si="8"/>
        <v xml:space="preserve">    def_sex_class: "The sex classification of individual(s) being categorized (e.g., 'Male,' 'Female,' or 'Unknown')."</v>
      </c>
      <c r="O193" s="52"/>
      <c r="P193" s="98" t="b">
        <v>1</v>
      </c>
      <c r="Q193" s="101" t="b">
        <v>1</v>
      </c>
      <c r="R193" s="101" t="b">
        <v>1</v>
      </c>
      <c r="S193" s="100" t="s">
        <v>901</v>
      </c>
      <c r="T193" t="s">
        <v>902</v>
      </c>
      <c r="U193" s="13" t="s">
        <v>1907</v>
      </c>
      <c r="V193" t="s">
        <v>4742</v>
      </c>
      <c r="W193" t="str">
        <f t="shared" si="7"/>
        <v xml:space="preserve">    sex_class_ti: "&lt;a href=\"09_glossary.html#sex_class\" target=\"_blank\" data-bs-toggle=\"tooltip\" data-bs-title=\"Sex Class: The sex classification of individual(s) being categorized (e.g., 'Male,' 'Female,' or 'Unknown').\"&gt;&lt;button type=\"button\" class=\"btn btn-bd-tip-info-hidden btn-sm position-relative\"&gt;.&lt;span class=\"position-absolute top-0 start-100 translate-middle\"&gt;{{ icon_info }}&lt;/span&gt;&lt;/button&gt;&lt;/a&gt;"</v>
      </c>
    </row>
    <row r="194" spans="1:23">
      <c r="A194" s="39"/>
      <c r="B194" s="39"/>
      <c r="C194" s="39" t="s">
        <v>0</v>
      </c>
      <c r="D194" s="39"/>
      <c r="E194" s="39"/>
      <c r="F194" s="39" t="s">
        <v>773</v>
      </c>
      <c r="G194" s="39"/>
      <c r="H194" s="39" t="s">
        <v>1427</v>
      </c>
      <c r="I194" s="39" t="s">
        <v>1421</v>
      </c>
      <c r="J194" s="43" t="str">
        <f>IF(VLOOKUP(H194,find_replace!H:H,1,"false")=H194,"TRUE","FALSE")</f>
        <v>TRUE</v>
      </c>
      <c r="K194" s="67" t="s">
        <v>1924</v>
      </c>
      <c r="L194" s="67" t="s">
        <v>1926</v>
      </c>
      <c r="M194" s="72" t="str">
        <f t="shared" ref="M194:M233" si="9">IF(K194=999,"",("    "&amp;C194&amp;"_"&amp;H194&amp;": """&amp;I194&amp;""""))</f>
        <v xml:space="preserve">    term_sp_accum_curve: "Species-accumulation curve"</v>
      </c>
      <c r="N194" s="51" t="str">
        <f t="shared" si="8"/>
        <v xml:space="preserve">    def_sp_accum_curve: "A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v>
      </c>
      <c r="O194" s="39"/>
      <c r="P194" s="39"/>
      <c r="Q194" s="39"/>
      <c r="R194" s="39"/>
      <c r="S194" s="100" t="s">
        <v>901</v>
      </c>
      <c r="T194" t="s">
        <v>902</v>
      </c>
      <c r="U194" s="13" t="s">
        <v>1907</v>
      </c>
      <c r="V194" t="s">
        <v>4742</v>
      </c>
      <c r="W194" t="str">
        <f t="shared" ref="W194:W257" si="10">IF(K194&lt;&gt;"-",("    "&amp;H194&amp;"_ti"&amp;": "&amp;""""&amp;"&lt;a href=\"&amp;""""&amp;"09_glossary.html#"&amp;H194&amp;T194&amp;I194&amp;": "&amp;K194&amp;U194&amp;""&amp;V194&amp;""""),"-")</f>
        <v xml:space="preserve">    sp_accum_curve_ti: "&lt;a href=\"09_glossary.html#sp_accum_curve\" target=\"_blank\" data-bs-toggle=\"tooltip\" data-bs-title=\"Species-accumulation curve: A curve of rising biodiversity in which the x-axis is the number of sampling units (individuals or samples) from an assemblage and the y-axis is the observed species richness. The species accumulation curve rises monotonically to an asymptotic maximum number of species.' ({{ rtxt_gotelli_chao_2013 }})\"&gt;&lt;button type=\"button\" class=\"btn btn-bd-tip-info-hidden btn-sm position-relative\"&gt;.&lt;span class=\"position-absolute top-0 start-100 translate-middle\"&gt;{{ icon_info }}&lt;/span&gt;&lt;/button&gt;&lt;/a&gt;"</v>
      </c>
    </row>
    <row r="195" spans="1:23">
      <c r="A195" s="39"/>
      <c r="B195" s="39"/>
      <c r="C195" s="39" t="s">
        <v>0</v>
      </c>
      <c r="D195" s="39"/>
      <c r="E195" s="39"/>
      <c r="F195" s="39" t="s">
        <v>773</v>
      </c>
      <c r="G195" s="39"/>
      <c r="H195" s="39" t="s">
        <v>460</v>
      </c>
      <c r="I195" s="39" t="s">
        <v>671</v>
      </c>
      <c r="J195" s="43" t="str">
        <f>IF(VLOOKUP(H195,find_replace!H:H,1,"false")=H195,"TRUE","FALSE")</f>
        <v>TRUE</v>
      </c>
      <c r="K195" s="66" t="s">
        <v>4782</v>
      </c>
      <c r="L195" s="66" t="s">
        <v>1928</v>
      </c>
      <c r="M195" s="72" t="str">
        <f t="shared" si="9"/>
        <v xml:space="preserve">    term_sp_rarity: "Species rarity"</v>
      </c>
      <c r="N195" s="51" t="str">
        <f t="shared" si="8"/>
        <v xml:space="preserve">    def_sp_rarity: "the number of individuals present of the species in question, relative to the total number of individuals of all species (or how 'represented' is the species when considering the total number of individuals of all species)."</v>
      </c>
      <c r="O195" s="39"/>
      <c r="P195" s="39"/>
      <c r="Q195" s="39"/>
      <c r="R195" s="39"/>
      <c r="S195" s="100" t="s">
        <v>901</v>
      </c>
      <c r="T195" t="s">
        <v>902</v>
      </c>
      <c r="U195" s="13" t="s">
        <v>1907</v>
      </c>
      <c r="V195" t="s">
        <v>4742</v>
      </c>
      <c r="W195" t="str">
        <f t="shared" si="10"/>
        <v xml:space="preserve">    sp_rarity_ti: "&lt;a href=\"09_glossary.html#sp_rarity\" target=\"_blank\" data-bs-toggle=\"tooltip\" data-bs-title=\"Species rarity: The number of individuals present of the species in question, relative to the total number of individuals of all species (or how 'represented' is the species when considering the total number of individuals of all species).\"&gt;&lt;button type=\"button\" class=\"btn btn-bd-tip-info-hidden btn-sm position-relative\"&gt;.&lt;span class=\"position-absolute top-0 start-100 translate-middle\"&gt;{{ icon_info }}&lt;/span&gt;&lt;/button&gt;&lt;/a&gt;"</v>
      </c>
    </row>
    <row r="196" spans="1:23">
      <c r="A196" s="39"/>
      <c r="B196" s="39"/>
      <c r="C196" s="39" t="s">
        <v>0</v>
      </c>
      <c r="D196" s="39"/>
      <c r="E196" s="39"/>
      <c r="F196" s="39" t="s">
        <v>656</v>
      </c>
      <c r="G196" s="39"/>
      <c r="H196" s="39" t="s">
        <v>803</v>
      </c>
      <c r="I196" s="39" t="s">
        <v>651</v>
      </c>
      <c r="J196" s="43" t="str">
        <f>IF(VLOOKUP(H196,find_replace!H:H,1,"false")=H196,"TRUE","FALSE")</f>
        <v>TRUE</v>
      </c>
      <c r="K196" s="67" t="s">
        <v>1406</v>
      </c>
      <c r="L196" s="67" t="s">
        <v>1361</v>
      </c>
      <c r="M196" s="72" t="str">
        <f t="shared" si="9"/>
        <v xml:space="preserve">    term_sp_specific: "Species-specific"</v>
      </c>
      <c r="N196" s="51" t="str">
        <f t="shared" si="8"/>
        <v xml:space="preserve">    def_sp_specific: "Relating to one specific species. For example, focusing specifically on moose.' (Kemp et al., 2022)."</v>
      </c>
      <c r="O196" s="39"/>
      <c r="P196" s="39"/>
      <c r="Q196" s="39"/>
      <c r="R196" s="39"/>
      <c r="S196" s="100" t="s">
        <v>901</v>
      </c>
      <c r="T196" t="s">
        <v>902</v>
      </c>
      <c r="U196" s="13" t="s">
        <v>1907</v>
      </c>
      <c r="V196" t="s">
        <v>4742</v>
      </c>
      <c r="W196" t="str">
        <f t="shared" si="10"/>
        <v xml:space="preserve">    sp_specific_ti: "&lt;a href=\"09_glossary.html#sp_specific\" target=\"_blank\" data-bs-toggle=\"tooltip\" data-bs-title=\"Species-specific: Relating to one specific species. For example, focusing specifically on moose.' ({{ rtxt_kemp_et_al_2022 }}).\"&gt;&lt;button type=\"button\" class=\"btn btn-bd-tip-info-hidden btn-sm position-relative\"&gt;.&lt;span class=\"position-absolute top-0 start-100 translate-middle\"&gt;{{ icon_info }}&lt;/span&gt;&lt;/button&gt;&lt;/a&gt;"</v>
      </c>
    </row>
    <row r="197" spans="1:23">
      <c r="A197" s="39"/>
      <c r="B197" s="39">
        <v>146</v>
      </c>
      <c r="C197" s="39" t="s">
        <v>0</v>
      </c>
      <c r="D197" s="43" t="s">
        <v>108</v>
      </c>
      <c r="E197" s="39"/>
      <c r="F197" s="39" t="s">
        <v>772</v>
      </c>
      <c r="G197" s="39"/>
      <c r="H197" s="52" t="s">
        <v>106</v>
      </c>
      <c r="I197" s="43" t="s">
        <v>108</v>
      </c>
      <c r="J197" s="43" t="str">
        <f>IF(VLOOKUP(H197,find_replace!H:H,1,"false")=H197,"TRUE","FALSE")</f>
        <v>TRUE</v>
      </c>
      <c r="K197" s="97" t="s">
        <v>107</v>
      </c>
      <c r="L197" s="97" t="s">
        <v>107</v>
      </c>
      <c r="M197" s="72" t="str">
        <f t="shared" si="9"/>
        <v xml:space="preserve">    term_spatial_autocorrelation: "Spatial autocorrelation"</v>
      </c>
      <c r="N197" s="51" t="str">
        <f t="shared" si="8"/>
        <v xml:space="preserve">    def_spatial_autocorrelation: "The tendency for locations that are closer together to be more similar."</v>
      </c>
      <c r="O197" s="52"/>
      <c r="P197" s="98" t="s">
        <v>51</v>
      </c>
      <c r="Q197" s="99" t="b">
        <v>0</v>
      </c>
      <c r="R197" s="101" t="b">
        <v>1</v>
      </c>
      <c r="S197" s="100" t="s">
        <v>901</v>
      </c>
      <c r="T197" t="s">
        <v>902</v>
      </c>
      <c r="U197" s="13" t="s">
        <v>1907</v>
      </c>
      <c r="V197" t="s">
        <v>4742</v>
      </c>
      <c r="W197" t="str">
        <f t="shared" si="10"/>
        <v xml:space="preserve">    spatial_autocorrelation_ti: "&lt;a href=\"09_glossary.html#spatial_autocorrelation\" target=\"_blank\" data-bs-toggle=\"tooltip\" data-bs-title=\"Spatial autocorrelation: The tendency for locations that are closer together to be more similar.\"&gt;&lt;button type=\"button\" class=\"btn btn-bd-tip-info-hidden btn-sm position-relative\"&gt;.&lt;span class=\"position-absolute top-0 start-100 translate-middle\"&gt;{{ icon_info }}&lt;/span&gt;&lt;/button&gt;&lt;/a&gt;"</v>
      </c>
    </row>
    <row r="198" spans="1:23">
      <c r="A198" s="39"/>
      <c r="B198" s="39">
        <v>151</v>
      </c>
      <c r="C198" s="39" t="s">
        <v>429</v>
      </c>
      <c r="D198" s="52" t="s">
        <v>254</v>
      </c>
      <c r="E198" s="39" t="s">
        <v>923</v>
      </c>
      <c r="F198" s="39" t="s">
        <v>772</v>
      </c>
      <c r="G198" s="52" t="s">
        <v>1313</v>
      </c>
      <c r="H198" s="52" t="s">
        <v>253</v>
      </c>
      <c r="I198" s="52" t="s">
        <v>649</v>
      </c>
      <c r="J198" s="43" t="str">
        <f>IF(VLOOKUP(H198,find_replace!H:H,1,"false")=H198,"TRUE","FALSE")</f>
        <v>TRUE</v>
      </c>
      <c r="K198" s="97" t="s">
        <v>402</v>
      </c>
      <c r="L198" s="97" t="s">
        <v>402</v>
      </c>
      <c r="M198" s="72" t="str">
        <f t="shared" si="9"/>
        <v xml:space="preserve">    field_species: "Species"</v>
      </c>
      <c r="N198" s="51" t="str">
        <f t="shared" si="8"/>
        <v xml:space="preserve">    def_species: "The capitalized common name of the species being categorized ('tagged')."</v>
      </c>
      <c r="O198" s="52"/>
      <c r="P198" s="98" t="b">
        <v>1</v>
      </c>
      <c r="Q198" s="101" t="b">
        <v>1</v>
      </c>
      <c r="R198" s="99" t="b">
        <v>0</v>
      </c>
      <c r="S198" s="100" t="s">
        <v>901</v>
      </c>
      <c r="T198" t="s">
        <v>902</v>
      </c>
      <c r="U198" s="13" t="s">
        <v>1907</v>
      </c>
      <c r="V198" t="s">
        <v>4742</v>
      </c>
      <c r="W198" t="str">
        <f t="shared" si="10"/>
        <v xml:space="preserve">    species_ti: "&lt;a href=\"09_glossary.html#species\" target=\"_blank\" data-bs-toggle=\"tooltip\" data-bs-title=\"Species: The capitalized common name of the species being categorized ('tagged').\"&gt;&lt;button type=\"button\" class=\"btn btn-bd-tip-info-hidden btn-sm position-relative\"&gt;.&lt;span class=\"position-absolute top-0 start-100 translate-middle\"&gt;{{ icon_info }}&lt;/span&gt;&lt;/button&gt;&lt;/a&gt;"</v>
      </c>
    </row>
    <row r="199" spans="1:23">
      <c r="A199" s="39"/>
      <c r="B199" s="39">
        <v>152</v>
      </c>
      <c r="C199" s="39" t="s">
        <v>429</v>
      </c>
      <c r="D199" s="52" t="s">
        <v>505</v>
      </c>
      <c r="E199" s="39" t="s">
        <v>923</v>
      </c>
      <c r="F199" s="39" t="s">
        <v>772</v>
      </c>
      <c r="G199" s="39" t="s">
        <v>548</v>
      </c>
      <c r="H199" s="52" t="s">
        <v>314</v>
      </c>
      <c r="I199" s="52" t="s">
        <v>764</v>
      </c>
      <c r="J199" s="43" t="str">
        <f>IF(VLOOKUP(H199,find_replace!H:H,1,"false")=H199,"TRUE","FALSE")</f>
        <v>TRUE</v>
      </c>
      <c r="K199" s="97" t="s">
        <v>315</v>
      </c>
      <c r="L199" s="97" t="s">
        <v>315</v>
      </c>
      <c r="M199" s="72" t="str">
        <f t="shared" si="9"/>
        <v xml:space="preserve">    field_stake_distance: "Stake Distance (m)"</v>
      </c>
      <c r="N199" s="51" t="str">
        <f t="shared" si="8"/>
        <v xml:space="preserve">    def_stake_distance: "The distance from the camera to a stake (in metres to the nearest 0.05 m). Leave blank if not applicable."</v>
      </c>
      <c r="O199" s="52" t="b">
        <v>1</v>
      </c>
      <c r="P199" s="98" t="b">
        <v>0</v>
      </c>
      <c r="Q199" s="101" t="b">
        <v>1</v>
      </c>
      <c r="R199" s="101" t="b">
        <v>1</v>
      </c>
      <c r="S199" s="100" t="s">
        <v>901</v>
      </c>
      <c r="T199" t="s">
        <v>902</v>
      </c>
      <c r="U199" s="13" t="s">
        <v>1907</v>
      </c>
      <c r="V199" t="s">
        <v>4742</v>
      </c>
      <c r="W199" t="str">
        <f t="shared" si="10"/>
        <v xml:space="preserve">    stake_distance_ti: "&lt;a href=\"09_glossary.html#stake_distance\" target=\"_blank\" data-bs-toggle=\"tooltip\" data-bs-title=\"Stake Distance (m): The distance from the camera to a stake (in metres to the nearest 0.05 m). Leave blank if not applicable.\"&gt;&lt;button type=\"button\" class=\"btn btn-bd-tip-info-hidden btn-sm position-relative\"&gt;.&lt;span class=\"position-absolute top-0 start-100 translate-middle\"&gt;{{ icon_info }}&lt;/span&gt;&lt;/button&gt;&lt;/a&gt;"</v>
      </c>
    </row>
    <row r="200" spans="1:23">
      <c r="A200" s="39"/>
      <c r="B200" s="39">
        <v>153</v>
      </c>
      <c r="C200" s="39" t="s">
        <v>0</v>
      </c>
      <c r="D200" s="43" t="s">
        <v>103</v>
      </c>
      <c r="E200" s="39"/>
      <c r="F200" s="39" t="s">
        <v>772</v>
      </c>
      <c r="G200" s="52" t="s">
        <v>823</v>
      </c>
      <c r="H200" s="52" t="s">
        <v>102</v>
      </c>
      <c r="I200" s="43" t="s">
        <v>103</v>
      </c>
      <c r="J200" s="43" t="str">
        <f>IF(VLOOKUP(H200,find_replace!H:H,1,"false")=H200,"TRUE","FALSE")</f>
        <v>TRUE</v>
      </c>
      <c r="K200" s="97" t="s">
        <v>315</v>
      </c>
      <c r="L200" s="97" t="s">
        <v>855</v>
      </c>
      <c r="M200" s="72" t="str">
        <f t="shared" si="9"/>
        <v xml:space="preserve">    term_state_variable: "State variable"</v>
      </c>
      <c r="N200" s="51" t="str">
        <f t="shared" si="8"/>
        <v xml:space="preserve">    def_state_variable: "A formal measure that summarizes the state of a community or population at a particular time (Wearn &amp; Glover-Kapfer, 2017), (e.g., species richness or population abundance)."</v>
      </c>
      <c r="O200" s="52"/>
      <c r="P200" s="98" t="s">
        <v>51</v>
      </c>
      <c r="Q200" s="99" t="b">
        <v>0</v>
      </c>
      <c r="R200" s="101" t="b">
        <v>1</v>
      </c>
      <c r="S200" s="100" t="s">
        <v>901</v>
      </c>
      <c r="T200" t="s">
        <v>902</v>
      </c>
      <c r="U200" s="13" t="s">
        <v>1907</v>
      </c>
      <c r="V200" t="s">
        <v>4742</v>
      </c>
      <c r="W200" t="str">
        <f t="shared" si="10"/>
        <v xml:space="preserve">    state_variable_ti: "&lt;a href=\"09_glossary.html#state_variable\" target=\"_blank\" data-bs-toggle=\"tooltip\" data-bs-title=\"State variable: The distance from the camera to a stake (in metres to the nearest 0.05 m). Leave blank if not applicable.\"&gt;&lt;button type=\"button\" class=\"btn btn-bd-tip-info-hidden btn-sm position-relative\"&gt;.&lt;span class=\"position-absolute top-0 start-100 translate-middle\"&gt;{{ icon_info }}&lt;/span&gt;&lt;/button&gt;&lt;/a&gt;"</v>
      </c>
    </row>
    <row r="201" spans="1:23">
      <c r="A201" s="39"/>
      <c r="B201" s="39"/>
      <c r="C201" s="39" t="s">
        <v>0</v>
      </c>
      <c r="D201" s="52" t="s">
        <v>771</v>
      </c>
      <c r="E201" s="39"/>
      <c r="F201" s="39" t="s">
        <v>773</v>
      </c>
      <c r="G201" s="39"/>
      <c r="H201" s="52" t="s">
        <v>770</v>
      </c>
      <c r="I201" s="52" t="s">
        <v>771</v>
      </c>
      <c r="J201" s="43" t="str">
        <f>IF(VLOOKUP(H201,find_replace!H:H,1,"false")=H201,"TRUE","FALSE")</f>
        <v>TRUE</v>
      </c>
      <c r="K201" s="67" t="s">
        <v>1882</v>
      </c>
      <c r="L201" s="67" t="s">
        <v>1881</v>
      </c>
      <c r="M201" s="72" t="str">
        <f t="shared" si="9"/>
        <v xml:space="preserve">    term_strata: "Strata"</v>
      </c>
      <c r="N201" s="51" t="str">
        <f t="shared" si="8"/>
        <v xml:space="preserve">    def_strata: "(plural of stratum) the 'division in an organized system based on the characteristics of that system' (Morrison et al., 2008)"</v>
      </c>
      <c r="O201" s="39"/>
      <c r="P201" s="39"/>
      <c r="Q201" s="39"/>
      <c r="R201" s="39"/>
      <c r="S201" s="100" t="s">
        <v>901</v>
      </c>
      <c r="T201" t="s">
        <v>902</v>
      </c>
      <c r="U201" s="13" t="s">
        <v>1907</v>
      </c>
      <c r="V201" t="s">
        <v>4742</v>
      </c>
      <c r="W201" t="str">
        <f t="shared" si="10"/>
        <v xml:space="preserve">    strata_ti: "&lt;a href=\"09_glossary.html#strata\" target=\"_blank\" data-bs-toggle=\"tooltip\" data-bs-title=\"Strata: (plural of stratum) the 'division in an organized system based on the characteristics of that system' ({{ rtxt_morrison_et_al_2008 }})\"&gt;&lt;button type=\"button\" class=\"btn btn-bd-tip-info-hidden btn-sm position-relative\"&gt;.&lt;span class=\"position-absolute top-0 start-100 translate-middle\"&gt;{{ icon_info }}&lt;/span&gt;&lt;/button&gt;&lt;/a&gt;"</v>
      </c>
    </row>
    <row r="202" spans="1:23">
      <c r="A202" s="39"/>
      <c r="B202" s="39"/>
      <c r="C202" s="39" t="s">
        <v>0</v>
      </c>
      <c r="D202" s="52" t="s">
        <v>771</v>
      </c>
      <c r="E202" s="39"/>
      <c r="F202" s="39" t="s">
        <v>773</v>
      </c>
      <c r="G202" s="39"/>
      <c r="H202" s="52" t="s">
        <v>1855</v>
      </c>
      <c r="I202" s="52" t="s">
        <v>1854</v>
      </c>
      <c r="J202" s="43" t="str">
        <f>IF(VLOOKUP(H202,find_replace!H:H,1,"false")=H202,"TRUE","FALSE")</f>
        <v>TRUE</v>
      </c>
      <c r="K202" s="67" t="s">
        <v>4625</v>
      </c>
      <c r="L202" s="67" t="s">
        <v>4626</v>
      </c>
      <c r="M202" s="72" t="str">
        <f t="shared" si="9"/>
        <v xml:space="preserve">    term_stratum: "Stratum"</v>
      </c>
      <c r="N202" s="51" t="str">
        <f t="shared" si="8"/>
        <v xml:space="preserve">    def_stratum: "(singular of strata) a single group or category when a system is divided 'based on the characteristics of that system' (Morrison et al., 2008)"</v>
      </c>
      <c r="O202" s="39"/>
      <c r="P202" s="39"/>
      <c r="Q202" s="39"/>
      <c r="R202" s="39"/>
      <c r="S202" s="100" t="s">
        <v>901</v>
      </c>
      <c r="T202" t="s">
        <v>902</v>
      </c>
      <c r="U202" s="13" t="s">
        <v>1907</v>
      </c>
      <c r="V202" t="s">
        <v>4742</v>
      </c>
      <c r="W202" t="str">
        <f t="shared" si="10"/>
        <v xml:space="preserve">    stratum_ti: "&lt;a href=\"09_glossary.html#stratum\" target=\"_blank\" data-bs-toggle=\"tooltip\" data-bs-title=\"Stratum: (singular of strata) a single group or category when a system is divided 'based on the characteristics of that system' ({{ rtxt_morrison_et_al_2008 }})\"&gt;&lt;button type=\"button\" class=\"btn btn-bd-tip-info-hidden btn-sm position-relative\"&gt;.&lt;span class=\"position-absolute top-0 start-100 translate-middle\"&gt;{{ icon_info }}&lt;/span&gt;&lt;/button&gt;&lt;/a&gt;"</v>
      </c>
    </row>
    <row r="203" spans="1:23">
      <c r="A203" s="39"/>
      <c r="B203" s="39">
        <v>157</v>
      </c>
      <c r="C203" s="39" t="s">
        <v>429</v>
      </c>
      <c r="D203" s="52" t="s">
        <v>252</v>
      </c>
      <c r="E203" s="39" t="s">
        <v>923</v>
      </c>
      <c r="F203" s="39" t="s">
        <v>772</v>
      </c>
      <c r="G203" s="52" t="s">
        <v>94</v>
      </c>
      <c r="H203" s="52" t="s">
        <v>250</v>
      </c>
      <c r="I203" s="52" t="s">
        <v>728</v>
      </c>
      <c r="J203" s="43" t="str">
        <f>IF(VLOOKUP(H203,find_replace!H:H,1,"false")=H203,"TRUE","FALSE")</f>
        <v>TRUE</v>
      </c>
      <c r="K203" s="97" t="s">
        <v>251</v>
      </c>
      <c r="L203" s="97" t="s">
        <v>251</v>
      </c>
      <c r="M203" s="72" t="str">
        <f t="shared" si="9"/>
        <v xml:space="preserve">    field_study_area_description: "Study Area Description"</v>
      </c>
      <c r="N203" s="51" t="str">
        <f t="shared" si="8"/>
        <v xml:space="preserve">    def_study_area_description: "A description for each unique research or monitoring area including its location, the habitat type(s), land use(s) and habitat disturbances (where applicable)."</v>
      </c>
      <c r="O203" s="52"/>
      <c r="P203" s="98" t="b">
        <v>1</v>
      </c>
      <c r="Q203" s="101" t="b">
        <v>1</v>
      </c>
      <c r="R203" s="99" t="b">
        <v>0</v>
      </c>
      <c r="S203" s="100" t="s">
        <v>901</v>
      </c>
      <c r="T203" t="s">
        <v>902</v>
      </c>
      <c r="U203" s="13" t="s">
        <v>1907</v>
      </c>
      <c r="V203" t="s">
        <v>4742</v>
      </c>
      <c r="W203" t="str">
        <f t="shared" si="10"/>
        <v xml:space="preserve">    study_area_description_ti: "&lt;a href=\"09_glossary.html#study_area_description\" target=\"_blank\" data-bs-toggle=\"tooltip\" data-bs-title=\"Study Area Description: A description for each unique research or monitoring area including its location, the habitat type(s), land use(s) and habitat disturbances (where applicable).\"&gt;&lt;button type=\"button\" class=\"btn btn-bd-tip-info-hidden btn-sm position-relative\"&gt;.&lt;span class=\"position-absolute top-0 start-100 translate-middle\"&gt;{{ icon_info }}&lt;/span&gt;&lt;/button&gt;&lt;/a&gt;"</v>
      </c>
    </row>
    <row r="204" spans="1:23">
      <c r="A204" s="39"/>
      <c r="B204" s="39">
        <v>158</v>
      </c>
      <c r="C204" s="39" t="s">
        <v>429</v>
      </c>
      <c r="D204" s="52" t="s">
        <v>4792</v>
      </c>
      <c r="E204" s="39" t="s">
        <v>923</v>
      </c>
      <c r="F204" s="39" t="s">
        <v>772</v>
      </c>
      <c r="G204" s="52" t="s">
        <v>94</v>
      </c>
      <c r="H204" s="52" t="s">
        <v>249</v>
      </c>
      <c r="I204" s="52" t="s">
        <v>729</v>
      </c>
      <c r="J204" s="43" t="str">
        <f>IF(VLOOKUP(H204,find_replace!H:H,1,"false")=H204,"TRUE","FALSE")</f>
        <v>TRUE</v>
      </c>
      <c r="K204" s="97" t="s">
        <v>840</v>
      </c>
      <c r="L204" s="97" t="s">
        <v>860</v>
      </c>
      <c r="M204" s="72" t="str">
        <f t="shared" si="9"/>
        <v xml:space="preserve">    field_study_area_name: "Study Area Name"</v>
      </c>
      <c r="N204" s="51" t="str">
        <f t="shared" si="8"/>
        <v xml:space="preserve">    def_study_area_name: "A unique alphanumeric identifier for each study area (e.g.,'oilsands_ref1'). If only one area was surveyed, the Project Name and Study Area Name should be the same."</v>
      </c>
      <c r="O204" s="52"/>
      <c r="P204" s="98" t="b">
        <v>1</v>
      </c>
      <c r="Q204" s="101" t="b">
        <v>1</v>
      </c>
      <c r="R204" s="101" t="b">
        <v>1</v>
      </c>
      <c r="S204" s="100" t="s">
        <v>901</v>
      </c>
      <c r="T204" t="s">
        <v>902</v>
      </c>
      <c r="U204" s="13" t="s">
        <v>1907</v>
      </c>
      <c r="V204" t="s">
        <v>4742</v>
      </c>
      <c r="W204" t="str">
        <f t="shared" si="10"/>
        <v xml:space="preserve">    study_area_name_ti: "&lt;a href=\"09_glossary.html#study_area_name\" target=\"_blank\" data-bs-toggle=\"tooltip\" data-bs-title=\"Study Area Name: A unique alphanumeric identifier for each study area (e.g.,'oilsands_ref1'). If only one area was [survey](#survey)ed, the Project Name and Study Area Name should be the same.\"&gt;&lt;button type=\"button\" class=\"btn btn-bd-tip-info-hidden btn-sm position-relative\"&gt;.&lt;span class=\"position-absolute top-0 start-100 translate-middle\"&gt;{{ icon_info }}&lt;/span&gt;&lt;/button&gt;&lt;/a&gt;"</v>
      </c>
    </row>
    <row r="205" spans="1:23">
      <c r="A205" s="39"/>
      <c r="B205" s="39">
        <v>156</v>
      </c>
      <c r="C205" s="39" t="s">
        <v>0</v>
      </c>
      <c r="D205" s="43" t="s">
        <v>95</v>
      </c>
      <c r="E205" s="39"/>
      <c r="F205" s="39" t="s">
        <v>772</v>
      </c>
      <c r="G205" s="52" t="s">
        <v>94</v>
      </c>
      <c r="H205" s="52" t="s">
        <v>94</v>
      </c>
      <c r="I205" s="43" t="s">
        <v>95</v>
      </c>
      <c r="J205" s="43" t="str">
        <f>IF(VLOOKUP(H205,find_replace!H:H,1,"false")=H205,"TRUE","FALSE")</f>
        <v>TRUE</v>
      </c>
      <c r="K205" s="97" t="s">
        <v>403</v>
      </c>
      <c r="L205" s="97" t="s">
        <v>403</v>
      </c>
      <c r="M205" s="72" t="str">
        <f t="shared" si="9"/>
        <v xml:space="preserve">    term_study_area: "Study area"</v>
      </c>
      <c r="N205" s="51" t="str">
        <f t="shared" si="8"/>
        <v xml:space="preserve">    def_study_area: "A unique research, inventory or monitoring area (spatial boundary) within a project (there may be multiple study areas within a single project) (recorded as 'Study Area Name')."</v>
      </c>
      <c r="O205" s="52"/>
      <c r="P205" s="98" t="s">
        <v>51</v>
      </c>
      <c r="Q205" s="101" t="b">
        <v>1</v>
      </c>
      <c r="R205" s="101" t="b">
        <v>1</v>
      </c>
      <c r="S205" s="100" t="s">
        <v>901</v>
      </c>
      <c r="T205" t="s">
        <v>902</v>
      </c>
      <c r="U205" s="13" t="s">
        <v>1907</v>
      </c>
      <c r="V205" t="s">
        <v>4742</v>
      </c>
      <c r="W205" t="str">
        <f t="shared" si="10"/>
        <v xml:space="preserve">    study_area_ti: "&lt;a href=\"09_glossary.html#study_area\" target=\"_blank\" data-bs-toggle=\"tooltip\" data-bs-title=\"Study area: A unique research, inventory or monitoring area (spatial boundary) within a project (there may be multiple study areas within a single project) (recorded as 'Study Area Name').\"&gt;&lt;button type=\"button\" class=\"btn btn-bd-tip-info-hidden btn-sm position-relative\"&gt;.&lt;span class=\"position-absolute top-0 start-100 translate-middle\"&gt;{{ icon_info }}&lt;/span&gt;&lt;/button&gt;&lt;/a&gt;"</v>
      </c>
    </row>
    <row r="206" spans="1:23">
      <c r="A206" s="39"/>
      <c r="B206" s="39">
        <v>164</v>
      </c>
      <c r="C206" s="39" t="s">
        <v>429</v>
      </c>
      <c r="D206" s="52" t="s">
        <v>529</v>
      </c>
      <c r="E206" s="39" t="s">
        <v>923</v>
      </c>
      <c r="F206" s="39" t="s">
        <v>772</v>
      </c>
      <c r="G206" s="39" t="s">
        <v>518</v>
      </c>
      <c r="H206" s="52" t="s">
        <v>520</v>
      </c>
      <c r="I206" s="52" t="s">
        <v>765</v>
      </c>
      <c r="J206" s="43" t="str">
        <f>IF(VLOOKUP(H206,find_replace!H:H,1,"false")=H206,"TRUE","FALSE")</f>
        <v>TRUE</v>
      </c>
      <c r="K206" s="97" t="s">
        <v>831</v>
      </c>
      <c r="L206" s="97" t="s">
        <v>891</v>
      </c>
      <c r="M206" s="72" t="str">
        <f t="shared" si="9"/>
        <v xml:space="preserve">    field_survey_design_description: "Survey Design Description"</v>
      </c>
      <c r="N206" s="51" t="str">
        <f t="shared" si="8"/>
        <v xml:space="preserve">    def_survey_design_description: "A description of any additional details about the Survey Design."</v>
      </c>
      <c r="O206" s="52"/>
      <c r="P206" s="98" t="b">
        <v>0</v>
      </c>
      <c r="Q206" s="101" t="b">
        <v>1</v>
      </c>
      <c r="R206" s="101" t="b">
        <v>1</v>
      </c>
      <c r="S206" s="100" t="s">
        <v>901</v>
      </c>
      <c r="T206" t="s">
        <v>902</v>
      </c>
      <c r="U206" s="13" t="s">
        <v>1907</v>
      </c>
      <c r="V206" t="s">
        <v>4742</v>
      </c>
      <c r="W206" t="str">
        <f t="shared" si="10"/>
        <v xml:space="preserve">    survey_design_description_ti: "&lt;a href=\"09_glossary.html#survey_design_description\" target=\"_blank\" data-bs-toggle=\"tooltip\" data-bs-title=\"Survey Design Description: A description of any additional details about the [Survey Design](#survey_design).\"&gt;&lt;button type=\"button\" class=\"btn btn-bd-tip-info-hidden btn-sm position-relative\"&gt;.&lt;span class=\"position-absolute top-0 start-100 translate-middle\"&gt;{{ icon_info }}&lt;/span&gt;&lt;/button&gt;&lt;/a&gt;"</v>
      </c>
    </row>
    <row r="207" spans="1:23">
      <c r="A207" s="39"/>
      <c r="B207" s="39">
        <v>163</v>
      </c>
      <c r="C207" s="39" t="s">
        <v>429</v>
      </c>
      <c r="D207" s="52" t="s">
        <v>528</v>
      </c>
      <c r="E207" s="39" t="s">
        <v>923</v>
      </c>
      <c r="F207" s="39" t="s">
        <v>772</v>
      </c>
      <c r="G207" s="52" t="s">
        <v>518</v>
      </c>
      <c r="H207" s="52" t="s">
        <v>519</v>
      </c>
      <c r="I207" s="52" t="s">
        <v>730</v>
      </c>
      <c r="J207" s="43" t="str">
        <f>IF(VLOOKUP(H207,find_replace!H:H,1,"false")=H207,"TRUE","FALSE")</f>
        <v>TRUE</v>
      </c>
      <c r="K207" s="97" t="s">
        <v>841</v>
      </c>
      <c r="L207" s="97" t="s">
        <v>892</v>
      </c>
      <c r="M207" s="72" t="str">
        <f t="shared" si="9"/>
        <v xml:space="preserve">    field_survey_design: "Survey Design"</v>
      </c>
      <c r="N207" s="51" t="str">
        <f t="shared" ref="N207:N233" si="11">IF(K207="-","-",("    def_"&amp;H207&amp;": """&amp;L207&amp;""""))</f>
        <v xml:space="preserve">    def_survey_design: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v>
      </c>
      <c r="O207" s="52" t="b">
        <v>1</v>
      </c>
      <c r="P207" s="98" t="b">
        <v>1</v>
      </c>
      <c r="Q207" s="101" t="b">
        <v>1</v>
      </c>
      <c r="R207" s="101" t="b">
        <v>1</v>
      </c>
      <c r="S207" s="100" t="s">
        <v>901</v>
      </c>
      <c r="T207" t="s">
        <v>902</v>
      </c>
      <c r="U207" s="13" t="s">
        <v>1907</v>
      </c>
      <c r="V207" t="s">
        <v>4742</v>
      </c>
      <c r="W207" t="str">
        <f t="shared" si="10"/>
        <v xml:space="preserve">    survey_design_ti: "&lt;a href=\"09_glossary.html#survey_design\" target=\"_blank\" data-bs-toggle=\"tooltip\" data-bs-title=\"Survey Design: The spatial arrangement of remote cameras within the study area for an individual [survey](#survey). If 'Hierarchical (multiple)*/*,' include additional details in the [Survey Design Description](#survey_design_description). &lt;br&gt; &lt;br&gt; Note that we refer to different configurations of cameras more generally as study design and sampling design; however, the term '[Survey Design](#survey_design)' refers to study design as it applies to an individual [survey](#survey). There may be multiple [Survey Designs](#survey_design) for [surveys](#survey) within a project; if this occurs, the [Survey Design](#survey). should be reported separately for each [survey](#survey).\"&gt;&lt;button type=\"button\" class=\"btn btn-bd-tip-info-hidden btn-sm position-relative\"&gt;.&lt;span class=\"position-absolute top-0 start-100 translate-middle\"&gt;{{ icon_info }}&lt;/span&gt;&lt;/button&gt;&lt;/a&gt;"</v>
      </c>
    </row>
    <row r="208" spans="1:23">
      <c r="A208" s="39"/>
      <c r="B208" s="39">
        <v>165</v>
      </c>
      <c r="C208" s="39" t="s">
        <v>429</v>
      </c>
      <c r="D208" s="52" t="s">
        <v>530</v>
      </c>
      <c r="E208" s="39" t="s">
        <v>923</v>
      </c>
      <c r="F208" s="39" t="s">
        <v>772</v>
      </c>
      <c r="G208" s="52" t="s">
        <v>518</v>
      </c>
      <c r="H208" s="52" t="s">
        <v>521</v>
      </c>
      <c r="I208" s="52" t="s">
        <v>731</v>
      </c>
      <c r="J208" s="43" t="str">
        <f>IF(VLOOKUP(H208,find_replace!H:H,1,"false")=H208,"TRUE","FALSE")</f>
        <v>TRUE</v>
      </c>
      <c r="K208" s="97" t="s">
        <v>842</v>
      </c>
      <c r="L208" s="97" t="s">
        <v>861</v>
      </c>
      <c r="M208" s="72" t="str">
        <f t="shared" si="9"/>
        <v xml:space="preserve">    field_survey_name: "Survey Name"</v>
      </c>
      <c r="N208" s="51" t="str">
        <f t="shared" si="11"/>
        <v xml:space="preserve">    def_survey_name: "A unique alphanumeric identifier for each survey period (e.g., 'fortmc_001')."</v>
      </c>
      <c r="O208" s="52"/>
      <c r="P208" s="98" t="b">
        <v>1</v>
      </c>
      <c r="Q208" s="101" t="b">
        <v>1</v>
      </c>
      <c r="R208" s="101" t="b">
        <v>1</v>
      </c>
      <c r="S208" s="100" t="s">
        <v>901</v>
      </c>
      <c r="T208" t="s">
        <v>902</v>
      </c>
      <c r="U208" s="13" t="s">
        <v>1907</v>
      </c>
      <c r="V208" t="s">
        <v>4742</v>
      </c>
      <c r="W208" t="str">
        <f t="shared" si="10"/>
        <v xml:space="preserve">    survey_name_ti: "&lt;a href=\"09_glossary.html#survey_name\" target=\"_blank\" data-bs-toggle=\"tooltip\" data-bs-title=\"Survey Name: A unique alphanumeric identifier for each [survey](#survey) period (e.g., 'fortmc_001').\"&gt;&lt;button type=\"button\" class=\"btn btn-bd-tip-info-hidden btn-sm position-relative\"&gt;.&lt;span class=\"position-absolute top-0 start-100 translate-middle\"&gt;{{ icon_info }}&lt;/span&gt;&lt;/button&gt;&lt;/a&gt;"</v>
      </c>
    </row>
    <row r="209" spans="1:24">
      <c r="A209" s="39"/>
      <c r="B209" s="39">
        <v>166</v>
      </c>
      <c r="C209" s="39" t="s">
        <v>429</v>
      </c>
      <c r="D209" s="52" t="s">
        <v>531</v>
      </c>
      <c r="E209" s="39" t="s">
        <v>923</v>
      </c>
      <c r="F209" s="39" t="s">
        <v>772</v>
      </c>
      <c r="G209" s="52" t="s">
        <v>823</v>
      </c>
      <c r="H209" s="52" t="s">
        <v>522</v>
      </c>
      <c r="I209" s="52" t="s">
        <v>732</v>
      </c>
      <c r="J209" s="43" t="str">
        <f>IF(VLOOKUP(H209,find_replace!H:H,1,"false")=H209,"TRUE","FALSE")</f>
        <v>TRUE</v>
      </c>
      <c r="K209" s="97" t="s">
        <v>843</v>
      </c>
      <c r="L209" s="97" t="s">
        <v>884</v>
      </c>
      <c r="M209" s="72" t="str">
        <f t="shared" si="9"/>
        <v xml:space="preserve">    field_survey_objectives: "Survey Objectives"</v>
      </c>
      <c r="N209" s="51" t="str">
        <f t="shared" si="11"/>
        <v xml:space="preserve">    def_survey_objectives: "The specific objectives of each survey within a project, including the Target Species, the state variables (e.g., occupancy, density), and proposed modelling approach(es). Survey Objectives should be specific, measurable, achievable, relevant, and time-bound (i.e., SMART)."</v>
      </c>
      <c r="O209" s="52"/>
      <c r="P209" s="98" t="b">
        <v>1</v>
      </c>
      <c r="Q209" s="101" t="b">
        <v>1</v>
      </c>
      <c r="R209" s="101" t="b">
        <v>1</v>
      </c>
      <c r="S209" s="100" t="s">
        <v>901</v>
      </c>
      <c r="T209" t="s">
        <v>902</v>
      </c>
      <c r="U209" s="13" t="s">
        <v>1907</v>
      </c>
      <c r="V209" t="s">
        <v>4742</v>
      </c>
      <c r="W209" t="str">
        <f t="shared" si="10"/>
        <v xml:space="preserve">    survey_objectives_ti: "&lt;a href=\"09_glossary.html#survey_objectives\" target=\"_blank\" data-bs-toggle=\"tooltip\" data-bs-title=\"Survey Objectives: The specific objectives of each [survey](#survey) within a project, including the [Target Species](#target_species), the state variables (e.g., occupancy, [density](#density)), and proposed modelling approach(es). Survey Objectives should be specific, measurable, achievable, relevant, and time-bound (i.e., SMART).\"&gt;&lt;button type=\"button\" class=\"btn btn-bd-tip-info-hidden btn-sm position-relative\"&gt;.&lt;span class=\"position-absolute top-0 start-100 translate-middle\"&gt;{{ icon_info }}&lt;/span&gt;&lt;/button&gt;&lt;/a&gt;"</v>
      </c>
    </row>
    <row r="210" spans="1:24">
      <c r="A210" s="39"/>
      <c r="B210" s="39">
        <v>162</v>
      </c>
      <c r="C210" s="39" t="s">
        <v>0</v>
      </c>
      <c r="D210" s="43" t="s">
        <v>533</v>
      </c>
      <c r="E210" s="39"/>
      <c r="F210" s="39" t="s">
        <v>772</v>
      </c>
      <c r="G210" s="52" t="s">
        <v>518</v>
      </c>
      <c r="H210" s="52" t="s">
        <v>518</v>
      </c>
      <c r="I210" s="43" t="s">
        <v>533</v>
      </c>
      <c r="J210" s="43" t="str">
        <f>IF(VLOOKUP(H210,find_replace!H:H,1,"false")=H210,"TRUE","FALSE")</f>
        <v>TRUE</v>
      </c>
      <c r="K210" s="97" t="s">
        <v>833</v>
      </c>
      <c r="L210" s="97" t="s">
        <v>893</v>
      </c>
      <c r="M210" s="72" t="str">
        <f t="shared" si="9"/>
        <v xml:space="preserve">    term_survey: "Survey"</v>
      </c>
      <c r="N210" s="51" t="str">
        <f t="shared" si="11"/>
        <v xml:space="preserve">    def_survey: "A unique deployment period (temporal extent) within a project (recorded as 'Survey Name')."</v>
      </c>
      <c r="O210" s="52"/>
      <c r="P210" s="98" t="s">
        <v>51</v>
      </c>
      <c r="Q210" s="101" t="b">
        <v>1</v>
      </c>
      <c r="R210" s="101" t="b">
        <v>1</v>
      </c>
      <c r="S210" s="100" t="s">
        <v>901</v>
      </c>
      <c r="T210" t="s">
        <v>902</v>
      </c>
      <c r="U210" s="13" t="s">
        <v>1907</v>
      </c>
      <c r="V210" t="s">
        <v>4742</v>
      </c>
      <c r="W210" t="str">
        <f t="shared" si="10"/>
        <v xml:space="preserve">    survey_ti: "&lt;a href=\"09_glossary.html#survey\" target=\"_blank\" data-bs-toggle=\"tooltip\" data-bs-title=\"Survey: A unique deployment period (temporal extent) within a project (recorded as '[Survey Name](#survey_name)').\"&gt;&lt;button type=\"button\" class=\"btn btn-bd-tip-info-hidden btn-sm position-relative\"&gt;.&lt;span class=\"position-absolute top-0 start-100 translate-middle\"&gt;{{ icon_info }}&lt;/span&gt;&lt;/button&gt;&lt;/a&gt;"</v>
      </c>
    </row>
    <row r="211" spans="1:24">
      <c r="A211" s="39"/>
      <c r="B211" s="39">
        <v>169</v>
      </c>
      <c r="C211" s="39" t="s">
        <v>429</v>
      </c>
      <c r="D211" s="52" t="s">
        <v>242</v>
      </c>
      <c r="E211" s="39"/>
      <c r="F211" s="39" t="s">
        <v>772</v>
      </c>
      <c r="G211" s="52" t="s">
        <v>1313</v>
      </c>
      <c r="H211" s="52" t="s">
        <v>241</v>
      </c>
      <c r="I211" s="52" t="s">
        <v>733</v>
      </c>
      <c r="J211" s="43" t="str">
        <f>IF(VLOOKUP(H211,find_replace!H:H,1,"false")=H211,"TRUE","FALSE")</f>
        <v>TRUE</v>
      </c>
      <c r="K211" s="110" t="s">
        <v>422</v>
      </c>
      <c r="L211" s="110" t="s">
        <v>422</v>
      </c>
      <c r="M211" s="72" t="str">
        <f t="shared" si="9"/>
        <v xml:space="preserve">    field_tag: "Tag"</v>
      </c>
      <c r="N211" s="51" t="str">
        <f t="shared" si="11"/>
        <v xml:space="preserve">    def_tag: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O211" s="52"/>
      <c r="P211" s="98" t="s">
        <v>51</v>
      </c>
      <c r="Q211" s="101" t="b">
        <v>1</v>
      </c>
      <c r="R211" s="99" t="b">
        <v>0</v>
      </c>
      <c r="S211" s="100" t="s">
        <v>901</v>
      </c>
      <c r="T211" t="s">
        <v>902</v>
      </c>
      <c r="U211" s="13" t="s">
        <v>1907</v>
      </c>
      <c r="V211" t="s">
        <v>4742</v>
      </c>
      <c r="W211" t="str">
        <f t="shared" si="10"/>
        <v xml:space="preserve">    tag_ti: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level).\"&gt;&lt;button type=\"button\" class=\"btn btn-bd-tip-info-hidden btn-sm position-relative\"&gt;.&lt;span class=\"position-absolute top-0 start-100 translate-middle\"&gt;{{ icon_info }}&lt;/span&gt;&lt;/button&gt;&lt;/a&gt;"</v>
      </c>
    </row>
    <row r="212" spans="1:24">
      <c r="A212" s="39"/>
      <c r="B212" s="39">
        <v>170</v>
      </c>
      <c r="C212" s="39" t="s">
        <v>429</v>
      </c>
      <c r="D212" s="52" t="s">
        <v>4800</v>
      </c>
      <c r="E212" s="39" t="s">
        <v>923</v>
      </c>
      <c r="F212" s="39" t="s">
        <v>772</v>
      </c>
      <c r="G212" s="52" t="s">
        <v>823</v>
      </c>
      <c r="H212" s="52" t="s">
        <v>240</v>
      </c>
      <c r="I212" s="52" t="s">
        <v>734</v>
      </c>
      <c r="J212" s="43" t="str">
        <f>IF(VLOOKUP(H212,find_replace!H:H,1,"false")=H212,"TRUE","FALSE")</f>
        <v>TRUE</v>
      </c>
      <c r="K212" s="97" t="s">
        <v>844</v>
      </c>
      <c r="L212" s="97" t="s">
        <v>862</v>
      </c>
      <c r="M212" s="72" t="str">
        <f t="shared" si="9"/>
        <v xml:space="preserve">    field_target_species: "Target Species"</v>
      </c>
      <c r="N212" s="51" t="str">
        <f t="shared" si="11"/>
        <v xml:space="preserve">    def_target_species: "The common name(s) of the species that the survey was designed to detect."</v>
      </c>
      <c r="O212" s="52"/>
      <c r="P212" s="98" t="b">
        <v>1</v>
      </c>
      <c r="Q212" s="101" t="b">
        <v>1</v>
      </c>
      <c r="R212" s="101" t="b">
        <v>1</v>
      </c>
      <c r="S212" s="100" t="s">
        <v>901</v>
      </c>
      <c r="T212" t="s">
        <v>902</v>
      </c>
      <c r="U212" s="13" t="s">
        <v>1907</v>
      </c>
      <c r="V212" t="s">
        <v>4742</v>
      </c>
      <c r="W212" t="str">
        <f t="shared" si="10"/>
        <v xml:space="preserve">    target_species_ti: "&lt;a href=\"09_glossary.html#target_species\" target=\"_blank\" data-bs-toggle=\"tooltip\" data-bs-title=\"Target Species: The common name(s) of the species that the [survey](#survey) was designed to detect.\"&gt;&lt;button type=\"button\" class=\"btn btn-bd-tip-info-hidden btn-sm position-relative\"&gt;.&lt;span class=\"position-absolute top-0 start-100 translate-middle\"&gt;{{ icon_info }}&lt;/span&gt;&lt;/button&gt;&lt;/a&gt;"</v>
      </c>
    </row>
    <row r="213" spans="1:24">
      <c r="A213" s="39"/>
      <c r="B213" s="39">
        <v>173</v>
      </c>
      <c r="C213" s="39" t="s">
        <v>429</v>
      </c>
      <c r="D213" s="52" t="s">
        <v>506</v>
      </c>
      <c r="E213" s="39" t="s">
        <v>923</v>
      </c>
      <c r="F213" s="39" t="s">
        <v>772</v>
      </c>
      <c r="G213" s="39" t="s">
        <v>548</v>
      </c>
      <c r="H213" s="52" t="s">
        <v>1482</v>
      </c>
      <c r="I213" s="52" t="s">
        <v>766</v>
      </c>
      <c r="J213" s="43" t="str">
        <f>IF(VLOOKUP(H213,find_replace!H:H,1,"false")=H213,"TRUE","FALSE")</f>
        <v>TRUE</v>
      </c>
      <c r="K213" s="97" t="s">
        <v>313</v>
      </c>
      <c r="L213" s="97" t="s">
        <v>313</v>
      </c>
      <c r="M213" s="72" t="str">
        <f t="shared" si="9"/>
        <v xml:space="preserve">    field_test_image_taken: "Test Image Taken"</v>
      </c>
      <c r="N213" s="51" t="str">
        <f t="shared" si="11"/>
        <v xml:space="preserve">    def_test_image_taken: "Whether a test image (i.e., an image taken from a camera after it has been set up to provide a permanent record of the visit metadata) was taken. Arm the camera, from ~5 m in front, walk towards the camera while holding the Test Image Sheet."</v>
      </c>
      <c r="O213" s="52"/>
      <c r="P213" s="98" t="b">
        <v>0</v>
      </c>
      <c r="Q213" s="101" t="b">
        <v>1</v>
      </c>
      <c r="R213" s="101" t="b">
        <v>1</v>
      </c>
      <c r="S213" s="100" t="s">
        <v>901</v>
      </c>
      <c r="T213" t="s">
        <v>902</v>
      </c>
      <c r="U213" s="13" t="s">
        <v>1907</v>
      </c>
      <c r="V213" t="s">
        <v>4742</v>
      </c>
      <c r="W213" t="str">
        <f t="shared" si="10"/>
        <v xml:space="preserve">    test_image_taken_ti: "&lt;a href=\"09_glossary.html#test_image_taken\" target=\"_blank\" data-bs-toggle=\"tooltip\" data-bs-title=\"Test Image Taken: Whether a test image (i.e., an image taken from a camera after it has been set up to provide a permanent record of the visit metadata) was taken. Arm the camera, from ~5 m in front, walk towards the camera while holding the Test Image Sheet.\"&gt;&lt;button type=\"button\" class=\"btn btn-bd-tip-info-hidden btn-sm position-relative\"&gt;.&lt;span class=\"position-absolute top-0 start-100 translate-middle\"&gt;{{ icon_info }}&lt;/span&gt;&lt;/button&gt;&lt;/a&gt;"</v>
      </c>
    </row>
    <row r="214" spans="1:24">
      <c r="A214" s="39"/>
      <c r="B214" s="39">
        <v>172</v>
      </c>
      <c r="C214" s="39" t="s">
        <v>0</v>
      </c>
      <c r="D214" s="43" t="s">
        <v>84</v>
      </c>
      <c r="E214" s="39"/>
      <c r="F214" s="39" t="s">
        <v>772</v>
      </c>
      <c r="G214" s="39"/>
      <c r="H214" s="52" t="s">
        <v>82</v>
      </c>
      <c r="I214" s="43" t="s">
        <v>84</v>
      </c>
      <c r="J214" s="43" t="str">
        <f>IF(VLOOKUP(H214,find_replace!H:H,1,"false")=H214,"TRUE","FALSE")</f>
        <v>TRUE</v>
      </c>
      <c r="K214" s="97" t="s">
        <v>83</v>
      </c>
      <c r="L214" s="97" t="s">
        <v>83</v>
      </c>
      <c r="M214" s="72" t="str">
        <f t="shared" si="9"/>
        <v xml:space="preserve">    term_test_image: "Test image"</v>
      </c>
      <c r="N214" s="51" t="str">
        <f t="shared" si="11"/>
        <v xml:space="preserve">    def_test_image: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O214" s="52"/>
      <c r="P214" s="98" t="s">
        <v>51</v>
      </c>
      <c r="Q214" s="101" t="b">
        <v>1</v>
      </c>
      <c r="R214" s="101" t="b">
        <v>1</v>
      </c>
      <c r="S214" s="100" t="s">
        <v>901</v>
      </c>
      <c r="T214" t="s">
        <v>902</v>
      </c>
      <c r="U214" s="13" t="s">
        <v>1907</v>
      </c>
      <c r="V214" t="s">
        <v>4742</v>
      </c>
      <c r="W214" t="str">
        <f t="shared" si="10"/>
        <v xml:space="preserve">    test_image_ti: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errors.\"&gt;&lt;button type=\"button\" class=\"btn btn-bd-tip-info-hidden btn-sm position-relative\"&gt;.&lt;span class=\"position-absolute top-0 start-100 translate-middle\"&gt;{{ icon_info }}&lt;/span&gt;&lt;/button&gt;&lt;/a&gt;"</v>
      </c>
    </row>
    <row r="215" spans="1:24">
      <c r="A215" s="39"/>
      <c r="B215" s="39">
        <v>175</v>
      </c>
      <c r="C215" s="39" t="s">
        <v>0</v>
      </c>
      <c r="D215" s="43" t="s">
        <v>80</v>
      </c>
      <c r="E215" s="39"/>
      <c r="F215" s="39" t="s">
        <v>772</v>
      </c>
      <c r="G215" s="39"/>
      <c r="H215" s="52" t="s">
        <v>79</v>
      </c>
      <c r="I215" s="43" t="s">
        <v>80</v>
      </c>
      <c r="J215" s="43" t="str">
        <f>IF(VLOOKUP(H215,find_replace!H:H,1,"false")=H215,"TRUE","FALSE")</f>
        <v>TRUE</v>
      </c>
      <c r="K215" s="97" t="s">
        <v>836</v>
      </c>
      <c r="L215" s="97" t="s">
        <v>872</v>
      </c>
      <c r="M215" s="72" t="str">
        <f t="shared" si="9"/>
        <v xml:space="preserve">    term_timelapse_image: "Time-lapse image"</v>
      </c>
      <c r="N215" s="51" t="str">
        <f t="shared" si="11"/>
        <v xml:space="preserve">    def_timelapse_image: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O215" s="52"/>
      <c r="P215" s="98" t="s">
        <v>51</v>
      </c>
      <c r="Q215" s="101" t="b">
        <v>1</v>
      </c>
      <c r="R215" s="101" t="b">
        <v>1</v>
      </c>
      <c r="S215" s="100" t="s">
        <v>901</v>
      </c>
      <c r="T215" t="s">
        <v>902</v>
      </c>
      <c r="U215" s="13" t="s">
        <v>1907</v>
      </c>
      <c r="V215" t="s">
        <v>4742</v>
      </c>
      <c r="W215" t="str">
        <f t="shared" si="10"/>
        <v xml:space="preserve">    timelapse_image_ti: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[density](#density) estimators' such as REM or time-to-event (TTE) models; see Moeller et al., [2018] for advantages and disadvantages).\"&gt;&lt;button type=\"button\" class=\"btn btn-bd-tip-info-hidden btn-sm position-relative\"&gt;.&lt;span class=\"position-absolute top-0 start-100 translate-middle\"&gt;{{ icon_info }}&lt;/span&gt;&lt;/button&gt;&lt;/a&gt;"</v>
      </c>
    </row>
    <row r="216" spans="1:24">
      <c r="A216" s="39"/>
      <c r="B216" s="39">
        <v>177</v>
      </c>
      <c r="C216" s="39" t="s">
        <v>0</v>
      </c>
      <c r="D216" s="43" t="s">
        <v>77</v>
      </c>
      <c r="E216" s="39"/>
      <c r="F216" s="39" t="s">
        <v>772</v>
      </c>
      <c r="G216" s="39"/>
      <c r="H216" s="52" t="s">
        <v>1310</v>
      </c>
      <c r="I216" s="43" t="s">
        <v>77</v>
      </c>
      <c r="J216" s="43" t="str">
        <f>IF(VLOOKUP(H216,find_replace!H:H,1,"false")=H216,"TRUE","FALSE")</f>
        <v>TRUE</v>
      </c>
      <c r="K216" s="97" t="s">
        <v>845</v>
      </c>
      <c r="L216" s="97" t="s">
        <v>863</v>
      </c>
      <c r="M216" s="72" t="str">
        <f t="shared" si="9"/>
        <v xml:space="preserve">    term_total_number_of_cam_days: "Total number of camera days"</v>
      </c>
      <c r="N216" s="51" t="str">
        <f t="shared" si="11"/>
        <v xml:space="preserve">    def_total_number_of_cam_days: "The number of days that all cameras were active during the survey."</v>
      </c>
      <c r="O216" s="52"/>
      <c r="P216" s="98" t="s">
        <v>51</v>
      </c>
      <c r="Q216" s="99" t="b">
        <v>0</v>
      </c>
      <c r="R216" s="101" t="b">
        <v>1</v>
      </c>
      <c r="S216" s="100" t="s">
        <v>901</v>
      </c>
      <c r="T216" t="s">
        <v>902</v>
      </c>
      <c r="U216" s="13" t="s">
        <v>1907</v>
      </c>
      <c r="V216" t="s">
        <v>4742</v>
      </c>
      <c r="W216" t="str">
        <f t="shared" si="10"/>
        <v xml:space="preserve">    total_number_of_cam_days_ti: "&lt;a href=\"09_glossary.html#total_number_of_cam_days\" target=\"_blank\" data-bs-toggle=\"tooltip\" data-bs-title=\"Total number of camera days: The number of days that all cameras were active during the [survey](#survey).\"&gt;&lt;button type=\"button\" class=\"btn btn-bd-tip-info-hidden btn-sm position-relative\"&gt;.&lt;span class=\"position-absolute top-0 start-100 translate-middle\"&gt;{{ icon_info }}&lt;/span&gt;&lt;/button&gt;&lt;/a&gt;"</v>
      </c>
    </row>
    <row r="217" spans="1:24">
      <c r="A217" s="39"/>
      <c r="B217" s="39">
        <v>178</v>
      </c>
      <c r="C217" s="39" t="s">
        <v>0</v>
      </c>
      <c r="D217" s="43" t="s">
        <v>457</v>
      </c>
      <c r="E217" s="39"/>
      <c r="F217" s="39" t="s">
        <v>772</v>
      </c>
      <c r="G217" s="39"/>
      <c r="H217" s="52" t="s">
        <v>75</v>
      </c>
      <c r="I217" s="43" t="s">
        <v>457</v>
      </c>
      <c r="J217" s="43" t="str">
        <f>IF(VLOOKUP(H217,find_replace!H:H,1,"false")=H217,"TRUE","FALSE")</f>
        <v>TRUE</v>
      </c>
      <c r="K217" s="97" t="s">
        <v>76</v>
      </c>
      <c r="L217" s="97" t="s">
        <v>76</v>
      </c>
      <c r="M217" s="72" t="str">
        <f t="shared" si="9"/>
        <v xml:space="preserve">    term_trigger_event: "Trigger 'event'"</v>
      </c>
      <c r="N217" s="51" t="str">
        <f t="shared" si="11"/>
        <v xml:space="preserve">    def_trigger_event: "An activation of the camera detector(s) that initiates the capture of a single or multiple images, or the recording of video."</v>
      </c>
      <c r="O217" s="52"/>
      <c r="P217" s="98" t="s">
        <v>51</v>
      </c>
      <c r="Q217" s="101" t="b">
        <v>1</v>
      </c>
      <c r="R217" s="101" t="b">
        <v>1</v>
      </c>
      <c r="S217" s="100" t="s">
        <v>901</v>
      </c>
      <c r="T217" t="s">
        <v>902</v>
      </c>
      <c r="U217" s="13" t="s">
        <v>1907</v>
      </c>
      <c r="V217" t="s">
        <v>4742</v>
      </c>
      <c r="W217" t="str">
        <f t="shared" si="10"/>
        <v xml:space="preserve">    trigger_event_ti: "&lt;a href=\"09_glossary.html#trigger_event\" target=\"_blank\" data-bs-toggle=\"tooltip\" data-bs-title=\"Trigger 'event': An activation of the camera detector(s) that initiates the capture of a single or multiple images, or the recording of video.\"&gt;&lt;button type=\"button\" class=\"btn btn-bd-tip-info-hidden btn-sm position-relative\"&gt;.&lt;span class=\"position-absolute top-0 start-100 translate-middle\"&gt;{{ icon_info }}&lt;/span&gt;&lt;/button&gt;&lt;/a&gt;"</v>
      </c>
    </row>
    <row r="218" spans="1:24">
      <c r="A218" s="39"/>
      <c r="B218" s="39">
        <v>181</v>
      </c>
      <c r="C218" s="39" t="s">
        <v>0</v>
      </c>
      <c r="D218" s="43" t="s">
        <v>74</v>
      </c>
      <c r="E218" s="39"/>
      <c r="F218" s="39" t="s">
        <v>772</v>
      </c>
      <c r="G218" s="39"/>
      <c r="H218" s="52" t="s">
        <v>73</v>
      </c>
      <c r="I218" s="43" t="s">
        <v>74</v>
      </c>
      <c r="J218" s="43" t="str">
        <f>IF(VLOOKUP(H218,find_replace!H:H,1,"false")=H218,"TRUE","FALSE")</f>
        <v>TRUE</v>
      </c>
      <c r="K218" s="97" t="s">
        <v>404</v>
      </c>
      <c r="L218" s="97" t="s">
        <v>404</v>
      </c>
      <c r="M218" s="72" t="str">
        <f t="shared" si="9"/>
        <v xml:space="preserve">    term_trigger_speed: "Trigger speed"</v>
      </c>
      <c r="N218" s="51" t="str">
        <f t="shared" si="11"/>
        <v xml:space="preserve">    def_trigger_speed: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c r="O218" s="52"/>
      <c r="P218" s="98" t="s">
        <v>51</v>
      </c>
      <c r="Q218" s="99" t="b">
        <v>0</v>
      </c>
      <c r="R218" s="101" t="b">
        <v>1</v>
      </c>
      <c r="S218" s="100" t="s">
        <v>901</v>
      </c>
      <c r="T218" t="s">
        <v>902</v>
      </c>
      <c r="U218" s="13" t="s">
        <v>1907</v>
      </c>
      <c r="V218" t="s">
        <v>4742</v>
      </c>
      <c r="W218" t="str">
        <f t="shared" si="10"/>
        <v xml:space="preserve">    trigger_speed_ti: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speed).\"&gt;&lt;button type=\"button\" class=\"btn btn-bd-tip-info-hidden btn-sm position-relative\"&gt;.&lt;span class=\"position-absolute top-0 start-100 translate-middle\"&gt;{{ icon_info }}&lt;/span&gt;&lt;/button&gt;&lt;/a&gt;"</v>
      </c>
    </row>
    <row r="219" spans="1:24">
      <c r="A219" s="39"/>
      <c r="B219" s="39">
        <v>92</v>
      </c>
      <c r="C219" s="39" t="s">
        <v>0</v>
      </c>
      <c r="D219" s="43" t="s">
        <v>735</v>
      </c>
      <c r="E219" s="39"/>
      <c r="F219" s="39" t="s">
        <v>772</v>
      </c>
      <c r="G219" s="52" t="s">
        <v>822</v>
      </c>
      <c r="H219" s="52" t="s">
        <v>159</v>
      </c>
      <c r="I219" s="43" t="s">
        <v>1524</v>
      </c>
      <c r="J219" s="43" t="str">
        <f>IF(VLOOKUP(H219,find_replace!H:H,1,"false")=H219,"TRUE","FALSE")</f>
        <v>TRUE</v>
      </c>
      <c r="K219" s="97" t="s">
        <v>160</v>
      </c>
      <c r="L219" s="97" t="s">
        <v>160</v>
      </c>
      <c r="M219" s="72" t="str">
        <f t="shared" si="9"/>
        <v xml:space="preserve">    term_typeid_marked: "Marked individuals / populations / species"</v>
      </c>
      <c r="N219" s="51" t="str">
        <f t="shared" si="11"/>
        <v xml:space="preserve">    def_typeid_marked: "Individuals, populations, or species (varies with modelling approach and context) that can be identified using natural or artificial markings (e.g., coat patterns, scars, tags, collars)."</v>
      </c>
      <c r="O219" s="52"/>
      <c r="P219" s="98" t="s">
        <v>51</v>
      </c>
      <c r="Q219" s="99" t="b">
        <v>0</v>
      </c>
      <c r="R219" s="101" t="b">
        <v>1</v>
      </c>
      <c r="S219" s="100" t="s">
        <v>901</v>
      </c>
      <c r="T219" t="s">
        <v>902</v>
      </c>
      <c r="U219" s="13" t="s">
        <v>1907</v>
      </c>
      <c r="V219" t="s">
        <v>4742</v>
      </c>
      <c r="W219" t="str">
        <f t="shared" si="10"/>
        <v xml:space="preserve">    typeid_marked_ti: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collars).\"&gt;&lt;button type=\"button\" class=\"btn btn-bd-tip-info-hidden btn-sm position-relative\"&gt;.&lt;span class=\"position-absolute top-0 start-100 translate-middle\"&gt;{{ icon_info }}&lt;/span&gt;&lt;/button&gt;&lt;/a&gt;"</v>
      </c>
      <c r="X219" s="2"/>
    </row>
    <row r="220" spans="1:24">
      <c r="A220" s="39"/>
      <c r="B220" s="39">
        <v>111</v>
      </c>
      <c r="C220" s="39" t="s">
        <v>0</v>
      </c>
      <c r="D220" s="43" t="s">
        <v>736</v>
      </c>
      <c r="E220" s="39"/>
      <c r="F220" s="39" t="s">
        <v>772</v>
      </c>
      <c r="G220" s="52" t="s">
        <v>822</v>
      </c>
      <c r="H220" s="52" t="s">
        <v>143</v>
      </c>
      <c r="I220" s="43" t="s">
        <v>1516</v>
      </c>
      <c r="J220" s="43" t="str">
        <f>IF(VLOOKUP(H220,find_replace!H:H,1,"false")=H220,"TRUE","FALSE")</f>
        <v>TRUE</v>
      </c>
      <c r="K220" s="97" t="s">
        <v>423</v>
      </c>
      <c r="L220" s="97" t="s">
        <v>423</v>
      </c>
      <c r="M220" s="72" t="str">
        <f t="shared" si="9"/>
        <v xml:space="preserve">    term_typeid_partially_marked: "Partially marked individuals / populations / species"</v>
      </c>
      <c r="N220" s="51" t="str">
        <f t="shared" si="11"/>
        <v xml:space="preserve">    def_typeid_partially_marked: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O220" s="52"/>
      <c r="P220" s="98" t="s">
        <v>51</v>
      </c>
      <c r="Q220" s="99" t="b">
        <v>0</v>
      </c>
      <c r="R220" s="101" t="b">
        <v>1</v>
      </c>
      <c r="S220" s="100" t="s">
        <v>901</v>
      </c>
      <c r="T220" t="s">
        <v>902</v>
      </c>
      <c r="U220" s="13" t="s">
        <v>1907</v>
      </c>
      <c r="V220" t="s">
        <v>4742</v>
      </c>
      <c r="W220" t="str">
        <f t="shared" si="10"/>
        <v xml:space="preserve">    typeid_partially_marked_ti: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marked.\"&gt;&lt;button type=\"button\" class=\"btn btn-bd-tip-info-hidden btn-sm position-relative\"&gt;.&lt;span class=\"position-absolute top-0 start-100 translate-middle\"&gt;{{ icon_info }}&lt;/span&gt;&lt;/button&gt;&lt;/a&gt;"</v>
      </c>
    </row>
    <row r="221" spans="1:24">
      <c r="A221" s="39"/>
      <c r="B221" s="39">
        <v>182</v>
      </c>
      <c r="C221" s="39" t="s">
        <v>0</v>
      </c>
      <c r="D221" s="43" t="s">
        <v>72</v>
      </c>
      <c r="E221" s="39"/>
      <c r="F221" s="39" t="s">
        <v>772</v>
      </c>
      <c r="G221" s="52" t="s">
        <v>822</v>
      </c>
      <c r="H221" s="52" t="s">
        <v>71</v>
      </c>
      <c r="I221" s="43" t="s">
        <v>1508</v>
      </c>
      <c r="J221" s="43" t="str">
        <f>IF(VLOOKUP(H221,find_replace!H:H,1,"false")=H221,"TRUE","FALSE")</f>
        <v>TRUE</v>
      </c>
      <c r="K221" s="97" t="s">
        <v>424</v>
      </c>
      <c r="L221" s="97" t="s">
        <v>424</v>
      </c>
      <c r="M221" s="72" t="str">
        <f t="shared" si="9"/>
        <v xml:space="preserve">    term_typeid_unmarked: "Unmarked individuals / populations / species"</v>
      </c>
      <c r="N221" s="51" t="str">
        <f t="shared" si="11"/>
        <v xml:space="preserve">    def_typeid_unmarked: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O221" s="52"/>
      <c r="P221" s="98" t="s">
        <v>51</v>
      </c>
      <c r="Q221" s="99" t="b">
        <v>0</v>
      </c>
      <c r="R221" s="101" t="b">
        <v>1</v>
      </c>
      <c r="S221" s="100" t="s">
        <v>901</v>
      </c>
      <c r="T221" t="s">
        <v>902</v>
      </c>
      <c r="U221" s="13" t="s">
        <v>1907</v>
      </c>
      <c r="V221" t="s">
        <v>4742</v>
      </c>
      <c r="W221" t="str">
        <f t="shared" si="10"/>
        <v xml:space="preserve">    typeid_unmarked_ti: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2022).\"&gt;&lt;button type=\"button\" class=\"btn btn-bd-tip-info-hidden btn-sm position-relative\"&gt;.&lt;span class=\"position-absolute top-0 start-100 translate-middle\"&gt;{{ icon_info }}&lt;/span&gt;&lt;/button&gt;&lt;/a&gt;"</v>
      </c>
    </row>
    <row r="222" spans="1:24">
      <c r="A222" s="44"/>
      <c r="B222" s="44">
        <v>83</v>
      </c>
      <c r="C222" s="44" t="s">
        <v>0</v>
      </c>
      <c r="D222" s="43" t="s">
        <v>166</v>
      </c>
      <c r="E222" s="39"/>
      <c r="F222" s="44" t="s">
        <v>772</v>
      </c>
      <c r="G222" s="39"/>
      <c r="H222" s="104" t="s">
        <v>567</v>
      </c>
      <c r="I222" s="104" t="s">
        <v>166</v>
      </c>
      <c r="J222" s="43" t="str">
        <f>IF(VLOOKUP(H222,find_replace!H:H,1,"false")=H222,"TRUE","FALSE")</f>
        <v>TRUE</v>
      </c>
      <c r="K222" s="111" t="s">
        <v>382</v>
      </c>
      <c r="L222" s="111" t="s">
        <v>382</v>
      </c>
      <c r="M222" s="72" t="str">
        <f t="shared" si="9"/>
        <v xml:space="preserve">    term_use_intensity: "Intensity of use (Keim et al., 2019)"</v>
      </c>
      <c r="N222" s="51" t="str">
        <f t="shared" si="11"/>
        <v xml:space="preserve">    def_use_intensity: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O222" s="104"/>
      <c r="P222" s="112" t="s">
        <v>51</v>
      </c>
      <c r="Q222" s="112" t="b">
        <v>0</v>
      </c>
      <c r="R222" s="112" t="b">
        <v>1</v>
      </c>
      <c r="S222" s="100" t="s">
        <v>901</v>
      </c>
      <c r="T222" t="s">
        <v>902</v>
      </c>
      <c r="U222" s="13" t="s">
        <v>1907</v>
      </c>
      <c r="V222" t="s">
        <v>4742</v>
      </c>
      <c r="W222" t="str">
        <f t="shared" si="10"/>
        <v xml:space="preserve">    use_intensity_ti: "&lt;a href=\"09_glossary.html#use_intensity\" target=\"_blank\" data-bs-toggle=\"tooltip\" data-bs-title=\"Intensity of use (Keim et al., 2019):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2019).\"&gt;&lt;button type=\"button\" class=\"btn btn-bd-tip-info-hidden btn-sm position-relative\"&gt;.&lt;span class=\"position-absolute top-0 start-100 translate-middle\"&gt;{{ icon_info }}&lt;/span&gt;&lt;/button&gt;&lt;/a&gt;"</v>
      </c>
      <c r="X222" s="2"/>
    </row>
    <row r="223" spans="1:24">
      <c r="A223" s="44"/>
      <c r="B223" s="44"/>
      <c r="C223" s="44" t="s">
        <v>0</v>
      </c>
      <c r="D223" s="43" t="s">
        <v>566</v>
      </c>
      <c r="E223" s="39"/>
      <c r="F223" s="44" t="s">
        <v>772</v>
      </c>
      <c r="G223" s="39" t="s">
        <v>820</v>
      </c>
      <c r="H223" s="104" t="s">
        <v>567</v>
      </c>
      <c r="I223" s="104" t="s">
        <v>566</v>
      </c>
      <c r="J223" s="43" t="str">
        <f>IF(VLOOKUP(H223,find_replace!H:H,1,"false")=H223,"TRUE","FALSE")</f>
        <v>TRUE</v>
      </c>
      <c r="K223" s="111" t="s">
        <v>4778</v>
      </c>
      <c r="L223" s="111" t="s">
        <v>846</v>
      </c>
      <c r="M223" s="72" t="str">
        <f t="shared" si="9"/>
        <v xml:space="preserve">    term_use_intensity: "Intensity of use"</v>
      </c>
      <c r="N223" s="51" t="str">
        <f t="shared" si="11"/>
        <v xml:space="preserve">    def_use_intensity: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v>
      </c>
      <c r="O223" s="44"/>
      <c r="P223" s="44"/>
      <c r="Q223" s="44"/>
      <c r="R223" s="44"/>
      <c r="S223" s="100" t="s">
        <v>901</v>
      </c>
      <c r="T223" t="s">
        <v>902</v>
      </c>
      <c r="U223" s="13" t="s">
        <v>1907</v>
      </c>
      <c r="V223" t="s">
        <v>4742</v>
      </c>
      <c r="W223" t="str">
        <f t="shared" si="10"/>
        <v xml:space="preserve">    use_intensity_ti: "&lt;a href=\"09_glossary.html#use_intensity\" target=\"_blank\" data-bs-toggle=\"tooltip\" data-bs-title=\"Intensity of use: The expected number of use events of a specific resource unit during a unit of time' (i.e., 'how frequently a particular resource unit is used') (Keim et al., 2019). 'Intensity of use differs from probability of occupancy, selection or use, which can remain constant even when the intensity of use varies' (Keim, DeWitt, &amp; Lele, 2011; Lele et al., 2013).\"&gt;&lt;button type=\"button\" class=\"btn btn-bd-tip-info-hidden btn-sm position-relative\"&gt;.&lt;span class=\"position-absolute top-0 start-100 translate-middle\"&gt;{{ icon_info }}&lt;/span&gt;&lt;/button&gt;&lt;/a&gt;"</v>
      </c>
    </row>
    <row r="224" spans="1:24">
      <c r="A224" s="39"/>
      <c r="B224" s="39"/>
      <c r="C224" s="39" t="s">
        <v>0</v>
      </c>
      <c r="D224" s="43" t="s">
        <v>565</v>
      </c>
      <c r="E224" s="39"/>
      <c r="F224" s="39" t="s">
        <v>772</v>
      </c>
      <c r="G224" s="39" t="s">
        <v>820</v>
      </c>
      <c r="H224" s="52" t="s">
        <v>568</v>
      </c>
      <c r="I224" s="43" t="s">
        <v>565</v>
      </c>
      <c r="J224" s="43" t="str">
        <f>IF(VLOOKUP(H224,find_replace!H:H,1,"false")=H224,"TRUE","FALSE")</f>
        <v>TRUE</v>
      </c>
      <c r="K224" s="115" t="s">
        <v>781</v>
      </c>
      <c r="L224" s="115" t="s">
        <v>781</v>
      </c>
      <c r="M224" s="72" t="str">
        <f t="shared" si="9"/>
        <v xml:space="preserve">    term_use_probability: "Probability of use"</v>
      </c>
      <c r="N224" s="51" t="str">
        <f t="shared" si="11"/>
        <v xml:space="preserve">    def_use_probability: "The probability of at least one, use event of that resource unit during a unit of time' (i.e.,  would a particular resource unit be used at least once) (Keim et al., 2019)."</v>
      </c>
      <c r="O224" s="39"/>
      <c r="P224" s="39"/>
      <c r="Q224" s="39"/>
      <c r="R224" s="39"/>
      <c r="S224" s="100" t="s">
        <v>901</v>
      </c>
      <c r="T224" t="s">
        <v>902</v>
      </c>
      <c r="U224" s="13" t="s">
        <v>1907</v>
      </c>
      <c r="V224" t="s">
        <v>4742</v>
      </c>
      <c r="W224" t="str">
        <f t="shared" si="10"/>
        <v xml:space="preserve">    use_probability_ti: "&lt;a href=\"09_glossary.html#use_probability\" target=\"_blank\" data-bs-toggle=\"tooltip\" data-bs-title=\"Probability of use: The probability of at least one, use event of that resource unit during a unit of time' (i.e.,  would a particular resource unit be used at least once) (Keim et al., 2019).\"&gt;&lt;button type=\"button\" class=\"btn btn-bd-tip-info-hidden btn-sm position-relative\"&gt;.&lt;span class=\"position-absolute top-0 start-100 translate-middle\"&gt;{{ icon_info }}&lt;/span&gt;&lt;/button&gt;&lt;/a&gt;"</v>
      </c>
    </row>
    <row r="225" spans="1:23">
      <c r="A225" s="39"/>
      <c r="B225" s="39">
        <v>184</v>
      </c>
      <c r="C225" s="39" t="s">
        <v>429</v>
      </c>
      <c r="D225" s="52" t="s">
        <v>4814</v>
      </c>
      <c r="E225" s="39" t="s">
        <v>923</v>
      </c>
      <c r="F225" s="39" t="s">
        <v>772</v>
      </c>
      <c r="G225" s="39" t="s">
        <v>552</v>
      </c>
      <c r="H225" s="52" t="s">
        <v>1289</v>
      </c>
      <c r="I225" s="52" t="s">
        <v>737</v>
      </c>
      <c r="J225" s="43" t="str">
        <f>IF(VLOOKUP(H225,find_replace!H:H,1,"false")=H225,"TRUE","FALSE")</f>
        <v>TRUE</v>
      </c>
      <c r="K225" s="97" t="s">
        <v>405</v>
      </c>
      <c r="L225" s="97" t="s">
        <v>405</v>
      </c>
      <c r="M225" s="72" t="str">
        <f t="shared" si="9"/>
        <v xml:space="preserve">    field_utm_zone_cam_location: "UTM Zone Camera Location"</v>
      </c>
      <c r="N225" s="51" t="str">
        <f t="shared" si="11"/>
        <v xml:space="preserve">    def_utm_zone_cam_location: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v>
      </c>
      <c r="O225" s="52"/>
      <c r="P225" s="98" t="b">
        <v>1</v>
      </c>
      <c r="Q225" s="101" t="b">
        <v>1</v>
      </c>
      <c r="R225" s="101" t="b">
        <v>1</v>
      </c>
      <c r="S225" s="100" t="s">
        <v>901</v>
      </c>
      <c r="T225" t="s">
        <v>902</v>
      </c>
      <c r="U225" s="13" t="s">
        <v>1907</v>
      </c>
      <c r="V225" t="s">
        <v>4742</v>
      </c>
      <c r="W225" t="str">
        <f t="shared" si="10"/>
        <v xml:space="preserve">    utm_zone_cam_location_ti: "&lt;a href=\"09_glossary.html#utm_zone_cam_location\" target=\"_blank\" data-bs-toggle=\"tooltip\" data-bs-title=\"UTM Zone Camera 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&lt;br&gt;\"&gt;&lt;button type=\"button\" class=\"btn btn-bd-tip-info-hidden btn-sm position-relative\"&gt;.&lt;span class=\"position-absolute top-0 start-100 translate-middle\"&gt;{{ icon_info }}&lt;/span&gt;&lt;/button&gt;&lt;/a&gt;"</v>
      </c>
    </row>
    <row r="226" spans="1:23">
      <c r="A226" s="39"/>
      <c r="B226" s="39"/>
      <c r="C226" s="39" t="s">
        <v>0</v>
      </c>
      <c r="D226" s="39"/>
      <c r="E226" s="39"/>
      <c r="F226" s="39" t="s">
        <v>468</v>
      </c>
      <c r="G226" s="39"/>
      <c r="H226" s="39" t="s">
        <v>795</v>
      </c>
      <c r="I226" s="39" t="s">
        <v>669</v>
      </c>
      <c r="J226" s="43" t="str">
        <f>IF(VLOOKUP(H226,find_replace!H:H,1,"false")=H226,"TRUE","FALSE")</f>
        <v>TRUE</v>
      </c>
      <c r="K226" s="67" t="s">
        <v>1381</v>
      </c>
      <c r="L226" s="67" t="s">
        <v>1374</v>
      </c>
      <c r="M226" s="72" t="str">
        <f t="shared" si="9"/>
        <v xml:space="preserve">    term_variance: "Variance"</v>
      </c>
      <c r="N226" s="51" t="str">
        <f t="shared" si="11"/>
        <v xml:space="preserve">    def_variance: "The spread of numbers in a dataset compared to the mean of the dataset' (Clarke et al., 2023)."</v>
      </c>
      <c r="O226" s="39"/>
      <c r="P226" s="39"/>
      <c r="Q226" s="39"/>
      <c r="R226" s="39"/>
      <c r="S226" s="100" t="s">
        <v>901</v>
      </c>
      <c r="T226" t="s">
        <v>902</v>
      </c>
      <c r="U226" s="13" t="s">
        <v>1907</v>
      </c>
      <c r="V226" t="s">
        <v>4742</v>
      </c>
      <c r="W226" t="str">
        <f t="shared" si="10"/>
        <v xml:space="preserve">    variance_ti: "&lt;a href=\"09_glossary.html#variance\" target=\"_blank\" data-bs-toggle=\"tooltip\" data-bs-title=\"Variance: The spread of numbers in a dataset compared to the mean of the dataset' ({{ rtxt_clarke_et_al_2023 }}).\"&gt;&lt;button type=\"button\" class=\"btn btn-bd-tip-info-hidden btn-sm position-relative\"&gt;.&lt;span class=\"position-absolute top-0 start-100 translate-middle\"&gt;{{ icon_info }}&lt;/span&gt;&lt;/button&gt;&lt;/a&gt;"</v>
      </c>
    </row>
    <row r="227" spans="1:23">
      <c r="A227" s="39"/>
      <c r="B227" s="39">
        <v>189</v>
      </c>
      <c r="C227" s="39" t="s">
        <v>429</v>
      </c>
      <c r="D227" s="52" t="s">
        <v>508</v>
      </c>
      <c r="E227" s="39" t="s">
        <v>923</v>
      </c>
      <c r="F227" s="39" t="s">
        <v>772</v>
      </c>
      <c r="G227" s="39" t="s">
        <v>548</v>
      </c>
      <c r="H227" s="52" t="s">
        <v>310</v>
      </c>
      <c r="I227" s="52" t="s">
        <v>767</v>
      </c>
      <c r="J227" s="43" t="str">
        <f>IF(VLOOKUP(H227,find_replace!H:H,1,"false")=H227,"TRUE","FALSE")</f>
        <v>TRUE</v>
      </c>
      <c r="K227" s="97" t="s">
        <v>427</v>
      </c>
      <c r="L227" s="97" t="s">
        <v>427</v>
      </c>
      <c r="M227" s="72" t="str">
        <f t="shared" si="9"/>
        <v xml:space="preserve">    field_visit_comments: "Visit Comments"</v>
      </c>
      <c r="N227" s="51" t="str">
        <f t="shared" si="11"/>
        <v xml:space="preserve">    def_visit_comments: "Comments describing additional details about the deployment and*/or Service*/Retrieval visits."</v>
      </c>
      <c r="O227" s="52"/>
      <c r="P227" s="98" t="b">
        <v>0</v>
      </c>
      <c r="Q227" s="101" t="b">
        <v>1</v>
      </c>
      <c r="R227" s="99" t="b">
        <v>0</v>
      </c>
      <c r="S227" s="100" t="s">
        <v>901</v>
      </c>
      <c r="T227" t="s">
        <v>902</v>
      </c>
      <c r="U227" s="13" t="s">
        <v>1907</v>
      </c>
      <c r="V227" t="s">
        <v>4742</v>
      </c>
      <c r="W227" t="str">
        <f t="shared" si="10"/>
        <v xml:space="preserve">    visit_comments_ti: "&lt;a href=\"09_glossary.html#visit_comments\" target=\"_blank\" data-bs-toggle=\"tooltip\" data-bs-title=\"Visit Comments: Comments describing additional details about the deployment and*/or Service*/Retrieval visits.\"&gt;&lt;button type=\"button\" class=\"btn btn-bd-tip-info-hidden btn-sm position-relative\"&gt;.&lt;span class=\"position-absolute top-0 start-100 translate-middle\"&gt;{{ icon_info }}&lt;/span&gt;&lt;/button&gt;&lt;/a&gt;"</v>
      </c>
    </row>
    <row r="228" spans="1:23">
      <c r="A228" s="39"/>
      <c r="B228" s="39">
        <v>190</v>
      </c>
      <c r="C228" s="39" t="s">
        <v>0</v>
      </c>
      <c r="D228" s="43" t="s">
        <v>62</v>
      </c>
      <c r="E228" s="39"/>
      <c r="F228" s="39" t="s">
        <v>772</v>
      </c>
      <c r="G228" s="39" t="s">
        <v>546</v>
      </c>
      <c r="H228" s="52" t="s">
        <v>60</v>
      </c>
      <c r="I228" s="43" t="s">
        <v>62</v>
      </c>
      <c r="J228" s="43" t="str">
        <f>IF(VLOOKUP(H228,find_replace!H:H,1,"false")=H228,"TRUE","FALSE")</f>
        <v>TRUE</v>
      </c>
      <c r="K228" s="97" t="s">
        <v>61</v>
      </c>
      <c r="L228" s="97" t="s">
        <v>61</v>
      </c>
      <c r="M228" s="72" t="str">
        <f t="shared" si="9"/>
        <v xml:space="preserve">    term_visit_metadata: "Visit metadata"</v>
      </c>
      <c r="N228" s="51" t="str">
        <f t="shared" si="11"/>
        <v xml:space="preserve">    def_visit_metadata: "Metadata that should be collected each time a camera location is visited to deploy, Service*/Retrieval Field Datasheet."</v>
      </c>
      <c r="O228" s="52"/>
      <c r="P228" s="98" t="s">
        <v>51</v>
      </c>
      <c r="Q228" s="101" t="b">
        <v>1</v>
      </c>
      <c r="R228" s="101" t="b">
        <v>1</v>
      </c>
      <c r="S228" s="100" t="s">
        <v>901</v>
      </c>
      <c r="T228" t="s">
        <v>902</v>
      </c>
      <c r="U228" s="13" t="s">
        <v>1907</v>
      </c>
      <c r="V228" t="s">
        <v>4742</v>
      </c>
      <c r="W228" t="str">
        <f t="shared" si="10"/>
        <v xml:space="preserve">    visit_metadata_ti: "&lt;a href=\"09_glossary.html#visit_metadata\" target=\"_blank\" data-bs-toggle=\"tooltip\" data-bs-title=\"Visit metadata: Metadata that should be collected each time a camera location is visited to deploy, Service*/Retrieval Field Datasheet.\"&gt;&lt;button type=\"button\" class=\"btn btn-bd-tip-info-hidden btn-sm position-relative\"&gt;.&lt;span class=\"position-absolute top-0 start-100 translate-middle\"&gt;{{ icon_info }}&lt;/span&gt;&lt;/button&gt;&lt;/a&gt;"</v>
      </c>
    </row>
    <row r="229" spans="1:23">
      <c r="A229" s="39"/>
      <c r="B229" s="39">
        <v>188</v>
      </c>
      <c r="C229" s="39" t="s">
        <v>0</v>
      </c>
      <c r="D229" s="43" t="s">
        <v>65</v>
      </c>
      <c r="E229" s="39"/>
      <c r="F229" s="39" t="s">
        <v>772</v>
      </c>
      <c r="G229" s="39" t="s">
        <v>546</v>
      </c>
      <c r="H229" s="52" t="s">
        <v>63</v>
      </c>
      <c r="I229" s="43" t="s">
        <v>65</v>
      </c>
      <c r="J229" s="43" t="str">
        <f>IF(VLOOKUP(H229,find_replace!H:H,1,"false")=H229,"TRUE","FALSE")</f>
        <v>TRUE</v>
      </c>
      <c r="K229" s="97" t="s">
        <v>64</v>
      </c>
      <c r="L229" s="97" t="s">
        <v>64</v>
      </c>
      <c r="M229" s="72" t="str">
        <f t="shared" si="9"/>
        <v xml:space="preserve">    term_visit: "Visit"</v>
      </c>
      <c r="N229" s="51" t="str">
        <f t="shared" si="11"/>
        <v xml:space="preserve">    def_visit: "When a crew has gone to a location to deploy, service, or retrieve a remote camera."</v>
      </c>
      <c r="O229" s="52"/>
      <c r="P229" s="98" t="s">
        <v>51</v>
      </c>
      <c r="Q229" s="101" t="b">
        <v>1</v>
      </c>
      <c r="R229" s="101" t="b">
        <v>1</v>
      </c>
      <c r="S229" s="100" t="s">
        <v>901</v>
      </c>
      <c r="T229" t="s">
        <v>902</v>
      </c>
      <c r="U229" s="13" t="s">
        <v>1907</v>
      </c>
      <c r="V229" t="s">
        <v>4742</v>
      </c>
      <c r="W229" t="str">
        <f t="shared" si="10"/>
        <v xml:space="preserve">    visit_ti: "&lt;a href=\"09_glossary.html#visit\" target=\"_blank\" data-bs-toggle=\"tooltip\" data-bs-title=\"Visit: When a crew has gone to a location to deploy, service, or retrieve a remote camera.\"&gt;&lt;button type=\"button\" class=\"btn btn-bd-tip-info-hidden btn-sm position-relative\"&gt;.&lt;span class=\"position-absolute top-0 start-100 translate-middle\"&gt;{{ icon_info }}&lt;/span&gt;&lt;/button&gt;&lt;/a&gt;"</v>
      </c>
    </row>
    <row r="230" spans="1:23">
      <c r="A230" s="39"/>
      <c r="B230" s="39">
        <v>193</v>
      </c>
      <c r="C230" s="39" t="s">
        <v>429</v>
      </c>
      <c r="D230" s="52" t="s">
        <v>509</v>
      </c>
      <c r="E230" s="39" t="s">
        <v>923</v>
      </c>
      <c r="F230" s="39" t="s">
        <v>772</v>
      </c>
      <c r="G230" s="39" t="s">
        <v>553</v>
      </c>
      <c r="H230" s="52" t="s">
        <v>309</v>
      </c>
      <c r="I230" s="52" t="s">
        <v>768</v>
      </c>
      <c r="J230" s="43" t="str">
        <f>IF(VLOOKUP(H230,find_replace!H:H,1,"false")=H230,"TRUE","FALSE")</f>
        <v>TRUE</v>
      </c>
      <c r="K230" s="97" t="s">
        <v>426</v>
      </c>
      <c r="L230" s="97" t="s">
        <v>426</v>
      </c>
      <c r="M230" s="72" t="str">
        <f t="shared" si="9"/>
        <v xml:space="preserve">    field_walktest_complete: "Walktest Complete"</v>
      </c>
      <c r="N230" s="51" t="str">
        <f t="shared" si="11"/>
        <v xml:space="preserve">    def_walktest_complete: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O230" s="52"/>
      <c r="P230" s="98" t="b">
        <v>0</v>
      </c>
      <c r="Q230" s="101" t="b">
        <v>1</v>
      </c>
      <c r="R230" s="101" t="b">
        <v>1</v>
      </c>
      <c r="S230" s="100" t="s">
        <v>901</v>
      </c>
      <c r="T230" t="s">
        <v>902</v>
      </c>
      <c r="U230" s="13" t="s">
        <v>1907</v>
      </c>
      <c r="V230" t="s">
        <v>4742</v>
      </c>
      <c r="W230" t="str">
        <f t="shared" si="10"/>
        <v xml:space="preserve">    walktest_complete_ti: "&lt;a href=\"09_glossary.html#walktest_complete\" target=\"_blank\" data-bs-toggle=\"tooltip\" data-bs-title=\"Walktest 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flash).\"&gt;&lt;button type=\"button\" class=\"btn btn-bd-tip-info-hidden btn-sm position-relative\"&gt;.&lt;span class=\"position-absolute top-0 start-100 translate-middle\"&gt;{{ icon_info }}&lt;/span&gt;&lt;/button&gt;&lt;/a&gt;"</v>
      </c>
    </row>
    <row r="231" spans="1:23">
      <c r="A231" s="39"/>
      <c r="B231" s="39">
        <v>194</v>
      </c>
      <c r="C231" s="39" t="s">
        <v>429</v>
      </c>
      <c r="D231" s="52" t="s">
        <v>1870</v>
      </c>
      <c r="E231" s="39" t="s">
        <v>923</v>
      </c>
      <c r="F231" s="39" t="s">
        <v>772</v>
      </c>
      <c r="G231" s="39" t="s">
        <v>553</v>
      </c>
      <c r="H231" s="52" t="s">
        <v>307</v>
      </c>
      <c r="I231" s="52" t="s">
        <v>1461</v>
      </c>
      <c r="J231" s="43" t="str">
        <f>IF(VLOOKUP(H231,find_replace!H:H,1,"false")=H231,"TRUE","FALSE")</f>
        <v>TRUE</v>
      </c>
      <c r="K231" s="97" t="s">
        <v>308</v>
      </c>
      <c r="L231" s="97" t="s">
        <v>308</v>
      </c>
      <c r="M231" s="72" t="str">
        <f t="shared" si="9"/>
        <v xml:space="preserve">    field_walktest_distance: "Walktest Distance (m)"</v>
      </c>
      <c r="N231" s="51" t="str">
        <f t="shared" si="11"/>
        <v xml:space="preserve">    def_walktest_distance: "The horizontal distance from the camera at which the crew performs the walktest (metres; to the nearest 0.05 m). Leave blank if not applicable."</v>
      </c>
      <c r="O231" s="52" t="b">
        <v>1</v>
      </c>
      <c r="P231" s="98" t="b">
        <v>0</v>
      </c>
      <c r="Q231" s="101" t="b">
        <v>1</v>
      </c>
      <c r="R231" s="101" t="b">
        <v>1</v>
      </c>
      <c r="S231" s="100" t="s">
        <v>901</v>
      </c>
      <c r="T231" t="s">
        <v>902</v>
      </c>
      <c r="U231" s="13" t="s">
        <v>1907</v>
      </c>
      <c r="V231" t="s">
        <v>4742</v>
      </c>
      <c r="W231" t="str">
        <f t="shared" si="10"/>
        <v xml:space="preserve">    walktest_distance_ti: "&lt;a href=\"09_glossary.html#walktest_distance\" target=\"_blank\" data-bs-toggle=\"tooltip\" data-bs-title=\"Walktest Distance (m): The horizontal distance from the camera at which the crew performs the walktest (metres; to the nearest 0.05 m). Leave blank if not applicable.\"&gt;&lt;button type=\"button\" class=\"btn btn-bd-tip-info-hidden btn-sm position-relative\"&gt;.&lt;span class=\"position-absolute top-0 start-100 translate-middle\"&gt;{{ icon_info }}&lt;/span&gt;&lt;/button&gt;&lt;/a&gt;"</v>
      </c>
    </row>
    <row r="232" spans="1:23">
      <c r="A232" s="39"/>
      <c r="B232" s="39">
        <v>195</v>
      </c>
      <c r="C232" s="39" t="s">
        <v>429</v>
      </c>
      <c r="D232" s="52" t="s">
        <v>510</v>
      </c>
      <c r="E232" s="39" t="s">
        <v>923</v>
      </c>
      <c r="F232" s="39" t="s">
        <v>772</v>
      </c>
      <c r="G232" s="39" t="s">
        <v>553</v>
      </c>
      <c r="H232" s="52" t="s">
        <v>305</v>
      </c>
      <c r="I232" s="52" t="s">
        <v>769</v>
      </c>
      <c r="J232" s="43" t="str">
        <f>IF(VLOOKUP(H232,find_replace!H:H,1,"false")=H232,"TRUE","FALSE")</f>
        <v>TRUE</v>
      </c>
      <c r="K232" s="97" t="s">
        <v>306</v>
      </c>
      <c r="L232" s="97" t="s">
        <v>306</v>
      </c>
      <c r="M232" s="72" t="str">
        <f t="shared" si="9"/>
        <v xml:space="preserve">    field_walktest_height: "Walktest Height (m)"</v>
      </c>
      <c r="N232" s="51" t="str">
        <f t="shared" si="11"/>
        <v xml:space="preserve">    def_walktest_height: "The vertical distance from the camera at which the crew performs the walktest (metres; to the nearest 0.05 m). Leave blank if not applicable."</v>
      </c>
      <c r="O232" s="52" t="b">
        <v>1</v>
      </c>
      <c r="P232" s="98" t="b">
        <v>0</v>
      </c>
      <c r="Q232" s="101" t="b">
        <v>1</v>
      </c>
      <c r="R232" s="101" t="b">
        <v>1</v>
      </c>
      <c r="S232" s="100" t="s">
        <v>901</v>
      </c>
      <c r="T232" t="s">
        <v>902</v>
      </c>
      <c r="U232" s="13" t="s">
        <v>1907</v>
      </c>
      <c r="V232" t="s">
        <v>4742</v>
      </c>
      <c r="W232" t="str">
        <f t="shared" si="10"/>
        <v xml:space="preserve">    walktest_height_ti: "&lt;a href=\"09_glossary.html#walktest_height\" target=\"_blank\" data-bs-toggle=\"tooltip\" data-bs-title=\"Walktest Height (m): The vertical distance from the camera at which the crew performs the walktest (metres; to the nearest 0.05 m). Leave blank if not applicable.\"&gt;&lt;button type=\"button\" class=\"btn btn-bd-tip-info-hidden btn-sm position-relative\"&gt;.&lt;span class=\"position-absolute top-0 start-100 translate-middle\"&gt;{{ icon_info }}&lt;/span&gt;&lt;/button&gt;&lt;/a&gt;"</v>
      </c>
    </row>
    <row r="233" spans="1:23">
      <c r="A233" s="39"/>
      <c r="B233" s="39">
        <v>192</v>
      </c>
      <c r="C233" s="39" t="s">
        <v>0</v>
      </c>
      <c r="D233" s="43" t="s">
        <v>57</v>
      </c>
      <c r="E233" s="39"/>
      <c r="F233" s="39" t="s">
        <v>772</v>
      </c>
      <c r="G233" s="39" t="s">
        <v>553</v>
      </c>
      <c r="H233" s="52" t="s">
        <v>56</v>
      </c>
      <c r="I233" s="43" t="s">
        <v>57</v>
      </c>
      <c r="J233" s="43" t="str">
        <f>IF(VLOOKUP(H233,find_replace!H:H,1,"false")=H233,"TRUE","FALSE")</f>
        <v>TRUE</v>
      </c>
      <c r="K233" s="97" t="s">
        <v>425</v>
      </c>
      <c r="L233" s="97" t="s">
        <v>425</v>
      </c>
      <c r="M233" s="72" t="str">
        <f t="shared" si="9"/>
        <v xml:space="preserve">    term_walktest: "Walktest"</v>
      </c>
      <c r="N233" s="51" t="str">
        <f t="shared" si="11"/>
        <v xml:space="preserve">    def_walktest: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O233" s="52"/>
      <c r="P233" s="98" t="s">
        <v>51</v>
      </c>
      <c r="Q233" s="101" t="b">
        <v>1</v>
      </c>
      <c r="R233" s="101" t="b">
        <v>1</v>
      </c>
      <c r="S233" s="100" t="s">
        <v>901</v>
      </c>
      <c r="T233" t="s">
        <v>902</v>
      </c>
      <c r="U233" s="13" t="s">
        <v>1907</v>
      </c>
      <c r="V233" t="s">
        <v>4742</v>
      </c>
      <c r="W233" t="str">
        <f t="shared" si="10"/>
        <v xml:space="preserve">    walktest_ti: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flash).\"&gt;&lt;button type=\"button\" class=\"btn btn-bd-tip-info-hidden btn-sm position-relative\"&gt;.&lt;span class=\"position-absolute top-0 start-100 translate-middle\"&gt;{{ icon_info }}&lt;/span&gt;&lt;/button&gt;&lt;/a&gt;"</v>
      </c>
    </row>
  </sheetData>
  <autoFilter ref="A1:X233" xr:uid="{B9597082-29CB-45FC-A241-16B4E33864A2}">
    <sortState xmlns:xlrd2="http://schemas.microsoft.com/office/spreadsheetml/2017/richdata2" ref="A2:X233">
      <sortCondition ref="W1:W233"/>
    </sortState>
  </autoFilter>
  <conditionalFormatting sqref="H1:H1048576">
    <cfRule type="duplicateValues" dxfId="31" priority="4"/>
  </conditionalFormatting>
  <conditionalFormatting sqref="I1:J1 I2:I232">
    <cfRule type="duplicateValues" dxfId="30" priority="50"/>
  </conditionalFormatting>
  <conditionalFormatting sqref="K1:K5 K2:L6 K7:K1048576">
    <cfRule type="containsText" dxfId="29" priority="5" operator="containsText" text="&quot;">
      <formula>NOT(ISERROR(SEARCH("""",K1)))</formula>
    </cfRule>
  </conditionalFormatting>
  <conditionalFormatting sqref="L7">
    <cfRule type="containsText" dxfId="28" priority="1" operator="containsText" text="&quot;">
      <formula>NOT(ISERROR(SEARCH("""",L7)))</formula>
    </cfRule>
  </conditionalFormatting>
  <conditionalFormatting sqref="L31">
    <cfRule type="containsText" dxfId="27" priority="2" operator="containsText" text="&quot;">
      <formula>NOT(ISERROR(SEARCH("""",L31)))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598B4-E915-4F07-9ADD-2D242C27AB44}">
  <sheetPr>
    <tabColor theme="6" tint="0.79998168889431442"/>
  </sheetPr>
  <dimension ref="A2:A5"/>
  <sheetViews>
    <sheetView workbookViewId="0">
      <selection activeCell="D17" sqref="D17"/>
    </sheetView>
  </sheetViews>
  <sheetFormatPr defaultRowHeight="14.25"/>
  <cols>
    <col min="1" max="1" width="22" customWidth="1"/>
  </cols>
  <sheetData>
    <row r="2" spans="1:1">
      <c r="A2" s="116" t="s">
        <v>4823</v>
      </c>
    </row>
    <row r="3" spans="1:1">
      <c r="A3" s="116" t="s">
        <v>4824</v>
      </c>
    </row>
    <row r="5" spans="1:1">
      <c r="A5" s="73" t="s">
        <v>4825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52AA1-3F9F-41F5-A695-F3783B3CA1E4}">
  <sheetPr codeName="Sheet7">
    <tabColor theme="6" tint="0.79998168889431442"/>
  </sheetPr>
  <dimension ref="A1:A146"/>
  <sheetViews>
    <sheetView workbookViewId="0">
      <selection activeCell="C19" sqref="C19"/>
    </sheetView>
  </sheetViews>
  <sheetFormatPr defaultRowHeight="14.25"/>
  <cols>
    <col min="1" max="1" width="48.125" customWidth="1"/>
  </cols>
  <sheetData>
    <row r="1" spans="1:1">
      <c r="A1" t="s">
        <v>1931</v>
      </c>
    </row>
    <row r="2" spans="1:1">
      <c r="A2" t="s">
        <v>1932</v>
      </c>
    </row>
    <row r="3" spans="1:1">
      <c r="A3" t="s">
        <v>1933</v>
      </c>
    </row>
    <row r="4" spans="1:1">
      <c r="A4" t="s">
        <v>1934</v>
      </c>
    </row>
    <row r="5" spans="1:1">
      <c r="A5" t="s">
        <v>1935</v>
      </c>
    </row>
    <row r="6" spans="1:1">
      <c r="A6" t="s">
        <v>1936</v>
      </c>
    </row>
    <row r="7" spans="1:1">
      <c r="A7" t="s">
        <v>1937</v>
      </c>
    </row>
    <row r="8" spans="1:1">
      <c r="A8" t="s">
        <v>1938</v>
      </c>
    </row>
    <row r="9" spans="1:1">
      <c r="A9" t="s">
        <v>1939</v>
      </c>
    </row>
    <row r="10" spans="1:1">
      <c r="A10" t="s">
        <v>1940</v>
      </c>
    </row>
    <row r="11" spans="1:1">
      <c r="A11" t="s">
        <v>1941</v>
      </c>
    </row>
    <row r="12" spans="1:1">
      <c r="A12" t="s">
        <v>1942</v>
      </c>
    </row>
    <row r="13" spans="1:1">
      <c r="A13" t="s">
        <v>1943</v>
      </c>
    </row>
    <row r="14" spans="1:1">
      <c r="A14" t="s">
        <v>1944</v>
      </c>
    </row>
    <row r="15" spans="1:1">
      <c r="A15" t="s">
        <v>1945</v>
      </c>
    </row>
    <row r="16" spans="1:1">
      <c r="A16" t="s">
        <v>1946</v>
      </c>
    </row>
    <row r="17" spans="1:1">
      <c r="A17" t="s">
        <v>1947</v>
      </c>
    </row>
    <row r="18" spans="1:1">
      <c r="A18" t="s">
        <v>1948</v>
      </c>
    </row>
    <row r="19" spans="1:1">
      <c r="A19" t="s">
        <v>1949</v>
      </c>
    </row>
    <row r="20" spans="1:1">
      <c r="A20" t="s">
        <v>1950</v>
      </c>
    </row>
    <row r="21" spans="1:1">
      <c r="A21" t="s">
        <v>1951</v>
      </c>
    </row>
    <row r="22" spans="1:1">
      <c r="A22" t="s">
        <v>1952</v>
      </c>
    </row>
    <row r="23" spans="1:1">
      <c r="A23" t="s">
        <v>1953</v>
      </c>
    </row>
    <row r="24" spans="1:1">
      <c r="A24" t="s">
        <v>1954</v>
      </c>
    </row>
    <row r="25" spans="1:1">
      <c r="A25" t="s">
        <v>1955</v>
      </c>
    </row>
    <row r="26" spans="1:1">
      <c r="A26" t="s">
        <v>1956</v>
      </c>
    </row>
    <row r="27" spans="1:1">
      <c r="A27" t="s">
        <v>1957</v>
      </c>
    </row>
    <row r="28" spans="1:1">
      <c r="A28" t="s">
        <v>1937</v>
      </c>
    </row>
    <row r="29" spans="1:1">
      <c r="A29" t="s">
        <v>1958</v>
      </c>
    </row>
    <row r="30" spans="1:1">
      <c r="A30" t="s">
        <v>1959</v>
      </c>
    </row>
    <row r="31" spans="1:1">
      <c r="A31" t="s">
        <v>1960</v>
      </c>
    </row>
    <row r="32" spans="1:1">
      <c r="A32" t="s">
        <v>1961</v>
      </c>
    </row>
    <row r="33" spans="1:1">
      <c r="A33" t="s">
        <v>1962</v>
      </c>
    </row>
    <row r="34" spans="1:1">
      <c r="A34" t="s">
        <v>1963</v>
      </c>
    </row>
    <row r="35" spans="1:1">
      <c r="A35" t="s">
        <v>1964</v>
      </c>
    </row>
    <row r="36" spans="1:1">
      <c r="A36" t="s">
        <v>1965</v>
      </c>
    </row>
    <row r="37" spans="1:1">
      <c r="A37" t="s">
        <v>1966</v>
      </c>
    </row>
    <row r="38" spans="1:1">
      <c r="A38" t="s">
        <v>1967</v>
      </c>
    </row>
    <row r="39" spans="1:1">
      <c r="A39" t="s">
        <v>1968</v>
      </c>
    </row>
    <row r="40" spans="1:1">
      <c r="A40" t="s">
        <v>1969</v>
      </c>
    </row>
    <row r="41" spans="1:1">
      <c r="A41" t="s">
        <v>1970</v>
      </c>
    </row>
    <row r="42" spans="1:1">
      <c r="A42" t="s">
        <v>1971</v>
      </c>
    </row>
    <row r="43" spans="1:1">
      <c r="A43" t="s">
        <v>1972</v>
      </c>
    </row>
    <row r="44" spans="1:1">
      <c r="A44" t="s">
        <v>1973</v>
      </c>
    </row>
    <row r="45" spans="1:1">
      <c r="A45" t="s">
        <v>1974</v>
      </c>
    </row>
    <row r="46" spans="1:1">
      <c r="A46" t="s">
        <v>1975</v>
      </c>
    </row>
    <row r="47" spans="1:1">
      <c r="A47" t="s">
        <v>1976</v>
      </c>
    </row>
    <row r="48" spans="1:1">
      <c r="A48" t="s">
        <v>1977</v>
      </c>
    </row>
    <row r="49" spans="1:1">
      <c r="A49" t="s">
        <v>1978</v>
      </c>
    </row>
    <row r="50" spans="1:1">
      <c r="A50" t="s">
        <v>1972</v>
      </c>
    </row>
    <row r="51" spans="1:1">
      <c r="A51" t="s">
        <v>1979</v>
      </c>
    </row>
    <row r="52" spans="1:1">
      <c r="A52" t="s">
        <v>1980</v>
      </c>
    </row>
    <row r="53" spans="1:1">
      <c r="A53" t="s">
        <v>1981</v>
      </c>
    </row>
    <row r="54" spans="1:1">
      <c r="A54" t="s">
        <v>1982</v>
      </c>
    </row>
    <row r="55" spans="1:1">
      <c r="A55" t="s">
        <v>1983</v>
      </c>
    </row>
    <row r="56" spans="1:1">
      <c r="A56" t="s">
        <v>1984</v>
      </c>
    </row>
    <row r="57" spans="1:1">
      <c r="A57" t="s">
        <v>1985</v>
      </c>
    </row>
    <row r="58" spans="1:1">
      <c r="A58" t="s">
        <v>1986</v>
      </c>
    </row>
    <row r="59" spans="1:1">
      <c r="A59" t="s">
        <v>1987</v>
      </c>
    </row>
    <row r="60" spans="1:1">
      <c r="A60" t="s">
        <v>1988</v>
      </c>
    </row>
    <row r="61" spans="1:1">
      <c r="A61" t="s">
        <v>1989</v>
      </c>
    </row>
    <row r="62" spans="1:1">
      <c r="A62" t="s">
        <v>1990</v>
      </c>
    </row>
    <row r="63" spans="1:1">
      <c r="A63" t="s">
        <v>1991</v>
      </c>
    </row>
    <row r="64" spans="1:1">
      <c r="A64" t="s">
        <v>1992</v>
      </c>
    </row>
    <row r="65" spans="1:1">
      <c r="A65" t="s">
        <v>1993</v>
      </c>
    </row>
    <row r="66" spans="1:1">
      <c r="A66" t="s">
        <v>1994</v>
      </c>
    </row>
    <row r="67" spans="1:1">
      <c r="A67" t="s">
        <v>1995</v>
      </c>
    </row>
    <row r="68" spans="1:1">
      <c r="A68" t="s">
        <v>1996</v>
      </c>
    </row>
    <row r="69" spans="1:1">
      <c r="A69" t="s">
        <v>1994</v>
      </c>
    </row>
    <row r="70" spans="1:1">
      <c r="A70" t="s">
        <v>1997</v>
      </c>
    </row>
    <row r="71" spans="1:1">
      <c r="A71" t="s">
        <v>1998</v>
      </c>
    </row>
    <row r="72" spans="1:1">
      <c r="A72" t="s">
        <v>1999</v>
      </c>
    </row>
    <row r="73" spans="1:1">
      <c r="A73" t="s">
        <v>2000</v>
      </c>
    </row>
    <row r="74" spans="1:1">
      <c r="A74" t="s">
        <v>2001</v>
      </c>
    </row>
    <row r="75" spans="1:1">
      <c r="A75" t="s">
        <v>2002</v>
      </c>
    </row>
    <row r="76" spans="1:1">
      <c r="A76" t="s">
        <v>2003</v>
      </c>
    </row>
    <row r="77" spans="1:1">
      <c r="A77" t="s">
        <v>2004</v>
      </c>
    </row>
    <row r="78" spans="1:1">
      <c r="A78" t="s">
        <v>2005</v>
      </c>
    </row>
    <row r="79" spans="1:1">
      <c r="A79" t="s">
        <v>2006</v>
      </c>
    </row>
    <row r="80" spans="1:1">
      <c r="A80" t="s">
        <v>2007</v>
      </c>
    </row>
    <row r="81" spans="1:1">
      <c r="A81" t="s">
        <v>2008</v>
      </c>
    </row>
    <row r="82" spans="1:1">
      <c r="A82" t="s">
        <v>2009</v>
      </c>
    </row>
    <row r="83" spans="1:1">
      <c r="A83" t="s">
        <v>2010</v>
      </c>
    </row>
    <row r="84" spans="1:1">
      <c r="A84" t="s">
        <v>2011</v>
      </c>
    </row>
    <row r="85" spans="1:1">
      <c r="A85" t="s">
        <v>2012</v>
      </c>
    </row>
    <row r="86" spans="1:1">
      <c r="A86" t="s">
        <v>2013</v>
      </c>
    </row>
    <row r="87" spans="1:1">
      <c r="A87" t="s">
        <v>2014</v>
      </c>
    </row>
    <row r="88" spans="1:1">
      <c r="A88" t="s">
        <v>2015</v>
      </c>
    </row>
    <row r="89" spans="1:1">
      <c r="A89" t="s">
        <v>2016</v>
      </c>
    </row>
    <row r="90" spans="1:1">
      <c r="A90" t="s">
        <v>2017</v>
      </c>
    </row>
    <row r="91" spans="1:1">
      <c r="A91" t="s">
        <v>2018</v>
      </c>
    </row>
    <row r="92" spans="1:1">
      <c r="A92" t="s">
        <v>2019</v>
      </c>
    </row>
    <row r="93" spans="1:1">
      <c r="A93" t="s">
        <v>2020</v>
      </c>
    </row>
    <row r="94" spans="1:1">
      <c r="A94" t="s">
        <v>2018</v>
      </c>
    </row>
    <row r="95" spans="1:1">
      <c r="A95" t="s">
        <v>2021</v>
      </c>
    </row>
    <row r="96" spans="1:1">
      <c r="A96" t="s">
        <v>2022</v>
      </c>
    </row>
    <row r="97" spans="1:1">
      <c r="A97" t="s">
        <v>2023</v>
      </c>
    </row>
    <row r="98" spans="1:1">
      <c r="A98" t="s">
        <v>2024</v>
      </c>
    </row>
    <row r="99" spans="1:1">
      <c r="A99" t="s">
        <v>2025</v>
      </c>
    </row>
    <row r="100" spans="1:1">
      <c r="A100" t="s">
        <v>2026</v>
      </c>
    </row>
    <row r="101" spans="1:1">
      <c r="A101" t="s">
        <v>2027</v>
      </c>
    </row>
    <row r="102" spans="1:1">
      <c r="A102" t="s">
        <v>2028</v>
      </c>
    </row>
    <row r="103" spans="1:1">
      <c r="A103" t="s">
        <v>2029</v>
      </c>
    </row>
    <row r="104" spans="1:1">
      <c r="A104" t="s">
        <v>2030</v>
      </c>
    </row>
    <row r="105" spans="1:1">
      <c r="A105" t="s">
        <v>2031</v>
      </c>
    </row>
    <row r="106" spans="1:1">
      <c r="A106" t="s">
        <v>2032</v>
      </c>
    </row>
    <row r="107" spans="1:1">
      <c r="A107" t="s">
        <v>2033</v>
      </c>
    </row>
    <row r="108" spans="1:1">
      <c r="A108" t="s">
        <v>2034</v>
      </c>
    </row>
    <row r="109" spans="1:1">
      <c r="A109" t="s">
        <v>2035</v>
      </c>
    </row>
    <row r="110" spans="1:1">
      <c r="A110" t="s">
        <v>2036</v>
      </c>
    </row>
    <row r="111" spans="1:1">
      <c r="A111" t="s">
        <v>2037</v>
      </c>
    </row>
    <row r="112" spans="1:1">
      <c r="A112" t="s">
        <v>2038</v>
      </c>
    </row>
    <row r="113" spans="1:1">
      <c r="A113" t="s">
        <v>2039</v>
      </c>
    </row>
    <row r="114" spans="1:1">
      <c r="A114" t="s">
        <v>4744</v>
      </c>
    </row>
    <row r="115" spans="1:1">
      <c r="A115" s="73" t="s">
        <v>4745</v>
      </c>
    </row>
    <row r="116" spans="1:1">
      <c r="A116" s="73" t="s">
        <v>4746</v>
      </c>
    </row>
    <row r="117" spans="1:1">
      <c r="A117" t="s">
        <v>4747</v>
      </c>
    </row>
    <row r="118" spans="1:1">
      <c r="A118" t="s">
        <v>4748</v>
      </c>
    </row>
    <row r="119" spans="1:1">
      <c r="A119" t="s">
        <v>4749</v>
      </c>
    </row>
    <row r="120" spans="1:1">
      <c r="A120" t="s">
        <v>4750</v>
      </c>
    </row>
    <row r="121" spans="1:1">
      <c r="A121" t="s">
        <v>4751</v>
      </c>
    </row>
    <row r="122" spans="1:1">
      <c r="A122" t="s">
        <v>4752</v>
      </c>
    </row>
    <row r="123" spans="1:1">
      <c r="A123" t="s">
        <v>4753</v>
      </c>
    </row>
    <row r="124" spans="1:1">
      <c r="A124" t="s">
        <v>4754</v>
      </c>
    </row>
    <row r="125" spans="1:1">
      <c r="A125" t="s">
        <v>4755</v>
      </c>
    </row>
    <row r="126" spans="1:1">
      <c r="A126" t="s">
        <v>4756</v>
      </c>
    </row>
    <row r="127" spans="1:1">
      <c r="A127" t="s">
        <v>4757</v>
      </c>
    </row>
    <row r="128" spans="1:1">
      <c r="A128" t="s">
        <v>4758</v>
      </c>
    </row>
    <row r="129" spans="1:1">
      <c r="A129" t="s">
        <v>4759</v>
      </c>
    </row>
    <row r="130" spans="1:1">
      <c r="A130" t="s">
        <v>4760</v>
      </c>
    </row>
    <row r="131" spans="1:1">
      <c r="A131" t="s">
        <v>4761</v>
      </c>
    </row>
    <row r="132" spans="1:1">
      <c r="A132" t="s">
        <v>4762</v>
      </c>
    </row>
    <row r="133" spans="1:1">
      <c r="A133" t="s">
        <v>4763</v>
      </c>
    </row>
    <row r="134" spans="1:1">
      <c r="A134" t="s">
        <v>4764</v>
      </c>
    </row>
    <row r="135" spans="1:1">
      <c r="A135" t="s">
        <v>4765</v>
      </c>
    </row>
    <row r="136" spans="1:1">
      <c r="A136" t="s">
        <v>4766</v>
      </c>
    </row>
    <row r="137" spans="1:1">
      <c r="A137" t="s">
        <v>4767</v>
      </c>
    </row>
    <row r="138" spans="1:1">
      <c r="A138" t="s">
        <v>4826</v>
      </c>
    </row>
    <row r="139" spans="1:1">
      <c r="A139" t="s">
        <v>4827</v>
      </c>
    </row>
    <row r="140" spans="1:1">
      <c r="A140" t="s">
        <v>4828</v>
      </c>
    </row>
    <row r="141" spans="1:1">
      <c r="A141" t="s">
        <v>4829</v>
      </c>
    </row>
    <row r="142" spans="1:1">
      <c r="A142" t="s">
        <v>4830</v>
      </c>
    </row>
    <row r="143" spans="1:1">
      <c r="A143" t="s">
        <v>4831</v>
      </c>
    </row>
    <row r="144" spans="1:1">
      <c r="A144" t="s">
        <v>4831</v>
      </c>
    </row>
    <row r="145" spans="1:1">
      <c r="A145" t="s">
        <v>4832</v>
      </c>
    </row>
    <row r="146" spans="1:1">
      <c r="A146" t="s">
        <v>4833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0D40C-5D0B-430F-839C-D21931F81CE6}">
  <sheetPr codeName="Sheet6">
    <tabColor theme="6" tint="0.79998168889431442"/>
  </sheetPr>
  <dimension ref="A1:I147"/>
  <sheetViews>
    <sheetView workbookViewId="0">
      <selection activeCell="G13" sqref="G13"/>
    </sheetView>
  </sheetViews>
  <sheetFormatPr defaultRowHeight="14.25"/>
  <cols>
    <col min="1" max="1" width="15.875" style="4" bestFit="1" customWidth="1"/>
    <col min="2" max="3" width="20.875" style="4" customWidth="1"/>
    <col min="4" max="4" width="29.125" style="4" customWidth="1"/>
    <col min="5" max="5" width="48.75" style="4" customWidth="1"/>
    <col min="6" max="6" width="13.125" customWidth="1"/>
    <col min="7" max="7" width="34.125" style="11" customWidth="1"/>
    <col min="8" max="8" width="65" style="4" hidden="1" customWidth="1"/>
    <col min="9" max="9" width="47.375" style="4" customWidth="1"/>
  </cols>
  <sheetData>
    <row r="1" spans="1:9" ht="15">
      <c r="A1" s="5" t="s">
        <v>436</v>
      </c>
      <c r="B1" s="1" t="s">
        <v>428</v>
      </c>
      <c r="C1" s="5" t="s">
        <v>428</v>
      </c>
      <c r="D1" s="5" t="s">
        <v>347</v>
      </c>
      <c r="E1" s="5" t="s">
        <v>431</v>
      </c>
      <c r="F1" t="s">
        <v>1003</v>
      </c>
      <c r="G1" s="9" t="s">
        <v>630</v>
      </c>
      <c r="H1" s="5" t="s">
        <v>454</v>
      </c>
      <c r="I1" s="21" t="s">
        <v>1002</v>
      </c>
    </row>
    <row r="2" spans="1:9" ht="15">
      <c r="A2" s="5"/>
      <c r="B2" s="1" t="s">
        <v>773</v>
      </c>
      <c r="C2" s="5"/>
      <c r="D2" s="5"/>
      <c r="E2" s="5" t="s">
        <v>1312</v>
      </c>
      <c r="G2" s="9"/>
      <c r="H2" s="5"/>
      <c r="I2" s="21"/>
    </row>
    <row r="3" spans="1:9" ht="15">
      <c r="A3" s="5"/>
      <c r="B3" s="1" t="s">
        <v>773</v>
      </c>
      <c r="C3" s="5"/>
      <c r="D3" s="5"/>
      <c r="E3" s="5"/>
      <c r="G3" s="9"/>
      <c r="H3" s="5"/>
      <c r="I3" s="21"/>
    </row>
    <row r="4" spans="1:9">
      <c r="A4" s="4" t="s">
        <v>772</v>
      </c>
      <c r="B4" t="s">
        <v>4</v>
      </c>
      <c r="C4" t="s">
        <v>1</v>
      </c>
      <c r="D4" t="s">
        <v>21</v>
      </c>
      <c r="E4" t="s">
        <v>924</v>
      </c>
      <c r="F4" t="s">
        <v>923</v>
      </c>
      <c r="G4" s="10" t="s">
        <v>570</v>
      </c>
      <c r="I4" s="4" t="str">
        <f t="shared" ref="I4:I56" si="0">"    "&amp;C4&amp;"_"&amp;D4&amp;": """&amp;E4&amp;""""</f>
        <v xml:space="preserve">    name_mod_2flankspim: "Spatial partial identity model (2-flank SPIM)"</v>
      </c>
    </row>
    <row r="5" spans="1:9">
      <c r="A5" s="4" t="s">
        <v>772</v>
      </c>
      <c r="B5" t="s">
        <v>4</v>
      </c>
      <c r="C5" t="s">
        <v>1</v>
      </c>
      <c r="D5" t="s">
        <v>31</v>
      </c>
      <c r="E5" t="s">
        <v>30</v>
      </c>
      <c r="G5" s="10" t="s">
        <v>571</v>
      </c>
      <c r="I5" s="4" t="str">
        <f t="shared" si="0"/>
        <v xml:space="preserve">    name_mod_behaviour: "Behaviour"</v>
      </c>
    </row>
    <row r="6" spans="1:9">
      <c r="A6" s="4" t="s">
        <v>772</v>
      </c>
      <c r="B6" t="s">
        <v>4</v>
      </c>
      <c r="C6" t="s">
        <v>1</v>
      </c>
      <c r="D6" t="s">
        <v>22</v>
      </c>
      <c r="E6" t="s">
        <v>1005</v>
      </c>
      <c r="F6" t="s">
        <v>923</v>
      </c>
      <c r="G6" s="10" t="s">
        <v>572</v>
      </c>
      <c r="I6" s="4" t="str">
        <f t="shared" si="0"/>
        <v xml:space="preserve">    name_mod_catspim: "Categorical partial identity model (Categorical SPIM; catSPIM)"</v>
      </c>
    </row>
    <row r="7" spans="1:9">
      <c r="A7" s="4" t="s">
        <v>772</v>
      </c>
      <c r="B7" t="s">
        <v>4</v>
      </c>
      <c r="C7" t="s">
        <v>1</v>
      </c>
      <c r="D7" t="s">
        <v>29</v>
      </c>
      <c r="E7" t="s">
        <v>438</v>
      </c>
      <c r="F7" t="s">
        <v>923</v>
      </c>
      <c r="G7" s="10" t="s">
        <v>573</v>
      </c>
      <c r="I7" s="4" t="str">
        <f t="shared" si="0"/>
        <v xml:space="preserve">    name_mod_cr_cmr: "Capture-recapture (CR) / Capture-mark-recapture (CMR)"</v>
      </c>
    </row>
    <row r="8" spans="1:9">
      <c r="A8" s="4" t="s">
        <v>772</v>
      </c>
      <c r="B8" t="s">
        <v>4</v>
      </c>
      <c r="C8" t="s">
        <v>1</v>
      </c>
      <c r="D8" t="s">
        <v>36</v>
      </c>
      <c r="E8" t="s">
        <v>35</v>
      </c>
      <c r="G8" s="10" t="s">
        <v>592</v>
      </c>
      <c r="I8" s="4" t="str">
        <f t="shared" si="0"/>
        <v xml:space="preserve">    name_mod_divers_rich: "Species diversity &amp; richness"</v>
      </c>
    </row>
    <row r="9" spans="1:9">
      <c r="A9" s="4" t="s">
        <v>772</v>
      </c>
      <c r="B9" t="s">
        <v>4</v>
      </c>
      <c r="C9" t="s">
        <v>1</v>
      </c>
      <c r="D9" t="s">
        <v>10</v>
      </c>
      <c r="E9" t="s">
        <v>9</v>
      </c>
      <c r="F9" t="s">
        <v>923</v>
      </c>
      <c r="G9" s="10" t="s">
        <v>574</v>
      </c>
      <c r="I9" s="4" t="str">
        <f t="shared" si="0"/>
        <v xml:space="preserve">    name_mod_ds: "Distance sampling (DS)"</v>
      </c>
    </row>
    <row r="10" spans="1:9">
      <c r="A10" s="4" t="s">
        <v>772</v>
      </c>
      <c r="B10" t="s">
        <v>4</v>
      </c>
      <c r="C10" t="s">
        <v>1</v>
      </c>
      <c r="D10" t="s">
        <v>38</v>
      </c>
      <c r="E10" t="s">
        <v>37</v>
      </c>
      <c r="G10" s="10" t="s">
        <v>575</v>
      </c>
      <c r="I10" s="4" t="str">
        <f t="shared" si="0"/>
        <v xml:space="preserve">    name_mod_inventory: "Species inventory"</v>
      </c>
    </row>
    <row r="11" spans="1:9">
      <c r="A11" s="4" t="s">
        <v>772</v>
      </c>
      <c r="B11" t="s">
        <v>4</v>
      </c>
      <c r="C11" t="s">
        <v>1</v>
      </c>
      <c r="D11" t="s">
        <v>3</v>
      </c>
      <c r="E11" t="s">
        <v>2</v>
      </c>
      <c r="F11" t="s">
        <v>923</v>
      </c>
      <c r="G11" s="10" t="s">
        <v>576</v>
      </c>
      <c r="I11" s="4" t="str">
        <f t="shared" si="0"/>
        <v xml:space="preserve">    name_mod_is: "Instantaneous sampling (IS)"</v>
      </c>
    </row>
    <row r="12" spans="1:9">
      <c r="A12" s="4" t="s">
        <v>772</v>
      </c>
      <c r="B12" t="s">
        <v>4</v>
      </c>
      <c r="C12" t="s">
        <v>1</v>
      </c>
      <c r="D12" t="s">
        <v>27</v>
      </c>
      <c r="E12" t="s">
        <v>26</v>
      </c>
      <c r="F12" t="s">
        <v>923</v>
      </c>
      <c r="G12" s="10" t="s">
        <v>593</v>
      </c>
      <c r="I12" s="4" t="str">
        <f t="shared" si="0"/>
        <v xml:space="preserve">    name_mod_mr: "Mark-resight (MR)"</v>
      </c>
    </row>
    <row r="13" spans="1:9">
      <c r="A13" s="4" t="s">
        <v>772</v>
      </c>
      <c r="B13" t="s">
        <v>4</v>
      </c>
      <c r="C13" t="s">
        <v>1</v>
      </c>
      <c r="D13" t="s">
        <v>18</v>
      </c>
      <c r="E13" t="s">
        <v>17</v>
      </c>
      <c r="G13" s="10" t="s">
        <v>594</v>
      </c>
      <c r="I13" s="4" t="str">
        <f t="shared" si="0"/>
        <v xml:space="preserve">    name_mod_nmixture: "N-mixture"</v>
      </c>
    </row>
    <row r="14" spans="1:9">
      <c r="A14" s="4" t="s">
        <v>772</v>
      </c>
      <c r="B14" t="s">
        <v>4</v>
      </c>
      <c r="C14" t="s">
        <v>1</v>
      </c>
      <c r="D14" t="s">
        <v>34</v>
      </c>
      <c r="E14" t="s">
        <v>826</v>
      </c>
      <c r="G14" s="10" t="s">
        <v>577</v>
      </c>
      <c r="I14" s="4" t="str">
        <f t="shared" si="0"/>
        <v xml:space="preserve">    name_mod_occupancy: "Occupancy model"</v>
      </c>
    </row>
    <row r="15" spans="1:9">
      <c r="A15" s="4" t="s">
        <v>772</v>
      </c>
      <c r="B15" t="s">
        <v>4</v>
      </c>
      <c r="C15" t="s">
        <v>1</v>
      </c>
      <c r="D15" t="s">
        <v>33</v>
      </c>
      <c r="E15" t="s">
        <v>32</v>
      </c>
      <c r="G15" s="10" t="s">
        <v>578</v>
      </c>
      <c r="I15" s="4" t="str">
        <f t="shared" si="0"/>
        <v xml:space="preserve">    name_mod_rai: "Relative abundance indices"</v>
      </c>
    </row>
    <row r="16" spans="1:9">
      <c r="A16" s="4" t="s">
        <v>772</v>
      </c>
      <c r="B16" s="4" t="s">
        <v>4</v>
      </c>
      <c r="C16" t="s">
        <v>1</v>
      </c>
      <c r="D16" s="6" t="s">
        <v>446</v>
      </c>
      <c r="E16" s="7" t="s">
        <v>445</v>
      </c>
      <c r="F16" t="s">
        <v>923</v>
      </c>
      <c r="G16" s="10" t="s">
        <v>579</v>
      </c>
      <c r="H16" s="7" t="str">
        <f>"(#"&amp;D16&amp;")=@{{ "&amp;C16&amp;"_"&amp;D16&amp;" }}@@: {{ "&amp;C16&amp;"_def_"&amp;D16&amp;" }}@@"</f>
        <v>(#mod_rai_hurdle)=@{{ name_mod_rai_hurdle }}@@: {{ name_def_mod_rai_hurdle }}@@</v>
      </c>
      <c r="I16" s="4" t="str">
        <f t="shared" si="0"/>
        <v xml:space="preserve">    name_mod_rai_hurdle: "Hurdle"</v>
      </c>
    </row>
    <row r="17" spans="1:9">
      <c r="A17" s="4" t="s">
        <v>772</v>
      </c>
      <c r="B17" s="4" t="s">
        <v>4</v>
      </c>
      <c r="C17" t="s">
        <v>1</v>
      </c>
      <c r="D17" s="6" t="s">
        <v>449</v>
      </c>
      <c r="E17" s="7" t="s">
        <v>448</v>
      </c>
      <c r="F17" t="s">
        <v>923</v>
      </c>
      <c r="G17" s="10" t="s">
        <v>580</v>
      </c>
      <c r="H17" s="7" t="str">
        <f>"(#"&amp;D17&amp;")=@{{ "&amp;C17&amp;"_"&amp;D17&amp;" }}@@: {{ "&amp;C17&amp;"_def_"&amp;D17&amp;" }}@@"</f>
        <v>(#mod_rai_nb)=@{{ name_mod_rai_nb }}@@: {{ name_def_mod_rai_nb }}@@</v>
      </c>
      <c r="I17" s="4" t="str">
        <f t="shared" si="0"/>
        <v xml:space="preserve">    name_mod_rai_nb: "Negative binomial (NB)"</v>
      </c>
    </row>
    <row r="18" spans="1:9">
      <c r="A18" s="4" t="s">
        <v>772</v>
      </c>
      <c r="B18" s="4" t="s">
        <v>4</v>
      </c>
      <c r="C18" t="s">
        <v>1</v>
      </c>
      <c r="D18" s="6" t="s">
        <v>432</v>
      </c>
      <c r="E18" s="7" t="s">
        <v>444</v>
      </c>
      <c r="G18" s="10" t="s">
        <v>581</v>
      </c>
      <c r="H18" s="7" t="str">
        <f>"(#"&amp;D18&amp;")=@{{ "&amp;C18&amp;"_"&amp;D18&amp;" }}@@: {{ "&amp;C18&amp;"_def_"&amp;D18&amp;" }}@@"</f>
        <v>(#mod_rai_poisson)=@{{ name_mod_rai_poisson }}@@: {{ name_def_mod_rai_poisson }}@@</v>
      </c>
      <c r="I18" s="4" t="str">
        <f t="shared" si="0"/>
        <v xml:space="preserve">    name_mod_rai_poisson: "Poisson"</v>
      </c>
    </row>
    <row r="19" spans="1:9">
      <c r="A19" s="4" t="s">
        <v>772</v>
      </c>
      <c r="B19" s="4" t="s">
        <v>4</v>
      </c>
      <c r="C19" t="s">
        <v>1</v>
      </c>
      <c r="D19" s="6" t="s">
        <v>447</v>
      </c>
      <c r="E19" s="7" t="s">
        <v>556</v>
      </c>
      <c r="F19" t="s">
        <v>923</v>
      </c>
      <c r="G19" s="10" t="s">
        <v>582</v>
      </c>
      <c r="H19" s="7" t="str">
        <f>"(#"&amp;D19&amp;")=@{{ "&amp;C19&amp;"_"&amp;D19&amp;" }}@@: {{ "&amp;C19&amp;"_def_"&amp;D19&amp;" }}@@"</f>
        <v>(#mod_rai_zinb)=@{{ name_mod_rai_zinb }}@@: {{ name_def_mod_rai_zinb }}@@</v>
      </c>
      <c r="I19" s="4" t="str">
        <f t="shared" si="0"/>
        <v xml:space="preserve">    name_mod_rai_zinb: "Zero-inflated negative binomial (ZINB) "</v>
      </c>
    </row>
    <row r="20" spans="1:9">
      <c r="A20" s="4" t="s">
        <v>772</v>
      </c>
      <c r="B20" s="4" t="s">
        <v>4</v>
      </c>
      <c r="C20" t="s">
        <v>1</v>
      </c>
      <c r="D20" s="6" t="s">
        <v>450</v>
      </c>
      <c r="E20" s="7" t="s">
        <v>557</v>
      </c>
      <c r="F20" t="s">
        <v>923</v>
      </c>
      <c r="G20" s="10" t="s">
        <v>583</v>
      </c>
      <c r="H20" s="7" t="str">
        <f>"(#"&amp;D20&amp;")=@{{ "&amp;C20&amp;"_"&amp;D20&amp;" }}@@: {{ "&amp;C20&amp;"_def_"&amp;D20&amp;" }}@@"</f>
        <v>(#mod_rai_zip)=@{{ name_mod_rai_zip }}@@: {{ name_def_mod_rai_zip }}@@</v>
      </c>
      <c r="I20" s="4" t="str">
        <f t="shared" si="0"/>
        <v xml:space="preserve">    name_mod_rai_zip: "Zero-inflated Poisson (ZIP)"</v>
      </c>
    </row>
    <row r="21" spans="1:9">
      <c r="A21" s="4" t="s">
        <v>772</v>
      </c>
      <c r="B21" t="s">
        <v>4</v>
      </c>
      <c r="C21" t="s">
        <v>1</v>
      </c>
      <c r="D21" t="s">
        <v>16</v>
      </c>
      <c r="E21" t="s">
        <v>15</v>
      </c>
      <c r="F21" t="s">
        <v>923</v>
      </c>
      <c r="G21" s="10" t="s">
        <v>584</v>
      </c>
      <c r="I21" s="4" t="str">
        <f t="shared" si="0"/>
        <v xml:space="preserve">    name_mod_rem: "Random encounter model (REM)"</v>
      </c>
    </row>
    <row r="22" spans="1:9">
      <c r="A22" s="4" t="s">
        <v>772</v>
      </c>
      <c r="B22" t="s">
        <v>4</v>
      </c>
      <c r="C22" t="s">
        <v>1</v>
      </c>
      <c r="D22" t="s">
        <v>14</v>
      </c>
      <c r="E22" t="s">
        <v>13</v>
      </c>
      <c r="F22" t="s">
        <v>923</v>
      </c>
      <c r="G22" s="10" t="s">
        <v>585</v>
      </c>
      <c r="I22" s="4" t="str">
        <f t="shared" si="0"/>
        <v xml:space="preserve">    name_mod_rest: "Random encounter and staying time (REST)"</v>
      </c>
    </row>
    <row r="23" spans="1:9">
      <c r="A23" s="4" t="s">
        <v>772</v>
      </c>
      <c r="B23" t="s">
        <v>4</v>
      </c>
      <c r="C23" t="s">
        <v>1</v>
      </c>
      <c r="D23" t="s">
        <v>20</v>
      </c>
      <c r="E23" t="s">
        <v>19</v>
      </c>
      <c r="F23" t="s">
        <v>923</v>
      </c>
      <c r="G23" s="10" t="s">
        <v>595</v>
      </c>
      <c r="I23" s="4" t="str">
        <f t="shared" si="0"/>
        <v xml:space="preserve">    name_mod_roylenichols: "Royle-Nichols"</v>
      </c>
    </row>
    <row r="24" spans="1:9">
      <c r="A24" s="4" t="s">
        <v>772</v>
      </c>
      <c r="B24" t="s">
        <v>4</v>
      </c>
      <c r="C24" t="s">
        <v>1</v>
      </c>
      <c r="D24" t="s">
        <v>23</v>
      </c>
      <c r="E24" t="s">
        <v>440</v>
      </c>
      <c r="F24" t="s">
        <v>923</v>
      </c>
      <c r="G24" s="10" t="s">
        <v>586</v>
      </c>
      <c r="I24" s="4" t="str">
        <f t="shared" si="0"/>
        <v xml:space="preserve">    name_mod_sc: "Spatial count (SC) model / Unmarked spatial capture-recapture"</v>
      </c>
    </row>
    <row r="25" spans="1:9">
      <c r="A25" s="4" t="s">
        <v>772</v>
      </c>
      <c r="B25" t="s">
        <v>4</v>
      </c>
      <c r="C25" t="s">
        <v>1</v>
      </c>
      <c r="D25" t="s">
        <v>28</v>
      </c>
      <c r="E25" t="s">
        <v>439</v>
      </c>
      <c r="F25" t="s">
        <v>923</v>
      </c>
      <c r="G25" s="10" t="s">
        <v>587</v>
      </c>
      <c r="I25" s="4" t="str">
        <f t="shared" si="0"/>
        <v xml:space="preserve">    name_mod_scr_secr: "Spatial capture-recapture (SCR) / Spatially explicit capture recapture (SECR)"</v>
      </c>
    </row>
    <row r="26" spans="1:9">
      <c r="A26" s="4" t="s">
        <v>772</v>
      </c>
      <c r="B26" t="s">
        <v>4</v>
      </c>
      <c r="C26" t="s">
        <v>1</v>
      </c>
      <c r="D26" t="s">
        <v>25</v>
      </c>
      <c r="E26" t="s">
        <v>24</v>
      </c>
      <c r="F26" t="s">
        <v>923</v>
      </c>
      <c r="G26" s="10" t="s">
        <v>588</v>
      </c>
      <c r="I26" s="4" t="str">
        <f t="shared" si="0"/>
        <v xml:space="preserve">    name_mod_smr: "Spatial mark-resight "</v>
      </c>
    </row>
    <row r="27" spans="1:9">
      <c r="A27" s="4" t="s">
        <v>772</v>
      </c>
      <c r="B27" t="s">
        <v>4</v>
      </c>
      <c r="C27" t="s">
        <v>1</v>
      </c>
      <c r="D27" t="s">
        <v>6</v>
      </c>
      <c r="E27" t="s">
        <v>5</v>
      </c>
      <c r="F27" t="s">
        <v>923</v>
      </c>
      <c r="G27" s="10" t="s">
        <v>589</v>
      </c>
      <c r="I27" s="4" t="str">
        <f t="shared" si="0"/>
        <v xml:space="preserve">    name_mod_ste: "Space-to-event (STE)"</v>
      </c>
    </row>
    <row r="28" spans="1:9">
      <c r="A28" s="4" t="s">
        <v>772</v>
      </c>
      <c r="B28" t="s">
        <v>4</v>
      </c>
      <c r="C28" t="s">
        <v>1</v>
      </c>
      <c r="D28" t="s">
        <v>12</v>
      </c>
      <c r="E28" t="s">
        <v>11</v>
      </c>
      <c r="F28" t="s">
        <v>923</v>
      </c>
      <c r="G28" s="10" t="s">
        <v>590</v>
      </c>
      <c r="I28" s="4" t="str">
        <f t="shared" si="0"/>
        <v xml:space="preserve">    name_mod_tifc: "Time in front of the camera (TIFC)"</v>
      </c>
    </row>
    <row r="29" spans="1:9">
      <c r="A29" s="4" t="s">
        <v>772</v>
      </c>
      <c r="B29" t="s">
        <v>4</v>
      </c>
      <c r="C29" t="s">
        <v>1</v>
      </c>
      <c r="D29" t="s">
        <v>8</v>
      </c>
      <c r="E29" t="s">
        <v>7</v>
      </c>
      <c r="F29" t="s">
        <v>923</v>
      </c>
      <c r="G29" s="10" t="s">
        <v>591</v>
      </c>
      <c r="I29" s="4" t="str">
        <f t="shared" si="0"/>
        <v xml:space="preserve">    name_mod_tte: "Time-to-event (TTE)"</v>
      </c>
    </row>
    <row r="30" spans="1:9">
      <c r="A30" s="4" t="s">
        <v>772</v>
      </c>
      <c r="B30" t="s">
        <v>4</v>
      </c>
      <c r="C30" t="s">
        <v>558</v>
      </c>
      <c r="D30" t="s">
        <v>21</v>
      </c>
      <c r="E30" s="4" t="s">
        <v>541</v>
      </c>
      <c r="I30" s="4" t="str">
        <f t="shared" si="0"/>
        <v xml:space="preserve">    mod_appl_mod_2flankspim: "Density / population size; Partially Marked"</v>
      </c>
    </row>
    <row r="31" spans="1:9">
      <c r="A31" s="4" t="s">
        <v>772</v>
      </c>
      <c r="B31" t="s">
        <v>4</v>
      </c>
      <c r="C31" t="s">
        <v>558</v>
      </c>
      <c r="D31" t="s">
        <v>31</v>
      </c>
      <c r="E31" s="4" t="s">
        <v>30</v>
      </c>
      <c r="I31" s="4" t="str">
        <f t="shared" si="0"/>
        <v xml:space="preserve">    mod_appl_mod_behaviour: "Behaviour"</v>
      </c>
    </row>
    <row r="32" spans="1:9">
      <c r="A32" s="4" t="s">
        <v>772</v>
      </c>
      <c r="B32" t="s">
        <v>4</v>
      </c>
      <c r="C32" t="s">
        <v>558</v>
      </c>
      <c r="D32" t="s">
        <v>22</v>
      </c>
      <c r="E32" s="4" t="s">
        <v>541</v>
      </c>
      <c r="I32" s="4" t="str">
        <f t="shared" si="0"/>
        <v xml:space="preserve">    mod_appl_mod_catspim: "Density / population size; Partially Marked"</v>
      </c>
    </row>
    <row r="33" spans="1:9">
      <c r="A33" s="4" t="s">
        <v>772</v>
      </c>
      <c r="B33" t="s">
        <v>4</v>
      </c>
      <c r="C33" t="s">
        <v>558</v>
      </c>
      <c r="D33" t="s">
        <v>29</v>
      </c>
      <c r="E33" s="4" t="s">
        <v>538</v>
      </c>
      <c r="I33" s="4" t="str">
        <f t="shared" si="0"/>
        <v xml:space="preserve">    mod_appl_mod_cr_cmr: "Population size / Absolute abundance / Vital rates / Density; Marked"</v>
      </c>
    </row>
    <row r="34" spans="1:9">
      <c r="A34" s="4" t="s">
        <v>772</v>
      </c>
      <c r="B34" t="s">
        <v>4</v>
      </c>
      <c r="C34" t="s">
        <v>558</v>
      </c>
      <c r="D34" t="s">
        <v>434</v>
      </c>
      <c r="E34" t="s">
        <v>626</v>
      </c>
      <c r="I34" s="4" t="str">
        <f t="shared" si="0"/>
        <v xml:space="preserve">    mod_appl_mod_divers_rich_alpha: "Alpha richness (α)"</v>
      </c>
    </row>
    <row r="35" spans="1:9">
      <c r="A35" s="4" t="s">
        <v>772</v>
      </c>
      <c r="B35" t="s">
        <v>4</v>
      </c>
      <c r="C35" t="s">
        <v>558</v>
      </c>
      <c r="D35" t="s">
        <v>433</v>
      </c>
      <c r="E35" t="s">
        <v>625</v>
      </c>
      <c r="I35" s="4" t="str">
        <f t="shared" si="0"/>
        <v xml:space="preserve">    mod_appl_mod_divers_rich_beta: "Beta-diversity (β)"</v>
      </c>
    </row>
    <row r="36" spans="1:9">
      <c r="A36" s="4" t="s">
        <v>772</v>
      </c>
      <c r="B36" t="s">
        <v>4</v>
      </c>
      <c r="C36" t="s">
        <v>558</v>
      </c>
      <c r="D36" t="s">
        <v>543</v>
      </c>
      <c r="E36" s="7" t="s">
        <v>443</v>
      </c>
      <c r="I36" s="4" t="str">
        <f t="shared" si="0"/>
        <v xml:space="preserve">    mod_appl_mod_divers_rich_divers: "Species diversity"</v>
      </c>
    </row>
    <row r="37" spans="1:9">
      <c r="A37" s="4" t="s">
        <v>772</v>
      </c>
      <c r="B37" t="s">
        <v>4</v>
      </c>
      <c r="C37" t="s">
        <v>558</v>
      </c>
      <c r="D37" t="s">
        <v>435</v>
      </c>
      <c r="E37" t="s">
        <v>624</v>
      </c>
      <c r="I37" s="4" t="str">
        <f t="shared" si="0"/>
        <v xml:space="preserve">    mod_appl_mod_divers_rich_gamma: "Gamma richness (γ)"</v>
      </c>
    </row>
    <row r="38" spans="1:9">
      <c r="A38" s="4" t="s">
        <v>772</v>
      </c>
      <c r="B38" t="s">
        <v>4</v>
      </c>
      <c r="C38" t="s">
        <v>558</v>
      </c>
      <c r="D38" t="s">
        <v>451</v>
      </c>
      <c r="E38" s="7" t="s">
        <v>442</v>
      </c>
      <c r="I38" s="4" t="str">
        <f t="shared" si="0"/>
        <v xml:space="preserve">    mod_appl_mod_divers_rich_rich: "Species richness"</v>
      </c>
    </row>
    <row r="39" spans="1:9">
      <c r="A39" s="4" t="s">
        <v>772</v>
      </c>
      <c r="B39" t="s">
        <v>4</v>
      </c>
      <c r="C39" t="s">
        <v>558</v>
      </c>
      <c r="D39" t="s">
        <v>10</v>
      </c>
      <c r="E39" s="4" t="s">
        <v>537</v>
      </c>
      <c r="I39" s="4" t="str">
        <f t="shared" si="0"/>
        <v xml:space="preserve">    mod_appl_mod_ds: "Density; Unmarked"</v>
      </c>
    </row>
    <row r="40" spans="1:9">
      <c r="A40" s="4" t="s">
        <v>772</v>
      </c>
      <c r="B40" t="s">
        <v>4</v>
      </c>
      <c r="C40" t="s">
        <v>558</v>
      </c>
      <c r="D40" t="s">
        <v>38</v>
      </c>
      <c r="E40" s="4" t="s">
        <v>452</v>
      </c>
      <c r="I40" s="4" t="str">
        <f t="shared" si="0"/>
        <v xml:space="preserve">    mod_appl_mod_inventory: "Species inventory, presence"</v>
      </c>
    </row>
    <row r="41" spans="1:9">
      <c r="A41" s="4" t="s">
        <v>772</v>
      </c>
      <c r="B41" t="s">
        <v>4</v>
      </c>
      <c r="C41" t="s">
        <v>558</v>
      </c>
      <c r="D41" t="s">
        <v>3</v>
      </c>
      <c r="E41" s="4" t="s">
        <v>537</v>
      </c>
      <c r="I41" s="4" t="str">
        <f t="shared" si="0"/>
        <v xml:space="preserve">    mod_appl_mod_is: "Density; Unmarked"</v>
      </c>
    </row>
    <row r="42" spans="1:9">
      <c r="A42" s="4" t="s">
        <v>772</v>
      </c>
      <c r="B42" t="s">
        <v>4</v>
      </c>
      <c r="C42" t="s">
        <v>558</v>
      </c>
      <c r="D42" t="s">
        <v>34</v>
      </c>
      <c r="E42" s="4" t="s">
        <v>46</v>
      </c>
      <c r="I42" s="4" t="str">
        <f t="shared" si="0"/>
        <v xml:space="preserve">    mod_appl_mod_occupancy: "Occupancy"</v>
      </c>
    </row>
    <row r="43" spans="1:9">
      <c r="A43" s="4" t="s">
        <v>772</v>
      </c>
      <c r="B43" t="s">
        <v>4</v>
      </c>
      <c r="C43" t="s">
        <v>558</v>
      </c>
      <c r="D43" t="s">
        <v>33</v>
      </c>
      <c r="E43" s="4" t="s">
        <v>44</v>
      </c>
      <c r="I43" s="4" t="str">
        <f t="shared" si="0"/>
        <v xml:space="preserve">    mod_appl_mod_rai: "Relative abundance"</v>
      </c>
    </row>
    <row r="44" spans="1:9">
      <c r="A44" s="4" t="s">
        <v>772</v>
      </c>
      <c r="B44" t="s">
        <v>4</v>
      </c>
      <c r="C44" t="s">
        <v>558</v>
      </c>
      <c r="D44" t="s">
        <v>446</v>
      </c>
      <c r="E44" s="4" t="s">
        <v>44</v>
      </c>
      <c r="I44" s="4" t="str">
        <f t="shared" si="0"/>
        <v xml:space="preserve">    mod_appl_mod_rai_hurdle: "Relative abundance"</v>
      </c>
    </row>
    <row r="45" spans="1:9">
      <c r="A45" s="4" t="s">
        <v>772</v>
      </c>
      <c r="B45" t="s">
        <v>4</v>
      </c>
      <c r="C45" t="s">
        <v>558</v>
      </c>
      <c r="D45" t="s">
        <v>449</v>
      </c>
      <c r="E45" s="4" t="s">
        <v>44</v>
      </c>
      <c r="I45" s="4" t="str">
        <f t="shared" si="0"/>
        <v xml:space="preserve">    mod_appl_mod_rai_nb: "Relative abundance"</v>
      </c>
    </row>
    <row r="46" spans="1:9">
      <c r="A46" s="4" t="s">
        <v>772</v>
      </c>
      <c r="B46" t="s">
        <v>4</v>
      </c>
      <c r="C46" t="s">
        <v>558</v>
      </c>
      <c r="D46" t="s">
        <v>432</v>
      </c>
      <c r="E46" s="4" t="s">
        <v>44</v>
      </c>
      <c r="I46" s="4" t="str">
        <f t="shared" si="0"/>
        <v xml:space="preserve">    mod_appl_mod_rai_poisson: "Relative abundance"</v>
      </c>
    </row>
    <row r="47" spans="1:9">
      <c r="A47" s="4" t="s">
        <v>772</v>
      </c>
      <c r="B47" t="s">
        <v>4</v>
      </c>
      <c r="C47" t="s">
        <v>558</v>
      </c>
      <c r="D47" t="s">
        <v>447</v>
      </c>
      <c r="E47" s="4" t="s">
        <v>44</v>
      </c>
      <c r="I47" s="4" t="str">
        <f t="shared" si="0"/>
        <v xml:space="preserve">    mod_appl_mod_rai_zinb: "Relative abundance"</v>
      </c>
    </row>
    <row r="48" spans="1:9">
      <c r="A48" s="4" t="s">
        <v>772</v>
      </c>
      <c r="B48" t="s">
        <v>4</v>
      </c>
      <c r="C48" t="s">
        <v>558</v>
      </c>
      <c r="D48" t="s">
        <v>450</v>
      </c>
      <c r="E48" s="4" t="s">
        <v>44</v>
      </c>
      <c r="I48" s="4" t="str">
        <f t="shared" si="0"/>
        <v xml:space="preserve">    mod_appl_mod_rai_zip: "Relative abundance"</v>
      </c>
    </row>
    <row r="49" spans="1:9">
      <c r="A49" s="4" t="s">
        <v>772</v>
      </c>
      <c r="B49" t="s">
        <v>4</v>
      </c>
      <c r="C49" t="s">
        <v>558</v>
      </c>
      <c r="D49" t="s">
        <v>16</v>
      </c>
      <c r="E49" s="4" t="s">
        <v>537</v>
      </c>
      <c r="I49" s="4" t="str">
        <f t="shared" si="0"/>
        <v xml:space="preserve">    mod_appl_mod_rem: "Density; Unmarked"</v>
      </c>
    </row>
    <row r="50" spans="1:9">
      <c r="A50" s="4" t="s">
        <v>772</v>
      </c>
      <c r="B50" t="s">
        <v>4</v>
      </c>
      <c r="C50" t="s">
        <v>558</v>
      </c>
      <c r="D50" t="s">
        <v>14</v>
      </c>
      <c r="E50" s="4" t="s">
        <v>537</v>
      </c>
      <c r="I50" s="4" t="str">
        <f t="shared" si="0"/>
        <v xml:space="preserve">    mod_appl_mod_rest: "Density; Unmarked"</v>
      </c>
    </row>
    <row r="51" spans="1:9">
      <c r="A51" s="4" t="s">
        <v>772</v>
      </c>
      <c r="B51" t="s">
        <v>4</v>
      </c>
      <c r="C51" t="s">
        <v>558</v>
      </c>
      <c r="D51" t="s">
        <v>23</v>
      </c>
      <c r="E51" s="4" t="s">
        <v>537</v>
      </c>
      <c r="I51" s="4" t="str">
        <f t="shared" si="0"/>
        <v xml:space="preserve">    mod_appl_mod_sc: "Density; Unmarked"</v>
      </c>
    </row>
    <row r="52" spans="1:9">
      <c r="A52" s="4" t="s">
        <v>772</v>
      </c>
      <c r="B52" t="s">
        <v>4</v>
      </c>
      <c r="C52" t="s">
        <v>558</v>
      </c>
      <c r="D52" t="s">
        <v>28</v>
      </c>
      <c r="E52" s="4" t="s">
        <v>539</v>
      </c>
      <c r="I52" s="4" t="str">
        <f t="shared" si="0"/>
        <v xml:space="preserve">    mod_appl_mod_scr_secr: "Density / population size; Marked"</v>
      </c>
    </row>
    <row r="53" spans="1:9">
      <c r="A53" s="4" t="s">
        <v>772</v>
      </c>
      <c r="B53" t="s">
        <v>4</v>
      </c>
      <c r="C53" t="s">
        <v>558</v>
      </c>
      <c r="D53" t="s">
        <v>25</v>
      </c>
      <c r="E53" s="4" t="s">
        <v>540</v>
      </c>
      <c r="I53" s="4" t="str">
        <f t="shared" si="0"/>
        <v xml:space="preserve">    mod_appl_mod_smr: "Density; Marked"</v>
      </c>
    </row>
    <row r="54" spans="1:9">
      <c r="A54" s="4" t="s">
        <v>772</v>
      </c>
      <c r="B54" t="s">
        <v>4</v>
      </c>
      <c r="C54" t="s">
        <v>558</v>
      </c>
      <c r="D54" t="s">
        <v>6</v>
      </c>
      <c r="E54" s="4" t="s">
        <v>537</v>
      </c>
      <c r="I54" s="4" t="str">
        <f t="shared" si="0"/>
        <v xml:space="preserve">    mod_appl_mod_ste: "Density; Unmarked"</v>
      </c>
    </row>
    <row r="55" spans="1:9">
      <c r="A55" s="4" t="s">
        <v>772</v>
      </c>
      <c r="B55" t="s">
        <v>4</v>
      </c>
      <c r="C55" t="s">
        <v>558</v>
      </c>
      <c r="D55" t="s">
        <v>12</v>
      </c>
      <c r="E55" s="4" t="s">
        <v>537</v>
      </c>
      <c r="I55" s="4" t="str">
        <f t="shared" si="0"/>
        <v xml:space="preserve">    mod_appl_mod_tifc: "Density; Unmarked"</v>
      </c>
    </row>
    <row r="56" spans="1:9">
      <c r="A56" s="4" t="s">
        <v>772</v>
      </c>
      <c r="B56" t="s">
        <v>4</v>
      </c>
      <c r="C56" t="s">
        <v>558</v>
      </c>
      <c r="D56" t="s">
        <v>8</v>
      </c>
      <c r="E56" s="4" t="s">
        <v>537</v>
      </c>
      <c r="I56" s="4" t="str">
        <f t="shared" si="0"/>
        <v xml:space="preserve">    mod_appl_mod_tte: "Density; Unmarked"</v>
      </c>
    </row>
    <row r="57" spans="1:9">
      <c r="C57" t="s">
        <v>478</v>
      </c>
      <c r="D57" t="s">
        <v>559</v>
      </c>
      <c r="E57" t="s">
        <v>1016</v>
      </c>
      <c r="F57" t="s">
        <v>1016</v>
      </c>
      <c r="G57" t="s">
        <v>1016</v>
      </c>
      <c r="I57" t="e">
        <f>"    "&amp;D57&amp;": "&amp;""""&amp;#REF!&amp;""""</f>
        <v>#REF!</v>
      </c>
    </row>
    <row r="58" spans="1:9">
      <c r="C58" t="s">
        <v>478</v>
      </c>
      <c r="D58" t="s">
        <v>604</v>
      </c>
      <c r="E58" t="s">
        <v>1016</v>
      </c>
      <c r="F58" t="s">
        <v>1016</v>
      </c>
      <c r="G58" t="s">
        <v>1016</v>
      </c>
      <c r="I58" t="e">
        <f>"    "&amp;D58&amp;": "&amp;""""&amp;#REF!&amp;""""</f>
        <v>#REF!</v>
      </c>
    </row>
    <row r="59" spans="1:9">
      <c r="C59" t="s">
        <v>478</v>
      </c>
      <c r="D59" t="s">
        <v>613</v>
      </c>
      <c r="E59" t="s">
        <v>1016</v>
      </c>
      <c r="F59" t="s">
        <v>1016</v>
      </c>
      <c r="G59" t="s">
        <v>1016</v>
      </c>
      <c r="I59" t="e">
        <f>"    "&amp;D59&amp;": "&amp;""""&amp;#REF!&amp;""""</f>
        <v>#REF!</v>
      </c>
    </row>
    <row r="60" spans="1:9">
      <c r="C60" t="s">
        <v>478</v>
      </c>
      <c r="D60" t="s">
        <v>614</v>
      </c>
      <c r="E60" t="s">
        <v>1016</v>
      </c>
      <c r="F60" t="s">
        <v>1016</v>
      </c>
      <c r="G60" t="s">
        <v>1016</v>
      </c>
      <c r="I60" t="e">
        <f>"    "&amp;D60&amp;": "&amp;""""&amp;#REF!&amp;""""</f>
        <v>#REF!</v>
      </c>
    </row>
    <row r="61" spans="1:9">
      <c r="C61" t="s">
        <v>478</v>
      </c>
      <c r="D61" t="s">
        <v>615</v>
      </c>
      <c r="E61" t="s">
        <v>1016</v>
      </c>
      <c r="F61" t="s">
        <v>1016</v>
      </c>
      <c r="G61" t="s">
        <v>1016</v>
      </c>
      <c r="I61" t="e">
        <f>"    "&amp;D61&amp;": "&amp;""""&amp;#REF!&amp;""""</f>
        <v>#REF!</v>
      </c>
    </row>
    <row r="62" spans="1:9">
      <c r="C62" t="s">
        <v>478</v>
      </c>
      <c r="D62" t="s">
        <v>616</v>
      </c>
      <c r="E62" t="s">
        <v>1016</v>
      </c>
      <c r="F62" t="s">
        <v>1016</v>
      </c>
      <c r="G62" t="s">
        <v>1016</v>
      </c>
      <c r="I62" t="e">
        <f>"    "&amp;D62&amp;": "&amp;""""&amp;#REF!&amp;""""</f>
        <v>#REF!</v>
      </c>
    </row>
    <row r="63" spans="1:9">
      <c r="C63" t="s">
        <v>478</v>
      </c>
      <c r="D63" t="s">
        <v>617</v>
      </c>
      <c r="E63" t="s">
        <v>1016</v>
      </c>
      <c r="F63" t="s">
        <v>1016</v>
      </c>
      <c r="G63" t="s">
        <v>1016</v>
      </c>
      <c r="I63" t="e">
        <f>"    "&amp;D63&amp;": "&amp;""""&amp;#REF!&amp;""""</f>
        <v>#REF!</v>
      </c>
    </row>
    <row r="64" spans="1:9">
      <c r="C64" t="s">
        <v>478</v>
      </c>
      <c r="D64" t="s">
        <v>618</v>
      </c>
      <c r="E64" t="s">
        <v>1016</v>
      </c>
      <c r="F64" t="s">
        <v>1016</v>
      </c>
      <c r="G64" t="s">
        <v>1016</v>
      </c>
      <c r="I64" t="e">
        <f>"    "&amp;D64&amp;": "&amp;""""&amp;#REF!&amp;""""</f>
        <v>#REF!</v>
      </c>
    </row>
    <row r="65" spans="3:9">
      <c r="C65" t="s">
        <v>478</v>
      </c>
      <c r="D65" t="s">
        <v>619</v>
      </c>
      <c r="E65" t="s">
        <v>1016</v>
      </c>
      <c r="F65" t="s">
        <v>1016</v>
      </c>
      <c r="G65" t="s">
        <v>1016</v>
      </c>
      <c r="I65" t="e">
        <f>"    "&amp;D65&amp;": "&amp;""""&amp;#REF!&amp;""""</f>
        <v>#REF!</v>
      </c>
    </row>
    <row r="66" spans="3:9">
      <c r="C66" t="s">
        <v>478</v>
      </c>
      <c r="D66" t="s">
        <v>620</v>
      </c>
      <c r="E66" t="s">
        <v>1016</v>
      </c>
      <c r="F66" t="s">
        <v>1016</v>
      </c>
      <c r="G66" t="s">
        <v>1016</v>
      </c>
      <c r="I66" t="e">
        <f>"    "&amp;D66&amp;": "&amp;""""&amp;#REF!&amp;""""</f>
        <v>#REF!</v>
      </c>
    </row>
    <row r="67" spans="3:9">
      <c r="C67" t="s">
        <v>478</v>
      </c>
      <c r="D67" t="s">
        <v>621</v>
      </c>
      <c r="E67" t="s">
        <v>1016</v>
      </c>
      <c r="F67" t="s">
        <v>1016</v>
      </c>
      <c r="G67" t="s">
        <v>1016</v>
      </c>
      <c r="I67" t="e">
        <f>"    "&amp;D67&amp;": "&amp;""""&amp;#REF!&amp;""""</f>
        <v>#REF!</v>
      </c>
    </row>
    <row r="68" spans="3:9">
      <c r="C68" t="s">
        <v>478</v>
      </c>
      <c r="D68" t="s">
        <v>622</v>
      </c>
      <c r="E68" t="s">
        <v>1016</v>
      </c>
      <c r="F68" t="s">
        <v>1016</v>
      </c>
      <c r="G68" t="s">
        <v>1016</v>
      </c>
      <c r="I68" t="e">
        <f>"    "&amp;D68&amp;": "&amp;""""&amp;#REF!&amp;""""</f>
        <v>#REF!</v>
      </c>
    </row>
    <row r="69" spans="3:9">
      <c r="C69" t="s">
        <v>478</v>
      </c>
      <c r="D69" t="s">
        <v>605</v>
      </c>
      <c r="E69" t="s">
        <v>1016</v>
      </c>
      <c r="F69" t="s">
        <v>1016</v>
      </c>
      <c r="G69" t="s">
        <v>1016</v>
      </c>
      <c r="I69" t="e">
        <f>"    "&amp;D69&amp;": "&amp;""""&amp;#REF!&amp;""""</f>
        <v>#REF!</v>
      </c>
    </row>
    <row r="70" spans="3:9">
      <c r="C70" t="s">
        <v>478</v>
      </c>
      <c r="D70" t="s">
        <v>623</v>
      </c>
      <c r="E70" t="s">
        <v>1016</v>
      </c>
      <c r="F70" t="s">
        <v>1016</v>
      </c>
      <c r="G70" t="s">
        <v>1016</v>
      </c>
      <c r="I70" t="e">
        <f>"    "&amp;D70&amp;": "&amp;""""&amp;#REF!&amp;""""</f>
        <v>#REF!</v>
      </c>
    </row>
    <row r="71" spans="3:9">
      <c r="C71" t="s">
        <v>478</v>
      </c>
      <c r="D71" t="s">
        <v>606</v>
      </c>
      <c r="E71" t="s">
        <v>1016</v>
      </c>
      <c r="F71" t="s">
        <v>1016</v>
      </c>
      <c r="G71" t="s">
        <v>1016</v>
      </c>
      <c r="I71" t="e">
        <f>"    "&amp;D71&amp;": "&amp;""""&amp;#REF!&amp;""""</f>
        <v>#REF!</v>
      </c>
    </row>
    <row r="72" spans="3:9">
      <c r="C72" t="s">
        <v>478</v>
      </c>
      <c r="D72" t="s">
        <v>607</v>
      </c>
      <c r="E72" t="s">
        <v>1016</v>
      </c>
      <c r="F72" t="s">
        <v>1016</v>
      </c>
      <c r="G72" t="s">
        <v>1016</v>
      </c>
      <c r="I72" t="e">
        <f>"    "&amp;D72&amp;": "&amp;""""&amp;#REF!&amp;""""</f>
        <v>#REF!</v>
      </c>
    </row>
    <row r="73" spans="3:9">
      <c r="C73" t="s">
        <v>478</v>
      </c>
      <c r="D73" t="s">
        <v>608</v>
      </c>
      <c r="E73" t="s">
        <v>1016</v>
      </c>
      <c r="F73" t="s">
        <v>1016</v>
      </c>
      <c r="G73" t="s">
        <v>1016</v>
      </c>
      <c r="I73" t="e">
        <f>"    "&amp;D73&amp;": "&amp;""""&amp;#REF!&amp;""""</f>
        <v>#REF!</v>
      </c>
    </row>
    <row r="74" spans="3:9">
      <c r="C74" t="s">
        <v>478</v>
      </c>
      <c r="D74" t="s">
        <v>609</v>
      </c>
      <c r="E74" t="s">
        <v>1016</v>
      </c>
      <c r="F74" t="s">
        <v>1016</v>
      </c>
      <c r="G74" t="s">
        <v>1016</v>
      </c>
      <c r="I74" t="e">
        <f>"    "&amp;D74&amp;": "&amp;""""&amp;#REF!&amp;""""</f>
        <v>#REF!</v>
      </c>
    </row>
    <row r="75" spans="3:9">
      <c r="C75" t="s">
        <v>478</v>
      </c>
      <c r="D75" t="s">
        <v>610</v>
      </c>
      <c r="E75" t="s">
        <v>1016</v>
      </c>
      <c r="F75" t="s">
        <v>1016</v>
      </c>
      <c r="G75" t="s">
        <v>1016</v>
      </c>
      <c r="I75" t="e">
        <f>"    "&amp;D75&amp;": "&amp;""""&amp;#REF!&amp;""""</f>
        <v>#REF!</v>
      </c>
    </row>
    <row r="76" spans="3:9">
      <c r="C76" t="s">
        <v>478</v>
      </c>
      <c r="D76" t="s">
        <v>611</v>
      </c>
      <c r="E76" t="s">
        <v>1016</v>
      </c>
      <c r="F76" t="s">
        <v>1016</v>
      </c>
      <c r="G76" t="s">
        <v>1016</v>
      </c>
      <c r="I76" t="e">
        <f>"    "&amp;D76&amp;": "&amp;""""&amp;#REF!&amp;""""</f>
        <v>#REF!</v>
      </c>
    </row>
    <row r="77" spans="3:9">
      <c r="C77" t="s">
        <v>478</v>
      </c>
      <c r="D77" t="s">
        <v>612</v>
      </c>
      <c r="E77" t="s">
        <v>1016</v>
      </c>
      <c r="F77" t="s">
        <v>1016</v>
      </c>
      <c r="G77" t="s">
        <v>1016</v>
      </c>
      <c r="I77" t="e">
        <f>"    "&amp;D77&amp;": "&amp;""""&amp;#REF!&amp;""""</f>
        <v>#REF!</v>
      </c>
    </row>
    <row r="78" spans="3:9">
      <c r="C78" t="s">
        <v>478</v>
      </c>
      <c r="D78" t="s">
        <v>471</v>
      </c>
      <c r="E78" t="s">
        <v>1016</v>
      </c>
      <c r="F78" t="s">
        <v>1016</v>
      </c>
      <c r="G78" t="s">
        <v>1016</v>
      </c>
      <c r="I78" t="e">
        <f>"    "&amp;D78&amp;": "&amp;""""&amp;#REF!&amp;""""</f>
        <v>#REF!</v>
      </c>
    </row>
    <row r="79" spans="3:9">
      <c r="C79" t="s">
        <v>478</v>
      </c>
      <c r="D79" t="s">
        <v>512</v>
      </c>
      <c r="E79" t="s">
        <v>1016</v>
      </c>
      <c r="F79" t="s">
        <v>1016</v>
      </c>
      <c r="G79" t="s">
        <v>1016</v>
      </c>
      <c r="I79" t="e">
        <f>"    "&amp;D79&amp;": "&amp;""""&amp;#REF!&amp;""""</f>
        <v>#REF!</v>
      </c>
    </row>
    <row r="80" spans="3:9">
      <c r="C80" t="s">
        <v>478</v>
      </c>
      <c r="D80" t="s">
        <v>513</v>
      </c>
      <c r="E80" t="s">
        <v>1016</v>
      </c>
      <c r="F80" t="s">
        <v>1016</v>
      </c>
      <c r="G80" t="s">
        <v>1016</v>
      </c>
      <c r="I80" t="e">
        <f>"    "&amp;D80&amp;": "&amp;""""&amp;#REF!&amp;""""</f>
        <v>#REF!</v>
      </c>
    </row>
    <row r="81" spans="3:9">
      <c r="C81" t="s">
        <v>478</v>
      </c>
      <c r="D81" t="s">
        <v>514</v>
      </c>
      <c r="E81" t="s">
        <v>1016</v>
      </c>
      <c r="F81" t="s">
        <v>1016</v>
      </c>
      <c r="G81" t="s">
        <v>1016</v>
      </c>
      <c r="I81" t="e">
        <f>"    "&amp;D81&amp;": "&amp;""""&amp;#REF!&amp;""""</f>
        <v>#REF!</v>
      </c>
    </row>
    <row r="82" spans="3:9">
      <c r="C82" t="s">
        <v>478</v>
      </c>
      <c r="D82" t="s">
        <v>515</v>
      </c>
      <c r="E82" t="s">
        <v>1016</v>
      </c>
      <c r="F82" t="s">
        <v>1016</v>
      </c>
      <c r="G82" t="s">
        <v>1016</v>
      </c>
      <c r="I82" t="e">
        <f>"    "&amp;D82&amp;": "&amp;""""&amp;#REF!&amp;""""</f>
        <v>#REF!</v>
      </c>
    </row>
    <row r="83" spans="3:9">
      <c r="C83" t="s">
        <v>478</v>
      </c>
      <c r="D83" t="s">
        <v>597</v>
      </c>
      <c r="E83" t="s">
        <v>1016</v>
      </c>
      <c r="F83" t="s">
        <v>1016</v>
      </c>
      <c r="G83" t="s">
        <v>1016</v>
      </c>
      <c r="I83" t="e">
        <f>"    "&amp;D83&amp;": "&amp;""""&amp;#REF!&amp;""""</f>
        <v>#REF!</v>
      </c>
    </row>
    <row r="84" spans="3:9">
      <c r="C84" t="s">
        <v>478</v>
      </c>
      <c r="D84" t="s">
        <v>598</v>
      </c>
      <c r="E84" t="s">
        <v>1016</v>
      </c>
      <c r="F84" t="s">
        <v>1016</v>
      </c>
      <c r="G84" t="s">
        <v>1016</v>
      </c>
      <c r="I84" t="e">
        <f>"    "&amp;D84&amp;": "&amp;""""&amp;#REF!&amp;""""</f>
        <v>#REF!</v>
      </c>
    </row>
    <row r="85" spans="3:9">
      <c r="C85" t="s">
        <v>478</v>
      </c>
      <c r="D85" t="s">
        <v>599</v>
      </c>
      <c r="E85" t="s">
        <v>1016</v>
      </c>
      <c r="F85" t="s">
        <v>1016</v>
      </c>
      <c r="G85" t="s">
        <v>1016</v>
      </c>
      <c r="I85" t="e">
        <f>"    "&amp;D85&amp;": "&amp;""""&amp;#REF!&amp;""""</f>
        <v>#REF!</v>
      </c>
    </row>
    <row r="86" spans="3:9">
      <c r="C86" t="s">
        <v>478</v>
      </c>
      <c r="D86" t="s">
        <v>600</v>
      </c>
      <c r="E86" t="s">
        <v>1016</v>
      </c>
      <c r="F86" t="s">
        <v>1016</v>
      </c>
      <c r="G86" t="s">
        <v>1016</v>
      </c>
      <c r="I86" t="e">
        <f>"    "&amp;D86&amp;": "&amp;""""&amp;#REF!&amp;""""</f>
        <v>#REF!</v>
      </c>
    </row>
    <row r="87" spans="3:9">
      <c r="C87" t="s">
        <v>478</v>
      </c>
      <c r="D87" t="s">
        <v>601</v>
      </c>
      <c r="E87" t="s">
        <v>1016</v>
      </c>
      <c r="F87" t="s">
        <v>1016</v>
      </c>
      <c r="G87" t="s">
        <v>1016</v>
      </c>
      <c r="I87" t="e">
        <f>"    "&amp;D87&amp;": "&amp;""""&amp;#REF!&amp;""""</f>
        <v>#REF!</v>
      </c>
    </row>
    <row r="88" spans="3:9">
      <c r="C88" t="s">
        <v>478</v>
      </c>
      <c r="D88" t="s">
        <v>602</v>
      </c>
      <c r="E88" t="s">
        <v>1016</v>
      </c>
      <c r="F88" t="s">
        <v>1016</v>
      </c>
      <c r="G88" t="s">
        <v>1016</v>
      </c>
      <c r="I88" t="e">
        <f>"    "&amp;D88&amp;": "&amp;""""&amp;#REF!&amp;""""</f>
        <v>#REF!</v>
      </c>
    </row>
    <row r="89" spans="3:9">
      <c r="C89" t="s">
        <v>478</v>
      </c>
      <c r="D89" t="s">
        <v>472</v>
      </c>
      <c r="E89" t="s">
        <v>1016</v>
      </c>
      <c r="F89" t="s">
        <v>1016</v>
      </c>
      <c r="G89" t="s">
        <v>1016</v>
      </c>
      <c r="I89" t="e">
        <f>"    "&amp;D89&amp;": "&amp;""""&amp;#REF!&amp;""""</f>
        <v>#REF!</v>
      </c>
    </row>
    <row r="90" spans="3:9">
      <c r="C90" t="s">
        <v>478</v>
      </c>
      <c r="D90" t="s">
        <v>603</v>
      </c>
      <c r="E90" t="s">
        <v>1016</v>
      </c>
      <c r="F90" t="s">
        <v>1016</v>
      </c>
      <c r="G90" t="s">
        <v>1016</v>
      </c>
      <c r="I90" t="e">
        <f>"    "&amp;D90&amp;": "&amp;""""&amp;#REF!&amp;""""</f>
        <v>#REF!</v>
      </c>
    </row>
    <row r="91" spans="3:9">
      <c r="C91" t="s">
        <v>478</v>
      </c>
      <c r="D91" t="s">
        <v>473</v>
      </c>
      <c r="E91" t="s">
        <v>1016</v>
      </c>
      <c r="F91" t="s">
        <v>1016</v>
      </c>
      <c r="G91" t="s">
        <v>1016</v>
      </c>
      <c r="I91" t="e">
        <f>"    "&amp;D91&amp;": "&amp;""""&amp;#REF!&amp;""""</f>
        <v>#REF!</v>
      </c>
    </row>
    <row r="92" spans="3:9">
      <c r="C92" t="s">
        <v>478</v>
      </c>
      <c r="D92" t="s">
        <v>474</v>
      </c>
      <c r="E92" t="s">
        <v>1016</v>
      </c>
      <c r="F92" t="s">
        <v>1016</v>
      </c>
      <c r="G92" t="s">
        <v>1016</v>
      </c>
      <c r="I92" t="e">
        <f>"    "&amp;D92&amp;": "&amp;""""&amp;#REF!&amp;""""</f>
        <v>#REF!</v>
      </c>
    </row>
    <row r="93" spans="3:9">
      <c r="C93" t="s">
        <v>478</v>
      </c>
      <c r="D93" t="s">
        <v>470</v>
      </c>
      <c r="E93" t="s">
        <v>1016</v>
      </c>
      <c r="F93" t="s">
        <v>1016</v>
      </c>
      <c r="G93" t="s">
        <v>1016</v>
      </c>
      <c r="I93" t="e">
        <f>"    "&amp;D93&amp;": "&amp;""""&amp;#REF!&amp;""""</f>
        <v>#REF!</v>
      </c>
    </row>
    <row r="94" spans="3:9">
      <c r="C94" t="s">
        <v>478</v>
      </c>
      <c r="D94" t="s">
        <v>475</v>
      </c>
      <c r="E94" t="s">
        <v>1016</v>
      </c>
      <c r="F94" t="s">
        <v>1016</v>
      </c>
      <c r="G94" t="s">
        <v>1016</v>
      </c>
      <c r="I94" t="e">
        <f>"    "&amp;D94&amp;": "&amp;""""&amp;#REF!&amp;""""</f>
        <v>#REF!</v>
      </c>
    </row>
    <row r="95" spans="3:9">
      <c r="C95" t="s">
        <v>478</v>
      </c>
      <c r="D95" t="s">
        <v>476</v>
      </c>
      <c r="E95" t="s">
        <v>1016</v>
      </c>
      <c r="F95" t="s">
        <v>1016</v>
      </c>
      <c r="G95" t="s">
        <v>1016</v>
      </c>
      <c r="I95" t="e">
        <f>"    "&amp;D95&amp;": "&amp;""""&amp;#REF!&amp;""""</f>
        <v>#REF!</v>
      </c>
    </row>
    <row r="96" spans="3:9">
      <c r="C96" t="s">
        <v>478</v>
      </c>
      <c r="D96" t="s">
        <v>477</v>
      </c>
      <c r="E96" t="s">
        <v>1016</v>
      </c>
      <c r="F96" t="s">
        <v>1016</v>
      </c>
      <c r="G96" t="s">
        <v>1016</v>
      </c>
      <c r="I96" t="e">
        <f>"    "&amp;D96&amp;": "&amp;""""&amp;#REF!&amp;""""</f>
        <v>#REF!</v>
      </c>
    </row>
    <row r="97" spans="3:9">
      <c r="C97" t="s">
        <v>478</v>
      </c>
      <c r="D97" t="s">
        <v>511</v>
      </c>
      <c r="E97" t="s">
        <v>1016</v>
      </c>
      <c r="F97" t="s">
        <v>1016</v>
      </c>
      <c r="G97" t="s">
        <v>1016</v>
      </c>
      <c r="I97" t="e">
        <f>"    "&amp;D97&amp;": "&amp;""""&amp;#REF!&amp;""""</f>
        <v>#REF!</v>
      </c>
    </row>
    <row r="98" spans="3:9">
      <c r="C98" t="s">
        <v>478</v>
      </c>
      <c r="D98" t="s">
        <v>1049</v>
      </c>
      <c r="E98" t="s">
        <v>1016</v>
      </c>
      <c r="F98" t="s">
        <v>1016</v>
      </c>
      <c r="G98" t="s">
        <v>1016</v>
      </c>
      <c r="I98" t="e">
        <f>"    "&amp;D98&amp;": "&amp;""""&amp;#REF!&amp;""""</f>
        <v>#REF!</v>
      </c>
    </row>
    <row r="99" spans="3:9">
      <c r="C99" t="s">
        <v>478</v>
      </c>
      <c r="D99" t="s">
        <v>1050</v>
      </c>
      <c r="E99" t="s">
        <v>1016</v>
      </c>
      <c r="F99" t="s">
        <v>1016</v>
      </c>
      <c r="G99" t="s">
        <v>1016</v>
      </c>
      <c r="I99" t="e">
        <f>"    "&amp;D99&amp;": "&amp;""""&amp;#REF!&amp;""""</f>
        <v>#REF!</v>
      </c>
    </row>
    <row r="100" spans="3:9">
      <c r="C100" t="s">
        <v>478</v>
      </c>
      <c r="D100" t="s">
        <v>1051</v>
      </c>
      <c r="E100" t="s">
        <v>1016</v>
      </c>
      <c r="F100" t="s">
        <v>1016</v>
      </c>
      <c r="G100" t="s">
        <v>1016</v>
      </c>
      <c r="I100" t="e">
        <f>"    "&amp;D100&amp;": "&amp;""""&amp;#REF!&amp;""""</f>
        <v>#REF!</v>
      </c>
    </row>
    <row r="101" spans="3:9">
      <c r="C101" t="s">
        <v>478</v>
      </c>
      <c r="D101" t="s">
        <v>1052</v>
      </c>
      <c r="E101" t="s">
        <v>1016</v>
      </c>
      <c r="F101" t="s">
        <v>1016</v>
      </c>
      <c r="G101" t="s">
        <v>1016</v>
      </c>
      <c r="I101" t="e">
        <f>"    "&amp;D101&amp;": "&amp;""""&amp;#REF!&amp;""""</f>
        <v>#REF!</v>
      </c>
    </row>
    <row r="102" spans="3:9">
      <c r="C102" t="s">
        <v>478</v>
      </c>
      <c r="D102" t="s">
        <v>1053</v>
      </c>
      <c r="E102" t="s">
        <v>1016</v>
      </c>
      <c r="F102" t="s">
        <v>1016</v>
      </c>
      <c r="G102" t="s">
        <v>1016</v>
      </c>
      <c r="I102" t="e">
        <f>"    "&amp;D102&amp;": "&amp;""""&amp;#REF!&amp;""""</f>
        <v>#REF!</v>
      </c>
    </row>
    <row r="103" spans="3:9">
      <c r="C103" t="s">
        <v>478</v>
      </c>
      <c r="D103" t="s">
        <v>1054</v>
      </c>
      <c r="E103" t="s">
        <v>1016</v>
      </c>
      <c r="F103" t="s">
        <v>1016</v>
      </c>
      <c r="G103" t="s">
        <v>1016</v>
      </c>
      <c r="I103" t="e">
        <f>"    "&amp;D103&amp;": "&amp;""""&amp;#REF!&amp;""""</f>
        <v>#REF!</v>
      </c>
    </row>
    <row r="104" spans="3:9">
      <c r="C104" t="s">
        <v>478</v>
      </c>
      <c r="D104" t="s">
        <v>1055</v>
      </c>
      <c r="E104" t="s">
        <v>1016</v>
      </c>
      <c r="F104" t="s">
        <v>1016</v>
      </c>
      <c r="G104" t="s">
        <v>1016</v>
      </c>
      <c r="I104" t="e">
        <f>"    "&amp;D104&amp;": "&amp;""""&amp;#REF!&amp;""""</f>
        <v>#REF!</v>
      </c>
    </row>
    <row r="105" spans="3:9">
      <c r="C105" t="s">
        <v>478</v>
      </c>
      <c r="D105" t="s">
        <v>1056</v>
      </c>
      <c r="E105" t="s">
        <v>1016</v>
      </c>
      <c r="F105" t="s">
        <v>1016</v>
      </c>
      <c r="G105" t="s">
        <v>1016</v>
      </c>
      <c r="I105" t="e">
        <f>"    "&amp;D105&amp;": "&amp;""""&amp;#REF!&amp;""""</f>
        <v>#REF!</v>
      </c>
    </row>
    <row r="106" spans="3:9">
      <c r="C106" t="s">
        <v>478</v>
      </c>
      <c r="D106" t="s">
        <v>1057</v>
      </c>
      <c r="E106" t="s">
        <v>1016</v>
      </c>
      <c r="F106" t="s">
        <v>1016</v>
      </c>
      <c r="G106" t="s">
        <v>1016</v>
      </c>
      <c r="I106" t="e">
        <f>"    "&amp;D106&amp;": "&amp;""""&amp;#REF!&amp;""""</f>
        <v>#REF!</v>
      </c>
    </row>
    <row r="107" spans="3:9">
      <c r="C107" t="s">
        <v>478</v>
      </c>
      <c r="D107" t="s">
        <v>1058</v>
      </c>
      <c r="E107" t="s">
        <v>1016</v>
      </c>
      <c r="F107" t="s">
        <v>1016</v>
      </c>
      <c r="G107" t="s">
        <v>1016</v>
      </c>
      <c r="I107" t="e">
        <f>"    "&amp;D107&amp;": "&amp;""""&amp;#REF!&amp;""""</f>
        <v>#REF!</v>
      </c>
    </row>
    <row r="108" spans="3:9">
      <c r="C108" t="s">
        <v>478</v>
      </c>
      <c r="D108" t="s">
        <v>1059</v>
      </c>
      <c r="E108" t="s">
        <v>1016</v>
      </c>
      <c r="F108" t="s">
        <v>1016</v>
      </c>
      <c r="G108" t="s">
        <v>1016</v>
      </c>
      <c r="I108" t="e">
        <f>"    "&amp;D108&amp;": "&amp;""""&amp;#REF!&amp;""""</f>
        <v>#REF!</v>
      </c>
    </row>
    <row r="109" spans="3:9">
      <c r="C109" t="s">
        <v>478</v>
      </c>
      <c r="D109" t="s">
        <v>1060</v>
      </c>
      <c r="E109" t="s">
        <v>1016</v>
      </c>
      <c r="F109" t="s">
        <v>1016</v>
      </c>
      <c r="G109" t="s">
        <v>1016</v>
      </c>
      <c r="I109" t="e">
        <f>"    "&amp;D109&amp;": "&amp;""""&amp;#REF!&amp;""""</f>
        <v>#REF!</v>
      </c>
    </row>
    <row r="110" spans="3:9">
      <c r="C110" t="s">
        <v>478</v>
      </c>
      <c r="D110" t="s">
        <v>1061</v>
      </c>
      <c r="E110" t="s">
        <v>1016</v>
      </c>
      <c r="F110" t="s">
        <v>1016</v>
      </c>
      <c r="G110" t="s">
        <v>1016</v>
      </c>
      <c r="I110" t="e">
        <f>"    "&amp;D110&amp;": "&amp;""""&amp;#REF!&amp;""""</f>
        <v>#REF!</v>
      </c>
    </row>
    <row r="111" spans="3:9">
      <c r="C111" t="s">
        <v>478</v>
      </c>
      <c r="D111" t="s">
        <v>1062</v>
      </c>
      <c r="E111" t="s">
        <v>1016</v>
      </c>
      <c r="F111" t="s">
        <v>1016</v>
      </c>
      <c r="G111" t="s">
        <v>1016</v>
      </c>
      <c r="I111" t="e">
        <f>"    "&amp;D111&amp;": "&amp;""""&amp;#REF!&amp;""""</f>
        <v>#REF!</v>
      </c>
    </row>
    <row r="112" spans="3:9">
      <c r="C112" t="s">
        <v>478</v>
      </c>
      <c r="D112" t="s">
        <v>1063</v>
      </c>
      <c r="E112" t="s">
        <v>1016</v>
      </c>
      <c r="F112" t="s">
        <v>1016</v>
      </c>
      <c r="G112" t="s">
        <v>1016</v>
      </c>
      <c r="I112" t="e">
        <f>"    "&amp;D112&amp;": "&amp;""""&amp;#REF!&amp;""""</f>
        <v>#REF!</v>
      </c>
    </row>
    <row r="113" spans="3:9">
      <c r="C113" t="s">
        <v>478</v>
      </c>
      <c r="D113" t="s">
        <v>1064</v>
      </c>
      <c r="E113" t="s">
        <v>1016</v>
      </c>
      <c r="F113" t="s">
        <v>1016</v>
      </c>
      <c r="G113" t="s">
        <v>1016</v>
      </c>
      <c r="I113" t="e">
        <f>"    "&amp;D113&amp;": "&amp;""""&amp;#REF!&amp;""""</f>
        <v>#REF!</v>
      </c>
    </row>
    <row r="114" spans="3:9">
      <c r="C114" t="s">
        <v>478</v>
      </c>
      <c r="D114" t="s">
        <v>1065</v>
      </c>
      <c r="E114" t="s">
        <v>1016</v>
      </c>
      <c r="F114" t="s">
        <v>1016</v>
      </c>
      <c r="G114" t="s">
        <v>1016</v>
      </c>
      <c r="I114" t="e">
        <f>"    "&amp;D114&amp;": "&amp;""""&amp;#REF!&amp;""""</f>
        <v>#REF!</v>
      </c>
    </row>
    <row r="115" spans="3:9">
      <c r="C115" t="s">
        <v>478</v>
      </c>
      <c r="D115" t="s">
        <v>1066</v>
      </c>
      <c r="E115" t="s">
        <v>1016</v>
      </c>
      <c r="F115" t="s">
        <v>1016</v>
      </c>
      <c r="G115" t="s">
        <v>1016</v>
      </c>
      <c r="I115" t="e">
        <f>"    "&amp;D115&amp;": "&amp;""""&amp;#REF!&amp;""""</f>
        <v>#REF!</v>
      </c>
    </row>
    <row r="116" spans="3:9">
      <c r="C116" t="s">
        <v>478</v>
      </c>
      <c r="D116" t="s">
        <v>1067</v>
      </c>
      <c r="E116" t="s">
        <v>1016</v>
      </c>
      <c r="F116" t="s">
        <v>1016</v>
      </c>
      <c r="G116" t="s">
        <v>1016</v>
      </c>
      <c r="I116" t="e">
        <f>"    "&amp;D116&amp;": "&amp;""""&amp;#REF!&amp;""""</f>
        <v>#REF!</v>
      </c>
    </row>
    <row r="117" spans="3:9">
      <c r="C117" t="s">
        <v>478</v>
      </c>
      <c r="D117" t="s">
        <v>1068</v>
      </c>
      <c r="E117" t="s">
        <v>1016</v>
      </c>
      <c r="F117" t="s">
        <v>1016</v>
      </c>
      <c r="G117" t="s">
        <v>1016</v>
      </c>
      <c r="I117" t="e">
        <f>"    "&amp;D117&amp;": "&amp;""""&amp;#REF!&amp;""""</f>
        <v>#REF!</v>
      </c>
    </row>
    <row r="118" spans="3:9">
      <c r="C118" t="s">
        <v>478</v>
      </c>
      <c r="D118" t="s">
        <v>1069</v>
      </c>
      <c r="E118" t="s">
        <v>1016</v>
      </c>
      <c r="F118" t="s">
        <v>1016</v>
      </c>
      <c r="G118" t="s">
        <v>1016</v>
      </c>
      <c r="I118" t="e">
        <f>"    "&amp;D118&amp;": "&amp;""""&amp;#REF!&amp;""""</f>
        <v>#REF!</v>
      </c>
    </row>
    <row r="119" spans="3:9">
      <c r="C119" t="s">
        <v>478</v>
      </c>
      <c r="D119" t="s">
        <v>1070</v>
      </c>
      <c r="E119" t="s">
        <v>1016</v>
      </c>
      <c r="F119" t="s">
        <v>1016</v>
      </c>
      <c r="G119" t="s">
        <v>1016</v>
      </c>
      <c r="I119" t="e">
        <f>"    "&amp;D119&amp;": "&amp;""""&amp;#REF!&amp;""""</f>
        <v>#REF!</v>
      </c>
    </row>
    <row r="120" spans="3:9">
      <c r="C120" t="s">
        <v>478</v>
      </c>
      <c r="D120" t="s">
        <v>1071</v>
      </c>
      <c r="E120" t="s">
        <v>1016</v>
      </c>
      <c r="F120" t="s">
        <v>1016</v>
      </c>
      <c r="G120" t="s">
        <v>1016</v>
      </c>
      <c r="I120" t="e">
        <f>"    "&amp;D120&amp;": "&amp;""""&amp;#REF!&amp;""""</f>
        <v>#REF!</v>
      </c>
    </row>
    <row r="121" spans="3:9">
      <c r="C121" t="s">
        <v>478</v>
      </c>
      <c r="D121" t="s">
        <v>1072</v>
      </c>
      <c r="E121" t="s">
        <v>1016</v>
      </c>
      <c r="F121" t="s">
        <v>1016</v>
      </c>
      <c r="G121" t="s">
        <v>1016</v>
      </c>
      <c r="I121" t="e">
        <f>"    "&amp;D121&amp;": "&amp;""""&amp;#REF!&amp;""""</f>
        <v>#REF!</v>
      </c>
    </row>
    <row r="122" spans="3:9">
      <c r="C122" t="s">
        <v>478</v>
      </c>
      <c r="D122" t="s">
        <v>1073</v>
      </c>
      <c r="E122" t="s">
        <v>1016</v>
      </c>
      <c r="F122" t="s">
        <v>1016</v>
      </c>
      <c r="G122" t="s">
        <v>1016</v>
      </c>
      <c r="I122" t="e">
        <f>"    "&amp;D122&amp;": "&amp;""""&amp;#REF!&amp;""""</f>
        <v>#REF!</v>
      </c>
    </row>
    <row r="123" spans="3:9">
      <c r="C123" t="s">
        <v>478</v>
      </c>
      <c r="D123" t="s">
        <v>1074</v>
      </c>
      <c r="E123" t="s">
        <v>1016</v>
      </c>
      <c r="F123" t="s">
        <v>1016</v>
      </c>
      <c r="G123" t="s">
        <v>1016</v>
      </c>
      <c r="I123" t="e">
        <f>"    "&amp;D123&amp;": "&amp;""""&amp;#REF!&amp;""""</f>
        <v>#REF!</v>
      </c>
    </row>
    <row r="124" spans="3:9">
      <c r="C124" t="s">
        <v>478</v>
      </c>
      <c r="D124" t="s">
        <v>1075</v>
      </c>
      <c r="E124" t="s">
        <v>1016</v>
      </c>
      <c r="F124" t="s">
        <v>1016</v>
      </c>
      <c r="G124" t="s">
        <v>1016</v>
      </c>
      <c r="I124" t="e">
        <f>"    "&amp;D124&amp;": "&amp;""""&amp;#REF!&amp;""""</f>
        <v>#REF!</v>
      </c>
    </row>
    <row r="125" spans="3:9">
      <c r="C125" t="s">
        <v>478</v>
      </c>
      <c r="D125" t="s">
        <v>1076</v>
      </c>
      <c r="E125" t="s">
        <v>1016</v>
      </c>
      <c r="F125" t="s">
        <v>1016</v>
      </c>
      <c r="G125" t="s">
        <v>1016</v>
      </c>
      <c r="I125" t="e">
        <f>"    "&amp;D125&amp;": "&amp;""""&amp;#REF!&amp;""""</f>
        <v>#REF!</v>
      </c>
    </row>
    <row r="126" spans="3:9">
      <c r="C126" t="s">
        <v>478</v>
      </c>
      <c r="D126" t="s">
        <v>1077</v>
      </c>
      <c r="E126" t="s">
        <v>1016</v>
      </c>
      <c r="F126" t="s">
        <v>1016</v>
      </c>
      <c r="G126" t="s">
        <v>1016</v>
      </c>
      <c r="I126" t="e">
        <f>"    "&amp;D126&amp;": "&amp;""""&amp;#REF!&amp;""""</f>
        <v>#REF!</v>
      </c>
    </row>
    <row r="127" spans="3:9">
      <c r="C127" t="s">
        <v>478</v>
      </c>
      <c r="D127" t="s">
        <v>1078</v>
      </c>
      <c r="E127" t="s">
        <v>1016</v>
      </c>
      <c r="F127" t="s">
        <v>1016</v>
      </c>
      <c r="G127" t="s">
        <v>1016</v>
      </c>
      <c r="I127" t="e">
        <f>"    "&amp;D127&amp;": "&amp;""""&amp;#REF!&amp;""""</f>
        <v>#REF!</v>
      </c>
    </row>
    <row r="128" spans="3:9">
      <c r="C128" t="s">
        <v>478</v>
      </c>
      <c r="D128" t="s">
        <v>1079</v>
      </c>
      <c r="E128" t="s">
        <v>1016</v>
      </c>
      <c r="F128" t="s">
        <v>1016</v>
      </c>
      <c r="G128" t="s">
        <v>1016</v>
      </c>
      <c r="I128" t="e">
        <f>"    "&amp;D128&amp;": "&amp;""""&amp;#REF!&amp;""""</f>
        <v>#REF!</v>
      </c>
    </row>
    <row r="129" spans="3:9">
      <c r="C129" t="s">
        <v>478</v>
      </c>
      <c r="D129" t="s">
        <v>1080</v>
      </c>
      <c r="E129" t="s">
        <v>1016</v>
      </c>
      <c r="F129" t="s">
        <v>1016</v>
      </c>
      <c r="G129" t="s">
        <v>1016</v>
      </c>
      <c r="I129" t="e">
        <f>"    "&amp;D129&amp;": "&amp;""""&amp;#REF!&amp;""""</f>
        <v>#REF!</v>
      </c>
    </row>
    <row r="130" spans="3:9">
      <c r="C130" t="s">
        <v>478</v>
      </c>
      <c r="D130" t="s">
        <v>1081</v>
      </c>
      <c r="E130" t="s">
        <v>1016</v>
      </c>
      <c r="F130" t="s">
        <v>1016</v>
      </c>
      <c r="G130" t="s">
        <v>1016</v>
      </c>
      <c r="I130" t="e">
        <f>"    "&amp;D130&amp;": "&amp;""""&amp;#REF!&amp;""""</f>
        <v>#REF!</v>
      </c>
    </row>
    <row r="131" spans="3:9">
      <c r="C131" t="s">
        <v>478</v>
      </c>
      <c r="D131" t="s">
        <v>1082</v>
      </c>
      <c r="E131" t="s">
        <v>1016</v>
      </c>
      <c r="F131" t="s">
        <v>1016</v>
      </c>
      <c r="G131" t="s">
        <v>1016</v>
      </c>
      <c r="I131" t="e">
        <f>"    "&amp;D131&amp;": "&amp;""""&amp;#REF!&amp;""""</f>
        <v>#REF!</v>
      </c>
    </row>
    <row r="132" spans="3:9">
      <c r="C132" t="s">
        <v>478</v>
      </c>
      <c r="D132" t="s">
        <v>1083</v>
      </c>
      <c r="E132" t="s">
        <v>1016</v>
      </c>
      <c r="F132" t="s">
        <v>1016</v>
      </c>
      <c r="G132" t="s">
        <v>1016</v>
      </c>
      <c r="I132" t="e">
        <f>"    "&amp;D132&amp;": "&amp;""""&amp;#REF!&amp;""""</f>
        <v>#REF!</v>
      </c>
    </row>
    <row r="133" spans="3:9">
      <c r="C133" t="s">
        <v>478</v>
      </c>
      <c r="D133" t="s">
        <v>1084</v>
      </c>
      <c r="E133" t="s">
        <v>1016</v>
      </c>
      <c r="F133" t="s">
        <v>1016</v>
      </c>
      <c r="G133" t="s">
        <v>1016</v>
      </c>
      <c r="I133" t="e">
        <f>"    "&amp;D133&amp;": "&amp;""""&amp;#REF!&amp;""""</f>
        <v>#REF!</v>
      </c>
    </row>
    <row r="134" spans="3:9">
      <c r="C134" t="s">
        <v>478</v>
      </c>
      <c r="D134" t="s">
        <v>1085</v>
      </c>
      <c r="E134" t="s">
        <v>1016</v>
      </c>
      <c r="F134" t="s">
        <v>1016</v>
      </c>
      <c r="G134" t="s">
        <v>1016</v>
      </c>
      <c r="I134" t="e">
        <f>"    "&amp;D134&amp;": "&amp;""""&amp;#REF!&amp;""""</f>
        <v>#REF!</v>
      </c>
    </row>
    <row r="135" spans="3:9">
      <c r="C135" t="s">
        <v>478</v>
      </c>
      <c r="D135" t="s">
        <v>1086</v>
      </c>
      <c r="E135" t="s">
        <v>1016</v>
      </c>
      <c r="F135" t="s">
        <v>1016</v>
      </c>
      <c r="G135" t="s">
        <v>1016</v>
      </c>
      <c r="I135" t="e">
        <f>"    "&amp;D135&amp;": "&amp;""""&amp;#REF!&amp;""""</f>
        <v>#REF!</v>
      </c>
    </row>
    <row r="136" spans="3:9">
      <c r="C136" t="s">
        <v>478</v>
      </c>
      <c r="D136" t="s">
        <v>1087</v>
      </c>
      <c r="E136" t="s">
        <v>1016</v>
      </c>
      <c r="F136" t="s">
        <v>1016</v>
      </c>
      <c r="G136" t="s">
        <v>1016</v>
      </c>
      <c r="I136" t="e">
        <f>"    "&amp;D136&amp;": "&amp;""""&amp;#REF!&amp;""""</f>
        <v>#REF!</v>
      </c>
    </row>
    <row r="137" spans="3:9">
      <c r="C137" t="s">
        <v>478</v>
      </c>
      <c r="D137" t="s">
        <v>1088</v>
      </c>
      <c r="E137" t="s">
        <v>1016</v>
      </c>
      <c r="F137" t="s">
        <v>1016</v>
      </c>
      <c r="G137" t="s">
        <v>1016</v>
      </c>
      <c r="I137" t="e">
        <f>"    "&amp;D137&amp;": "&amp;""""&amp;#REF!&amp;""""</f>
        <v>#REF!</v>
      </c>
    </row>
    <row r="138" spans="3:9">
      <c r="C138" t="s">
        <v>478</v>
      </c>
      <c r="D138" t="s">
        <v>1089</v>
      </c>
      <c r="E138" t="s">
        <v>1016</v>
      </c>
      <c r="F138" t="s">
        <v>1016</v>
      </c>
      <c r="G138" t="s">
        <v>1016</v>
      </c>
      <c r="I138" t="e">
        <f>"    "&amp;D138&amp;": "&amp;""""&amp;#REF!&amp;""""</f>
        <v>#REF!</v>
      </c>
    </row>
    <row r="139" spans="3:9">
      <c r="C139" t="s">
        <v>478</v>
      </c>
      <c r="D139" t="s">
        <v>1090</v>
      </c>
      <c r="E139" t="s">
        <v>1016</v>
      </c>
      <c r="F139" t="s">
        <v>1016</v>
      </c>
      <c r="G139" t="s">
        <v>1016</v>
      </c>
      <c r="I139" t="e">
        <f>"    "&amp;D139&amp;": "&amp;""""&amp;#REF!&amp;""""</f>
        <v>#REF!</v>
      </c>
    </row>
    <row r="140" spans="3:9">
      <c r="C140" t="s">
        <v>478</v>
      </c>
      <c r="D140" t="s">
        <v>1091</v>
      </c>
      <c r="E140" t="s">
        <v>1016</v>
      </c>
      <c r="F140" t="s">
        <v>1016</v>
      </c>
      <c r="G140" t="s">
        <v>1016</v>
      </c>
      <c r="I140" t="e">
        <f>"    "&amp;D140&amp;": "&amp;""""&amp;#REF!&amp;""""</f>
        <v>#REF!</v>
      </c>
    </row>
    <row r="141" spans="3:9">
      <c r="C141" t="s">
        <v>478</v>
      </c>
      <c r="D141" t="s">
        <v>1092</v>
      </c>
      <c r="E141" t="s">
        <v>1016</v>
      </c>
      <c r="F141" t="s">
        <v>1016</v>
      </c>
      <c r="G141" t="s">
        <v>1016</v>
      </c>
      <c r="I141" t="e">
        <f>"    "&amp;D141&amp;": "&amp;""""&amp;#REF!&amp;""""</f>
        <v>#REF!</v>
      </c>
    </row>
    <row r="142" spans="3:9">
      <c r="C142" t="s">
        <v>478</v>
      </c>
      <c r="D142" t="s">
        <v>1093</v>
      </c>
      <c r="E142" t="s">
        <v>1016</v>
      </c>
      <c r="F142" t="s">
        <v>1016</v>
      </c>
      <c r="G142" t="s">
        <v>1016</v>
      </c>
      <c r="I142" t="e">
        <f>"    "&amp;D142&amp;": "&amp;""""&amp;#REF!&amp;""""</f>
        <v>#REF!</v>
      </c>
    </row>
    <row r="143" spans="3:9">
      <c r="C143" t="s">
        <v>478</v>
      </c>
      <c r="D143" t="s">
        <v>1094</v>
      </c>
      <c r="E143" t="s">
        <v>1016</v>
      </c>
      <c r="F143" t="s">
        <v>1016</v>
      </c>
      <c r="G143" t="s">
        <v>1016</v>
      </c>
      <c r="I143" t="e">
        <f>"    "&amp;D143&amp;": "&amp;""""&amp;#REF!&amp;""""</f>
        <v>#REF!</v>
      </c>
    </row>
    <row r="144" spans="3:9">
      <c r="C144" t="s">
        <v>478</v>
      </c>
      <c r="D144" t="s">
        <v>1095</v>
      </c>
      <c r="E144" t="s">
        <v>1016</v>
      </c>
      <c r="F144" t="s">
        <v>1016</v>
      </c>
      <c r="G144" t="s">
        <v>1016</v>
      </c>
      <c r="I144" t="e">
        <f>"    "&amp;D144&amp;": "&amp;""""&amp;#REF!&amp;""""</f>
        <v>#REF!</v>
      </c>
    </row>
    <row r="145" spans="3:9">
      <c r="C145" t="s">
        <v>478</v>
      </c>
      <c r="D145" t="s">
        <v>1096</v>
      </c>
      <c r="E145" t="s">
        <v>1016</v>
      </c>
      <c r="F145" t="s">
        <v>1016</v>
      </c>
      <c r="G145" t="s">
        <v>1016</v>
      </c>
      <c r="I145" t="e">
        <f>"    "&amp;D145&amp;": "&amp;""""&amp;#REF!&amp;""""</f>
        <v>#REF!</v>
      </c>
    </row>
    <row r="146" spans="3:9">
      <c r="C146" t="s">
        <v>478</v>
      </c>
      <c r="D146" t="s">
        <v>1097</v>
      </c>
      <c r="E146" t="s">
        <v>1016</v>
      </c>
      <c r="F146" t="s">
        <v>1016</v>
      </c>
      <c r="G146" t="s">
        <v>1016</v>
      </c>
      <c r="I146" t="e">
        <f>"    "&amp;D146&amp;": "&amp;""""&amp;#REF!&amp;""""</f>
        <v>#REF!</v>
      </c>
    </row>
    <row r="147" spans="3:9">
      <c r="C147" t="s">
        <v>478</v>
      </c>
      <c r="D147" t="s">
        <v>560</v>
      </c>
      <c r="E147" t="s">
        <v>1016</v>
      </c>
      <c r="F147" t="s">
        <v>1016</v>
      </c>
      <c r="G147" t="s">
        <v>1016</v>
      </c>
      <c r="I147" t="e">
        <f>"    "&amp;D147&amp;": "&amp;""""&amp;#REF!&amp;""""</f>
        <v>#REF!</v>
      </c>
    </row>
  </sheetData>
  <autoFilter ref="A1:I29" xr:uid="{B9597082-29CB-45FC-A241-16B4E33864A2}">
    <sortState xmlns:xlrd2="http://schemas.microsoft.com/office/spreadsheetml/2017/richdata2" ref="A2:I29">
      <sortCondition ref="C1:C29"/>
    </sortState>
  </autoFilter>
  <conditionalFormatting sqref="D57:D63">
    <cfRule type="duplicateValues" dxfId="26" priority="13"/>
  </conditionalFormatting>
  <conditionalFormatting sqref="D64:D67">
    <cfRule type="duplicateValues" dxfId="25" priority="14"/>
  </conditionalFormatting>
  <conditionalFormatting sqref="D68:D76">
    <cfRule type="duplicateValues" dxfId="24" priority="12"/>
  </conditionalFormatting>
  <conditionalFormatting sqref="D77:D83">
    <cfRule type="duplicateValues" dxfId="23" priority="16"/>
  </conditionalFormatting>
  <conditionalFormatting sqref="D84:D87">
    <cfRule type="duplicateValues" dxfId="22" priority="17"/>
  </conditionalFormatting>
  <conditionalFormatting sqref="D88:D96">
    <cfRule type="duplicateValues" dxfId="21" priority="15"/>
  </conditionalFormatting>
  <conditionalFormatting sqref="D117:D136">
    <cfRule type="duplicateValues" dxfId="20" priority="11"/>
  </conditionalFormatting>
  <conditionalFormatting sqref="D137:D147 D97:D116">
    <cfRule type="duplicateValues" dxfId="19" priority="18"/>
  </conditionalFormatting>
  <conditionalFormatting sqref="E1:E56 E149:E1048576">
    <cfRule type="containsText" dxfId="18" priority="26" operator="containsText" text="\">
      <formula>NOT(ISERROR(SEARCH("\",E1)))</formula>
    </cfRule>
    <cfRule type="containsText" dxfId="17" priority="27" operator="containsText" text="/">
      <formula>NOT(ISERROR(SEARCH("/",E1)))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12F5-68DD-4D9B-96D7-5A08DE09C995}">
  <sheetPr codeName="Sheet5"/>
  <dimension ref="A1:K33"/>
  <sheetViews>
    <sheetView workbookViewId="0">
      <selection activeCell="C11" sqref="C11"/>
    </sheetView>
  </sheetViews>
  <sheetFormatPr defaultRowHeight="15"/>
  <cols>
    <col min="1" max="1" width="9" style="39"/>
    <col min="2" max="2" width="9" style="59"/>
    <col min="3" max="3" width="23" style="39" customWidth="1"/>
    <col min="4" max="5" width="29.875" style="39" customWidth="1"/>
    <col min="6" max="9" width="23" style="39" customWidth="1"/>
  </cols>
  <sheetData>
    <row r="1" spans="1:11">
      <c r="A1" s="59" t="s">
        <v>436</v>
      </c>
      <c r="B1" s="45" t="s">
        <v>1892</v>
      </c>
      <c r="C1" s="59" t="s">
        <v>347</v>
      </c>
      <c r="D1" s="62" t="s">
        <v>1893</v>
      </c>
      <c r="E1" s="45" t="s">
        <v>350</v>
      </c>
      <c r="F1" s="62" t="s">
        <v>1869</v>
      </c>
      <c r="G1" s="65" t="s">
        <v>1894</v>
      </c>
      <c r="H1" s="65" t="s">
        <v>1868</v>
      </c>
      <c r="I1" s="39" t="s">
        <v>1126</v>
      </c>
      <c r="K1" t="s">
        <v>1871</v>
      </c>
    </row>
    <row r="2" spans="1:11">
      <c r="C2" s="41" t="s">
        <v>1425</v>
      </c>
      <c r="D2" s="41" t="s">
        <v>1424</v>
      </c>
      <c r="E2" s="41"/>
      <c r="F2" s="41" t="str">
        <f t="shared" ref="F2:F10" si="0">C2&amp;"_tu"</f>
        <v>covariate_tu</v>
      </c>
      <c r="G2" s="41" t="str">
        <f t="shared" ref="G2:G10" si="1">LOWER(D2)</f>
        <v>covariate</v>
      </c>
      <c r="H2" s="41" t="str">
        <f t="shared" ref="H2:H10" si="2">C2&amp;"_tl"</f>
        <v>covariate_tl</v>
      </c>
      <c r="I2" s="41"/>
    </row>
    <row r="3" spans="1:11">
      <c r="C3" s="42" t="s">
        <v>1337</v>
      </c>
      <c r="D3" s="42" t="s">
        <v>1426</v>
      </c>
      <c r="E3" s="42"/>
      <c r="F3" s="41" t="str">
        <f t="shared" si="0"/>
        <v>distribution_tu</v>
      </c>
      <c r="G3" s="41" t="str">
        <f t="shared" si="1"/>
        <v>distribution</v>
      </c>
      <c r="H3" s="41" t="str">
        <f t="shared" si="2"/>
        <v>distribution_tl</v>
      </c>
      <c r="I3" s="42"/>
    </row>
    <row r="4" spans="1:11" ht="14.25">
      <c r="B4" s="41"/>
      <c r="C4" s="41" t="s">
        <v>1433</v>
      </c>
      <c r="D4" s="41" t="s">
        <v>1423</v>
      </c>
      <c r="E4" s="41"/>
      <c r="F4" s="41" t="str">
        <f t="shared" si="0"/>
        <v>independence_tu</v>
      </c>
      <c r="G4" s="41" t="str">
        <f t="shared" si="1"/>
        <v>independence</v>
      </c>
      <c r="H4" s="41" t="str">
        <f t="shared" si="2"/>
        <v>independence_tl</v>
      </c>
    </row>
    <row r="5" spans="1:11">
      <c r="C5" s="39" t="s">
        <v>797</v>
      </c>
      <c r="D5" s="39" t="s">
        <v>1434</v>
      </c>
      <c r="F5" s="41" t="str">
        <f t="shared" si="0"/>
        <v>home_range_tu</v>
      </c>
      <c r="G5" s="41" t="str">
        <f t="shared" si="1"/>
        <v>home ranges</v>
      </c>
      <c r="H5" s="41" t="str">
        <f t="shared" si="2"/>
        <v>home_range_tl</v>
      </c>
    </row>
    <row r="6" spans="1:11">
      <c r="C6" s="40" t="s">
        <v>1428</v>
      </c>
      <c r="D6" s="39" t="s">
        <v>1420</v>
      </c>
      <c r="F6" s="41" t="str">
        <f t="shared" si="0"/>
        <v>sp_accum_asymptote_tu</v>
      </c>
      <c r="G6" s="41" t="str">
        <f t="shared" si="1"/>
        <v>species-accumulation asymptote</v>
      </c>
      <c r="H6" s="41" t="str">
        <f t="shared" si="2"/>
        <v>sp_accum_asymptote_tl</v>
      </c>
    </row>
    <row r="7" spans="1:11">
      <c r="C7" s="39" t="s">
        <v>4728</v>
      </c>
      <c r="D7" s="41" t="s">
        <v>1429</v>
      </c>
      <c r="E7" s="41"/>
      <c r="F7" s="41" t="str">
        <f t="shared" si="0"/>
        <v>data_distr_para_tu</v>
      </c>
      <c r="G7" s="41" t="str">
        <f t="shared" si="1"/>
        <v>parametric distribution</v>
      </c>
      <c r="H7" s="41" t="str">
        <f t="shared" si="2"/>
        <v>data_distr_para_tl</v>
      </c>
    </row>
    <row r="8" spans="1:11">
      <c r="C8" s="39" t="s">
        <v>4729</v>
      </c>
      <c r="D8" s="39" t="s">
        <v>1430</v>
      </c>
      <c r="F8" s="41" t="str">
        <f t="shared" si="0"/>
        <v>data_distr_poisson_tu</v>
      </c>
      <c r="G8" s="41" t="str">
        <f t="shared" si="1"/>
        <v>poisson-distributed</v>
      </c>
      <c r="H8" s="41" t="str">
        <f t="shared" si="2"/>
        <v>data_distr_poisson_tl</v>
      </c>
    </row>
    <row r="9" spans="1:11">
      <c r="C9" s="39" t="s">
        <v>4730</v>
      </c>
      <c r="D9" s="41" t="s">
        <v>1431</v>
      </c>
      <c r="E9" s="41"/>
      <c r="F9" s="41" t="str">
        <f t="shared" si="0"/>
        <v>closure_demo_tu</v>
      </c>
      <c r="G9" s="41" t="str">
        <f t="shared" si="1"/>
        <v>demographic closure</v>
      </c>
      <c r="H9" s="41" t="str">
        <f t="shared" si="2"/>
        <v>closure_demo_tl</v>
      </c>
    </row>
    <row r="10" spans="1:11">
      <c r="C10" s="39" t="s">
        <v>4731</v>
      </c>
      <c r="D10" s="41" t="s">
        <v>1432</v>
      </c>
      <c r="E10" s="41"/>
      <c r="F10" s="41" t="str">
        <f t="shared" si="0"/>
        <v>closure_geo_tu</v>
      </c>
      <c r="G10" s="41" t="str">
        <f t="shared" si="1"/>
        <v xml:space="preserve">geographic closure </v>
      </c>
      <c r="H10" s="41" t="str">
        <f t="shared" si="2"/>
        <v>closure_geo_tl</v>
      </c>
    </row>
    <row r="11" spans="1:11">
      <c r="C11" s="73" t="s">
        <v>4857</v>
      </c>
      <c r="D11" s="41" t="s">
        <v>4858</v>
      </c>
      <c r="E11" s="39" t="s">
        <v>4859</v>
      </c>
      <c r="F11" s="41"/>
      <c r="G11" s="41"/>
      <c r="H11" s="41"/>
    </row>
    <row r="12" spans="1:11">
      <c r="C12" s="39" t="s">
        <v>4649</v>
      </c>
      <c r="D12" s="39" t="s">
        <v>1919</v>
      </c>
    </row>
    <row r="13" spans="1:11">
      <c r="C13" s="39" t="s">
        <v>4650</v>
      </c>
      <c r="D13" s="39" t="s">
        <v>4690</v>
      </c>
    </row>
    <row r="14" spans="1:11">
      <c r="C14" s="12" t="s">
        <v>4680</v>
      </c>
      <c r="D14" s="12" t="s">
        <v>4740</v>
      </c>
      <c r="E14" s="12"/>
      <c r="F14" s="12"/>
      <c r="G14" s="12"/>
      <c r="H14" s="12"/>
    </row>
    <row r="15" spans="1:11">
      <c r="C15" s="39" t="s">
        <v>4679</v>
      </c>
      <c r="D15" s="39" t="s">
        <v>4691</v>
      </c>
    </row>
    <row r="16" spans="1:11">
      <c r="C16" s="39" t="s">
        <v>4727</v>
      </c>
      <c r="D16" s="39" t="s">
        <v>4692</v>
      </c>
    </row>
    <row r="17" spans="3:4">
      <c r="C17" s="39" t="s">
        <v>4722</v>
      </c>
      <c r="D17" s="39" t="s">
        <v>4693</v>
      </c>
    </row>
    <row r="18" spans="3:4">
      <c r="C18" s="39" t="s">
        <v>4684</v>
      </c>
      <c r="D18" s="39" t="s">
        <v>4694</v>
      </c>
    </row>
    <row r="19" spans="3:4">
      <c r="C19" s="39" t="s">
        <v>4723</v>
      </c>
      <c r="D19" s="39" t="s">
        <v>4695</v>
      </c>
    </row>
    <row r="20" spans="3:4">
      <c r="C20" s="39" t="s">
        <v>4686</v>
      </c>
      <c r="D20" s="39" t="s">
        <v>4696</v>
      </c>
    </row>
    <row r="21" spans="3:4">
      <c r="C21" s="39" t="s">
        <v>4724</v>
      </c>
      <c r="D21" s="39" t="s">
        <v>4697</v>
      </c>
    </row>
    <row r="22" spans="3:4">
      <c r="C22" s="39" t="s">
        <v>4725</v>
      </c>
      <c r="D22" s="39" t="s">
        <v>4687</v>
      </c>
    </row>
    <row r="23" spans="3:4">
      <c r="C23" s="39" t="s">
        <v>4721</v>
      </c>
      <c r="D23" s="39" t="s">
        <v>4698</v>
      </c>
    </row>
    <row r="24" spans="3:4">
      <c r="C24" s="39" t="s">
        <v>4726</v>
      </c>
      <c r="D24" s="39" t="s">
        <v>4689</v>
      </c>
    </row>
    <row r="25" spans="3:4">
      <c r="C25" s="39" t="s">
        <v>4732</v>
      </c>
      <c r="D25" s="39" t="s">
        <v>4699</v>
      </c>
    </row>
    <row r="26" spans="3:4">
      <c r="C26" s="39" t="s">
        <v>4703</v>
      </c>
      <c r="D26" s="39" t="s">
        <v>4704</v>
      </c>
    </row>
    <row r="27" spans="3:4">
      <c r="C27" s="39" t="s">
        <v>4706</v>
      </c>
      <c r="D27" s="39" t="s">
        <v>4708</v>
      </c>
    </row>
    <row r="28" spans="3:4">
      <c r="C28" s="39" t="s">
        <v>4720</v>
      </c>
      <c r="D28" s="39" t="s">
        <v>4707</v>
      </c>
    </row>
    <row r="29" spans="3:4">
      <c r="C29" s="39" t="s">
        <v>4719</v>
      </c>
      <c r="D29" s="39" t="s">
        <v>4709</v>
      </c>
    </row>
    <row r="30" spans="3:4">
      <c r="C30" s="39" t="s">
        <v>4718</v>
      </c>
      <c r="D30" s="39" t="s">
        <v>4711</v>
      </c>
    </row>
    <row r="31" spans="3:4">
      <c r="C31" s="39" t="s">
        <v>4717</v>
      </c>
      <c r="D31" s="39" t="s">
        <v>4716</v>
      </c>
    </row>
    <row r="32" spans="3:4">
      <c r="D32" s="39" t="s">
        <v>4739</v>
      </c>
    </row>
    <row r="33" spans="4:4">
      <c r="D33" s="39" t="s">
        <v>4741</v>
      </c>
    </row>
  </sheetData>
  <autoFilter ref="A1:I10" xr:uid="{DAB812F5-68DD-4D9B-96D7-5A08DE09C995}">
    <sortState xmlns:xlrd2="http://schemas.microsoft.com/office/spreadsheetml/2017/richdata2" ref="A2:I10">
      <sortCondition ref="I1:I10"/>
    </sortState>
  </autoFilter>
  <conditionalFormatting sqref="C5">
    <cfRule type="duplicateValues" dxfId="16" priority="48"/>
  </conditionalFormatting>
  <conditionalFormatting sqref="D1">
    <cfRule type="duplicateValues" dxfId="15" priority="2"/>
  </conditionalFormatting>
  <conditionalFormatting sqref="D5:E5 D7:E7">
    <cfRule type="duplicateValues" dxfId="14" priority="5"/>
  </conditionalFormatting>
  <conditionalFormatting sqref="G1">
    <cfRule type="duplicateValues" dxfId="13" priority="1"/>
  </conditionalFormatting>
  <pageMargins left="0.7" right="0.7" top="0.75" bottom="0.75" header="0.3" footer="0.3"/>
  <pageSetup orientation="portrait" horizontalDpi="360" verticalDpi="36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6D498-1AE9-482B-ACD0-C7DD8A21EB8E}">
  <sheetPr codeName="Sheet2"/>
  <dimension ref="A1:E21"/>
  <sheetViews>
    <sheetView workbookViewId="0">
      <selection activeCell="A10" sqref="A10"/>
    </sheetView>
  </sheetViews>
  <sheetFormatPr defaultRowHeight="14.25"/>
  <cols>
    <col min="1" max="1" width="97.75" customWidth="1"/>
    <col min="2" max="3" width="26.375" customWidth="1"/>
    <col min="4" max="4" width="7.625" customWidth="1"/>
  </cols>
  <sheetData>
    <row r="1" spans="1:5" ht="15">
      <c r="A1" s="21" t="s">
        <v>50</v>
      </c>
      <c r="B1" s="21" t="s">
        <v>627</v>
      </c>
      <c r="C1" s="21" t="s">
        <v>628</v>
      </c>
      <c r="D1" s="21" t="s">
        <v>629</v>
      </c>
      <c r="E1" s="21" t="s">
        <v>516</v>
      </c>
    </row>
    <row r="2" spans="1:5" ht="15">
      <c r="B2" s="12"/>
    </row>
    <row r="3" spans="1:5" ht="15">
      <c r="A3" s="14" t="s">
        <v>654</v>
      </c>
      <c r="B3" s="12"/>
    </row>
    <row r="4" spans="1:5">
      <c r="A4" s="14" t="s">
        <v>655</v>
      </c>
    </row>
    <row r="8" spans="1:5" ht="30">
      <c r="A8" s="16" t="s">
        <v>659</v>
      </c>
      <c r="B8" s="15" t="s">
        <v>657</v>
      </c>
      <c r="D8" t="s">
        <v>658</v>
      </c>
    </row>
    <row r="9" spans="1:5">
      <c r="A9" t="s">
        <v>670</v>
      </c>
    </row>
    <row r="10" spans="1:5">
      <c r="A10" t="s">
        <v>660</v>
      </c>
      <c r="B10" t="s">
        <v>661</v>
      </c>
    </row>
    <row r="11" spans="1:5" ht="15">
      <c r="A11" t="s">
        <v>1281</v>
      </c>
      <c r="B11" s="12" t="s">
        <v>662</v>
      </c>
    </row>
    <row r="12" spans="1:5" ht="15">
      <c r="B12" s="12"/>
    </row>
    <row r="14" spans="1:5" ht="15">
      <c r="A14" s="18" t="s">
        <v>1276</v>
      </c>
      <c r="B14" t="s">
        <v>4106</v>
      </c>
      <c r="C14" t="s">
        <v>4105</v>
      </c>
      <c r="D14" t="s">
        <v>1283</v>
      </c>
    </row>
    <row r="15" spans="1:5" ht="15">
      <c r="A15" s="18" t="s">
        <v>1277</v>
      </c>
      <c r="B15" t="s">
        <v>4107</v>
      </c>
      <c r="C15" t="s">
        <v>1282</v>
      </c>
      <c r="D15" t="s">
        <v>1283</v>
      </c>
    </row>
    <row r="16" spans="1:5" ht="15">
      <c r="A16" s="18" t="s">
        <v>1278</v>
      </c>
      <c r="B16" t="s">
        <v>4108</v>
      </c>
      <c r="C16" t="s">
        <v>1282</v>
      </c>
      <c r="D16" t="s">
        <v>1283</v>
      </c>
    </row>
    <row r="17" spans="1:4">
      <c r="C17" t="s">
        <v>1282</v>
      </c>
      <c r="D17" t="s">
        <v>1283</v>
      </c>
    </row>
    <row r="18" spans="1:4">
      <c r="C18" t="s">
        <v>1282</v>
      </c>
      <c r="D18" t="s">
        <v>1283</v>
      </c>
    </row>
    <row r="19" spans="1:4">
      <c r="A19" s="26"/>
      <c r="C19" t="s">
        <v>1282</v>
      </c>
      <c r="D19" t="s">
        <v>1283</v>
      </c>
    </row>
    <row r="21" spans="1:4">
      <c r="A21" s="35"/>
    </row>
  </sheetData>
  <autoFilter ref="A1:E1" xr:uid="{3612E568-457D-45DB-9AAD-9DF9D93506F9}">
    <sortState xmlns:xlrd2="http://schemas.microsoft.com/office/spreadsheetml/2017/richdata2" ref="A2:E9">
      <sortCondition ref="B1"/>
    </sortState>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8A1F-581D-493B-AC1B-735B9965A843}">
  <sheetPr codeName="Sheet21">
    <tabColor theme="8" tint="0.79998168889431442"/>
  </sheetPr>
  <dimension ref="A1:S493"/>
  <sheetViews>
    <sheetView topLeftCell="R1" workbookViewId="0">
      <pane ySplit="1" topLeftCell="A2" activePane="bottomLeft" state="frozen"/>
      <selection pane="bottomLeft" activeCell="S9" sqref="S9:S22"/>
    </sheetView>
  </sheetViews>
  <sheetFormatPr defaultRowHeight="14.25"/>
  <cols>
    <col min="1" max="1" width="7.75" bestFit="1" customWidth="1"/>
    <col min="2" max="2" width="7.5" bestFit="1" customWidth="1"/>
    <col min="3" max="3" width="7.625" bestFit="1" customWidth="1"/>
    <col min="4" max="4" width="6.625" bestFit="1" customWidth="1"/>
    <col min="5" max="5" width="8.25" customWidth="1"/>
    <col min="6" max="6" width="20" customWidth="1"/>
    <col min="7" max="7" width="27.375" style="51" customWidth="1"/>
    <col min="8" max="8" width="26.5" customWidth="1"/>
    <col min="9" max="9" width="35.875" style="58" customWidth="1"/>
    <col min="10" max="10" width="15.5" style="51" customWidth="1"/>
    <col min="11" max="11" width="11.875" style="3" customWidth="1"/>
    <col min="12" max="12" width="29.875" customWidth="1"/>
    <col min="13" max="13" width="33.5" customWidth="1"/>
    <col min="14" max="15" width="9" customWidth="1"/>
    <col min="16" max="16" width="12.375" customWidth="1"/>
    <col min="17" max="17" width="90.5" customWidth="1"/>
  </cols>
  <sheetData>
    <row r="1" spans="1:19" ht="15">
      <c r="A1" s="45" t="s">
        <v>1272</v>
      </c>
      <c r="B1" s="45" t="s">
        <v>1273</v>
      </c>
      <c r="C1" s="45" t="s">
        <v>1206</v>
      </c>
      <c r="D1" s="45" t="s">
        <v>1832</v>
      </c>
      <c r="E1" s="45" t="s">
        <v>1831</v>
      </c>
      <c r="F1" s="45" t="s">
        <v>1860</v>
      </c>
      <c r="G1" s="45" t="s">
        <v>4634</v>
      </c>
      <c r="H1" s="45" t="s">
        <v>1903</v>
      </c>
      <c r="I1" s="56" t="s">
        <v>326</v>
      </c>
      <c r="J1" s="46" t="s">
        <v>1481</v>
      </c>
      <c r="K1" s="46" t="s">
        <v>1126</v>
      </c>
      <c r="L1" s="45" t="s">
        <v>1922</v>
      </c>
      <c r="M1" s="45" t="s">
        <v>1265</v>
      </c>
      <c r="N1" s="61" t="s">
        <v>1007</v>
      </c>
      <c r="O1" s="61" t="s">
        <v>1008</v>
      </c>
      <c r="P1" s="61" t="s">
        <v>1009</v>
      </c>
      <c r="Q1" s="56" t="s">
        <v>1906</v>
      </c>
      <c r="R1" s="56" t="s">
        <v>1923</v>
      </c>
      <c r="S1" t="s">
        <v>1906</v>
      </c>
    </row>
    <row r="2" spans="1:19">
      <c r="A2" s="39">
        <v>0</v>
      </c>
      <c r="B2" s="39" t="s">
        <v>773</v>
      </c>
      <c r="C2" s="39"/>
      <c r="D2" s="39" t="s">
        <v>1016</v>
      </c>
      <c r="E2" s="39" t="s">
        <v>1016</v>
      </c>
      <c r="F2" s="39" t="s">
        <v>1830</v>
      </c>
      <c r="G2" s="51" t="e">
        <f>VLOOKUP(F2,glossary!H:L,2,FALSE)</f>
        <v>#N/A</v>
      </c>
      <c r="H2" s="39" t="s">
        <v>1830</v>
      </c>
      <c r="I2" s="57" t="str">
        <f t="shared" ref="I2:I65" si="0">IF(D2="-","-",IF(E2&lt;&gt;"-",(H2&amp;"_"&amp;D2&amp;"_"&amp;E2),H2&amp;"_"&amp;D2))</f>
        <v>-</v>
      </c>
      <c r="J2" s="39" t="s">
        <v>1830</v>
      </c>
      <c r="K2" s="51" t="s">
        <v>1016</v>
      </c>
      <c r="L2" s="39" t="s">
        <v>1016</v>
      </c>
      <c r="M2" s="39" t="s">
        <v>1830</v>
      </c>
      <c r="N2" t="s">
        <v>902</v>
      </c>
      <c r="O2" s="13" t="s">
        <v>1907</v>
      </c>
      <c r="P2" t="s">
        <v>4742</v>
      </c>
      <c r="Q2" t="str">
        <f>IF(K2&lt;&gt;"-",("    "&amp;I2&amp;": "&amp;""""&amp;"&lt;a href=\"&amp;""""&amp;"09_glossary.html#"&amp;H2&amp;N2&amp;K2&amp;O2&amp;J2&amp;P2&amp;""""),"-")</f>
        <v>-</v>
      </c>
      <c r="R2" t="b">
        <v>0</v>
      </c>
      <c r="S2" t="s">
        <v>1016</v>
      </c>
    </row>
    <row r="3" spans="1:19">
      <c r="A3" s="39">
        <v>0</v>
      </c>
      <c r="B3" s="39" t="s">
        <v>773</v>
      </c>
      <c r="C3" s="39"/>
      <c r="D3" s="39" t="s">
        <v>1016</v>
      </c>
      <c r="E3" s="39" t="s">
        <v>1016</v>
      </c>
      <c r="F3" s="39" t="s">
        <v>1829</v>
      </c>
      <c r="G3" s="51" t="e">
        <f>VLOOKUP(F3,glossary!H:L,2,FALSE)</f>
        <v>#N/A</v>
      </c>
      <c r="H3" s="39" t="s">
        <v>1829</v>
      </c>
      <c r="I3" s="57" t="str">
        <f t="shared" si="0"/>
        <v>-</v>
      </c>
      <c r="J3" s="39" t="s">
        <v>1829</v>
      </c>
      <c r="K3" s="51" t="s">
        <v>1016</v>
      </c>
      <c r="L3" s="39" t="s">
        <v>1016</v>
      </c>
      <c r="M3" s="39" t="s">
        <v>1829</v>
      </c>
      <c r="N3" t="s">
        <v>902</v>
      </c>
      <c r="O3" s="13" t="s">
        <v>1907</v>
      </c>
      <c r="P3" t="s">
        <v>4742</v>
      </c>
      <c r="Q3" t="str">
        <f>IF(K3&lt;&gt;"-",("    "&amp;I3&amp;": "&amp;""""&amp;"&lt;a href=\"&amp;""""&amp;"09_glossary.html#"&amp;H3&amp;N3&amp;K3&amp;O3&amp;J3&amp;P3&amp;""""),"-")</f>
        <v>-</v>
      </c>
      <c r="R3" t="b">
        <v>0</v>
      </c>
      <c r="S3" t="s">
        <v>1016</v>
      </c>
    </row>
    <row r="4" spans="1:19">
      <c r="A4" s="39">
        <v>3</v>
      </c>
      <c r="B4" s="39" t="s">
        <v>1481</v>
      </c>
      <c r="C4" s="39"/>
      <c r="D4" s="39" t="s">
        <v>1271</v>
      </c>
      <c r="E4" s="39" t="s">
        <v>1016</v>
      </c>
      <c r="F4" s="39" t="s">
        <v>351</v>
      </c>
      <c r="G4" s="51" t="str">
        <f>VLOOKUP(F4,glossary!H:L,2,FALSE)</f>
        <v>New Camera ID</v>
      </c>
      <c r="H4" s="43" t="s">
        <v>351</v>
      </c>
      <c r="I4" s="57" t="str">
        <f t="shared" si="0"/>
        <v>cam_id_new_tu</v>
      </c>
      <c r="J4" s="54" t="s">
        <v>686</v>
      </c>
      <c r="K4" s="39" t="s">
        <v>1016</v>
      </c>
      <c r="L4" t="s">
        <v>1770</v>
      </c>
      <c r="M4" s="39" t="str">
        <f t="shared" ref="M4:M67" si="1">"{{ "&amp;I4&amp;" }}"</f>
        <v>{{ cam_id_new_tu }}</v>
      </c>
      <c r="N4" t="s">
        <v>902</v>
      </c>
      <c r="O4" s="13" t="s">
        <v>1907</v>
      </c>
      <c r="P4" t="s">
        <v>4742</v>
      </c>
      <c r="Q4" t="str">
        <f t="shared" ref="Q4:Q67" si="2">IF(K4&lt;&gt;"-",("    "&amp;I4&amp;": "&amp;""""&amp;"&lt;a href=\"&amp;""""&amp;"09_glossary.html#"&amp;H4&amp;N4&amp;G4&amp;": "&amp;K4&amp;O4&amp;J4&amp;P4&amp;""""),"-")</f>
        <v>-</v>
      </c>
      <c r="R4" t="b" cm="1">
        <f t="array" ref="R4">SUMPRODUCT(--EXACT($J$2:$J$485,J4))&gt;1</f>
        <v>0</v>
      </c>
      <c r="S4" t="s">
        <v>1016</v>
      </c>
    </row>
    <row r="5" spans="1:19">
      <c r="A5" s="39">
        <v>3</v>
      </c>
      <c r="B5" s="39" t="s">
        <v>1481</v>
      </c>
      <c r="C5" s="39"/>
      <c r="D5" s="39" t="s">
        <v>1271</v>
      </c>
      <c r="E5" s="39" t="s">
        <v>1016</v>
      </c>
      <c r="F5" s="39" t="s">
        <v>1304</v>
      </c>
      <c r="G5" s="51" t="str">
        <f>VLOOKUP(F5,glossary!H:L,2,FALSE)</f>
        <v>New Camera Make</v>
      </c>
      <c r="H5" s="43" t="s">
        <v>1304</v>
      </c>
      <c r="I5" s="57" t="str">
        <f t="shared" si="0"/>
        <v>cam_make_new_tu</v>
      </c>
      <c r="J5" s="54" t="s">
        <v>690</v>
      </c>
      <c r="K5" s="51" t="str">
        <f>VLOOKUP(F5,glossary!H:L,5,FALSE)</f>
        <v>-</v>
      </c>
      <c r="L5" t="s">
        <v>1764</v>
      </c>
      <c r="M5" s="39" t="str">
        <f t="shared" si="1"/>
        <v>{{ cam_make_new_tu }}</v>
      </c>
      <c r="N5" t="s">
        <v>902</v>
      </c>
      <c r="O5" s="13" t="s">
        <v>1907</v>
      </c>
      <c r="P5" t="s">
        <v>4742</v>
      </c>
      <c r="Q5" t="str">
        <f t="shared" si="2"/>
        <v>-</v>
      </c>
      <c r="R5" t="b" cm="1">
        <f t="array" ref="R5">SUMPRODUCT(--EXACT($J$2:$J$485,J5))&gt;1</f>
        <v>0</v>
      </c>
      <c r="S5" t="s">
        <v>1016</v>
      </c>
    </row>
    <row r="6" spans="1:19">
      <c r="A6" s="39">
        <v>3</v>
      </c>
      <c r="B6" s="39" t="s">
        <v>1481</v>
      </c>
      <c r="C6" s="39"/>
      <c r="D6" s="39" t="s">
        <v>1271</v>
      </c>
      <c r="E6" s="39" t="s">
        <v>1016</v>
      </c>
      <c r="F6" s="39" t="s">
        <v>1306</v>
      </c>
      <c r="G6" s="51" t="str">
        <f>VLOOKUP(F6,glossary!H:L,2,FALSE)</f>
        <v>New Camera Model</v>
      </c>
      <c r="H6" s="43" t="s">
        <v>1306</v>
      </c>
      <c r="I6" s="57" t="str">
        <f t="shared" si="0"/>
        <v>cam_model_new_tu</v>
      </c>
      <c r="J6" s="54" t="s">
        <v>692</v>
      </c>
      <c r="K6" s="51" t="str">
        <f>VLOOKUP(F6,glossary!H:L,5,FALSE)</f>
        <v>-</v>
      </c>
      <c r="L6" t="s">
        <v>1762</v>
      </c>
      <c r="M6" s="39" t="str">
        <f t="shared" si="1"/>
        <v>{{ cam_model_new_tu }}</v>
      </c>
      <c r="N6" t="s">
        <v>902</v>
      </c>
      <c r="O6" s="13" t="s">
        <v>1907</v>
      </c>
      <c r="P6" t="s">
        <v>4742</v>
      </c>
      <c r="Q6" t="str">
        <f t="shared" si="2"/>
        <v>-</v>
      </c>
      <c r="R6" t="b" cm="1">
        <f t="array" ref="R6">SUMPRODUCT(--EXACT($J$2:$J$485,J6))&gt;1</f>
        <v>0</v>
      </c>
      <c r="S6" t="s">
        <v>1016</v>
      </c>
    </row>
    <row r="7" spans="1:19">
      <c r="A7" s="39">
        <v>3</v>
      </c>
      <c r="B7" s="39" t="s">
        <v>1481</v>
      </c>
      <c r="C7" s="39"/>
      <c r="D7" s="39" t="s">
        <v>1271</v>
      </c>
      <c r="E7" s="39" t="s">
        <v>1016</v>
      </c>
      <c r="F7" s="39" t="s">
        <v>1308</v>
      </c>
      <c r="G7" s="51" t="str">
        <f>VLOOKUP(F7,glossary!H:L,2,FALSE)</f>
        <v>New Camera Serial Number</v>
      </c>
      <c r="H7" s="43" t="s">
        <v>1308</v>
      </c>
      <c r="I7" s="57" t="str">
        <f t="shared" si="0"/>
        <v>cam_serial_number_new_tu</v>
      </c>
      <c r="J7" s="54" t="s">
        <v>694</v>
      </c>
      <c r="K7" s="51" t="str">
        <f>VLOOKUP(F7,glossary!H:L,5,FALSE)</f>
        <v>-</v>
      </c>
      <c r="L7" t="s">
        <v>1760</v>
      </c>
      <c r="M7" s="39" t="str">
        <f t="shared" si="1"/>
        <v>{{ cam_serial_number_new_tu }}</v>
      </c>
      <c r="N7" t="s">
        <v>902</v>
      </c>
      <c r="O7" s="13" t="s">
        <v>1907</v>
      </c>
      <c r="P7" t="s">
        <v>4742</v>
      </c>
      <c r="Q7" t="str">
        <f t="shared" si="2"/>
        <v>-</v>
      </c>
      <c r="R7" t="b" cm="1">
        <f t="array" ref="R7">SUMPRODUCT(--EXACT($J$2:$J$485,J7))&gt;1</f>
        <v>0</v>
      </c>
      <c r="S7" t="s">
        <v>1016</v>
      </c>
    </row>
    <row r="8" spans="1:19">
      <c r="A8" s="39">
        <v>3</v>
      </c>
      <c r="B8" s="39" t="s">
        <v>1481</v>
      </c>
      <c r="C8" s="39"/>
      <c r="D8" s="39" t="s">
        <v>1271</v>
      </c>
      <c r="E8" s="39" t="s">
        <v>1016</v>
      </c>
      <c r="F8" s="39" t="s">
        <v>352</v>
      </c>
      <c r="G8" s="51" t="str">
        <f>VLOOKUP(F8,glossary!H:L,2,FALSE)</f>
        <v>New SD Card ID</v>
      </c>
      <c r="H8" s="43" t="s">
        <v>352</v>
      </c>
      <c r="I8" s="57" t="str">
        <f t="shared" si="0"/>
        <v>sd_id_new_tu</v>
      </c>
      <c r="J8" s="54" t="s">
        <v>717</v>
      </c>
      <c r="K8" s="51" t="str">
        <f>VLOOKUP(F8,glossary!H:L,5,FALSE)</f>
        <v>-</v>
      </c>
      <c r="L8" t="s">
        <v>1582</v>
      </c>
      <c r="M8" s="39" t="str">
        <f t="shared" si="1"/>
        <v>{{ sd_id_new_tu }}</v>
      </c>
      <c r="N8" t="s">
        <v>902</v>
      </c>
      <c r="O8" s="13" t="s">
        <v>1907</v>
      </c>
      <c r="P8" t="s">
        <v>4742</v>
      </c>
      <c r="Q8" t="str">
        <f t="shared" si="2"/>
        <v>-</v>
      </c>
      <c r="R8" t="b" cm="1">
        <f t="array" ref="R8">SUMPRODUCT(--EXACT($J$2:$J$485,J8))&gt;1</f>
        <v>0</v>
      </c>
      <c r="S8" t="s">
        <v>1016</v>
      </c>
    </row>
    <row r="9" spans="1:19">
      <c r="A9" s="39">
        <v>3</v>
      </c>
      <c r="B9" s="39" t="s">
        <v>1481</v>
      </c>
      <c r="C9" s="39"/>
      <c r="D9" s="39" t="s">
        <v>1271</v>
      </c>
      <c r="E9" s="39" t="s">
        <v>1016</v>
      </c>
      <c r="F9" s="39" t="s">
        <v>344</v>
      </c>
      <c r="G9" s="51" t="str">
        <f>VLOOKUP(F9,glossary!H:L,2,FALSE)</f>
        <v>Access Method</v>
      </c>
      <c r="H9" s="43" t="s">
        <v>344</v>
      </c>
      <c r="I9" s="57" t="str">
        <f t="shared" si="0"/>
        <v>access_method_tu</v>
      </c>
      <c r="J9" s="54" t="s">
        <v>675</v>
      </c>
      <c r="K9" s="51" t="str">
        <f>VLOOKUP(F9,glossary!H:L,5,FALSE)</f>
        <v>The method used to reach the camera location (e.g., on 'Foot,' 'ATV,' 'Helicopter,' etc.).</v>
      </c>
      <c r="L9" t="s">
        <v>1800</v>
      </c>
      <c r="M9" s="39" t="str">
        <f t="shared" si="1"/>
        <v>{{ access_method_tu }}</v>
      </c>
      <c r="N9" t="s">
        <v>902</v>
      </c>
      <c r="O9" s="13" t="s">
        <v>1907</v>
      </c>
      <c r="P9" t="s">
        <v>4742</v>
      </c>
      <c r="Q9" t="str">
        <f t="shared" si="2"/>
        <v xml:space="preserve">    access_method_tu: "&lt;a href=\"09_glossary.html#access_method\" target=\"_blank\" data-bs-toggle=\"tooltip\" data-bs-title=\"Access Method: The method used to reach the camera location (e.g., on 'Foot,' 'ATV,' 'Helicopter,' etc.).\"&gt;Access Method&lt;button type=\"button\" class=\"btn btn-bd-tip-info-hidden btn-sm position-relative\"&gt;.&lt;span class=\"position-absolute top-0 start-100 translate-middle\"&gt;{{ icon_info }}&lt;/span&gt;&lt;/button&gt;&lt;/a&gt;"</v>
      </c>
      <c r="R9" t="b" cm="1">
        <f t="array" ref="R9">SUMPRODUCT(--EXACT($J$2:$J$485,J9))&gt;1</f>
        <v>0</v>
      </c>
      <c r="S9" t="s">
        <v>4863</v>
      </c>
    </row>
    <row r="10" spans="1:19">
      <c r="B10" s="39" t="s">
        <v>773</v>
      </c>
      <c r="D10" s="39" t="s">
        <v>1270</v>
      </c>
      <c r="E10" s="39" t="s">
        <v>1016</v>
      </c>
      <c r="F10" s="39" t="s">
        <v>791</v>
      </c>
      <c r="G10" s="51" t="str">
        <f>VLOOKUP(F10,glossary!H:L,2,FALSE)</f>
        <v>Accuracy</v>
      </c>
      <c r="H10" s="39" t="s">
        <v>791</v>
      </c>
      <c r="I10" s="57" t="str">
        <f t="shared" si="0"/>
        <v>accuracy_tl</v>
      </c>
      <c r="J10" s="43" t="s">
        <v>791</v>
      </c>
      <c r="K10" s="51" t="str">
        <f>VLOOKUP(F10,glossary!H:L,5,FALSE)</f>
        <v>How close a measured or estimated value is to the true value' (Clarke et al., 2023).</v>
      </c>
      <c r="L10" s="39" t="s">
        <v>1016</v>
      </c>
      <c r="M10" s="39" t="str">
        <f t="shared" si="1"/>
        <v>{{ accuracy_tl }}</v>
      </c>
      <c r="N10" t="s">
        <v>902</v>
      </c>
      <c r="O10" s="13" t="s">
        <v>1907</v>
      </c>
      <c r="P10" t="s">
        <v>4742</v>
      </c>
      <c r="Q10" t="str">
        <f t="shared" si="2"/>
        <v xml:space="preserve">    accuracy_tl: "&lt;a href=\"09_glossary.html#accuracy\" target=\"_blank\" data-bs-toggle=\"tooltip\" data-bs-title=\"Accuracy: How close a measured or estimated value is to the true value' (Clarke et al., 2023).\"&gt;accuracy&lt;button type=\"button\" class=\"btn btn-bd-tip-info-hidden btn-sm position-relative\"&gt;.&lt;span class=\"position-absolute top-0 start-100 translate-middle\"&gt;{{ icon_info }}&lt;/span&gt;&lt;/button&gt;&lt;/a&gt;"</v>
      </c>
      <c r="R10" t="b" cm="1">
        <f t="array" ref="R10">SUMPRODUCT(--EXACT($J$2:$J$485,J10))&gt;1</f>
        <v>0</v>
      </c>
      <c r="S10" t="s">
        <v>4864</v>
      </c>
    </row>
    <row r="11" spans="1:19">
      <c r="B11" s="39" t="s">
        <v>773</v>
      </c>
      <c r="D11" s="39" t="s">
        <v>1271</v>
      </c>
      <c r="E11" s="39" t="s">
        <v>1016</v>
      </c>
      <c r="F11" s="39" t="s">
        <v>791</v>
      </c>
      <c r="G11" s="51" t="str">
        <f>VLOOKUP(F11,glossary!H:L,2,FALSE)</f>
        <v>Accuracy</v>
      </c>
      <c r="H11" s="39" t="s">
        <v>791</v>
      </c>
      <c r="I11" s="57" t="str">
        <f t="shared" si="0"/>
        <v>accuracy_tu</v>
      </c>
      <c r="J11" s="43" t="s">
        <v>663</v>
      </c>
      <c r="K11" s="51" t="str">
        <f>VLOOKUP(F11,glossary!H:L,5,FALSE)</f>
        <v>How close a measured or estimated value is to the true value' (Clarke et al., 2023).</v>
      </c>
      <c r="L11" s="39" t="s">
        <v>1016</v>
      </c>
      <c r="M11" s="39" t="str">
        <f t="shared" si="1"/>
        <v>{{ accuracy_tu }}</v>
      </c>
      <c r="N11" t="s">
        <v>902</v>
      </c>
      <c r="O11" s="13" t="s">
        <v>1907</v>
      </c>
      <c r="P11" t="s">
        <v>4742</v>
      </c>
      <c r="Q11" t="str">
        <f t="shared" si="2"/>
        <v xml:space="preserve">    accuracy_tu: "&lt;a href=\"09_glossary.html#accuracy\" target=\"_blank\" data-bs-toggle=\"tooltip\" data-bs-title=\"Accuracy: How close a measured or estimated value is to the true value' (Clarke et al., 2023).\"&gt;Accuracy&lt;button type=\"button\" class=\"btn btn-bd-tip-info-hidden btn-sm position-relative\"&gt;.&lt;span class=\"position-absolute top-0 start-100 translate-middle\"&gt;{{ icon_info }}&lt;/span&gt;&lt;/button&gt;&lt;/a&gt;"</v>
      </c>
      <c r="R11" t="b" cm="1">
        <f t="array" ref="R11">SUMPRODUCT(--EXACT($J$2:$J$485,J11))&gt;1</f>
        <v>0</v>
      </c>
      <c r="S11" t="s">
        <v>4865</v>
      </c>
    </row>
    <row r="12" spans="1:19">
      <c r="B12" s="39" t="s">
        <v>773</v>
      </c>
      <c r="D12" s="39" t="s">
        <v>1270</v>
      </c>
      <c r="E12" s="39" t="s">
        <v>1016</v>
      </c>
      <c r="F12" s="39" t="s">
        <v>791</v>
      </c>
      <c r="G12" s="51" t="str">
        <f>VLOOKUP(F12,glossary!H:L,2,FALSE)</f>
        <v>Accuracy</v>
      </c>
      <c r="H12" s="39" t="s">
        <v>4632</v>
      </c>
      <c r="I12" s="57" t="str">
        <f t="shared" si="0"/>
        <v>accurate_tl</v>
      </c>
      <c r="J12" s="43" t="s">
        <v>4632</v>
      </c>
      <c r="K12" s="51" t="str">
        <f>VLOOKUP(F12,glossary!H:L,5,FALSE)</f>
        <v>How close a measured or estimated value is to the true value' (Clarke et al., 2023).</v>
      </c>
      <c r="L12" s="39" t="s">
        <v>1016</v>
      </c>
      <c r="M12" s="39" t="str">
        <f t="shared" si="1"/>
        <v>{{ accurate_tl }}</v>
      </c>
      <c r="N12" t="s">
        <v>902</v>
      </c>
      <c r="O12" s="13" t="s">
        <v>1907</v>
      </c>
      <c r="P12" t="s">
        <v>4742</v>
      </c>
      <c r="Q12" t="str">
        <f t="shared" si="2"/>
        <v xml:space="preserve">    accurate_tl: "&lt;a href=\"09_glossary.html#accurate\" target=\"_blank\" data-bs-toggle=\"tooltip\" data-bs-title=\"Accuracy: How close a measured or estimated value is to the true value' (Clarke et al., 2023).\"&gt;accurate&lt;button type=\"button\" class=\"btn btn-bd-tip-info-hidden btn-sm position-relative\"&gt;.&lt;span class=\"position-absolute top-0 start-100 translate-middle\"&gt;{{ icon_info }}&lt;/span&gt;&lt;/button&gt;&lt;/a&gt;"</v>
      </c>
      <c r="R12" t="b" cm="1">
        <f t="array" ref="R12">SUMPRODUCT(--EXACT($J$2:$J$485,J12))&gt;1</f>
        <v>0</v>
      </c>
      <c r="S12" t="s">
        <v>4866</v>
      </c>
    </row>
    <row r="13" spans="1:19">
      <c r="B13" s="39" t="s">
        <v>773</v>
      </c>
      <c r="D13" s="39" t="s">
        <v>1270</v>
      </c>
      <c r="E13" s="39" t="s">
        <v>4645</v>
      </c>
      <c r="F13" s="39" t="s">
        <v>791</v>
      </c>
      <c r="G13" s="51" t="str">
        <f>VLOOKUP(F13,glossary!H:L,2,FALSE)</f>
        <v>Accuracy</v>
      </c>
      <c r="H13" s="39" t="s">
        <v>4632</v>
      </c>
      <c r="I13" s="57" t="str">
        <f t="shared" si="0"/>
        <v>accurate_tl_op</v>
      </c>
      <c r="J13" s="43" t="s">
        <v>4713</v>
      </c>
      <c r="K13" s="51" t="str">
        <f>VLOOKUP(F13,glossary!H:L,5,FALSE)</f>
        <v>How close a measured or estimated value is to the true value' (Clarke et al., 2023).</v>
      </c>
      <c r="L13" s="39" t="s">
        <v>1016</v>
      </c>
      <c r="M13" s="39" t="str">
        <f t="shared" si="1"/>
        <v>{{ accurate_tl_op }}</v>
      </c>
      <c r="N13" t="s">
        <v>902</v>
      </c>
      <c r="O13" s="13" t="s">
        <v>1907</v>
      </c>
      <c r="P13" t="s">
        <v>4742</v>
      </c>
      <c r="Q13" t="str">
        <f t="shared" si="2"/>
        <v xml:space="preserve">    accurate_tl_op: "&lt;a href=\"09_glossary.html#accurate\" target=\"_blank\" data-bs-toggle=\"tooltip\" data-bs-title=\"Accuracy: How close a measured or estimated value is to the true value' (Clarke et al., 2023).\"&gt;inaccurate&lt;button type=\"button\" class=\"btn btn-bd-tip-info-hidden btn-sm position-relative\"&gt;.&lt;span class=\"position-absolute top-0 start-100 translate-middle\"&gt;{{ icon_info }}&lt;/span&gt;&lt;/button&gt;&lt;/a&gt;"</v>
      </c>
      <c r="R13" t="b" cm="1">
        <f t="array" ref="R13">SUMPRODUCT(--EXACT($J$2:$J$485,J13))&gt;1</f>
        <v>0</v>
      </c>
      <c r="S13" t="s">
        <v>4867</v>
      </c>
    </row>
    <row r="14" spans="1:19">
      <c r="B14" s="39" t="s">
        <v>773</v>
      </c>
      <c r="D14" s="39" t="s">
        <v>1271</v>
      </c>
      <c r="E14" s="39" t="s">
        <v>1016</v>
      </c>
      <c r="F14" s="39" t="s">
        <v>791</v>
      </c>
      <c r="G14" s="51" t="str">
        <f>VLOOKUP(F14,glossary!H:L,2,FALSE)</f>
        <v>Accuracy</v>
      </c>
      <c r="H14" s="39" t="s">
        <v>4632</v>
      </c>
      <c r="I14" s="57" t="str">
        <f t="shared" si="0"/>
        <v>accurate_tu</v>
      </c>
      <c r="J14" s="43" t="s">
        <v>4714</v>
      </c>
      <c r="K14" s="51" t="str">
        <f>VLOOKUP(F14,glossary!H:L,5,FALSE)</f>
        <v>How close a measured or estimated value is to the true value' (Clarke et al., 2023).</v>
      </c>
      <c r="L14" s="39" t="s">
        <v>1016</v>
      </c>
      <c r="M14" s="39" t="str">
        <f t="shared" si="1"/>
        <v>{{ accurate_tu }}</v>
      </c>
      <c r="N14" t="s">
        <v>902</v>
      </c>
      <c r="O14" s="13" t="s">
        <v>1907</v>
      </c>
      <c r="P14" t="s">
        <v>4742</v>
      </c>
      <c r="Q14" t="str">
        <f t="shared" si="2"/>
        <v xml:space="preserve">    accurate_tu: "&lt;a href=\"09_glossary.html#accurate\" target=\"_blank\" data-bs-toggle=\"tooltip\" data-bs-title=\"Accuracy: How close a measured or estimated value is to the true value' (Clarke et al., 2023).\"&gt;Inaccurate&lt;button type=\"button\" class=\"btn btn-bd-tip-info-hidden btn-sm position-relative\"&gt;.&lt;span class=\"position-absolute top-0 start-100 translate-middle\"&gt;{{ icon_info }}&lt;/span&gt;&lt;/button&gt;&lt;/a&gt;"</v>
      </c>
      <c r="R14" t="b" cm="1">
        <f t="array" ref="R14">SUMPRODUCT(--EXACT($J$2:$J$485,J14))&gt;1</f>
        <v>0</v>
      </c>
      <c r="S14" t="s">
        <v>4868</v>
      </c>
    </row>
    <row r="15" spans="1:19">
      <c r="B15" s="39" t="s">
        <v>773</v>
      </c>
      <c r="D15" s="39" t="s">
        <v>1271</v>
      </c>
      <c r="E15" s="39" t="s">
        <v>4645</v>
      </c>
      <c r="F15" s="39" t="s">
        <v>791</v>
      </c>
      <c r="G15" s="51" t="str">
        <f>VLOOKUP(F15,glossary!H:L,2,FALSE)</f>
        <v>Accuracy</v>
      </c>
      <c r="H15" s="39" t="s">
        <v>4632</v>
      </c>
      <c r="I15" s="57" t="str">
        <f t="shared" si="0"/>
        <v>accurate_tu_op</v>
      </c>
      <c r="J15" s="43" t="s">
        <v>4633</v>
      </c>
      <c r="K15" s="51" t="str">
        <f>VLOOKUP(F15,glossary!H:L,5,FALSE)</f>
        <v>How close a measured or estimated value is to the true value' (Clarke et al., 2023).</v>
      </c>
      <c r="L15" s="39" t="s">
        <v>1016</v>
      </c>
      <c r="M15" s="39" t="str">
        <f t="shared" si="1"/>
        <v>{{ accurate_tu_op }}</v>
      </c>
      <c r="N15" t="s">
        <v>902</v>
      </c>
      <c r="O15" s="13" t="s">
        <v>1907</v>
      </c>
      <c r="P15" t="s">
        <v>4742</v>
      </c>
      <c r="Q15" t="str">
        <f t="shared" si="2"/>
        <v xml:space="preserve">    accurate_tu_op: "&lt;a href=\"09_glossary.html#accurate\" target=\"_blank\" data-bs-toggle=\"tooltip\" data-bs-title=\"Accuracy: How close a measured or estimated value is to the true value' (Clarke et al., 2023).\"&gt;Accurate&lt;button type=\"button\" class=\"btn btn-bd-tip-info-hidden btn-sm position-relative\"&gt;.&lt;span class=\"position-absolute top-0 start-100 translate-middle\"&gt;{{ icon_info }}&lt;/span&gt;&lt;/button&gt;&lt;/a&gt;"</v>
      </c>
      <c r="R15" t="b" cm="1">
        <f t="array" ref="R15">SUMPRODUCT(--EXACT($J$2:$J$485,J15))&gt;1</f>
        <v>0</v>
      </c>
      <c r="S15" t="s">
        <v>4869</v>
      </c>
    </row>
    <row r="16" spans="1:19">
      <c r="A16" s="39">
        <v>2</v>
      </c>
      <c r="B16" s="39" t="s">
        <v>1488</v>
      </c>
      <c r="C16" s="39"/>
      <c r="D16" s="39" t="s">
        <v>1271</v>
      </c>
      <c r="E16" s="39" t="s">
        <v>1016</v>
      </c>
      <c r="F16" s="39" t="s">
        <v>303</v>
      </c>
      <c r="G16" s="51" t="str">
        <f>VLOOKUP(F16,glossary!H:L,2,FALSE)</f>
        <v>Adult</v>
      </c>
      <c r="H16" s="39" t="s">
        <v>303</v>
      </c>
      <c r="I16" s="57" t="str">
        <f t="shared" si="0"/>
        <v>age_class_adult_tu</v>
      </c>
      <c r="J16" s="51" t="s">
        <v>677</v>
      </c>
      <c r="K16" s="51" t="str">
        <f>VLOOKUP(F16,glossary!H:L,5,FALSE)</f>
        <v>Animals that are old enough to breed; reproductively mature.</v>
      </c>
      <c r="L16" s="39" t="s">
        <v>1798</v>
      </c>
      <c r="M16" s="39" t="str">
        <f t="shared" si="1"/>
        <v>{{ age_class_adult_tu }}</v>
      </c>
      <c r="N16" t="s">
        <v>902</v>
      </c>
      <c r="O16" s="13" t="s">
        <v>1907</v>
      </c>
      <c r="P16" t="s">
        <v>4742</v>
      </c>
      <c r="Q16" t="str">
        <f t="shared" si="2"/>
        <v xml:space="preserve">    age_class_adult_tu: "&lt;a href=\"09_glossary.html#age_class_adult\" target=\"_blank\" data-bs-toggle=\"tooltip\" data-bs-title=\"Adult: Animals that are old enough to breed; reproductively mature.\"&gt;Adult&lt;button type=\"button\" class=\"btn btn-bd-tip-info-hidden btn-sm position-relative\"&gt;.&lt;span class=\"position-absolute top-0 start-100 translate-middle\"&gt;{{ icon_info }}&lt;/span&gt;&lt;/button&gt;&lt;/a&gt;"</v>
      </c>
      <c r="R16" t="b" cm="1">
        <f t="array" ref="R16">SUMPRODUCT(--EXACT($J$2:$J$485,J16))&gt;1</f>
        <v>0</v>
      </c>
      <c r="S16" t="s">
        <v>4870</v>
      </c>
    </row>
    <row r="17" spans="1:19">
      <c r="A17" s="39">
        <v>2</v>
      </c>
      <c r="B17" s="39" t="s">
        <v>1488</v>
      </c>
      <c r="C17" s="39"/>
      <c r="D17" s="39" t="s">
        <v>1271</v>
      </c>
      <c r="E17" s="39" t="s">
        <v>1016</v>
      </c>
      <c r="F17" s="39" t="s">
        <v>280</v>
      </c>
      <c r="G17" s="51" t="str">
        <f>VLOOKUP(F17,glossary!H:L,2,FALSE)</f>
        <v>Juvenile</v>
      </c>
      <c r="H17" s="39" t="s">
        <v>280</v>
      </c>
      <c r="I17" s="57" t="str">
        <f t="shared" si="0"/>
        <v>age_class_juvenile_tu</v>
      </c>
      <c r="J17" s="51" t="s">
        <v>678</v>
      </c>
      <c r="K17" s="51" t="str">
        <f>VLOOKUP(F17,glossary!H:L,5,FALSE)</f>
        <v>Animals in their first summer, with clearly juvenile features (e.g., spots); mammals older than neonates but that still require parental care.</v>
      </c>
      <c r="L17" s="39" t="s">
        <v>1797</v>
      </c>
      <c r="M17" s="39" t="str">
        <f t="shared" si="1"/>
        <v>{{ age_class_juvenile_tu }}</v>
      </c>
      <c r="N17" t="s">
        <v>902</v>
      </c>
      <c r="O17" s="13" t="s">
        <v>1907</v>
      </c>
      <c r="P17" t="s">
        <v>4742</v>
      </c>
      <c r="Q17" t="str">
        <f t="shared" si="2"/>
        <v xml:space="preserve">    age_class_juvenile_tu: "&lt;a href=\"09_glossary.html#age_class_juvenile\" target=\"_blank\" data-bs-toggle=\"tooltip\" data-bs-title=\"Juvenile: Animals in their first summer, with clearly juvenile features (e.g., spots); mammals older than neonates but that still require parental care.\"&gt;Juvenile&lt;button type=\"button\" class=\"btn btn-bd-tip-info-hidden btn-sm position-relative\"&gt;.&lt;span class=\"position-absolute top-0 start-100 translate-middle\"&gt;{{ icon_info }}&lt;/span&gt;&lt;/button&gt;&lt;/a&gt;"</v>
      </c>
      <c r="R17" t="b" cm="1">
        <f t="array" ref="R17">SUMPRODUCT(--EXACT($J$2:$J$485,J17))&gt;1</f>
        <v>0</v>
      </c>
      <c r="S17" t="s">
        <v>4871</v>
      </c>
    </row>
    <row r="18" spans="1:19">
      <c r="A18" s="39">
        <v>2</v>
      </c>
      <c r="B18" s="39" t="s">
        <v>1488</v>
      </c>
      <c r="C18" s="39"/>
      <c r="D18" s="39" t="s">
        <v>1271</v>
      </c>
      <c r="E18" s="39" t="s">
        <v>1016</v>
      </c>
      <c r="F18" s="39" t="s">
        <v>243</v>
      </c>
      <c r="G18" s="51" t="str">
        <f>VLOOKUP(F18,glossary!H:L,2,FALSE)</f>
        <v>Subadult</v>
      </c>
      <c r="H18" s="39" t="s">
        <v>243</v>
      </c>
      <c r="I18" s="57" t="str">
        <f t="shared" si="0"/>
        <v>age_class_subadult_tu</v>
      </c>
      <c r="J18" s="51" t="s">
        <v>679</v>
      </c>
      <c r="K18" s="51" t="str">
        <f>VLOOKUP(F18,glossary!H:L,5,FALSE)</f>
        <v>Animals older than a 'Juvenile' but not yet an 'Adult'; a 'Subadult' may be further classified into 'Young of the Year' or 'Yearling.'</v>
      </c>
      <c r="L18" s="39" t="s">
        <v>1796</v>
      </c>
      <c r="M18" s="39" t="str">
        <f t="shared" si="1"/>
        <v>{{ age_class_subadult_tu }}</v>
      </c>
      <c r="N18" t="s">
        <v>902</v>
      </c>
      <c r="O18" s="13" t="s">
        <v>1907</v>
      </c>
      <c r="P18" t="s">
        <v>4742</v>
      </c>
      <c r="Q18" t="str">
        <f t="shared" si="2"/>
        <v xml:space="preserve">    age_class_subadult_tu: "&lt;a href=\"09_glossary.html#age_class_subadult\" target=\"_blank\" data-bs-toggle=\"tooltip\" data-bs-title=\"Subadult: Animals older than a 'Juvenile' but not yet an 'Adult'; a 'Subadult' may be further classified into 'Young of the Year' or 'Yearling.'\"&gt;Subadult&lt;button type=\"button\" class=\"btn btn-bd-tip-info-hidden btn-sm position-relative\"&gt;.&lt;span class=\"position-absolute top-0 start-100 translate-middle\"&gt;{{ icon_info }}&lt;/span&gt;&lt;/button&gt;&lt;/a&gt;"</v>
      </c>
      <c r="R18" t="b" cm="1">
        <f t="array" ref="R18">SUMPRODUCT(--EXACT($J$2:$J$485,J18))&gt;1</f>
        <v>0</v>
      </c>
      <c r="S18" t="s">
        <v>4872</v>
      </c>
    </row>
    <row r="19" spans="1:19">
      <c r="A19" s="39">
        <v>3</v>
      </c>
      <c r="B19" s="39" t="s">
        <v>1481</v>
      </c>
      <c r="C19" s="39"/>
      <c r="D19" s="39" t="s">
        <v>1271</v>
      </c>
      <c r="E19" s="39" t="s">
        <v>1016</v>
      </c>
      <c r="F19" s="39" t="s">
        <v>247</v>
      </c>
      <c r="G19" s="51" t="str">
        <f>VLOOKUP(F19,glossary!H:L,2,FALSE)</f>
        <v>Subadult - Yearling</v>
      </c>
      <c r="H19" s="43" t="s">
        <v>247</v>
      </c>
      <c r="I19" s="57" t="str">
        <f t="shared" si="0"/>
        <v>age_class_subadult_yearling_tu</v>
      </c>
      <c r="J19" s="54" t="s">
        <v>680</v>
      </c>
      <c r="K19" s="51" t="str">
        <f>VLOOKUP(F19,glossary!H:L,5,FALSE)</f>
        <v>Animals approximately one year old; has lived through one winter season; between 'Young of Year' and 'Adult.'</v>
      </c>
      <c r="L19" t="s">
        <v>1795</v>
      </c>
      <c r="M19" s="39" t="str">
        <f t="shared" si="1"/>
        <v>{{ age_class_subadult_yearling_tu }}</v>
      </c>
      <c r="N19" t="s">
        <v>902</v>
      </c>
      <c r="O19" s="13" t="s">
        <v>1907</v>
      </c>
      <c r="P19" t="s">
        <v>4742</v>
      </c>
      <c r="Q19" t="str">
        <f t="shared" si="2"/>
        <v xml:space="preserve">    age_class_subadult_yearling_tu: "&lt;a href=\"09_glossary.html#age_class_subadult_yearling\" target=\"_blank\" data-bs-toggle=\"tooltip\" data-bs-title=\"Subadult - Yearling: Animals approximately one year old; has lived through one winter season; between 'Young of Year' and 'Adult.'\"&gt;Subadult - Yearling&lt;button type=\"button\" class=\"btn btn-bd-tip-info-hidden btn-sm position-relative\"&gt;.&lt;span class=\"position-absolute top-0 start-100 translate-middle\"&gt;{{ icon_info }}&lt;/span&gt;&lt;/button&gt;&lt;/a&gt;"</v>
      </c>
      <c r="R19" t="b" cm="1">
        <f t="array" ref="R19">SUMPRODUCT(--EXACT($J$2:$J$485,J19))&gt;1</f>
        <v>0</v>
      </c>
      <c r="S19" t="s">
        <v>4873</v>
      </c>
    </row>
    <row r="20" spans="1:19">
      <c r="A20" s="39">
        <v>3</v>
      </c>
      <c r="B20" s="39" t="s">
        <v>1481</v>
      </c>
      <c r="C20" s="39"/>
      <c r="D20" s="39" t="s">
        <v>1271</v>
      </c>
      <c r="E20" s="39" t="s">
        <v>1016</v>
      </c>
      <c r="F20" s="39" t="s">
        <v>245</v>
      </c>
      <c r="G20" s="51" t="str">
        <f>VLOOKUP(F20,glossary!H:L,2,FALSE)</f>
        <v>Subadult - Young of Year</v>
      </c>
      <c r="H20" s="43" t="s">
        <v>245</v>
      </c>
      <c r="I20" s="57" t="str">
        <f t="shared" si="0"/>
        <v>age_class_subadult_youngofyear_tu</v>
      </c>
      <c r="J20" s="54" t="s">
        <v>681</v>
      </c>
      <c r="K20" s="51" t="str">
        <f>VLOOKUP(F20,glossary!H:L,5,FALSE)</f>
        <v>Animals less than one year old; born in the previous year's spring, but has not yet lived through a winter season; between 'Juvenile' and 'Yearling.'</v>
      </c>
      <c r="L20" t="s">
        <v>1794</v>
      </c>
      <c r="M20" s="39" t="str">
        <f t="shared" si="1"/>
        <v>{{ age_class_subadult_youngofyear_tu }}</v>
      </c>
      <c r="N20" t="s">
        <v>902</v>
      </c>
      <c r="O20" s="13" t="s">
        <v>1907</v>
      </c>
      <c r="P20" t="s">
        <v>4742</v>
      </c>
      <c r="Q20" t="str">
        <f t="shared" si="2"/>
        <v xml:space="preserve">    age_class_subadult_youngofyear_tu: "&lt;a href=\"09_glossary.html#age_class_subadult_youngofyear\" target=\"_blank\" data-bs-toggle=\"tooltip\" data-bs-title=\"Subadult - Young of Year: Animals less than one year old; born in the previous year's spring, but has not yet lived through a winter season; between 'Juvenile' and 'Yearling.'\"&gt;Subadult - Young of Year&lt;button type=\"button\" class=\"btn btn-bd-tip-info-hidden btn-sm position-relative\"&gt;.&lt;span class=\"position-absolute top-0 start-100 translate-middle\"&gt;{{ icon_info }}&lt;/span&gt;&lt;/button&gt;&lt;/a&gt;"</v>
      </c>
      <c r="R20" t="b" cm="1">
        <f t="array" ref="R20">SUMPRODUCT(--EXACT($J$2:$J$485,J20))&gt;1</f>
        <v>0</v>
      </c>
      <c r="S20" t="s">
        <v>4874</v>
      </c>
    </row>
    <row r="21" spans="1:19">
      <c r="A21" s="39">
        <v>3</v>
      </c>
      <c r="B21" s="39" t="s">
        <v>1481</v>
      </c>
      <c r="C21" s="39"/>
      <c r="D21" s="39" t="s">
        <v>1271</v>
      </c>
      <c r="E21" s="39" t="s">
        <v>1016</v>
      </c>
      <c r="F21" s="39" t="s">
        <v>302</v>
      </c>
      <c r="G21" s="51" t="str">
        <f>VLOOKUP(F21,glossary!H:L,2,FALSE)</f>
        <v>Age Class</v>
      </c>
      <c r="H21" s="43" t="s">
        <v>302</v>
      </c>
      <c r="I21" s="57" t="str">
        <f t="shared" si="0"/>
        <v>age_class_tu</v>
      </c>
      <c r="J21" s="54" t="s">
        <v>676</v>
      </c>
      <c r="K21" s="51" t="str">
        <f>VLOOKUP(F21,glossary!H:L,5,FALSE)</f>
        <v xml:space="preserve">The age classification of individual(s) being categorized (e.g., 'Adult,' 'Juvenile,' 'Subadult,' 'Subadult - Young of Year,' 'Subadult - Yearling,' or 'Unknown'). </v>
      </c>
      <c r="L21" t="s">
        <v>1799</v>
      </c>
      <c r="M21" s="39" t="str">
        <f t="shared" si="1"/>
        <v>{{ age_class_tu }}</v>
      </c>
      <c r="N21" t="s">
        <v>902</v>
      </c>
      <c r="O21" s="13" t="s">
        <v>1907</v>
      </c>
      <c r="P21" t="s">
        <v>4742</v>
      </c>
      <c r="Q21" t="str">
        <f t="shared" si="2"/>
        <v xml:space="preserve">    age_class_tu: "&lt;a href=\"09_glossary.html#age_class\" target=\"_blank\" data-bs-toggle=\"tooltip\" data-bs-title=\"Age Class: The age classification of individual(s) being categorized (e.g., 'Adult,' 'Juvenile,' 'Subadult,' 'Subadult - Young of Year,' 'Subadult - Yearling,' or 'Unknown'). \"&gt;Age Class&lt;button type=\"button\" class=\"btn btn-bd-tip-info-hidden btn-sm position-relative\"&gt;.&lt;span class=\"position-absolute top-0 start-100 translate-middle\"&gt;{{ icon_info }}&lt;/span&gt;&lt;/button&gt;&lt;/a&gt;"</v>
      </c>
      <c r="R21" t="b" cm="1">
        <f t="array" ref="R21">SUMPRODUCT(--EXACT($J$2:$J$485,J21))&gt;1</f>
        <v>0</v>
      </c>
      <c r="S21" t="s">
        <v>4875</v>
      </c>
    </row>
    <row r="22" spans="1:19">
      <c r="A22" s="39">
        <v>1</v>
      </c>
      <c r="B22" s="39" t="s">
        <v>1127</v>
      </c>
      <c r="C22" s="39" t="s">
        <v>429</v>
      </c>
      <c r="D22" s="39" t="s">
        <v>1271</v>
      </c>
      <c r="E22" s="39" t="s">
        <v>1847</v>
      </c>
      <c r="F22" s="39" t="s">
        <v>302</v>
      </c>
      <c r="G22" s="51" t="str">
        <f>VLOOKUP(F22,glossary!H:L,2,FALSE)</f>
        <v>Age Class</v>
      </c>
      <c r="H22" s="39" t="s">
        <v>302</v>
      </c>
      <c r="I22" s="57" t="str">
        <f t="shared" si="0"/>
        <v>age_class_tu_pl</v>
      </c>
      <c r="J22" s="51" t="s">
        <v>1225</v>
      </c>
      <c r="K22" s="51" t="str">
        <f>VLOOKUP(F22,glossary!H:L,5,FALSE)</f>
        <v xml:space="preserve">The age classification of individual(s) being categorized (e.g., 'Adult,' 'Juvenile,' 'Subadult,' 'Subadult - Young of Year,' 'Subadult - Yearling,' or 'Unknown'). </v>
      </c>
      <c r="L22" s="39" t="s">
        <v>1168</v>
      </c>
      <c r="M22" s="39" t="str">
        <f t="shared" si="1"/>
        <v>{{ age_class_tu_pl }}</v>
      </c>
      <c r="N22" t="s">
        <v>902</v>
      </c>
      <c r="O22" s="13" t="s">
        <v>1907</v>
      </c>
      <c r="P22" t="s">
        <v>4742</v>
      </c>
      <c r="Q22" t="str">
        <f t="shared" si="2"/>
        <v xml:space="preserve">    age_class_tu_pl: "&lt;a href=\"09_glossary.html#age_class\" target=\"_blank\" data-bs-toggle=\"tooltip\" data-bs-title=\"Age Class: The age classification of individual(s) being categorized (e.g., 'Adult,' 'Juvenile,' 'Subadult,' 'Subadult - Young of Year,' 'Subadult - Yearling,' or 'Unknown'). \"&gt;Age Classes&lt;button type=\"button\" class=\"btn btn-bd-tip-info-hidden btn-sm position-relative\"&gt;.&lt;span class=\"position-absolute top-0 start-100 translate-middle\"&gt;{{ icon_info }}&lt;/span&gt;&lt;/button&gt;&lt;/a&gt;"</v>
      </c>
      <c r="R22" t="b" cm="1">
        <f t="array" ref="R22">SUMPRODUCT(--EXACT($J$2:$J$485,J22))&gt;1</f>
        <v>0</v>
      </c>
      <c r="S22" t="s">
        <v>4876</v>
      </c>
    </row>
    <row r="23" spans="1:19">
      <c r="A23" s="39">
        <v>2</v>
      </c>
      <c r="B23" s="39" t="s">
        <v>1488</v>
      </c>
      <c r="C23" s="39"/>
      <c r="D23" s="39" t="s">
        <v>1271</v>
      </c>
      <c r="E23" s="39" t="s">
        <v>1016</v>
      </c>
      <c r="F23" s="39" t="s">
        <v>300</v>
      </c>
      <c r="G23" s="51" t="str">
        <f>VLOOKUP(F23,glossary!H:L,2,FALSE)</f>
        <v>Analyst</v>
      </c>
      <c r="H23" s="39" t="s">
        <v>300</v>
      </c>
      <c r="I23" s="57" t="str">
        <f t="shared" si="0"/>
        <v>analyst_tu</v>
      </c>
      <c r="J23" s="51" t="s">
        <v>682</v>
      </c>
      <c r="K23" s="51" t="str">
        <f>VLOOKUP(F23,glossary!H:L,5,FALSE)</f>
        <v>The first and last names of the individual who provided the observation data point (species identification and associated information). If there are multiple analysts for an observation, enter the primary analyst.</v>
      </c>
      <c r="L23" s="39" t="s">
        <v>1793</v>
      </c>
      <c r="M23" s="39" t="str">
        <f t="shared" si="1"/>
        <v>{{ analyst_tu }}</v>
      </c>
      <c r="N23" t="s">
        <v>902</v>
      </c>
      <c r="O23" s="13" t="s">
        <v>1907</v>
      </c>
      <c r="P23" t="s">
        <v>4742</v>
      </c>
      <c r="Q23" t="str">
        <f t="shared" si="2"/>
        <v xml:space="preserve">    analyst_tu: "&lt;a href=\"09_glossary.html#analyst\" target=\"_blank\" data-bs-toggle=\"tooltip\" data-bs-title=\"Analyst: The first and last names of the individual who provided the observation data point (species identification and associated information). If there are multiple analysts for an observation, enter the primary analyst.\"&gt;Analyst&lt;button type=\"button\" class=\"btn btn-bd-tip-info-hidden btn-sm position-relative\"&gt;.&lt;span class=\"position-absolute top-0 start-100 translate-middle\"&gt;{{ icon_info }}&lt;/span&gt;&lt;/button&gt;&lt;/a&gt;"</v>
      </c>
      <c r="R23" t="b" cm="1">
        <f t="array" ref="R23">SUMPRODUCT(--EXACT($J$2:$J$485,J23))&gt;1</f>
        <v>0</v>
      </c>
      <c r="S23" t="s">
        <v>4877</v>
      </c>
    </row>
    <row r="24" spans="1:19">
      <c r="A24" s="39">
        <v>3</v>
      </c>
      <c r="B24" s="39" t="s">
        <v>1481</v>
      </c>
      <c r="C24" s="39"/>
      <c r="D24" s="39" t="s">
        <v>1271</v>
      </c>
      <c r="E24" s="39" t="s">
        <v>1016</v>
      </c>
      <c r="F24" s="39" t="s">
        <v>342</v>
      </c>
      <c r="G24" s="51" t="str">
        <f>VLOOKUP(F24,glossary!H:L,2,FALSE)</f>
        <v>Animal ID</v>
      </c>
      <c r="H24" s="43" t="s">
        <v>342</v>
      </c>
      <c r="I24" s="57" t="str">
        <f t="shared" si="0"/>
        <v>animal_id_tu</v>
      </c>
      <c r="J24" s="54" t="s">
        <v>683</v>
      </c>
      <c r="K24" s="51" t="str">
        <f>VLOOKUP(F24,glossary!H:L,5,FALSE)</f>
        <v>A unique ID for an animal that can be uniquely identified (e.g., marked in some way). If multiple unique individuals are identified, enter an Animal ID for each as a unique row. Leave blank if not applicable.</v>
      </c>
      <c r="L24" t="s">
        <v>1792</v>
      </c>
      <c r="M24" s="39" t="str">
        <f t="shared" si="1"/>
        <v>{{ animal_id_tu }}</v>
      </c>
      <c r="N24" t="s">
        <v>902</v>
      </c>
      <c r="O24" s="13" t="s">
        <v>1907</v>
      </c>
      <c r="P24" t="s">
        <v>4742</v>
      </c>
      <c r="Q24" t="str">
        <f t="shared" si="2"/>
        <v xml:space="preserve">    animal_id_tu: "&lt;a href=\"09_glossary.html#animal_id\" target=\"_blank\" data-bs-toggle=\"tooltip\" data-bs-title=\"Animal ID: A unique ID for an animal that can be uniquely identified (e.g., marked in some way). If multiple unique individuals are identified, enter an Animal ID for each as a unique row. Leave blank if not applicable.\"&gt;Animal ID&lt;button type=\"button\" class=\"btn btn-bd-tip-info-hidden btn-sm position-relative\"&gt;.&lt;span class=\"position-absolute top-0 start-100 translate-middle\"&gt;{{ icon_info }}&lt;/span&gt;&lt;/button&gt;&lt;/a&gt;"</v>
      </c>
      <c r="R24" t="b" cm="1">
        <f t="array" ref="R24">SUMPRODUCT(--EXACT($J$2:$J$485,J24))&gt;1</f>
        <v>0</v>
      </c>
      <c r="S24" t="s">
        <v>4878</v>
      </c>
    </row>
    <row r="25" spans="1:19" ht="10.5" customHeight="1">
      <c r="A25" s="39">
        <v>3</v>
      </c>
      <c r="B25" s="39" t="s">
        <v>1481</v>
      </c>
      <c r="C25" s="39"/>
      <c r="D25" s="39" t="s">
        <v>1270</v>
      </c>
      <c r="E25" s="39" t="s">
        <v>1016</v>
      </c>
      <c r="F25" s="39" t="s">
        <v>236</v>
      </c>
      <c r="G25" s="51" t="str">
        <f>VLOOKUP(F25,glossary!H:L,2,FALSE)</f>
        <v>Audible lure</v>
      </c>
      <c r="H25" s="43" t="s">
        <v>236</v>
      </c>
      <c r="I25" s="57" t="str">
        <f t="shared" si="0"/>
        <v>baitlure_audible_lure_tl</v>
      </c>
      <c r="J25" s="55" t="s">
        <v>928</v>
      </c>
      <c r="K25" s="51" t="str">
        <f>VLOOKUP(F25,glossary!H:L,5,FALSE)</f>
        <v>Sounds imitating noises of prey or conspecifics that draw animals closer by eliciting curiosity (Schlexer, 2008).</v>
      </c>
      <c r="L25" t="s">
        <v>1791</v>
      </c>
      <c r="M25" s="39" t="str">
        <f t="shared" si="1"/>
        <v>{{ baitlure_audible_lure_tl }}</v>
      </c>
      <c r="N25" t="s">
        <v>902</v>
      </c>
      <c r="O25" s="13" t="s">
        <v>1907</v>
      </c>
      <c r="P25" t="s">
        <v>4742</v>
      </c>
      <c r="Q25" t="str">
        <f t="shared" si="2"/>
        <v xml:space="preserve">    baitlure_audible_lure_tl: "&lt;a href=\"09_glossary.html#baitlure_audible_lure\" target=\"_blank\" data-bs-toggle=\"tooltip\" data-bs-title=\"Audible lure: 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v>
      </c>
      <c r="R25" t="b" cm="1">
        <f t="array" ref="R25">SUMPRODUCT(--EXACT($J$2:$J$485,J25))&gt;1</f>
        <v>0</v>
      </c>
      <c r="S25" t="s">
        <v>4879</v>
      </c>
    </row>
    <row r="26" spans="1:19">
      <c r="A26" s="39">
        <v>3</v>
      </c>
      <c r="B26" s="39" t="s">
        <v>1481</v>
      </c>
      <c r="C26" s="39"/>
      <c r="D26" s="39" t="s">
        <v>1271</v>
      </c>
      <c r="E26" s="39" t="s">
        <v>1016</v>
      </c>
      <c r="F26" s="39" t="s">
        <v>236</v>
      </c>
      <c r="G26" s="51" t="str">
        <f>VLOOKUP(F26,glossary!H:L,2,FALSE)</f>
        <v>Audible lure</v>
      </c>
      <c r="H26" s="43" t="s">
        <v>236</v>
      </c>
      <c r="I26" s="57" t="str">
        <f t="shared" si="0"/>
        <v>baitlure_audible_lure_tu</v>
      </c>
      <c r="J26" s="54" t="s">
        <v>237</v>
      </c>
      <c r="K26" s="51" t="str">
        <f>VLOOKUP(F26,glossary!H:L,5,FALSE)</f>
        <v>Sounds imitating noises of prey or conspecifics that draw animals closer by eliciting curiosity (Schlexer, 2008).</v>
      </c>
      <c r="L26" t="s">
        <v>1790</v>
      </c>
      <c r="M26" s="39" t="str">
        <f t="shared" si="1"/>
        <v>{{ baitlure_audible_lure_tu }}</v>
      </c>
      <c r="N26" t="s">
        <v>902</v>
      </c>
      <c r="O26" s="13" t="s">
        <v>1907</v>
      </c>
      <c r="P26" t="s">
        <v>4742</v>
      </c>
      <c r="Q26" t="str">
        <f t="shared" si="2"/>
        <v xml:space="preserve">    baitlure_audible_lure_tu: "&lt;a href=\"09_glossary.html#baitlure_audible_lure\" target=\"_blank\" data-bs-toggle=\"tooltip\" data-bs-title=\"Audible lure: Sounds imitating noises of prey or conspecifics that draw animals closer by eliciting curiosity (Schlexer, 2008).\"&gt;Audible lure&lt;button type=\"button\" class=\"btn btn-bd-tip-info-hidden btn-sm position-relative\"&gt;.&lt;span class=\"position-absolute top-0 start-100 translate-middle\"&gt;{{ icon_info }}&lt;/span&gt;&lt;/button&gt;&lt;/a&gt;"</v>
      </c>
      <c r="R26" t="b" cm="1">
        <f t="array" ref="R26">SUMPRODUCT(--EXACT($J$2:$J$485,J26))&gt;1</f>
        <v>0</v>
      </c>
      <c r="S26" t="s">
        <v>4880</v>
      </c>
    </row>
    <row r="27" spans="1:19">
      <c r="A27" s="39">
        <v>3</v>
      </c>
      <c r="B27" s="39" t="s">
        <v>1481</v>
      </c>
      <c r="C27" s="39"/>
      <c r="D27" s="39" t="s">
        <v>1271</v>
      </c>
      <c r="E27" s="39" t="s">
        <v>1016</v>
      </c>
      <c r="F27" s="39" t="s">
        <v>299</v>
      </c>
      <c r="G27" s="51" t="str">
        <f>VLOOKUP(F27,glossary!H:L,2,FALSE)</f>
        <v>Bait/Lure Type</v>
      </c>
      <c r="H27" s="43" t="s">
        <v>299</v>
      </c>
      <c r="I27" s="57" t="str">
        <f t="shared" si="0"/>
        <v>baitlure_bait_lure_type_tu</v>
      </c>
      <c r="J27" s="54" t="s">
        <v>684</v>
      </c>
      <c r="K27" s="51" t="str">
        <f>VLOOKUP(F27,glossary!H:L,5,FALSE)</f>
        <v>The type of bait or lure used at a camera location. Record 'None' if a Bait*/Lure Type was not used and 'Unknown' if not known. If 'Other,' describe in the Deployment Comments.</v>
      </c>
      <c r="L27" t="s">
        <v>1787</v>
      </c>
      <c r="M27" s="39" t="str">
        <f t="shared" si="1"/>
        <v>{{ baitlure_bait_lure_type_tu }}</v>
      </c>
      <c r="N27" t="s">
        <v>902</v>
      </c>
      <c r="O27" s="13" t="s">
        <v>1907</v>
      </c>
      <c r="P27" t="s">
        <v>4742</v>
      </c>
      <c r="Q27" t="str">
        <f t="shared" si="2"/>
        <v xml:space="preserve">    baitlure_bait_lure_type_tu: "&lt;a href=\"09_glossary.html#baitlure_bait_lure_type\" target=\"_blank\" data-bs-toggle=\"tooltip\" data-bs-title=\"Bait/Lure Type: The type of bait or lure used at a camera location. Record 'None' if a Bait*/Lure Type was not used and 'Unknown' if not known. If 'Other,' describe in the Deployment Comments.\"&gt;Bait/Lure Type&lt;button type=\"button\" class=\"btn btn-bd-tip-info-hidden btn-sm position-relative\"&gt;.&lt;span class=\"position-absolute top-0 start-100 translate-middle\"&gt;{{ icon_info }}&lt;/span&gt;&lt;/button&gt;&lt;/a&gt;"</v>
      </c>
      <c r="R27" t="b" cm="1">
        <f t="array" ref="R27">SUMPRODUCT(--EXACT($J$2:$J$485,J27))&gt;1</f>
        <v>0</v>
      </c>
      <c r="S27" t="s">
        <v>4881</v>
      </c>
    </row>
    <row r="28" spans="1:19">
      <c r="A28" s="39">
        <v>2</v>
      </c>
      <c r="B28" s="39" t="s">
        <v>1488</v>
      </c>
      <c r="C28" s="39"/>
      <c r="D28" s="39" t="s">
        <v>1270</v>
      </c>
      <c r="E28" s="39" t="s">
        <v>1016</v>
      </c>
      <c r="F28" s="39" t="s">
        <v>234</v>
      </c>
      <c r="G28" s="51" t="str">
        <f>VLOOKUP(F28,glossary!H:L,2,FALSE)</f>
        <v>Bait</v>
      </c>
      <c r="H28" s="39" t="s">
        <v>234</v>
      </c>
      <c r="I28" s="57" t="str">
        <f t="shared" si="0"/>
        <v>baitlure_bait_tl</v>
      </c>
      <c r="J28" s="51" t="s">
        <v>929</v>
      </c>
      <c r="K28" s="51" t="str">
        <f>VLOOKUP(F28,glossary!H:L,5,FALSE)</f>
        <v>A food item (or other substance) that is placed to attract animals via the sense of taste and olfactory cues (Schlexer, 2008).</v>
      </c>
      <c r="L28" s="39" t="s">
        <v>1789</v>
      </c>
      <c r="M28" s="39" t="str">
        <f t="shared" si="1"/>
        <v>{{ baitlure_bait_tl }}</v>
      </c>
      <c r="N28" t="s">
        <v>902</v>
      </c>
      <c r="O28" s="13" t="s">
        <v>1907</v>
      </c>
      <c r="P28" t="s">
        <v>4742</v>
      </c>
      <c r="Q28" t="str">
        <f t="shared" si="2"/>
        <v xml:space="preserve">    baitlure_bait_tl: "&lt;a href=\"09_glossary.html#baitlure_bait\" target=\"_blank\" data-bs-toggle=\"tooltip\" data-bs-title=\"Bait: 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v>
      </c>
      <c r="R28" t="b" cm="1">
        <f t="array" ref="R28">SUMPRODUCT(--EXACT($J$2:$J$485,J28))&gt;1</f>
        <v>0</v>
      </c>
      <c r="S28" t="s">
        <v>4882</v>
      </c>
    </row>
    <row r="29" spans="1:19">
      <c r="A29" s="39">
        <v>2</v>
      </c>
      <c r="B29" s="39" t="s">
        <v>1488</v>
      </c>
      <c r="C29" s="39"/>
      <c r="D29" s="39" t="s">
        <v>1270</v>
      </c>
      <c r="E29" s="39" t="s">
        <v>1847</v>
      </c>
      <c r="F29" s="39" t="s">
        <v>234</v>
      </c>
      <c r="G29" s="51" t="str">
        <f>VLOOKUP(F29,glossary!H:L,2,FALSE)</f>
        <v>Bait</v>
      </c>
      <c r="H29" s="39" t="s">
        <v>234</v>
      </c>
      <c r="I29" s="57" t="str">
        <f t="shared" si="0"/>
        <v>baitlure_bait_tl_pl</v>
      </c>
      <c r="J29" s="51" t="s">
        <v>1885</v>
      </c>
      <c r="K29" s="51" t="str">
        <f>VLOOKUP(F29,glossary!H:L,5,FALSE)</f>
        <v>A food item (or other substance) that is placed to attract animals via the sense of taste and olfactory cues (Schlexer, 2008).</v>
      </c>
      <c r="L29" s="39" t="s">
        <v>1887</v>
      </c>
      <c r="M29" s="39" t="str">
        <f t="shared" si="1"/>
        <v>{{ baitlure_bait_tl_pl }}</v>
      </c>
      <c r="N29" t="s">
        <v>902</v>
      </c>
      <c r="O29" s="13" t="s">
        <v>1907</v>
      </c>
      <c r="P29" t="s">
        <v>4742</v>
      </c>
      <c r="Q29" t="str">
        <f t="shared" si="2"/>
        <v xml:space="preserve">    baitlure_bait_tl_pl: "&lt;a href=\"09_glossary.html#baitlure_bait\" target=\"_blank\" data-bs-toggle=\"tooltip\" data-bs-title=\"Bait: 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v>
      </c>
      <c r="R29" t="b" cm="1">
        <f t="array" ref="R29">SUMPRODUCT(--EXACT($J$2:$J$485,J29))&gt;1</f>
        <v>0</v>
      </c>
      <c r="S29" t="s">
        <v>4883</v>
      </c>
    </row>
    <row r="30" spans="1:19">
      <c r="A30" s="39">
        <v>2</v>
      </c>
      <c r="B30" s="39" t="s">
        <v>1488</v>
      </c>
      <c r="C30" s="39"/>
      <c r="D30" s="39" t="s">
        <v>1271</v>
      </c>
      <c r="E30" s="39" t="s">
        <v>1016</v>
      </c>
      <c r="F30" s="39" t="s">
        <v>234</v>
      </c>
      <c r="G30" s="51" t="str">
        <f>VLOOKUP(F30,glossary!H:L,2,FALSE)</f>
        <v>Bait</v>
      </c>
      <c r="H30" s="39" t="s">
        <v>234</v>
      </c>
      <c r="I30" s="57" t="str">
        <f t="shared" si="0"/>
        <v>baitlure_bait_tu</v>
      </c>
      <c r="J30" s="51" t="s">
        <v>235</v>
      </c>
      <c r="K30" s="51" t="str">
        <f>VLOOKUP(F30,glossary!H:L,5,FALSE)</f>
        <v>A food item (or other substance) that is placed to attract animals via the sense of taste and olfactory cues (Schlexer, 2008).</v>
      </c>
      <c r="L30" s="39" t="s">
        <v>1788</v>
      </c>
      <c r="M30" s="39" t="str">
        <f t="shared" si="1"/>
        <v>{{ baitlure_bait_tu }}</v>
      </c>
      <c r="N30" t="s">
        <v>902</v>
      </c>
      <c r="O30" s="13" t="s">
        <v>1907</v>
      </c>
      <c r="P30" t="s">
        <v>4742</v>
      </c>
      <c r="Q30" t="str">
        <f t="shared" si="2"/>
        <v xml:space="preserve">    baitlure_bait_tu: "&lt;a href=\"09_glossary.html#baitlure_bait\" target=\"_blank\" data-bs-toggle=\"tooltip\" data-bs-title=\"Bait: A food item (or other substance) that is placed to attract animals via the sense of taste and olfactory cues (Schlexer, 2008).\"&gt;Bait&lt;button type=\"button\" class=\"btn btn-bd-tip-info-hidden btn-sm position-relative\"&gt;.&lt;span class=\"position-absolute top-0 start-100 translate-middle\"&gt;{{ icon_info }}&lt;/span&gt;&lt;/button&gt;&lt;/a&gt;"</v>
      </c>
      <c r="R30" t="b" cm="1">
        <f t="array" ref="R30">SUMPRODUCT(--EXACT($J$2:$J$485,J30))&gt;1</f>
        <v>0</v>
      </c>
      <c r="S30" t="s">
        <v>4884</v>
      </c>
    </row>
    <row r="31" spans="1:19">
      <c r="A31" s="39">
        <v>2</v>
      </c>
      <c r="B31" s="39" t="s">
        <v>1488</v>
      </c>
      <c r="C31" s="39"/>
      <c r="D31" s="39" t="s">
        <v>1271</v>
      </c>
      <c r="E31" s="39" t="s">
        <v>1847</v>
      </c>
      <c r="F31" s="39" t="s">
        <v>234</v>
      </c>
      <c r="G31" s="51" t="str">
        <f>VLOOKUP(F31,glossary!H:L,2,FALSE)</f>
        <v>Bait</v>
      </c>
      <c r="H31" s="39" t="s">
        <v>234</v>
      </c>
      <c r="I31" s="57" t="str">
        <f t="shared" si="0"/>
        <v>baitlure_bait_tu_pl</v>
      </c>
      <c r="J31" s="51" t="s">
        <v>1884</v>
      </c>
      <c r="K31" s="51" t="str">
        <f>VLOOKUP(F31,glossary!H:L,5,FALSE)</f>
        <v>A food item (or other substance) that is placed to attract animals via the sense of taste and olfactory cues (Schlexer, 2008).</v>
      </c>
      <c r="L31" s="39" t="s">
        <v>1886</v>
      </c>
      <c r="M31" s="39" t="str">
        <f t="shared" si="1"/>
        <v>{{ baitlure_bait_tu_pl }}</v>
      </c>
      <c r="N31" t="s">
        <v>902</v>
      </c>
      <c r="O31" s="13" t="s">
        <v>1907</v>
      </c>
      <c r="P31" t="s">
        <v>4742</v>
      </c>
      <c r="Q31" t="str">
        <f t="shared" si="2"/>
        <v xml:space="preserve">    baitlure_bait_tu_pl: "&lt;a href=\"09_glossary.html#baitlure_bait\" target=\"_blank\" data-bs-toggle=\"tooltip\" data-bs-title=\"Bait: A food item (or other substance) that is placed to attract animals via the sense of taste and olfactory cues (Schlexer, 2008).\"&gt;Baits&lt;button type=\"button\" class=\"btn btn-bd-tip-info-hidden btn-sm position-relative\"&gt;.&lt;span class=\"position-absolute top-0 start-100 translate-middle\"&gt;{{ icon_info }}&lt;/span&gt;&lt;/button&gt;&lt;/a&gt;"</v>
      </c>
      <c r="R31" t="b" cm="1">
        <f t="array" ref="R31">SUMPRODUCT(--EXACT($J$2:$J$485,J31))&gt;1</f>
        <v>0</v>
      </c>
      <c r="S31" t="s">
        <v>4885</v>
      </c>
    </row>
    <row r="32" spans="1:19">
      <c r="A32" s="39">
        <v>2</v>
      </c>
      <c r="B32" s="39" t="s">
        <v>1488</v>
      </c>
      <c r="C32" s="39"/>
      <c r="D32" s="39" t="s">
        <v>1270</v>
      </c>
      <c r="E32" s="39" t="s">
        <v>1016</v>
      </c>
      <c r="F32" s="39" t="s">
        <v>161</v>
      </c>
      <c r="G32" s="51" t="str">
        <f>VLOOKUP(F32,glossary!H:L,2,FALSE)</f>
        <v>Lure</v>
      </c>
      <c r="H32" s="39" t="s">
        <v>161</v>
      </c>
      <c r="I32" s="57" t="str">
        <f t="shared" si="0"/>
        <v>baitlure_lure_tl</v>
      </c>
      <c r="J32" s="51" t="s">
        <v>961</v>
      </c>
      <c r="K32" s="51" t="str">
        <f>VLOOKUP(F32,glossary!H:L,5,FALSE)</f>
        <v>Any substance that draws animals closer; lures include scent (olfactory) lure, visual lure and audible lure (Schlexer, 2008).</v>
      </c>
      <c r="L32" s="39" t="s">
        <v>1786</v>
      </c>
      <c r="M32" s="39" t="str">
        <f t="shared" si="1"/>
        <v>{{ baitlure_lure_tl }}</v>
      </c>
      <c r="N32" t="s">
        <v>902</v>
      </c>
      <c r="O32" s="13" t="s">
        <v>1907</v>
      </c>
      <c r="P32" t="s">
        <v>4742</v>
      </c>
      <c r="Q32" t="str">
        <f t="shared" si="2"/>
        <v xml:space="preserve">    baitlure_lure_tl: "&lt;a href=\"09_glossary.html#baitlure_lure\" target=\"_blank\" data-bs-toggle=\"tooltip\" data-bs-title=\"Lure: 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v>
      </c>
      <c r="R32" t="b" cm="1">
        <f t="array" ref="R32">SUMPRODUCT(--EXACT($J$2:$J$485,J32))&gt;1</f>
        <v>0</v>
      </c>
      <c r="S32" t="s">
        <v>4886</v>
      </c>
    </row>
    <row r="33" spans="1:19">
      <c r="A33" s="39">
        <v>2</v>
      </c>
      <c r="B33" s="39" t="s">
        <v>1488</v>
      </c>
      <c r="C33" s="39"/>
      <c r="D33" s="39" t="s">
        <v>1271</v>
      </c>
      <c r="E33" s="39" t="s">
        <v>1016</v>
      </c>
      <c r="F33" s="39" t="s">
        <v>161</v>
      </c>
      <c r="G33" s="51" t="str">
        <f>VLOOKUP(F33,glossary!H:L,2,FALSE)</f>
        <v>Lure</v>
      </c>
      <c r="H33" s="39" t="s">
        <v>161</v>
      </c>
      <c r="I33" s="57" t="str">
        <f t="shared" si="0"/>
        <v>baitlure_lure_tu</v>
      </c>
      <c r="J33" s="51" t="s">
        <v>162</v>
      </c>
      <c r="K33" s="51" t="str">
        <f>VLOOKUP(F33,glossary!H:L,5,FALSE)</f>
        <v>Any substance that draws animals closer; lures include scent (olfactory) lure, visual lure and audible lure (Schlexer, 2008).</v>
      </c>
      <c r="L33" s="39" t="s">
        <v>1785</v>
      </c>
      <c r="M33" s="39" t="str">
        <f t="shared" si="1"/>
        <v>{{ baitlure_lure_tu }}</v>
      </c>
      <c r="N33" t="s">
        <v>902</v>
      </c>
      <c r="O33" s="13" t="s">
        <v>1907</v>
      </c>
      <c r="P33" t="s">
        <v>4742</v>
      </c>
      <c r="Q33" t="str">
        <f t="shared" si="2"/>
        <v xml:space="preserve">    baitlure_lure_tu: "&lt;a href=\"09_glossary.html#baitlure_lure\" target=\"_blank\" data-bs-toggle=\"tooltip\" data-bs-title=\"Lure: Any substance that draws animals closer; lures include scent (olfactory) lure, visual lure and audible lure (Schlexer, 2008).\"&gt;Lure&lt;button type=\"button\" class=\"btn btn-bd-tip-info-hidden btn-sm position-relative\"&gt;.&lt;span class=\"position-absolute top-0 start-100 translate-middle\"&gt;{{ icon_info }}&lt;/span&gt;&lt;/button&gt;&lt;/a&gt;"</v>
      </c>
      <c r="R33" t="b" cm="1">
        <f t="array" ref="R33">SUMPRODUCT(--EXACT($J$2:$J$485,J33))&gt;1</f>
        <v>0</v>
      </c>
      <c r="S33" t="s">
        <v>4887</v>
      </c>
    </row>
    <row r="34" spans="1:19">
      <c r="A34" s="39">
        <v>3</v>
      </c>
      <c r="B34" s="39" t="s">
        <v>1481</v>
      </c>
      <c r="C34" s="39"/>
      <c r="D34" s="39" t="s">
        <v>1270</v>
      </c>
      <c r="E34" s="39" t="s">
        <v>1016</v>
      </c>
      <c r="F34" s="39" t="s">
        <v>120</v>
      </c>
      <c r="G34" s="51" t="str">
        <f>VLOOKUP(F34,glossary!H:L,2,FALSE)</f>
        <v>Scent lure</v>
      </c>
      <c r="H34" s="43" t="s">
        <v>120</v>
      </c>
      <c r="I34" s="57" t="str">
        <f t="shared" si="0"/>
        <v>baitlure_scent_lure_tl</v>
      </c>
      <c r="J34" s="55" t="s">
        <v>975</v>
      </c>
      <c r="K34" s="51" t="str">
        <f>VLOOKUP(F34,glossary!H:L,5,FALSE)</f>
        <v>Any material that draws animals closer via their sense of smell (Schlexer, 2008).</v>
      </c>
      <c r="L34" t="s">
        <v>1784</v>
      </c>
      <c r="M34" s="39" t="str">
        <f t="shared" si="1"/>
        <v>{{ baitlure_scent_lure_tl }}</v>
      </c>
      <c r="N34" t="s">
        <v>902</v>
      </c>
      <c r="O34" s="13" t="s">
        <v>1907</v>
      </c>
      <c r="P34" t="s">
        <v>4742</v>
      </c>
      <c r="Q34" t="str">
        <f t="shared" si="2"/>
        <v xml:space="preserve">    baitlure_scent_lure_tl: "&lt;a href=\"09_glossary.html#baitlure_scent_lure\" target=\"_blank\" data-bs-toggle=\"tooltip\" data-bs-title=\"Scent lure: Any material that draws animals closer via their sense of smell (Schlexer, 2008).\"&gt;scent lure&lt;button type=\"button\" class=\"btn btn-bd-tip-info-hidden btn-sm position-relative\"&gt;.&lt;span class=\"position-absolute top-0 start-100 translate-middle\"&gt;{{ icon_info }}&lt;/span&gt;&lt;/button&gt;&lt;/a&gt;"</v>
      </c>
      <c r="R34" t="b" cm="1">
        <f t="array" ref="R34">SUMPRODUCT(--EXACT($J$2:$J$485,J34))&gt;1</f>
        <v>0</v>
      </c>
      <c r="S34" t="s">
        <v>4888</v>
      </c>
    </row>
    <row r="35" spans="1:19">
      <c r="A35" s="39">
        <v>2</v>
      </c>
      <c r="B35" s="39" t="s">
        <v>1488</v>
      </c>
      <c r="C35" s="39"/>
      <c r="D35" s="39" t="s">
        <v>1270</v>
      </c>
      <c r="E35" s="39" t="s">
        <v>1847</v>
      </c>
      <c r="F35" s="39" t="s">
        <v>120</v>
      </c>
      <c r="G35" s="51" t="str">
        <f>VLOOKUP(F35,glossary!H:L,2,FALSE)</f>
        <v>Scent lure</v>
      </c>
      <c r="H35" s="39" t="s">
        <v>120</v>
      </c>
      <c r="I35" s="57" t="str">
        <f t="shared" si="0"/>
        <v>baitlure_scent_lure_tl_pl</v>
      </c>
      <c r="J35" s="51" t="s">
        <v>1889</v>
      </c>
      <c r="K35" s="51" t="str">
        <f>VLOOKUP(F35,glossary!H:L,5,FALSE)</f>
        <v>Any material that draws animals closer via their sense of smell (Schlexer, 2008).</v>
      </c>
      <c r="L35" s="39" t="s">
        <v>1891</v>
      </c>
      <c r="M35" s="39" t="str">
        <f t="shared" si="1"/>
        <v>{{ baitlure_scent_lure_tl_pl }}</v>
      </c>
      <c r="N35" t="s">
        <v>902</v>
      </c>
      <c r="O35" s="13" t="s">
        <v>1907</v>
      </c>
      <c r="P35" t="s">
        <v>4742</v>
      </c>
      <c r="Q35" t="str">
        <f t="shared" si="2"/>
        <v xml:space="preserve">    baitlure_scent_lure_tl_pl: "&lt;a href=\"09_glossary.html#baitlure_scent_lure\" target=\"_blank\" data-bs-toggle=\"tooltip\" data-bs-title=\"Scent lure: Any material that draws animals closer via their sense of smell (Schlexer, 2008).\"&gt;scent lures&lt;button type=\"button\" class=\"btn btn-bd-tip-info-hidden btn-sm position-relative\"&gt;.&lt;span class=\"position-absolute top-0 start-100 translate-middle\"&gt;{{ icon_info }}&lt;/span&gt;&lt;/button&gt;&lt;/a&gt;"</v>
      </c>
      <c r="R35" t="b" cm="1">
        <f t="array" ref="R35">SUMPRODUCT(--EXACT($J$2:$J$485,J35))&gt;1</f>
        <v>0</v>
      </c>
      <c r="S35" t="s">
        <v>4889</v>
      </c>
    </row>
    <row r="36" spans="1:19">
      <c r="A36" s="39">
        <v>3</v>
      </c>
      <c r="B36" s="39" t="s">
        <v>1481</v>
      </c>
      <c r="C36" s="39"/>
      <c r="D36" s="39" t="s">
        <v>1271</v>
      </c>
      <c r="E36" s="39" t="s">
        <v>1016</v>
      </c>
      <c r="F36" s="39" t="s">
        <v>120</v>
      </c>
      <c r="G36" s="51" t="str">
        <f>VLOOKUP(F36,glossary!H:L,2,FALSE)</f>
        <v>Scent lure</v>
      </c>
      <c r="H36" s="43" t="s">
        <v>120</v>
      </c>
      <c r="I36" s="57" t="str">
        <f t="shared" si="0"/>
        <v>baitlure_scent_lure_tu</v>
      </c>
      <c r="J36" s="54" t="s">
        <v>121</v>
      </c>
      <c r="K36" s="51" t="str">
        <f>VLOOKUP(F36,glossary!H:L,5,FALSE)</f>
        <v>Any material that draws animals closer via their sense of smell (Schlexer, 2008).</v>
      </c>
      <c r="L36" t="s">
        <v>1783</v>
      </c>
      <c r="M36" s="39" t="str">
        <f t="shared" si="1"/>
        <v>{{ baitlure_scent_lure_tu }}</v>
      </c>
      <c r="N36" t="s">
        <v>902</v>
      </c>
      <c r="O36" s="13" t="s">
        <v>1907</v>
      </c>
      <c r="P36" t="s">
        <v>4742</v>
      </c>
      <c r="Q36" t="str">
        <f t="shared" si="2"/>
        <v xml:space="preserve">    baitlure_scent_lure_tu: "&lt;a href=\"09_glossary.html#baitlure_scent_lure\" target=\"_blank\" data-bs-toggle=\"tooltip\" data-bs-title=\"Scent lure: Any material that draws animals closer via their sense of smell (Schlexer, 2008).\"&gt;Scent lure&lt;button type=\"button\" class=\"btn btn-bd-tip-info-hidden btn-sm position-relative\"&gt;.&lt;span class=\"position-absolute top-0 start-100 translate-middle\"&gt;{{ icon_info }}&lt;/span&gt;&lt;/button&gt;&lt;/a&gt;"</v>
      </c>
      <c r="R36" t="b" cm="1">
        <f t="array" ref="R36">SUMPRODUCT(--EXACT($J$2:$J$485,J36))&gt;1</f>
        <v>0</v>
      </c>
      <c r="S36" t="s">
        <v>4890</v>
      </c>
    </row>
    <row r="37" spans="1:19">
      <c r="A37" s="39">
        <v>2</v>
      </c>
      <c r="B37" s="39" t="s">
        <v>1488</v>
      </c>
      <c r="C37" s="39"/>
      <c r="D37" s="39" t="s">
        <v>1271</v>
      </c>
      <c r="E37" s="39" t="s">
        <v>1847</v>
      </c>
      <c r="F37" s="39" t="s">
        <v>120</v>
      </c>
      <c r="G37" s="51" t="str">
        <f>VLOOKUP(F37,glossary!H:L,2,FALSE)</f>
        <v>Scent lure</v>
      </c>
      <c r="H37" s="39" t="s">
        <v>120</v>
      </c>
      <c r="I37" s="57" t="str">
        <f t="shared" si="0"/>
        <v>baitlure_scent_lure_tu_pl</v>
      </c>
      <c r="J37" s="51" t="s">
        <v>1888</v>
      </c>
      <c r="K37" s="51" t="str">
        <f>VLOOKUP(F37,glossary!H:L,5,FALSE)</f>
        <v>Any material that draws animals closer via their sense of smell (Schlexer, 2008).</v>
      </c>
      <c r="L37" s="39" t="s">
        <v>1890</v>
      </c>
      <c r="M37" s="39" t="str">
        <f t="shared" si="1"/>
        <v>{{ baitlure_scent_lure_tu_pl }}</v>
      </c>
      <c r="N37" t="s">
        <v>902</v>
      </c>
      <c r="O37" s="13" t="s">
        <v>1907</v>
      </c>
      <c r="P37" t="s">
        <v>4742</v>
      </c>
      <c r="Q37" t="str">
        <f t="shared" si="2"/>
        <v xml:space="preserve">    baitlure_scent_lure_tu_pl: "&lt;a href=\"09_glossary.html#baitlure_scent_lure\" target=\"_blank\" data-bs-toggle=\"tooltip\" data-bs-title=\"Scent lure: Any material that draws animals closer via their sense of smell (Schlexer, 2008).\"&gt;Scent lures&lt;button type=\"button\" class=\"btn btn-bd-tip-info-hidden btn-sm position-relative\"&gt;.&lt;span class=\"position-absolute top-0 start-100 translate-middle\"&gt;{{ icon_info }}&lt;/span&gt;&lt;/button&gt;&lt;/a&gt;"</v>
      </c>
      <c r="R37" t="b" cm="1">
        <f t="array" ref="R37">SUMPRODUCT(--EXACT($J$2:$J$485,J37))&gt;1</f>
        <v>0</v>
      </c>
      <c r="S37" t="s">
        <v>4891</v>
      </c>
    </row>
    <row r="38" spans="1:19">
      <c r="A38" s="39">
        <v>3</v>
      </c>
      <c r="B38" s="39" t="s">
        <v>1481</v>
      </c>
      <c r="C38" s="39"/>
      <c r="D38" s="39" t="s">
        <v>1270</v>
      </c>
      <c r="E38" s="39" t="s">
        <v>1016</v>
      </c>
      <c r="F38" s="39" t="s">
        <v>58</v>
      </c>
      <c r="G38" s="51" t="str">
        <f>VLOOKUP(F38,glossary!H:L,2,FALSE)</f>
        <v>Visual lure</v>
      </c>
      <c r="H38" s="43" t="s">
        <v>58</v>
      </c>
      <c r="I38" s="57" t="str">
        <f t="shared" si="0"/>
        <v>baitlure_visual_lure_tl</v>
      </c>
      <c r="J38" s="55" t="s">
        <v>995</v>
      </c>
      <c r="K38" s="51" t="str">
        <f>VLOOKUP(F38,glossary!H:L,5,FALSE)</f>
        <v>Any material that draws animals closer via their sense of sight (Schlexer, 2008).</v>
      </c>
      <c r="L38" t="s">
        <v>1782</v>
      </c>
      <c r="M38" s="39" t="str">
        <f t="shared" si="1"/>
        <v>{{ baitlure_visual_lure_tl }}</v>
      </c>
      <c r="N38" t="s">
        <v>902</v>
      </c>
      <c r="O38" s="13" t="s">
        <v>1907</v>
      </c>
      <c r="P38" t="s">
        <v>4742</v>
      </c>
      <c r="Q38" t="str">
        <f t="shared" si="2"/>
        <v xml:space="preserve">    baitlure_visual_lure_tl: "&lt;a href=\"09_glossary.html#baitlure_visual_lure\" target=\"_blank\" data-bs-toggle=\"tooltip\" data-bs-title=\"Visual lure: Any material that draws animals closer via their sense of sight (Schlexer, 2008).\"&gt;visual lure&lt;button type=\"button\" class=\"btn btn-bd-tip-info-hidden btn-sm position-relative\"&gt;.&lt;span class=\"position-absolute top-0 start-100 translate-middle\"&gt;{{ icon_info }}&lt;/span&gt;&lt;/button&gt;&lt;/a&gt;"</v>
      </c>
      <c r="R38" t="b" cm="1">
        <f t="array" ref="R38">SUMPRODUCT(--EXACT($J$2:$J$485,J38))&gt;1</f>
        <v>0</v>
      </c>
      <c r="S38" t="s">
        <v>4892</v>
      </c>
    </row>
    <row r="39" spans="1:19">
      <c r="A39" s="39">
        <v>3</v>
      </c>
      <c r="B39" s="39" t="s">
        <v>1481</v>
      </c>
      <c r="C39" s="39"/>
      <c r="D39" s="39" t="s">
        <v>1271</v>
      </c>
      <c r="E39" s="39" t="s">
        <v>1016</v>
      </c>
      <c r="F39" s="39" t="s">
        <v>58</v>
      </c>
      <c r="G39" s="51" t="str">
        <f>VLOOKUP(F39,glossary!H:L,2,FALSE)</f>
        <v>Visual lure</v>
      </c>
      <c r="H39" s="43" t="s">
        <v>58</v>
      </c>
      <c r="I39" s="57" t="str">
        <f t="shared" si="0"/>
        <v>baitlure_visual_lure_tu</v>
      </c>
      <c r="J39" s="54" t="s">
        <v>59</v>
      </c>
      <c r="K39" s="51" t="str">
        <f>VLOOKUP(F39,glossary!H:L,5,FALSE)</f>
        <v>Any material that draws animals closer via their sense of sight (Schlexer, 2008).</v>
      </c>
      <c r="L39" t="s">
        <v>1781</v>
      </c>
      <c r="M39" s="39" t="str">
        <f t="shared" si="1"/>
        <v>{{ baitlure_visual_lure_tu }}</v>
      </c>
      <c r="N39" t="s">
        <v>902</v>
      </c>
      <c r="O39" s="13" t="s">
        <v>1907</v>
      </c>
      <c r="P39" t="s">
        <v>4742</v>
      </c>
      <c r="Q39" t="str">
        <f t="shared" si="2"/>
        <v xml:space="preserve">    baitlure_visual_lure_tu: "&lt;a href=\"09_glossary.html#baitlure_visual_lure\" target=\"_blank\" data-bs-toggle=\"tooltip\" data-bs-title=\"Visual lure: Any material that draws animals closer via their sense of sight (Schlexer, 2008).\"&gt;Visual lure&lt;button type=\"button\" class=\"btn btn-bd-tip-info-hidden btn-sm position-relative\"&gt;.&lt;span class=\"position-absolute top-0 start-100 translate-middle\"&gt;{{ icon_info }}&lt;/span&gt;&lt;/button&gt;&lt;/a&gt;"</v>
      </c>
      <c r="R39" t="b" cm="1">
        <f t="array" ref="R39">SUMPRODUCT(--EXACT($J$2:$J$485,J39))&gt;1</f>
        <v>0</v>
      </c>
      <c r="S39" t="s">
        <v>4893</v>
      </c>
    </row>
    <row r="40" spans="1:19">
      <c r="A40" s="39">
        <v>3</v>
      </c>
      <c r="B40" s="39" t="s">
        <v>1481</v>
      </c>
      <c r="C40" s="39"/>
      <c r="D40" s="39" t="s">
        <v>1271</v>
      </c>
      <c r="E40" s="39" t="s">
        <v>1016</v>
      </c>
      <c r="F40" s="39" t="s">
        <v>340</v>
      </c>
      <c r="G40" s="51" t="str">
        <f>VLOOKUP(F40,glossary!H:L,2,FALSE)</f>
        <v>Batteries Replaced</v>
      </c>
      <c r="H40" s="43" t="s">
        <v>340</v>
      </c>
      <c r="I40" s="57" t="str">
        <f t="shared" si="0"/>
        <v>batteries_replaced_tu</v>
      </c>
      <c r="J40" s="54" t="s">
        <v>685</v>
      </c>
      <c r="K40" s="51" t="str">
        <f>VLOOKUP(F40,glossary!H:L,5,FALSE)</f>
        <v>Whether the camera's batteries were replaced.</v>
      </c>
      <c r="L40" t="s">
        <v>1780</v>
      </c>
      <c r="M40" s="39" t="str">
        <f t="shared" si="1"/>
        <v>{{ batteries_replaced_tu }}</v>
      </c>
      <c r="N40" t="s">
        <v>902</v>
      </c>
      <c r="O40" s="13" t="s">
        <v>1907</v>
      </c>
      <c r="P40" t="s">
        <v>4742</v>
      </c>
      <c r="Q40" t="str">
        <f t="shared" si="2"/>
        <v xml:space="preserve">    batteries_replaced_tu: "&lt;a href=\"09_glossary.html#batteries_replaced\" target=\"_blank\" data-bs-toggle=\"tooltip\" data-bs-title=\"Batteries Replaced: Whether the camera's batteries were replaced.\"&gt;Batteries Replaced&lt;button type=\"button\" class=\"btn btn-bd-tip-info-hidden btn-sm position-relative\"&gt;.&lt;span class=\"position-absolute top-0 start-100 translate-middle\"&gt;{{ icon_info }}&lt;/span&gt;&lt;/button&gt;&lt;/a&gt;"</v>
      </c>
      <c r="R40" t="b" cm="1">
        <f t="array" ref="R40">SUMPRODUCT(--EXACT($J$2:$J$485,J40))&gt;1</f>
        <v>0</v>
      </c>
      <c r="S40" t="s">
        <v>4894</v>
      </c>
    </row>
    <row r="41" spans="1:19">
      <c r="A41" s="39">
        <v>1</v>
      </c>
      <c r="B41" s="39" t="s">
        <v>1127</v>
      </c>
      <c r="C41" s="39" t="s">
        <v>429</v>
      </c>
      <c r="D41" s="39" t="s">
        <v>1270</v>
      </c>
      <c r="E41" s="39" t="s">
        <v>1847</v>
      </c>
      <c r="F41" s="39" t="s">
        <v>339</v>
      </c>
      <c r="G41" s="51" t="str">
        <f>VLOOKUP(F41,glossary!H:L,2,FALSE)</f>
        <v>Behaviour</v>
      </c>
      <c r="H41" s="39" t="s">
        <v>339</v>
      </c>
      <c r="I41" s="57" t="str">
        <f t="shared" si="0"/>
        <v>behaviour_tl_pl</v>
      </c>
      <c r="J41" s="51" t="s">
        <v>1255</v>
      </c>
      <c r="K41" s="51" t="str">
        <f>VLOOKUP(F41,glossary!H:L,5,FALSE)</f>
        <v>The behaviour of the individual(s) being categorized (e.g., 'Standing,' 'Drinking,' 'Vigilant,' etc.).</v>
      </c>
      <c r="L41" s="39" t="s">
        <v>1182</v>
      </c>
      <c r="M41" s="39" t="str">
        <f t="shared" si="1"/>
        <v>{{ behaviour_tl_pl }}</v>
      </c>
      <c r="N41" t="s">
        <v>902</v>
      </c>
      <c r="O41" s="13" t="s">
        <v>1907</v>
      </c>
      <c r="P41" t="s">
        <v>4742</v>
      </c>
      <c r="Q41" t="str">
        <f t="shared" si="2"/>
        <v xml:space="preserve">    behaviour_tl_pl: "&lt;a href=\"09_glossary.html#behaviour\" target=\"_blank\" data-bs-toggle=\"tooltip\" data-bs-title=\"Behaviour: The behaviour of the individual(s) being categorized (e.g., 'Standing,' 'Drinking,' 'Vigilant,' etc.).\"&gt;behaviours&lt;button type=\"button\" class=\"btn btn-bd-tip-info-hidden btn-sm position-relative\"&gt;.&lt;span class=\"position-absolute top-0 start-100 translate-middle\"&gt;{{ icon_info }}&lt;/span&gt;&lt;/button&gt;&lt;/a&gt;"</v>
      </c>
      <c r="R41" t="b" cm="1">
        <f t="array" ref="R41">SUMPRODUCT(--EXACT($J$2:$J$485,J41))&gt;1</f>
        <v>0</v>
      </c>
      <c r="S41" t="s">
        <v>4895</v>
      </c>
    </row>
    <row r="42" spans="1:19">
      <c r="A42" s="39">
        <v>1</v>
      </c>
      <c r="B42" s="39" t="s">
        <v>1127</v>
      </c>
      <c r="C42" s="39" t="s">
        <v>429</v>
      </c>
      <c r="D42" s="39" t="s">
        <v>1271</v>
      </c>
      <c r="E42" s="39" t="s">
        <v>1847</v>
      </c>
      <c r="F42" s="39" t="s">
        <v>339</v>
      </c>
      <c r="G42" s="51" t="str">
        <f>VLOOKUP(F42,glossary!H:L,2,FALSE)</f>
        <v>Behaviour</v>
      </c>
      <c r="H42" s="39" t="s">
        <v>339</v>
      </c>
      <c r="I42" s="57" t="str">
        <f t="shared" si="0"/>
        <v>behaviour_tu_pl</v>
      </c>
      <c r="J42" s="51" t="s">
        <v>1226</v>
      </c>
      <c r="K42" s="51" t="str">
        <f>VLOOKUP(F42,glossary!H:L,5,FALSE)</f>
        <v>The behaviour of the individual(s) being categorized (e.g., 'Standing,' 'Drinking,' 'Vigilant,' etc.).</v>
      </c>
      <c r="L42" s="39" t="s">
        <v>1167</v>
      </c>
      <c r="M42" s="39" t="str">
        <f t="shared" si="1"/>
        <v>{{ behaviour_tu_pl }}</v>
      </c>
      <c r="N42" t="s">
        <v>902</v>
      </c>
      <c r="O42" s="13" t="s">
        <v>1907</v>
      </c>
      <c r="P42" t="s">
        <v>4742</v>
      </c>
      <c r="Q42" t="str">
        <f t="shared" si="2"/>
        <v xml:space="preserve">    behaviour_tu_pl: "&lt;a href=\"09_glossary.html#behaviour\" target=\"_blank\" data-bs-toggle=\"tooltip\" data-bs-title=\"Behaviour: The behaviour of the individual(s) being categorized (e.g., 'Standing,' 'Drinking,' 'Vigilant,' etc.).\"&gt;Behaviours&lt;button type=\"button\" class=\"btn btn-bd-tip-info-hidden btn-sm position-relative\"&gt;.&lt;span class=\"position-absolute top-0 start-100 translate-middle\"&gt;{{ icon_info }}&lt;/span&gt;&lt;/button&gt;&lt;/a&gt;"</v>
      </c>
      <c r="R42" t="b" cm="1">
        <f t="array" ref="R42">SUMPRODUCT(--EXACT($J$2:$J$485,J42))&gt;1</f>
        <v>0</v>
      </c>
      <c r="S42" t="s">
        <v>4896</v>
      </c>
    </row>
    <row r="43" spans="1:19">
      <c r="B43" s="39" t="s">
        <v>773</v>
      </c>
      <c r="D43" s="39" t="s">
        <v>1270</v>
      </c>
      <c r="E43" s="39" t="s">
        <v>1016</v>
      </c>
      <c r="F43" s="42" t="s">
        <v>784</v>
      </c>
      <c r="G43" s="51" t="str">
        <f>VLOOKUP(F43,glossary!H:L,2,FALSE)</f>
        <v>Bias</v>
      </c>
      <c r="H43" s="42" t="s">
        <v>784</v>
      </c>
      <c r="I43" s="57" t="str">
        <f t="shared" si="0"/>
        <v>bias_tl</v>
      </c>
      <c r="J43" s="39" t="s">
        <v>784</v>
      </c>
      <c r="K43" s="51" t="str">
        <f>VLOOKUP(F43,glossary!H:L,5,FALSE)</f>
        <v>A skewed or altered perspective. Biased data refers to data that may be inaccurate or unevenly portrayed (usually in favour of specific variables) and is therefore not as robust.' (Kemp et al., 2022).</v>
      </c>
      <c r="L43" s="39" t="s">
        <v>1016</v>
      </c>
      <c r="M43" s="39" t="str">
        <f t="shared" si="1"/>
        <v>{{ bias_tl }}</v>
      </c>
      <c r="N43" t="s">
        <v>902</v>
      </c>
      <c r="O43" s="13" t="s">
        <v>1907</v>
      </c>
      <c r="P43" t="s">
        <v>4742</v>
      </c>
      <c r="Q43" t="str">
        <f t="shared" si="2"/>
        <v xml:space="preserve">    bias_tl: "&lt;a href=\"09_glossary.html#bias\" target=\"_blank\" data-bs-toggle=\"tooltip\" data-bs-title=\"Bias: 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v>
      </c>
      <c r="R43" t="b" cm="1">
        <f t="array" ref="R43">SUMPRODUCT(--EXACT($J$2:$J$485,J43))&gt;1</f>
        <v>0</v>
      </c>
      <c r="S43" t="s">
        <v>4897</v>
      </c>
    </row>
    <row r="44" spans="1:19">
      <c r="B44" s="39" t="s">
        <v>773</v>
      </c>
      <c r="D44" s="39" t="s">
        <v>1270</v>
      </c>
      <c r="E44" s="39" t="s">
        <v>1844</v>
      </c>
      <c r="F44" s="42" t="s">
        <v>784</v>
      </c>
      <c r="G44" s="51" t="str">
        <f>VLOOKUP(F44,glossary!H:L,2,FALSE)</f>
        <v>Bias</v>
      </c>
      <c r="H44" s="42" t="s">
        <v>784</v>
      </c>
      <c r="I44" s="57" t="str">
        <f t="shared" si="0"/>
        <v>bias_tl_mod</v>
      </c>
      <c r="J44" s="39" t="s">
        <v>1913</v>
      </c>
      <c r="K44" s="51" t="str">
        <f>VLOOKUP(F44,glossary!H:L,5,FALSE)</f>
        <v>A skewed or altered perspective. Biased data refers to data that may be inaccurate or unevenly portrayed (usually in favour of specific variables) and is therefore not as robust.' (Kemp et al., 2022).</v>
      </c>
      <c r="L44" s="39" t="s">
        <v>1016</v>
      </c>
      <c r="M44" s="39" t="str">
        <f t="shared" si="1"/>
        <v>{{ bias_tl_mod }}</v>
      </c>
      <c r="N44" t="s">
        <v>902</v>
      </c>
      <c r="O44" s="13" t="s">
        <v>1907</v>
      </c>
      <c r="P44" t="s">
        <v>4742</v>
      </c>
      <c r="Q44" t="str">
        <f t="shared" si="2"/>
        <v xml:space="preserve">    bias_tl_mod: "&lt;a href=\"09_glossary.html#bias\" target=\"_blank\" data-bs-toggle=\"tooltip\" data-bs-title=\"Bias: 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v>
      </c>
      <c r="R44" t="b" cm="1">
        <f t="array" ref="R44">SUMPRODUCT(--EXACT($J$2:$J$485,J44))&gt;1</f>
        <v>0</v>
      </c>
      <c r="S44" t="s">
        <v>4898</v>
      </c>
    </row>
    <row r="45" spans="1:19">
      <c r="B45" s="39" t="s">
        <v>773</v>
      </c>
      <c r="D45" s="39" t="s">
        <v>1270</v>
      </c>
      <c r="E45" s="39" t="s">
        <v>1914</v>
      </c>
      <c r="F45" s="42" t="s">
        <v>784</v>
      </c>
      <c r="G45" s="51" t="str">
        <f>VLOOKUP(F45,glossary!H:L,2,FALSE)</f>
        <v>Bias</v>
      </c>
      <c r="H45" s="42" t="s">
        <v>784</v>
      </c>
      <c r="I45" s="57" t="str">
        <f t="shared" si="0"/>
        <v>bias_tl_mod2</v>
      </c>
      <c r="J45" s="39" t="s">
        <v>1916</v>
      </c>
      <c r="K45" s="51" t="str">
        <f>VLOOKUP(F45,glossary!H:L,5,FALSE)</f>
        <v>A skewed or altered perspective. Biased data refers to data that may be inaccurate or unevenly portrayed (usually in favour of specific variables) and is therefore not as robust.' (Kemp et al., 2022).</v>
      </c>
      <c r="L45" s="39" t="s">
        <v>1016</v>
      </c>
      <c r="M45" s="39" t="str">
        <f t="shared" si="1"/>
        <v>{{ bias_tl_mod2 }}</v>
      </c>
      <c r="N45" t="s">
        <v>902</v>
      </c>
      <c r="O45" s="13" t="s">
        <v>1907</v>
      </c>
      <c r="P45" t="s">
        <v>4742</v>
      </c>
      <c r="Q45" t="str">
        <f t="shared" si="2"/>
        <v xml:space="preserve">    bias_tl_mod2: "&lt;a href=\"09_glossary.html#bias\" target=\"_blank\" data-bs-toggle=\"tooltip\" data-bs-title=\"Bias: 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v>
      </c>
      <c r="R45" t="b" cm="1">
        <f t="array" ref="R45">SUMPRODUCT(--EXACT($J$2:$J$485,J45))&gt;1</f>
        <v>0</v>
      </c>
      <c r="S45" t="s">
        <v>4899</v>
      </c>
    </row>
    <row r="46" spans="1:19">
      <c r="B46" s="39" t="s">
        <v>773</v>
      </c>
      <c r="D46" s="39" t="s">
        <v>1270</v>
      </c>
      <c r="E46" s="39" t="s">
        <v>4645</v>
      </c>
      <c r="F46" s="42" t="s">
        <v>784</v>
      </c>
      <c r="G46" s="51" t="str">
        <f>VLOOKUP(F46,glossary!H:L,2,FALSE)</f>
        <v>Bias</v>
      </c>
      <c r="H46" s="42" t="s">
        <v>784</v>
      </c>
      <c r="I46" s="57" t="str">
        <f t="shared" si="0"/>
        <v>bias_tl_op</v>
      </c>
      <c r="J46" s="39" t="s">
        <v>4643</v>
      </c>
      <c r="K46" s="51" t="str">
        <f>VLOOKUP(F46,glossary!H:L,5,FALSE)</f>
        <v>A skewed or altered perspective. Biased data refers to data that may be inaccurate or unevenly portrayed (usually in favour of specific variables) and is therefore not as robust.' (Kemp et al., 2022).</v>
      </c>
      <c r="L46" s="39" t="s">
        <v>1016</v>
      </c>
      <c r="M46" s="39" t="str">
        <f t="shared" si="1"/>
        <v>{{ bias_tl_op }}</v>
      </c>
      <c r="N46" t="s">
        <v>902</v>
      </c>
      <c r="O46" s="13" t="s">
        <v>1907</v>
      </c>
      <c r="P46" t="s">
        <v>4742</v>
      </c>
      <c r="Q46" t="str">
        <f t="shared" si="2"/>
        <v xml:space="preserve">    bias_tl_op: "&lt;a href=\"09_glossary.html#bias\" target=\"_blank\" data-bs-toggle=\"tooltip\" data-bs-title=\"Bias: A skewed or altered perspective. Biased data refers to data that may be inaccurate or unevenly portrayed (usually in favour of specific variables) and is therefore not as robust.' (Kemp et al., 2022).\"&gt;unbiased&lt;button type=\"button\" class=\"btn btn-bd-tip-info-hidden btn-sm position-relative\"&gt;.&lt;span class=\"position-absolute top-0 start-100 translate-middle\"&gt;{{ icon_info }}&lt;/span&gt;&lt;/button&gt;&lt;/a&gt;"</v>
      </c>
      <c r="R46" t="b" cm="1">
        <f t="array" ref="R46">SUMPRODUCT(--EXACT($J$2:$J$485,J46))&gt;1</f>
        <v>0</v>
      </c>
      <c r="S46" t="s">
        <v>4900</v>
      </c>
    </row>
    <row r="47" spans="1:19">
      <c r="B47" s="39" t="s">
        <v>773</v>
      </c>
      <c r="D47" s="39" t="s">
        <v>1271</v>
      </c>
      <c r="E47" s="39" t="s">
        <v>1016</v>
      </c>
      <c r="F47" s="42" t="s">
        <v>784</v>
      </c>
      <c r="G47" s="51" t="str">
        <f>VLOOKUP(F47,glossary!H:L,2,FALSE)</f>
        <v>Bias</v>
      </c>
      <c r="H47" s="42" t="s">
        <v>784</v>
      </c>
      <c r="I47" s="57" t="str">
        <f t="shared" si="0"/>
        <v>bias_tu</v>
      </c>
      <c r="J47" s="39" t="s">
        <v>634</v>
      </c>
      <c r="K47" s="51" t="str">
        <f>VLOOKUP(F47,glossary!H:L,5,FALSE)</f>
        <v>A skewed or altered perspective. Biased data refers to data that may be inaccurate or unevenly portrayed (usually in favour of specific variables) and is therefore not as robust.' (Kemp et al., 2022).</v>
      </c>
      <c r="L47" s="39" t="s">
        <v>1016</v>
      </c>
      <c r="M47" s="39" t="str">
        <f t="shared" si="1"/>
        <v>{{ bias_tu }}</v>
      </c>
      <c r="N47" t="s">
        <v>902</v>
      </c>
      <c r="O47" s="13" t="s">
        <v>1907</v>
      </c>
      <c r="P47" t="s">
        <v>4742</v>
      </c>
      <c r="Q47" t="str">
        <f t="shared" si="2"/>
        <v xml:space="preserve">    bias_tu: "&lt;a href=\"09_glossary.html#bias\" target=\"_blank\" data-bs-toggle=\"tooltip\" data-bs-title=\"Bias: A skewed or altered perspective. Biased data refers to data that may be inaccurate or unevenly portrayed (usually in favour of specific variables) and is therefore not as robust.' (Kemp et al., 2022).\"&gt;Bias&lt;button type=\"button\" class=\"btn btn-bd-tip-info-hidden btn-sm position-relative\"&gt;.&lt;span class=\"position-absolute top-0 start-100 translate-middle\"&gt;{{ icon_info }}&lt;/span&gt;&lt;/button&gt;&lt;/a&gt;"</v>
      </c>
      <c r="R47" t="b" cm="1">
        <f t="array" ref="R47">SUMPRODUCT(--EXACT($J$2:$J$485,J47))&gt;1</f>
        <v>0</v>
      </c>
      <c r="S47" t="s">
        <v>4901</v>
      </c>
    </row>
    <row r="48" spans="1:19">
      <c r="B48" s="39" t="s">
        <v>773</v>
      </c>
      <c r="D48" s="39" t="s">
        <v>1271</v>
      </c>
      <c r="E48" s="39" t="s">
        <v>1844</v>
      </c>
      <c r="F48" s="42" t="s">
        <v>784</v>
      </c>
      <c r="G48" s="51" t="str">
        <f>VLOOKUP(F48,glossary!H:L,2,FALSE)</f>
        <v>Bias</v>
      </c>
      <c r="H48" s="42" t="s">
        <v>784</v>
      </c>
      <c r="I48" s="57" t="str">
        <f t="shared" si="0"/>
        <v>bias_tu_mod</v>
      </c>
      <c r="J48" s="39" t="s">
        <v>1912</v>
      </c>
      <c r="K48" s="51" t="str">
        <f>VLOOKUP(F48,glossary!H:L,5,FALSE)</f>
        <v>A skewed or altered perspective. Biased data refers to data that may be inaccurate or unevenly portrayed (usually in favour of specific variables) and is therefore not as robust.' (Kemp et al., 2022).</v>
      </c>
      <c r="L48" s="39" t="s">
        <v>1016</v>
      </c>
      <c r="M48" s="39" t="str">
        <f t="shared" si="1"/>
        <v>{{ bias_tu_mod }}</v>
      </c>
      <c r="N48" t="s">
        <v>902</v>
      </c>
      <c r="O48" s="13" t="s">
        <v>1907</v>
      </c>
      <c r="P48" t="s">
        <v>4742</v>
      </c>
      <c r="Q48" t="str">
        <f t="shared" si="2"/>
        <v xml:space="preserve">    bias_tu_mod: "&lt;a href=\"09_glossary.html#bias\" target=\"_blank\" data-bs-toggle=\"tooltip\" data-bs-title=\"Bias: A skewed or altered perspective. Biased data refers to data that may be inaccurate or unevenly portrayed (usually in favour of specific variables) and is therefore not as robust.' (Kemp et al., 2022).\"&gt;Biased&lt;button type=\"button\" class=\"btn btn-bd-tip-info-hidden btn-sm position-relative\"&gt;.&lt;span class=\"position-absolute top-0 start-100 translate-middle\"&gt;{{ icon_info }}&lt;/span&gt;&lt;/button&gt;&lt;/a&gt;"</v>
      </c>
      <c r="R48" t="b" cm="1">
        <f t="array" ref="R48">SUMPRODUCT(--EXACT($J$2:$J$485,J48))&gt;1</f>
        <v>0</v>
      </c>
      <c r="S48" t="s">
        <v>4902</v>
      </c>
    </row>
    <row r="49" spans="1:19">
      <c r="B49" s="39" t="s">
        <v>773</v>
      </c>
      <c r="D49" s="39" t="s">
        <v>1271</v>
      </c>
      <c r="E49" s="39" t="s">
        <v>1914</v>
      </c>
      <c r="F49" s="42" t="s">
        <v>784</v>
      </c>
      <c r="G49" s="51" t="str">
        <f>VLOOKUP(F49,glossary!H:L,2,FALSE)</f>
        <v>Bias</v>
      </c>
      <c r="H49" s="42" t="s">
        <v>784</v>
      </c>
      <c r="I49" s="57" t="str">
        <f t="shared" si="0"/>
        <v>bias_tu_mod2</v>
      </c>
      <c r="J49" s="39" t="s">
        <v>1915</v>
      </c>
      <c r="K49" s="51" t="str">
        <f>VLOOKUP(F49,glossary!H:L,5,FALSE)</f>
        <v>A skewed or altered perspective. Biased data refers to data that may be inaccurate or unevenly portrayed (usually in favour of specific variables) and is therefore not as robust.' (Kemp et al., 2022).</v>
      </c>
      <c r="L49" s="39" t="s">
        <v>1016</v>
      </c>
      <c r="M49" s="39" t="str">
        <f t="shared" si="1"/>
        <v>{{ bias_tu_mod2 }}</v>
      </c>
      <c r="N49" t="s">
        <v>902</v>
      </c>
      <c r="O49" s="13" t="s">
        <v>1907</v>
      </c>
      <c r="P49" t="s">
        <v>4742</v>
      </c>
      <c r="Q49" t="str">
        <f t="shared" si="2"/>
        <v xml:space="preserve">    bias_tu_mod2: "&lt;a href=\"09_glossary.html#bias\" target=\"_blank\" data-bs-toggle=\"tooltip\" data-bs-title=\"Bias: A skewed or altered perspective. Biased data refers to data that may be inaccurate or unevenly portrayed (usually in favour of specific variables) and is therefore not as robust.' (Kemp et al., 2022).\"&gt;Biases&lt;button type=\"button\" class=\"btn btn-bd-tip-info-hidden btn-sm position-relative\"&gt;.&lt;span class=\"position-absolute top-0 start-100 translate-middle\"&gt;{{ icon_info }}&lt;/span&gt;&lt;/button&gt;&lt;/a&gt;"</v>
      </c>
      <c r="R49" t="b" cm="1">
        <f t="array" ref="R49">SUMPRODUCT(--EXACT($J$2:$J$485,J49))&gt;1</f>
        <v>0</v>
      </c>
      <c r="S49" t="s">
        <v>4903</v>
      </c>
    </row>
    <row r="50" spans="1:19">
      <c r="B50" s="39" t="s">
        <v>773</v>
      </c>
      <c r="D50" s="39" t="s">
        <v>1271</v>
      </c>
      <c r="E50" s="39" t="s">
        <v>4645</v>
      </c>
      <c r="F50" s="42" t="s">
        <v>784</v>
      </c>
      <c r="G50" s="51" t="str">
        <f>VLOOKUP(F50,glossary!H:L,2,FALSE)</f>
        <v>Bias</v>
      </c>
      <c r="H50" s="42" t="s">
        <v>784</v>
      </c>
      <c r="I50" s="57" t="str">
        <f t="shared" si="0"/>
        <v>bias_tu_op</v>
      </c>
      <c r="J50" s="39" t="s">
        <v>4644</v>
      </c>
      <c r="K50" s="51" t="str">
        <f>VLOOKUP(F50,glossary!H:L,5,FALSE)</f>
        <v>A skewed or altered perspective. Biased data refers to data that may be inaccurate or unevenly portrayed (usually in favour of specific variables) and is therefore not as robust.' (Kemp et al., 2022).</v>
      </c>
      <c r="L50" s="39" t="s">
        <v>1016</v>
      </c>
      <c r="M50" s="39" t="str">
        <f t="shared" si="1"/>
        <v>{{ bias_tu_op }}</v>
      </c>
      <c r="N50" t="s">
        <v>902</v>
      </c>
      <c r="O50" s="13" t="s">
        <v>1907</v>
      </c>
      <c r="P50" t="s">
        <v>4742</v>
      </c>
      <c r="Q50" t="str">
        <f t="shared" si="2"/>
        <v xml:space="preserve">    bias_tu_op: "&lt;a href=\"09_glossary.html#bias\" target=\"_blank\" data-bs-toggle=\"tooltip\" data-bs-title=\"Bias: A skewed or altered perspective. Biased data refers to data that may be inaccurate or unevenly portrayed (usually in favour of specific variables) and is therefore not as robust.' (Kemp et al., 2022).\"&gt;Unbiased&lt;button type=\"button\" class=\"btn btn-bd-tip-info-hidden btn-sm position-relative\"&gt;.&lt;span class=\"position-absolute top-0 start-100 translate-middle\"&gt;{{ icon_info }}&lt;/span&gt;&lt;/button&gt;&lt;/a&gt;"</v>
      </c>
      <c r="R50" t="b" cm="1">
        <f t="array" ref="R50">SUMPRODUCT(--EXACT($J$2:$J$485,J50))&gt;1</f>
        <v>0</v>
      </c>
      <c r="S50" t="s">
        <v>4904</v>
      </c>
    </row>
    <row r="51" spans="1:19">
      <c r="B51" s="39" t="s">
        <v>773</v>
      </c>
      <c r="D51" s="39" t="s">
        <v>1270</v>
      </c>
      <c r="E51" s="39" t="s">
        <v>1016</v>
      </c>
      <c r="F51" s="39" t="s">
        <v>783</v>
      </c>
      <c r="G51" s="51" t="str">
        <f>VLOOKUP(F51,glossary!H:L,2,FALSE)</f>
        <v>Biodiversity</v>
      </c>
      <c r="H51" s="39" t="s">
        <v>783</v>
      </c>
      <c r="I51" s="57" t="str">
        <f t="shared" si="0"/>
        <v>biodiversity_tl</v>
      </c>
      <c r="J51" s="39" t="s">
        <v>783</v>
      </c>
      <c r="K51" s="51" t="str">
        <f>VLOOKUP(F51,glossary!H:L,5,FALSE)</f>
        <v>The variation of life in the natural world. In the context of this guide, biodiversity refers to the variety of different wildlife species found in an area.' (Kemp et al., 2022).</v>
      </c>
      <c r="L51" s="39" t="s">
        <v>1016</v>
      </c>
      <c r="M51" s="39" t="str">
        <f t="shared" si="1"/>
        <v>{{ biodiversity_tl }}</v>
      </c>
      <c r="N51" t="s">
        <v>902</v>
      </c>
      <c r="O51" s="13" t="s">
        <v>1907</v>
      </c>
      <c r="P51" t="s">
        <v>4742</v>
      </c>
      <c r="Q51" t="str">
        <f t="shared" si="2"/>
        <v xml:space="preserve">    biodiversity_tl: "&lt;a href=\"09_glossary.html#biodiversity\" target=\"_blank\" data-bs-toggle=\"tooltip\" data-bs-title=\"Biodiversity: 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v>
      </c>
      <c r="R51" t="b" cm="1">
        <f t="array" ref="R51">SUMPRODUCT(--EXACT($J$2:$J$485,J51))&gt;1</f>
        <v>0</v>
      </c>
      <c r="S51" t="s">
        <v>4905</v>
      </c>
    </row>
    <row r="52" spans="1:19">
      <c r="B52" s="39" t="s">
        <v>773</v>
      </c>
      <c r="D52" s="39" t="s">
        <v>1271</v>
      </c>
      <c r="E52" s="39" t="s">
        <v>1016</v>
      </c>
      <c r="F52" s="39" t="s">
        <v>783</v>
      </c>
      <c r="G52" s="51" t="str">
        <f>VLOOKUP(F52,glossary!H:L,2,FALSE)</f>
        <v>Biodiversity</v>
      </c>
      <c r="H52" s="39" t="s">
        <v>783</v>
      </c>
      <c r="I52" s="57" t="str">
        <f t="shared" si="0"/>
        <v>biodiversity_tu</v>
      </c>
      <c r="J52" s="39" t="s">
        <v>633</v>
      </c>
      <c r="K52" s="51" t="str">
        <f>VLOOKUP(F52,glossary!H:L,5,FALSE)</f>
        <v>The variation of life in the natural world. In the context of this guide, biodiversity refers to the variety of different wildlife species found in an area.' (Kemp et al., 2022).</v>
      </c>
      <c r="L52" s="39" t="s">
        <v>1016</v>
      </c>
      <c r="M52" s="39" t="str">
        <f t="shared" si="1"/>
        <v>{{ biodiversity_tu }}</v>
      </c>
      <c r="N52" t="s">
        <v>902</v>
      </c>
      <c r="O52" s="13" t="s">
        <v>1907</v>
      </c>
      <c r="P52" t="s">
        <v>4742</v>
      </c>
      <c r="Q52" t="str">
        <f t="shared" si="2"/>
        <v xml:space="preserve">    biodiversity_tu: "&lt;a href=\"09_glossary.html#biodiversity\" target=\"_blank\" data-bs-toggle=\"tooltip\" data-bs-title=\"Biodiversity: The variation of life in the natural world. In the context of this guide, biodiversity refers to the variety of different wildlife species found in an area.' (Kemp et al., 2022).\"&gt;Biodiversity&lt;button type=\"button\" class=\"btn btn-bd-tip-info-hidden btn-sm position-relative\"&gt;.&lt;span class=\"position-absolute top-0 start-100 translate-middle\"&gt;{{ icon_info }}&lt;/span&gt;&lt;/button&gt;&lt;/a&gt;"</v>
      </c>
      <c r="R52" t="b" cm="1">
        <f t="array" ref="R52">SUMPRODUCT(--EXACT($J$2:$J$485,J52))&gt;1</f>
        <v>0</v>
      </c>
      <c r="S52" t="s">
        <v>4906</v>
      </c>
    </row>
    <row r="53" spans="1:19">
      <c r="A53" s="39">
        <v>3</v>
      </c>
      <c r="B53" s="39" t="s">
        <v>1481</v>
      </c>
      <c r="C53" s="39"/>
      <c r="D53" s="39" t="s">
        <v>1271</v>
      </c>
      <c r="E53" s="39" t="s">
        <v>1016</v>
      </c>
      <c r="F53" s="39" t="s">
        <v>1290</v>
      </c>
      <c r="G53" s="51" t="str">
        <f>VLOOKUP(F53,glossary!H:L,2,FALSE)</f>
        <v>Camera Active On Arrival</v>
      </c>
      <c r="H53" s="43" t="s">
        <v>1290</v>
      </c>
      <c r="I53" s="57" t="str">
        <f t="shared" si="0"/>
        <v>cam_active_on_arrival_tu</v>
      </c>
      <c r="J53" s="54" t="s">
        <v>738</v>
      </c>
      <c r="K53" s="51" t="str">
        <f>VLOOKUP(F53,glossary!H:L,5,FALSE)</f>
        <v>Whether a camera was functional upon arrival.</v>
      </c>
      <c r="L53" t="s">
        <v>1779</v>
      </c>
      <c r="M53" s="39" t="str">
        <f t="shared" si="1"/>
        <v>{{ cam_active_on_arrival_tu }}</v>
      </c>
      <c r="N53" t="s">
        <v>902</v>
      </c>
      <c r="O53" s="13" t="s">
        <v>1907</v>
      </c>
      <c r="P53" t="s">
        <v>4742</v>
      </c>
      <c r="Q53" t="str">
        <f t="shared" si="2"/>
        <v xml:space="preserve">    cam_active_on_arrival_tu: "&lt;a href=\"09_glossary.html#cam_active_on_arrival\" target=\"_blank\" data-bs-toggle=\"tooltip\" data-bs-title=\"Camera Active On Arrival: Whether a camera was functional upon arrival.\"&gt;Camera Active On Arrival&lt;button type=\"button\" class=\"btn btn-bd-tip-info-hidden btn-sm position-relative\"&gt;.&lt;span class=\"position-absolute top-0 start-100 translate-middle\"&gt;{{ icon_info }}&lt;/span&gt;&lt;/button&gt;&lt;/a&gt;"</v>
      </c>
      <c r="R53" t="b" cm="1">
        <f t="array" ref="R53">SUMPRODUCT(--EXACT($J$2:$J$485,J53))&gt;1</f>
        <v>0</v>
      </c>
      <c r="S53" t="s">
        <v>4907</v>
      </c>
    </row>
    <row r="54" spans="1:19">
      <c r="A54" s="39">
        <v>3</v>
      </c>
      <c r="B54" s="39" t="s">
        <v>1481</v>
      </c>
      <c r="C54" s="39"/>
      <c r="D54" s="39" t="s">
        <v>1271</v>
      </c>
      <c r="E54" s="39" t="s">
        <v>1016</v>
      </c>
      <c r="F54" s="39" t="s">
        <v>1291</v>
      </c>
      <c r="G54" s="51" t="str">
        <f>VLOOKUP(F54,glossary!H:L,2,FALSE)</f>
        <v>Camera Active On Departure</v>
      </c>
      <c r="H54" s="43" t="s">
        <v>1291</v>
      </c>
      <c r="I54" s="57" t="str">
        <f t="shared" si="0"/>
        <v>cam_active_on_departure_tu</v>
      </c>
      <c r="J54" s="54" t="s">
        <v>739</v>
      </c>
      <c r="K54" s="51" t="str">
        <f>VLOOKUP(F54,glossary!H:L,5,FALSE)</f>
        <v>Whether a camera was functional upon departure.</v>
      </c>
      <c r="L54" t="s">
        <v>1778</v>
      </c>
      <c r="M54" s="39" t="str">
        <f t="shared" si="1"/>
        <v>{{ cam_active_on_departure_tu }}</v>
      </c>
      <c r="N54" t="s">
        <v>902</v>
      </c>
      <c r="O54" s="13" t="s">
        <v>1907</v>
      </c>
      <c r="P54" t="s">
        <v>4742</v>
      </c>
      <c r="Q54" t="str">
        <f t="shared" si="2"/>
        <v xml:space="preserve">    cam_active_on_departure_tu: "&lt;a href=\"09_glossary.html#cam_active_on_departure\" target=\"_blank\" data-bs-toggle=\"tooltip\" data-bs-title=\"Camera Active On Departure: Whether a camera was functional upon departure.\"&gt;Camera Active On Departure&lt;button type=\"button\" class=\"btn btn-bd-tip-info-hidden btn-sm position-relative\"&gt;.&lt;span class=\"position-absolute top-0 start-100 translate-middle\"&gt;{{ icon_info }}&lt;/span&gt;&lt;/button&gt;&lt;/a&gt;"</v>
      </c>
      <c r="R54" t="b" cm="1">
        <f t="array" ref="R54">SUMPRODUCT(--EXACT($J$2:$J$485,J54))&gt;1</f>
        <v>0</v>
      </c>
      <c r="S54" t="s">
        <v>4908</v>
      </c>
    </row>
    <row r="55" spans="1:19">
      <c r="A55" s="39">
        <v>3</v>
      </c>
      <c r="B55" s="39" t="s">
        <v>1481</v>
      </c>
      <c r="C55" s="39"/>
      <c r="D55" s="39" t="s">
        <v>1270</v>
      </c>
      <c r="E55" s="39" t="s">
        <v>1016</v>
      </c>
      <c r="F55" s="39" t="s">
        <v>1292</v>
      </c>
      <c r="G55" s="51" t="str">
        <f>VLOOKUP(F55,glossary!H:L,2,FALSE)</f>
        <v>Camera angle</v>
      </c>
      <c r="H55" s="43" t="s">
        <v>1292</v>
      </c>
      <c r="I55" s="57" t="str">
        <f t="shared" si="0"/>
        <v>cam_angle_tl</v>
      </c>
      <c r="J55" s="55" t="s">
        <v>931</v>
      </c>
      <c r="K55" s="51" t="str">
        <f>VLOOKUP(F55,glossary!H:L,5,FALSE)</f>
        <v>The degree at which the camera is pointed toward the FOV Target Feature relative to the horizontal ground surface (with respect to slope, if applicable).</v>
      </c>
      <c r="L55" t="s">
        <v>1777</v>
      </c>
      <c r="M55" s="39" t="str">
        <f t="shared" si="1"/>
        <v>{{ cam_angle_tl }}</v>
      </c>
      <c r="N55" t="s">
        <v>902</v>
      </c>
      <c r="O55" s="13" t="s">
        <v>1907</v>
      </c>
      <c r="P55" t="s">
        <v>4742</v>
      </c>
      <c r="Q55" t="str">
        <f t="shared" si="2"/>
        <v xml:space="preserve">    cam_angle_tl: "&lt;a href=\"09_glossary.html#cam_angle\" target=\"_blank\" data-bs-toggle=\"tooltip\" data-bs-title=\"Camera angle: 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v>
      </c>
      <c r="R55" t="b" cm="1">
        <f t="array" ref="R55">SUMPRODUCT(--EXACT($J$2:$J$485,J55))&gt;1</f>
        <v>0</v>
      </c>
      <c r="S55" t="s">
        <v>4909</v>
      </c>
    </row>
    <row r="56" spans="1:19">
      <c r="A56" s="39">
        <v>1</v>
      </c>
      <c r="B56" s="39" t="s">
        <v>1127</v>
      </c>
      <c r="C56" s="39" t="s">
        <v>429</v>
      </c>
      <c r="D56" s="39" t="s">
        <v>1270</v>
      </c>
      <c r="E56" s="39" t="s">
        <v>1841</v>
      </c>
      <c r="F56" s="39" t="s">
        <v>1292</v>
      </c>
      <c r="G56" s="51" t="str">
        <f>VLOOKUP(F56,glossary!H:L,2,FALSE)</f>
        <v>Camera angle</v>
      </c>
      <c r="H56" s="39" t="s">
        <v>1292</v>
      </c>
      <c r="I56" s="57" t="str">
        <f t="shared" si="0"/>
        <v>cam_angle_tl_abrv</v>
      </c>
      <c r="J56" s="51" t="s">
        <v>1257</v>
      </c>
      <c r="K56" s="51" t="str">
        <f>VLOOKUP(F56,glossary!H:L,5,FALSE)</f>
        <v>The degree at which the camera is pointed toward the FOV Target Feature relative to the horizontal ground surface (with respect to slope, if applicable).</v>
      </c>
      <c r="L56" s="39" t="s">
        <v>1828</v>
      </c>
      <c r="M56" s="39" t="str">
        <f t="shared" si="1"/>
        <v>{{ cam_angle_tl_abrv }}</v>
      </c>
      <c r="N56" t="s">
        <v>902</v>
      </c>
      <c r="O56" s="13" t="s">
        <v>1907</v>
      </c>
      <c r="P56" t="s">
        <v>4742</v>
      </c>
      <c r="Q56" t="str">
        <f t="shared" si="2"/>
        <v xml:space="preserve">    cam_angle_tl_abrv: "&lt;a href=\"09_glossary.html#cam_angle\" target=\"_blank\" data-bs-toggle=\"tooltip\" data-bs-title=\"Camera angle: 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v>
      </c>
      <c r="R56" t="b" cm="1">
        <f t="array" ref="R56">SUMPRODUCT(--EXACT($J$2:$J$485,J56))&gt;1</f>
        <v>0</v>
      </c>
      <c r="S56" t="s">
        <v>4910</v>
      </c>
    </row>
    <row r="57" spans="1:19">
      <c r="A57" s="39">
        <v>3</v>
      </c>
      <c r="B57" s="39" t="s">
        <v>1481</v>
      </c>
      <c r="C57" s="39"/>
      <c r="D57" s="39" t="s">
        <v>1271</v>
      </c>
      <c r="E57" s="39" t="s">
        <v>1016</v>
      </c>
      <c r="F57" s="39" t="s">
        <v>1292</v>
      </c>
      <c r="G57" s="51" t="str">
        <f>VLOOKUP(F57,glossary!H:L,2,FALSE)</f>
        <v>Camera angle</v>
      </c>
      <c r="H57" s="43" t="s">
        <v>1292</v>
      </c>
      <c r="I57" s="57" t="str">
        <f t="shared" si="0"/>
        <v>cam_angle_tu</v>
      </c>
      <c r="J57" s="54" t="s">
        <v>233</v>
      </c>
      <c r="K57" s="51" t="str">
        <f>VLOOKUP(F57,glossary!H:L,5,FALSE)</f>
        <v>The degree at which the camera is pointed toward the FOV Target Feature relative to the horizontal ground surface (with respect to slope, if applicable).</v>
      </c>
      <c r="L57" t="s">
        <v>1776</v>
      </c>
      <c r="M57" s="39" t="str">
        <f t="shared" si="1"/>
        <v>{{ cam_angle_tu }}</v>
      </c>
      <c r="N57" t="s">
        <v>902</v>
      </c>
      <c r="O57" s="13" t="s">
        <v>1907</v>
      </c>
      <c r="P57" t="s">
        <v>4742</v>
      </c>
      <c r="Q57" t="str">
        <f t="shared" si="2"/>
        <v xml:space="preserve">    cam_angle_tu: "&lt;a href=\"09_glossary.html#cam_angle\" target=\"_blank\" data-bs-toggle=\"tooltip\" data-bs-title=\"Camera angle: The degree at which the camera is pointed toward the FOV Target Feature relative to the horizontal ground surface (with respect to slope, if applicable).\"&gt;Camera angle&lt;button type=\"button\" class=\"btn btn-bd-tip-info-hidden btn-sm position-relative\"&gt;.&lt;span class=\"position-absolute top-0 start-100 translate-middle\"&gt;{{ icon_info }}&lt;/span&gt;&lt;/button&gt;&lt;/a&gt;"</v>
      </c>
      <c r="R57" t="b" cm="1">
        <f t="array" ref="R57">SUMPRODUCT(--EXACT($J$2:$J$485,J57))&gt;1</f>
        <v>0</v>
      </c>
      <c r="S57" t="s">
        <v>4911</v>
      </c>
    </row>
    <row r="58" spans="1:19">
      <c r="A58" s="39">
        <v>1</v>
      </c>
      <c r="B58" s="39" t="s">
        <v>1127</v>
      </c>
      <c r="C58" s="39" t="s">
        <v>429</v>
      </c>
      <c r="D58" s="39" t="s">
        <v>1271</v>
      </c>
      <c r="E58" s="39" t="s">
        <v>1841</v>
      </c>
      <c r="F58" s="39" t="s">
        <v>1292</v>
      </c>
      <c r="G58" s="51" t="str">
        <f>VLOOKUP(F58,glossary!H:L,2,FALSE)</f>
        <v>Camera angle</v>
      </c>
      <c r="H58" s="39" t="s">
        <v>1292</v>
      </c>
      <c r="I58" s="57" t="str">
        <f t="shared" si="0"/>
        <v>cam_angle_tu_abrv</v>
      </c>
      <c r="J58" s="51" t="s">
        <v>1222</v>
      </c>
      <c r="K58" s="51" t="str">
        <f>VLOOKUP(F58,glossary!H:L,5,FALSE)</f>
        <v>The degree at which the camera is pointed toward the FOV Target Feature relative to the horizontal ground surface (with respect to slope, if applicable).</v>
      </c>
      <c r="L58" s="39" t="s">
        <v>1827</v>
      </c>
      <c r="M58" s="39" t="str">
        <f t="shared" si="1"/>
        <v>{{ cam_angle_tu_abrv }}</v>
      </c>
      <c r="N58" t="s">
        <v>902</v>
      </c>
      <c r="O58" s="13" t="s">
        <v>1907</v>
      </c>
      <c r="P58" t="s">
        <v>4742</v>
      </c>
      <c r="Q58" t="str">
        <f t="shared" si="2"/>
        <v xml:space="preserve">    cam_angle_tu_abrv: "&lt;a href=\"09_glossary.html#cam_angle\" target=\"_blank\" data-bs-toggle=\"tooltip\" data-bs-title=\"Camera angle: The degree at which the camera is pointed toward the FOV Target Feature relative to the horizontal ground surface (with respect to slope, if applicable).\"&gt;Angle&lt;button type=\"button\" class=\"btn btn-bd-tip-info-hidden btn-sm position-relative\"&gt;.&lt;span class=\"position-absolute top-0 start-100 translate-middle\"&gt;{{ icon_info }}&lt;/span&gt;&lt;/button&gt;&lt;/a&gt;"</v>
      </c>
      <c r="R58" t="b" cm="1">
        <f t="array" ref="R58">SUMPRODUCT(--EXACT($J$2:$J$485,J58))&gt;1</f>
        <v>0</v>
      </c>
      <c r="S58" t="s">
        <v>4912</v>
      </c>
    </row>
    <row r="59" spans="1:19">
      <c r="A59" s="39">
        <v>3</v>
      </c>
      <c r="B59" s="39" t="s">
        <v>1481</v>
      </c>
      <c r="C59" s="39"/>
      <c r="D59" s="39" t="s">
        <v>1271</v>
      </c>
      <c r="E59" s="39" t="s">
        <v>1016</v>
      </c>
      <c r="F59" s="39" t="s">
        <v>1293</v>
      </c>
      <c r="G59" s="51" t="str">
        <f>VLOOKUP(F59,glossary!H:L,2,FALSE)</f>
        <v>Camera Attachment</v>
      </c>
      <c r="H59" s="43" t="s">
        <v>1293</v>
      </c>
      <c r="I59" s="57" t="str">
        <f t="shared" si="0"/>
        <v>cam_attachment_tu</v>
      </c>
      <c r="J59" s="54" t="s">
        <v>740</v>
      </c>
      <c r="K59" s="51" t="str">
        <f>VLOOKUP(F59,glossary!H:L,5,FALSE)</f>
        <v>The method*/tools used to attach the camera (e.g., attached to a tree with a bungee cord; reported as codes such as 'Tree + Bungee*/Strap'). If 'Other,' describe in the Camera Location Comments.</v>
      </c>
      <c r="L59" t="s">
        <v>1775</v>
      </c>
      <c r="M59" s="39" t="str">
        <f t="shared" si="1"/>
        <v>{{ cam_attachment_tu }}</v>
      </c>
      <c r="N59" t="s">
        <v>902</v>
      </c>
      <c r="O59" s="13" t="s">
        <v>1907</v>
      </c>
      <c r="P59" t="s">
        <v>4742</v>
      </c>
      <c r="Q59" t="str">
        <f t="shared" si="2"/>
        <v xml:space="preserve">    cam_attachment_tu: "&lt;a href=\"09_glossary.html#cam_attachment\" target=\"_blank\" data-bs-toggle=\"tooltip\" data-bs-title=\"Camera Attachment: The method*/tools used to attach the camera (e.g., attached to a tree with a bungee cord; reported as codes such as 'Tree + Bungee*/Strap'). If 'Other,' describe in the Camera Location Comments.\"&gt;Camera Attachment&lt;button type=\"button\" class=\"btn btn-bd-tip-info-hidden btn-sm position-relative\"&gt;.&lt;span class=\"position-absolute top-0 start-100 translate-middle\"&gt;{{ icon_info }}&lt;/span&gt;&lt;/button&gt;&lt;/a&gt;"</v>
      </c>
      <c r="R59" t="b" cm="1">
        <f t="array" ref="R59">SUMPRODUCT(--EXACT($J$2:$J$485,J59))&gt;1</f>
        <v>0</v>
      </c>
      <c r="S59" t="s">
        <v>4913</v>
      </c>
    </row>
    <row r="60" spans="1:19">
      <c r="A60" s="39">
        <v>3</v>
      </c>
      <c r="B60" s="39" t="s">
        <v>1481</v>
      </c>
      <c r="C60" s="39"/>
      <c r="D60" s="39" t="s">
        <v>1271</v>
      </c>
      <c r="E60" s="39" t="s">
        <v>1016</v>
      </c>
      <c r="F60" s="39" t="s">
        <v>1294</v>
      </c>
      <c r="G60" s="51" t="str">
        <f>VLOOKUP(F60,glossary!H:L,2,FALSE)</f>
        <v>Camera Damaged</v>
      </c>
      <c r="H60" s="43" t="s">
        <v>1294</v>
      </c>
      <c r="I60" s="57" t="str">
        <f t="shared" si="0"/>
        <v>cam_damaged_tu</v>
      </c>
      <c r="J60" s="54" t="s">
        <v>741</v>
      </c>
      <c r="K60" s="51" t="str">
        <f>VLOOKUP(F60,glossary!H:L,5,FALSE)</f>
        <v>Whether the camera was damaged or malfunctioning; if there is any damage to the device (physical or mechanical), the crew should describe the damage in the Service*/Retrieval Comments.</v>
      </c>
      <c r="L60" t="s">
        <v>1774</v>
      </c>
      <c r="M60" s="39" t="str">
        <f t="shared" si="1"/>
        <v>{{ cam_damaged_tu }}</v>
      </c>
      <c r="N60" t="s">
        <v>902</v>
      </c>
      <c r="O60" s="13" t="s">
        <v>1907</v>
      </c>
      <c r="P60" t="s">
        <v>4742</v>
      </c>
      <c r="Q60" t="str">
        <f t="shared" si="2"/>
        <v xml:space="preserve">    cam_damaged_tu: "&lt;a href=\"09_glossary.html#cam_damaged\" target=\"_blank\" data-bs-toggle=\"tooltip\" data-bs-title=\"Camera Damaged: Whether the camera was damaged or malfunctioning; if there is any damage to the device (physical or mechanical), the crew should describe the damage in the Service*/Retrieval Comments.\"&gt;Camera Damaged&lt;button type=\"button\" class=\"btn btn-bd-tip-info-hidden btn-sm position-relative\"&gt;.&lt;span class=\"position-absolute top-0 start-100 translate-middle\"&gt;{{ icon_info }}&lt;/span&gt;&lt;/button&gt;&lt;/a&gt;"</v>
      </c>
      <c r="R60" t="b" cm="1">
        <f t="array" ref="R60">SUMPRODUCT(--EXACT($J$2:$J$485,J60))&gt;1</f>
        <v>0</v>
      </c>
      <c r="S60" t="s">
        <v>4914</v>
      </c>
    </row>
    <row r="61" spans="1:19">
      <c r="A61" s="39">
        <v>3</v>
      </c>
      <c r="B61" s="39" t="s">
        <v>1481</v>
      </c>
      <c r="C61" s="39"/>
      <c r="D61" s="39" t="s">
        <v>1270</v>
      </c>
      <c r="E61" s="39" t="s">
        <v>1016</v>
      </c>
      <c r="F61" s="39" t="s">
        <v>1295</v>
      </c>
      <c r="G61" s="51" t="str">
        <f>VLOOKUP(F61,glossary!H:L,2,FALSE)</f>
        <v>Camera days per camera location</v>
      </c>
      <c r="H61" s="43" t="s">
        <v>1295</v>
      </c>
      <c r="I61" s="57" t="str">
        <f t="shared" si="0"/>
        <v>cam_days_per_cam_location_tl</v>
      </c>
      <c r="J61" s="55" t="s">
        <v>932</v>
      </c>
      <c r="K61" s="51" t="str">
        <f>VLOOKUP(F61,glossary!H:L,5,FALSE)</f>
        <v>The number of days each camera was active and functioning during the period it was deployed (e.g., 24-hour periods or the difference in days between the Deployment Start Date Time and the Deployment End Date Time if there were no interruptions).</v>
      </c>
      <c r="L61" t="s">
        <v>1921</v>
      </c>
      <c r="M61" s="39" t="str">
        <f t="shared" si="1"/>
        <v>{{ cam_days_per_cam_location_tl }}</v>
      </c>
      <c r="N61" t="s">
        <v>902</v>
      </c>
      <c r="O61" s="13" t="s">
        <v>1907</v>
      </c>
      <c r="P61" t="s">
        <v>4742</v>
      </c>
      <c r="Q61" t="str">
        <f t="shared" si="2"/>
        <v xml:space="preserve">    cam_days_per_cam_location_tl: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v>
      </c>
      <c r="R61" t="b" cm="1">
        <f t="array" ref="R61">SUMPRODUCT(--EXACT($J$2:$J$485,J61))&gt;1</f>
        <v>0</v>
      </c>
      <c r="S61" t="s">
        <v>4915</v>
      </c>
    </row>
    <row r="62" spans="1:19">
      <c r="A62" s="39">
        <v>3</v>
      </c>
      <c r="B62" s="39" t="s">
        <v>1481</v>
      </c>
      <c r="C62" s="39"/>
      <c r="D62" s="39" t="s">
        <v>1271</v>
      </c>
      <c r="E62" s="39" t="s">
        <v>1016</v>
      </c>
      <c r="F62" s="39" t="s">
        <v>1295</v>
      </c>
      <c r="G62" s="51" t="str">
        <f>VLOOKUP(F62,glossary!H:L,2,FALSE)</f>
        <v>Camera days per camera location</v>
      </c>
      <c r="H62" s="43" t="s">
        <v>1295</v>
      </c>
      <c r="I62" s="57" t="str">
        <f t="shared" si="0"/>
        <v>cam_days_per_cam_location_tu</v>
      </c>
      <c r="J62" s="54" t="s">
        <v>231</v>
      </c>
      <c r="K62" s="51" t="str">
        <f>VLOOKUP(F62,glossary!H:L,5,FALSE)</f>
        <v>The number of days each camera was active and functioning during the period it was deployed (e.g., 24-hour periods or the difference in days between the Deployment Start Date Time and the Deployment End Date Time if there were no interruptions).</v>
      </c>
      <c r="L62" t="s">
        <v>1773</v>
      </c>
      <c r="M62" s="39" t="str">
        <f t="shared" si="1"/>
        <v>{{ cam_days_per_cam_location_tu }}</v>
      </c>
      <c r="N62" t="s">
        <v>902</v>
      </c>
      <c r="O62" s="13" t="s">
        <v>1907</v>
      </c>
      <c r="P62" t="s">
        <v>4742</v>
      </c>
      <c r="Q62" t="str">
        <f t="shared" si="2"/>
        <v xml:space="preserve">    cam_days_per_cam_location_tu: "&lt;a href=\"09_glossary.html#cam_days_per_cam_location\" target=\"_blank\" data-bs-toggle=\"tooltip\" data-bs-title=\"Camera days per camera location: The number of days each camera was active and functioning during the period it was deployed (e.g., 24-hour periods or the difference in days between the Deployment Start Date Time and the Deployment End Date Time if there were no interruptions).\"&gt;Camera days per camera location&lt;button type=\"button\" class=\"btn btn-bd-tip-info-hidden btn-sm position-relative\"&gt;.&lt;span class=\"position-absolute top-0 start-100 translate-middle\"&gt;{{ icon_info }}&lt;/span&gt;&lt;/button&gt;&lt;/a&gt;"</v>
      </c>
      <c r="R62" t="b" cm="1">
        <f t="array" ref="R62">SUMPRODUCT(--EXACT($J$2:$J$485,J62))&gt;1</f>
        <v>0</v>
      </c>
      <c r="S62" t="s">
        <v>4916</v>
      </c>
    </row>
    <row r="63" spans="1:19">
      <c r="A63" s="39">
        <v>1</v>
      </c>
      <c r="B63" s="39" t="s">
        <v>1127</v>
      </c>
      <c r="C63" s="39" t="s">
        <v>429</v>
      </c>
      <c r="D63" s="39" t="s">
        <v>1271</v>
      </c>
      <c r="E63" s="39" t="s">
        <v>1846</v>
      </c>
      <c r="F63" s="39" t="s">
        <v>1296</v>
      </c>
      <c r="G63" s="51" t="str">
        <f>VLOOKUP(F63,glossary!H:L,2,FALSE)</f>
        <v>Camera Direction (degrees)</v>
      </c>
      <c r="H63" s="39" t="s">
        <v>1296</v>
      </c>
      <c r="I63" s="57" t="str">
        <f t="shared" si="0"/>
        <v>cam_direction_tu_nu</v>
      </c>
      <c r="J63" s="51" t="s">
        <v>1129</v>
      </c>
      <c r="K63" s="51" t="str">
        <f>VLOOKUP(F63,glossary!H:L,5,FALSE)</f>
        <v>The cardinal direction that a camera faces. Ideally, cameras should face north (N; i.e. '0' degrees), or south (S; i.e. '180' degrees) if north is not possible. The Camera Direction should be chosen to ensure the field of view (FOV) is of the original FOV target feature.</v>
      </c>
      <c r="L63" s="39" t="s">
        <v>1826</v>
      </c>
      <c r="M63" s="39" t="str">
        <f t="shared" si="1"/>
        <v>{{ cam_direction_tu_nu }}</v>
      </c>
      <c r="N63" t="s">
        <v>902</v>
      </c>
      <c r="O63" s="13" t="s">
        <v>1907</v>
      </c>
      <c r="P63" t="s">
        <v>4742</v>
      </c>
      <c r="Q63" t="str">
        <f t="shared" si="2"/>
        <v xml:space="preserve">    cam_direction_tu_nu: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feature.\"&gt;Camera Direction&lt;button type=\"button\" class=\"btn btn-bd-tip-info-hidden btn-sm position-relative\"&gt;.&lt;span class=\"position-absolute top-0 start-100 translate-middle\"&gt;{{ icon_info }}&lt;/span&gt;&lt;/button&gt;&lt;/a&gt;"</v>
      </c>
      <c r="R63" t="b" cm="1">
        <f t="array" ref="R63">SUMPRODUCT(--EXACT($J$2:$J$485,J63))&gt;1</f>
        <v>0</v>
      </c>
      <c r="S63" t="s">
        <v>4917</v>
      </c>
    </row>
    <row r="64" spans="1:19">
      <c r="A64" s="39">
        <v>3</v>
      </c>
      <c r="B64" s="39" t="s">
        <v>1481</v>
      </c>
      <c r="C64" s="39"/>
      <c r="D64" s="39" t="s">
        <v>1271</v>
      </c>
      <c r="E64" s="39" t="s">
        <v>1840</v>
      </c>
      <c r="F64" s="39" t="s">
        <v>1296</v>
      </c>
      <c r="G64" s="51" t="str">
        <f>VLOOKUP(F64,glossary!H:L,2,FALSE)</f>
        <v>Camera Direction (degrees)</v>
      </c>
      <c r="H64" s="43" t="s">
        <v>1296</v>
      </c>
      <c r="I64" s="57" t="str">
        <f t="shared" si="0"/>
        <v>cam_direction_tu_u</v>
      </c>
      <c r="J64" s="54" t="s">
        <v>742</v>
      </c>
      <c r="K64" s="51" t="str">
        <f>VLOOKUP(F64,glossary!H:L,5,FALSE)</f>
        <v>The cardinal direction that a camera faces. Ideally, cameras should face north (N; i.e. '0' degrees), or south (S; i.e. '180' degrees) if north is not possible. The Camera Direction should be chosen to ensure the field of view (FOV) is of the original FOV target feature.</v>
      </c>
      <c r="L64" t="s">
        <v>1772</v>
      </c>
      <c r="M64" s="39" t="str">
        <f t="shared" si="1"/>
        <v>{{ cam_direction_tu_u }}</v>
      </c>
      <c r="N64" t="s">
        <v>902</v>
      </c>
      <c r="O64" s="13" t="s">
        <v>1907</v>
      </c>
      <c r="P64" t="s">
        <v>4742</v>
      </c>
      <c r="Q64" t="str">
        <f t="shared" si="2"/>
        <v xml:space="preserve">    cam_direction_tu_u: "&lt;a href=\"09_glossary.html#cam_direction\" target=\"_blank\" data-bs-toggle=\"tooltip\" data-bs-title=\"Camera Direction (degrees): The cardinal direction that a camera faces. Ideally, cameras should face north (N; i.e. '0' degrees), or south (S; i.e. '180' degrees) if north is not possible. The Camera Direction should be chosen to ensure the field of view (FOV) is of the original FOV target feature.\"&gt;Camera Direction (degrees)&lt;button type=\"button\" class=\"btn btn-bd-tip-info-hidden btn-sm position-relative\"&gt;.&lt;span class=\"position-absolute top-0 start-100 translate-middle\"&gt;{{ icon_info }}&lt;/span&gt;&lt;/button&gt;&lt;/a&gt;"</v>
      </c>
      <c r="R64" t="b" cm="1">
        <f t="array" ref="R64">SUMPRODUCT(--EXACT($J$2:$J$485,J64))&gt;1</f>
        <v>0</v>
      </c>
      <c r="S64" t="s">
        <v>4918</v>
      </c>
    </row>
    <row r="65" spans="1:19">
      <c r="A65" s="39">
        <v>1</v>
      </c>
      <c r="B65" s="39" t="s">
        <v>1127</v>
      </c>
      <c r="C65" s="39" t="s">
        <v>429</v>
      </c>
      <c r="D65" s="39" t="s">
        <v>1271</v>
      </c>
      <c r="E65" s="39" t="s">
        <v>1846</v>
      </c>
      <c r="F65" s="39" t="s">
        <v>1297</v>
      </c>
      <c r="G65" s="51" t="str">
        <f>VLOOKUP(F65,glossary!H:L,2,FALSE)</f>
        <v>Camera Height (m)</v>
      </c>
      <c r="H65" s="39" t="s">
        <v>1297</v>
      </c>
      <c r="I65" s="57" t="str">
        <f t="shared" si="0"/>
        <v>cam_height_tu_nu</v>
      </c>
      <c r="J65" s="51" t="s">
        <v>1128</v>
      </c>
      <c r="K65" s="51" t="str">
        <f>VLOOKUP(F65,glossary!H:L,5,FALSE)</f>
        <v>The height from the ground (below snow) to the bottom of the lens (metres; to the nearest 0.05 m).</v>
      </c>
      <c r="L65" s="39" t="s">
        <v>1825</v>
      </c>
      <c r="M65" s="39" t="str">
        <f t="shared" si="1"/>
        <v>{{ cam_height_tu_nu }}</v>
      </c>
      <c r="N65" t="s">
        <v>902</v>
      </c>
      <c r="O65" s="13" t="s">
        <v>1907</v>
      </c>
      <c r="P65" t="s">
        <v>4742</v>
      </c>
      <c r="Q65" t="str">
        <f t="shared" si="2"/>
        <v xml:space="preserve">    cam_height_tu_nu: "&lt;a href=\"09_glossary.html#cam_height\" target=\"_blank\" data-bs-toggle=\"tooltip\" data-bs-title=\"Camera Height (m): The height from the ground (below snow) to the bottom of the lens (metres; to the nearest 0.05 m).\"&gt;Camera Height&lt;button type=\"button\" class=\"btn btn-bd-tip-info-hidden btn-sm position-relative\"&gt;.&lt;span class=\"position-absolute top-0 start-100 translate-middle\"&gt;{{ icon_info }}&lt;/span&gt;&lt;/button&gt;&lt;/a&gt;"</v>
      </c>
      <c r="R65" t="b" cm="1">
        <f t="array" ref="R65">SUMPRODUCT(--EXACT($J$2:$J$485,J65))&gt;1</f>
        <v>0</v>
      </c>
      <c r="S65" t="s">
        <v>4919</v>
      </c>
    </row>
    <row r="66" spans="1:19">
      <c r="A66" s="39">
        <v>3</v>
      </c>
      <c r="B66" s="39" t="s">
        <v>1481</v>
      </c>
      <c r="C66" s="39"/>
      <c r="D66" s="39" t="s">
        <v>1271</v>
      </c>
      <c r="E66" s="39" t="s">
        <v>1840</v>
      </c>
      <c r="F66" s="39" t="s">
        <v>1297</v>
      </c>
      <c r="G66" s="51" t="str">
        <f>VLOOKUP(F66,glossary!H:L,2,FALSE)</f>
        <v>Camera Height (m)</v>
      </c>
      <c r="H66" s="43" t="s">
        <v>1297</v>
      </c>
      <c r="I66" s="57" t="str">
        <f t="shared" ref="I66:I129" si="3">IF(D66="-","-",IF(E66&lt;&gt;"-",(H66&amp;"_"&amp;D66&amp;"_"&amp;E66),H66&amp;"_"&amp;D66))</f>
        <v>cam_height_tu_u</v>
      </c>
      <c r="J66" s="54" t="s">
        <v>1486</v>
      </c>
      <c r="K66" s="51" t="str">
        <f>VLOOKUP(F66,glossary!H:L,5,FALSE)</f>
        <v>The height from the ground (below snow) to the bottom of the lens (metres; to the nearest 0.05 m).</v>
      </c>
      <c r="L66" t="s">
        <v>1851</v>
      </c>
      <c r="M66" s="39" t="str">
        <f t="shared" si="1"/>
        <v>{{ cam_height_tu_u }}</v>
      </c>
      <c r="N66" t="s">
        <v>902</v>
      </c>
      <c r="O66" s="13" t="s">
        <v>1907</v>
      </c>
      <c r="P66" t="s">
        <v>4742</v>
      </c>
      <c r="Q66" t="str">
        <f t="shared" si="2"/>
        <v xml:space="preserve">    cam_height_tu_u: "&lt;a href=\"09_glossary.html#cam_height\" target=\"_blank\" data-bs-toggle=\"tooltip\" data-bs-title=\"Camera Height (m): The height from the ground (below snow) to the bottom of the lens (metres; to the nearest 0.05 m).\"&gt;Camera Height (m)&lt;button type=\"button\" class=\"btn btn-bd-tip-info-hidden btn-sm position-relative\"&gt;.&lt;span class=\"position-absolute top-0 start-100 translate-middle\"&gt;{{ icon_info }}&lt;/span&gt;&lt;/button&gt;&lt;/a&gt;"</v>
      </c>
      <c r="R66" t="b" cm="1">
        <f t="array" ref="R66">SUMPRODUCT(--EXACT($J$2:$J$485,J66))&gt;1</f>
        <v>0</v>
      </c>
      <c r="S66" t="s">
        <v>4920</v>
      </c>
    </row>
    <row r="67" spans="1:19">
      <c r="A67" s="39">
        <v>3</v>
      </c>
      <c r="B67" s="39" t="s">
        <v>1481</v>
      </c>
      <c r="C67" s="39"/>
      <c r="D67" s="39" t="s">
        <v>1271</v>
      </c>
      <c r="E67" s="39" t="s">
        <v>1016</v>
      </c>
      <c r="F67" s="39" t="s">
        <v>1298</v>
      </c>
      <c r="G67" s="51" t="str">
        <f>VLOOKUP(F67,glossary!H:L,2,FALSE)</f>
        <v>Camera ID</v>
      </c>
      <c r="H67" s="43" t="s">
        <v>1298</v>
      </c>
      <c r="I67" s="57" t="str">
        <f t="shared" si="3"/>
        <v>cam_id_tu</v>
      </c>
      <c r="J67" s="54" t="s">
        <v>687</v>
      </c>
      <c r="K67" s="51" t="str">
        <f>VLOOKUP(F67,glossary!H:L,5,FALSE)</f>
        <v>A unique alphanumeric ID for the camera that distinguishes it from other cameras of the same make or model.</v>
      </c>
      <c r="L67" t="s">
        <v>1771</v>
      </c>
      <c r="M67" s="39" t="str">
        <f t="shared" si="1"/>
        <v>{{ cam_id_tu }}</v>
      </c>
      <c r="N67" t="s">
        <v>902</v>
      </c>
      <c r="O67" s="13" t="s">
        <v>1907</v>
      </c>
      <c r="P67" t="s">
        <v>4742</v>
      </c>
      <c r="Q67" t="str">
        <f t="shared" si="2"/>
        <v xml:space="preserve">    cam_id_tu: "&lt;a href=\"09_glossary.html#cam_id\" target=\"_blank\" data-bs-toggle=\"tooltip\" data-bs-title=\"Camera ID: A unique alphanumeric ID for the camera that distinguishes it from other cameras of the same make or model.\"&gt;Camera ID&lt;button type=\"button\" class=\"btn btn-bd-tip-info-hidden btn-sm position-relative\"&gt;.&lt;span class=\"position-absolute top-0 start-100 translate-middle\"&gt;{{ icon_info }}&lt;/span&gt;&lt;/button&gt;&lt;/a&gt;"</v>
      </c>
      <c r="R67" t="b" cm="1">
        <f t="array" ref="R67">SUMPRODUCT(--EXACT($J$2:$J$485,J67))&gt;1</f>
        <v>0</v>
      </c>
      <c r="S67" t="s">
        <v>4921</v>
      </c>
    </row>
    <row r="68" spans="1:19">
      <c r="A68" s="39">
        <v>3</v>
      </c>
      <c r="B68" s="39" t="s">
        <v>1481</v>
      </c>
      <c r="C68" s="39"/>
      <c r="D68" s="39" t="s">
        <v>1271</v>
      </c>
      <c r="E68" s="39" t="s">
        <v>1853</v>
      </c>
      <c r="F68" s="39" t="s">
        <v>1300</v>
      </c>
      <c r="G68" s="51" t="str">
        <f>VLOOKUP(F68,glossary!H:L,2,FALSE)</f>
        <v>Camera Location Characteristic(s)</v>
      </c>
      <c r="H68" s="43" t="s">
        <v>1300</v>
      </c>
      <c r="I68" s="57" t="str">
        <f t="shared" si="3"/>
        <v>cam_location_characteristics_tu_es</v>
      </c>
      <c r="J68" s="54" t="s">
        <v>743</v>
      </c>
      <c r="K68" s="51" t="str">
        <f>VLOOKUP(F68,glossary!H:L,5,FALSE)</f>
        <v>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v>
      </c>
      <c r="L68" t="s">
        <v>1768</v>
      </c>
      <c r="M68" s="39" t="str">
        <f t="shared" ref="M68:M131" si="4">"{{ "&amp;I68&amp;" }}"</f>
        <v>{{ cam_location_characteristics_tu_es }}</v>
      </c>
      <c r="N68" t="s">
        <v>902</v>
      </c>
      <c r="O68" s="13" t="s">
        <v>1907</v>
      </c>
      <c r="P68" t="s">
        <v>4742</v>
      </c>
      <c r="Q68" t="str">
        <f t="shared" ref="Q68:Q131" si="5">IF(K68&lt;&gt;"-",("    "&amp;I68&amp;": "&amp;""""&amp;"&lt;a href=\"&amp;""""&amp;"09_glossary.html#"&amp;H68&amp;N68&amp;G68&amp;": "&amp;K68&amp;O68&amp;J68&amp;P68&amp;""""),"-")</f>
        <v xml:space="preserve">    cam_location_characteristics_tu_es: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v>
      </c>
      <c r="R68" t="b" cm="1">
        <f t="array" ref="R68">SUMPRODUCT(--EXACT($J$2:$J$485,J68))&gt;1</f>
        <v>0</v>
      </c>
      <c r="S68" t="s">
        <v>4922</v>
      </c>
    </row>
    <row r="69" spans="1:19">
      <c r="A69" s="39">
        <v>1</v>
      </c>
      <c r="B69" s="39" t="s">
        <v>1127</v>
      </c>
      <c r="C69" s="39" t="s">
        <v>0</v>
      </c>
      <c r="D69" s="39" t="s">
        <v>1271</v>
      </c>
      <c r="E69" s="39" t="s">
        <v>1844</v>
      </c>
      <c r="F69" s="39" t="s">
        <v>1300</v>
      </c>
      <c r="G69" s="51" t="str">
        <f>VLOOKUP(F69,glossary!H:L,2,FALSE)</f>
        <v>Camera Location Characteristic(s)</v>
      </c>
      <c r="H69" s="39" t="s">
        <v>1300</v>
      </c>
      <c r="I69" s="57" t="str">
        <f t="shared" si="3"/>
        <v>cam_location_characteristics_tu_mod</v>
      </c>
      <c r="J69" s="51" t="s">
        <v>1133</v>
      </c>
      <c r="K69" s="51" t="str">
        <f>VLOOKUP(F69,glossary!H:L,5,FALSE)</f>
        <v>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v>
      </c>
      <c r="L69" s="39" t="s">
        <v>1821</v>
      </c>
      <c r="M69" s="39" t="str">
        <f t="shared" si="4"/>
        <v>{{ cam_location_characteristics_tu_mod }}</v>
      </c>
      <c r="N69" t="s">
        <v>902</v>
      </c>
      <c r="O69" s="13" t="s">
        <v>1907</v>
      </c>
      <c r="P69" t="s">
        <v>4742</v>
      </c>
      <c r="Q69" t="str">
        <f t="shared" si="5"/>
        <v xml:space="preserve">    cam_location_characteristics_tu_mod: "&lt;a href=\"09_glossary.html#cam_location_characteristics\" target=\"_blank\" data-bs-toggle=\"tooltip\" data-bs-title=\"Camera Location Characteristic(s): Any significant features around the camera at the time of the visit. This may include for example, manmade or natural linear features (e.g., trails), habitat types (e.g., wetlands), wildlife structure (e.g., beaver dam). If 'Other,' describe in the Camera Location Comments. &lt;br&gt;&lt;br&gt;Camera Location Characteristics differ from FOV Target Features in that Camera Location Characteristics could include those not in the camera's Field of View. If 'Other,' describe in the Camera Location Comments.\"&gt;Camera Location Characteristics&lt;button type=\"button\" class=\"btn btn-bd-tip-info-hidden btn-sm position-relative\"&gt;.&lt;span class=\"position-absolute top-0 start-100 translate-middle\"&gt;{{ icon_info }}&lt;/span&gt;&lt;/button&gt;&lt;/a&gt;"</v>
      </c>
      <c r="R69" t="b" cm="1">
        <f t="array" ref="R69">SUMPRODUCT(--EXACT($J$2:$J$485,J69))&gt;1</f>
        <v>0</v>
      </c>
      <c r="S69" t="s">
        <v>4923</v>
      </c>
    </row>
    <row r="70" spans="1:19">
      <c r="A70" s="39">
        <v>3</v>
      </c>
      <c r="B70" s="39" t="s">
        <v>1481</v>
      </c>
      <c r="C70" s="39"/>
      <c r="D70" s="39" t="s">
        <v>1271</v>
      </c>
      <c r="E70" s="39" t="s">
        <v>1016</v>
      </c>
      <c r="F70" s="39" t="s">
        <v>1301</v>
      </c>
      <c r="G70" s="51" t="str">
        <f>VLOOKUP(F70,glossary!H:L,2,FALSE)</f>
        <v>Camera Location Comments</v>
      </c>
      <c r="H70" s="43" t="s">
        <v>1301</v>
      </c>
      <c r="I70" s="57" t="str">
        <f t="shared" si="3"/>
        <v>cam_location_comments_tu</v>
      </c>
      <c r="J70" s="54" t="s">
        <v>744</v>
      </c>
      <c r="K70" s="51" t="str">
        <f>VLOOKUP(F70,glossary!H:L,5,FALSE)</f>
        <v>Comments describing additional details about a camera location.</v>
      </c>
      <c r="L70" t="s">
        <v>1767</v>
      </c>
      <c r="M70" s="39" t="str">
        <f t="shared" si="4"/>
        <v>{{ cam_location_comments_tu }}</v>
      </c>
      <c r="N70" t="s">
        <v>902</v>
      </c>
      <c r="O70" s="13" t="s">
        <v>1907</v>
      </c>
      <c r="P70" t="s">
        <v>4742</v>
      </c>
      <c r="Q70" t="str">
        <f t="shared" si="5"/>
        <v xml:space="preserve">    cam_location_comments_tu: "&lt;a href=\"09_glossary.html#cam_location_comments\" target=\"_blank\" data-bs-toggle=\"tooltip\" data-bs-title=\"Camera Location Comments: Comments describing additional details about a camera location.\"&gt;Camera Location Comments&lt;button type=\"button\" class=\"btn btn-bd-tip-info-hidden btn-sm position-relative\"&gt;.&lt;span class=\"position-absolute top-0 start-100 translate-middle\"&gt;{{ icon_info }}&lt;/span&gt;&lt;/button&gt;&lt;/a&gt;"</v>
      </c>
      <c r="R70" t="b" cm="1">
        <f t="array" ref="R70">SUMPRODUCT(--EXACT($J$2:$J$485,J70))&gt;1</f>
        <v>0</v>
      </c>
      <c r="S70" t="s">
        <v>4924</v>
      </c>
    </row>
    <row r="71" spans="1:19">
      <c r="A71" s="39">
        <v>3</v>
      </c>
      <c r="B71" s="39" t="s">
        <v>1481</v>
      </c>
      <c r="C71" s="39"/>
      <c r="D71" s="39" t="s">
        <v>1271</v>
      </c>
      <c r="E71" s="39" t="s">
        <v>1016</v>
      </c>
      <c r="F71" s="39" t="s">
        <v>1302</v>
      </c>
      <c r="G71" s="51" t="str">
        <f>VLOOKUP(F71,glossary!H:L,2,FALSE)</f>
        <v>Camera Location Name</v>
      </c>
      <c r="H71" s="43" t="s">
        <v>1302</v>
      </c>
      <c r="I71" s="57" t="str">
        <f t="shared" si="3"/>
        <v>cam_location_name_tu</v>
      </c>
      <c r="J71" s="54" t="s">
        <v>688</v>
      </c>
      <c r="K71" s="51" t="str">
        <f>VLOOKUP(F71,glossary!H:L,5,FALSE)</f>
        <v>A unique alphanumeric identifier for the location where a single camera was placed (e.g., 'bh1,' 'bh2').</v>
      </c>
      <c r="L71" t="s">
        <v>1766</v>
      </c>
      <c r="M71" s="39" t="str">
        <f t="shared" si="4"/>
        <v>{{ cam_location_name_tu }}</v>
      </c>
      <c r="N71" t="s">
        <v>902</v>
      </c>
      <c r="O71" s="13" t="s">
        <v>1907</v>
      </c>
      <c r="P71" t="s">
        <v>4742</v>
      </c>
      <c r="Q71" t="str">
        <f t="shared" si="5"/>
        <v xml:space="preserve">    cam_location_name_tu: "&lt;a href=\"09_glossary.html#cam_location_name\" target=\"_blank\" data-bs-toggle=\"tooltip\" data-bs-title=\"Camera Location Name: A unique alphanumeric identifier for the location where a single camera was placed (e.g., 'bh1,' 'bh2').\"&gt;Camera Location Name&lt;button type=\"button\" class=\"btn btn-bd-tip-info-hidden btn-sm position-relative\"&gt;.&lt;span class=\"position-absolute top-0 start-100 translate-middle\"&gt;{{ icon_info }}&lt;/span&gt;&lt;/button&gt;&lt;/a&gt;"</v>
      </c>
      <c r="R71" t="b" cm="1">
        <f t="array" ref="R71">SUMPRODUCT(--EXACT($J$2:$J$485,J71))&gt;1</f>
        <v>0</v>
      </c>
      <c r="S71" t="s">
        <v>4925</v>
      </c>
    </row>
    <row r="72" spans="1:19">
      <c r="A72" s="39">
        <v>1</v>
      </c>
      <c r="B72" s="39" t="s">
        <v>1127</v>
      </c>
      <c r="C72" s="39" t="s">
        <v>429</v>
      </c>
      <c r="D72" s="39" t="s">
        <v>1270</v>
      </c>
      <c r="E72" s="39" t="s">
        <v>1016</v>
      </c>
      <c r="F72" s="39" t="s">
        <v>1299</v>
      </c>
      <c r="G72" s="51" t="str">
        <f>VLOOKUP(F72,glossary!H:L,2,FALSE)</f>
        <v>Camera location</v>
      </c>
      <c r="H72" s="43" t="s">
        <v>1299</v>
      </c>
      <c r="I72" s="57" t="str">
        <f t="shared" si="3"/>
        <v>cam_location_tl</v>
      </c>
      <c r="J72" s="54" t="s">
        <v>1836</v>
      </c>
      <c r="K72" s="51" t="str">
        <f>VLOOKUP(F72,glossary!H:L,5,FALSE)</f>
        <v>The location where a single camera was placed (recorded as 'Camera Location Name').</v>
      </c>
      <c r="L72" s="52" t="s">
        <v>1824</v>
      </c>
      <c r="M72" s="39" t="str">
        <f t="shared" si="4"/>
        <v>{{ cam_location_tl }}</v>
      </c>
      <c r="N72" t="s">
        <v>902</v>
      </c>
      <c r="O72" s="13" t="s">
        <v>1907</v>
      </c>
      <c r="P72" t="s">
        <v>4742</v>
      </c>
      <c r="Q72" t="str">
        <f t="shared" si="5"/>
        <v xml:space="preserve">    cam_location_tl: "&lt;a href=\"09_glossary.html#cam_location\" target=\"_blank\" data-bs-toggle=\"tooltip\" data-bs-title=\"Camera location: The location where a single camera was placed (recorded as 'Camera Location Name').\"&gt;camera location&lt;button type=\"button\" class=\"btn btn-bd-tip-info-hidden btn-sm position-relative\"&gt;.&lt;span class=\"position-absolute top-0 start-100 translate-middle\"&gt;{{ icon_info }}&lt;/span&gt;&lt;/button&gt;&lt;/a&gt;"</v>
      </c>
      <c r="R72" t="b" cm="1">
        <f t="array" ref="R72">SUMPRODUCT(--EXACT($J$2:$J$485,J72))&gt;1</f>
        <v>0</v>
      </c>
      <c r="S72" t="s">
        <v>4926</v>
      </c>
    </row>
    <row r="73" spans="1:19">
      <c r="A73" s="39">
        <v>1</v>
      </c>
      <c r="B73" s="39" t="s">
        <v>1127</v>
      </c>
      <c r="C73" s="39" t="s">
        <v>429</v>
      </c>
      <c r="D73" s="39" t="s">
        <v>1270</v>
      </c>
      <c r="E73" s="39" t="s">
        <v>1847</v>
      </c>
      <c r="F73" s="39" t="s">
        <v>1299</v>
      </c>
      <c r="G73" s="51" t="str">
        <f>VLOOKUP(F73,glossary!H:L,2,FALSE)</f>
        <v>Camera location</v>
      </c>
      <c r="H73" s="39" t="s">
        <v>1299</v>
      </c>
      <c r="I73" s="57" t="str">
        <f t="shared" si="3"/>
        <v>cam_location_tl_pl</v>
      </c>
      <c r="J73" s="51" t="s">
        <v>1256</v>
      </c>
      <c r="K73" s="51" t="str">
        <f>VLOOKUP(F73,glossary!H:L,5,FALSE)</f>
        <v>The location where a single camera was placed (recorded as 'Camera Location Name').</v>
      </c>
      <c r="L73" s="39" t="s">
        <v>1823</v>
      </c>
      <c r="M73" s="39" t="str">
        <f t="shared" si="4"/>
        <v>{{ cam_location_tl_pl }}</v>
      </c>
      <c r="N73" t="s">
        <v>902</v>
      </c>
      <c r="O73" s="13" t="s">
        <v>1907</v>
      </c>
      <c r="P73" t="s">
        <v>4742</v>
      </c>
      <c r="Q73" t="str">
        <f t="shared" si="5"/>
        <v xml:space="preserve">    cam_location_tl_pl: "&lt;a href=\"09_glossary.html#cam_location\" target=\"_blank\" data-bs-toggle=\"tooltip\" data-bs-title=\"Camera location: The location where a single camera was placed (recorded as 'Camera Location Name').\"&gt;camera locations&lt;button type=\"button\" class=\"btn btn-bd-tip-info-hidden btn-sm position-relative\"&gt;.&lt;span class=\"position-absolute top-0 start-100 translate-middle\"&gt;{{ icon_info }}&lt;/span&gt;&lt;/button&gt;&lt;/a&gt;"</v>
      </c>
      <c r="R73" t="b" cm="1">
        <f t="array" ref="R73">SUMPRODUCT(--EXACT($J$2:$J$485,J73))&gt;1</f>
        <v>0</v>
      </c>
      <c r="S73" t="s">
        <v>4927</v>
      </c>
    </row>
    <row r="74" spans="1:19">
      <c r="A74" s="39">
        <v>3</v>
      </c>
      <c r="B74" s="39" t="s">
        <v>1481</v>
      </c>
      <c r="C74" s="39"/>
      <c r="D74" s="39" t="s">
        <v>1271</v>
      </c>
      <c r="E74" s="39" t="s">
        <v>1016</v>
      </c>
      <c r="F74" s="39" t="s">
        <v>1299</v>
      </c>
      <c r="G74" s="51" t="str">
        <f>VLOOKUP(F74,glossary!H:L,2,FALSE)</f>
        <v>Camera location</v>
      </c>
      <c r="H74" s="43" t="s">
        <v>1299</v>
      </c>
      <c r="I74" s="57" t="str">
        <f t="shared" si="3"/>
        <v>cam_location_tu</v>
      </c>
      <c r="J74" s="54" t="s">
        <v>229</v>
      </c>
      <c r="K74" s="51" t="str">
        <f>VLOOKUP(F74,glossary!H:L,5,FALSE)</f>
        <v>The location where a single camera was placed (recorded as 'Camera Location Name').</v>
      </c>
      <c r="L74" t="s">
        <v>1769</v>
      </c>
      <c r="M74" s="39" t="str">
        <f t="shared" si="4"/>
        <v>{{ cam_location_tu }}</v>
      </c>
      <c r="N74" t="s">
        <v>902</v>
      </c>
      <c r="O74" s="13" t="s">
        <v>1907</v>
      </c>
      <c r="P74" t="s">
        <v>4742</v>
      </c>
      <c r="Q74" t="str">
        <f t="shared" si="5"/>
        <v xml:space="preserve">    cam_location_tu: "&lt;a href=\"09_glossary.html#cam_location\" target=\"_blank\" data-bs-toggle=\"tooltip\" data-bs-title=\"Camera location: The location where a single camera was placed (recorded as 'Camera Location Name').\"&gt;Camera location&lt;button type=\"button\" class=\"btn btn-bd-tip-info-hidden btn-sm position-relative\"&gt;.&lt;span class=\"position-absolute top-0 start-100 translate-middle\"&gt;{{ icon_info }}&lt;/span&gt;&lt;/button&gt;&lt;/a&gt;"</v>
      </c>
      <c r="R74" t="b" cm="1">
        <f t="array" ref="R74">SUMPRODUCT(--EXACT($J$2:$J$485,J74))&gt;1</f>
        <v>0</v>
      </c>
      <c r="S74" t="s">
        <v>4928</v>
      </c>
    </row>
    <row r="75" spans="1:19">
      <c r="A75" s="39">
        <v>1</v>
      </c>
      <c r="B75" s="39" t="s">
        <v>1127</v>
      </c>
      <c r="C75" s="39" t="s">
        <v>0</v>
      </c>
      <c r="D75" s="39" t="s">
        <v>1271</v>
      </c>
      <c r="E75" s="39" t="s">
        <v>1847</v>
      </c>
      <c r="F75" s="39" t="s">
        <v>1299</v>
      </c>
      <c r="G75" s="51" t="str">
        <f>VLOOKUP(F75,glossary!H:L,2,FALSE)</f>
        <v>Camera location</v>
      </c>
      <c r="H75" s="39" t="s">
        <v>1299</v>
      </c>
      <c r="I75" s="57" t="str">
        <f t="shared" si="3"/>
        <v>cam_location_tu_pl</v>
      </c>
      <c r="J75" s="51" t="s">
        <v>1134</v>
      </c>
      <c r="K75" s="51" t="str">
        <f>VLOOKUP(F75,glossary!H:L,5,FALSE)</f>
        <v>The location where a single camera was placed (recorded as 'Camera Location Name').</v>
      </c>
      <c r="L75" s="39" t="s">
        <v>1822</v>
      </c>
      <c r="M75" s="39" t="str">
        <f t="shared" si="4"/>
        <v>{{ cam_location_tu_pl }}</v>
      </c>
      <c r="N75" t="s">
        <v>902</v>
      </c>
      <c r="O75" s="13" t="s">
        <v>1907</v>
      </c>
      <c r="P75" t="s">
        <v>4742</v>
      </c>
      <c r="Q75" t="str">
        <f t="shared" si="5"/>
        <v xml:space="preserve">    cam_location_tu_pl: "&lt;a href=\"09_glossary.html#cam_location\" target=\"_blank\" data-bs-toggle=\"tooltip\" data-bs-title=\"Camera location: The location where a single camera was placed (recorded as 'Camera Location Name').\"&gt;Camera locations&lt;button type=\"button\" class=\"btn btn-bd-tip-info-hidden btn-sm position-relative\"&gt;.&lt;span class=\"position-absolute top-0 start-100 translate-middle\"&gt;{{ icon_info }}&lt;/span&gt;&lt;/button&gt;&lt;/a&gt;"</v>
      </c>
      <c r="R75" t="b" cm="1">
        <f t="array" ref="R75">SUMPRODUCT(--EXACT($J$2:$J$485,J75))&gt;1</f>
        <v>0</v>
      </c>
      <c r="S75" t="s">
        <v>4929</v>
      </c>
    </row>
    <row r="76" spans="1:19">
      <c r="A76" s="39">
        <v>1</v>
      </c>
      <c r="B76" s="39" t="s">
        <v>1127</v>
      </c>
      <c r="C76" s="39" t="s">
        <v>0</v>
      </c>
      <c r="D76" s="39" t="s">
        <v>1270</v>
      </c>
      <c r="E76" s="39" t="s">
        <v>1841</v>
      </c>
      <c r="F76" s="39" t="s">
        <v>1303</v>
      </c>
      <c r="G76" s="51" t="str">
        <f>VLOOKUP(F76,glossary!H:L,2,FALSE)</f>
        <v>Camera Make</v>
      </c>
      <c r="H76" s="39" t="s">
        <v>1303</v>
      </c>
      <c r="I76" s="57" t="str">
        <f t="shared" si="3"/>
        <v>cam_make_tl_abrv</v>
      </c>
      <c r="J76" s="51" t="s">
        <v>1243</v>
      </c>
      <c r="K76" s="51" t="str">
        <f>VLOOKUP(F76,glossary!H:L,5,FALSE)</f>
        <v>The make of a particular camera (i.e., the manufacturer, e.g., 'Reconyx' or 'Bushnell').</v>
      </c>
      <c r="L76" s="39" t="s">
        <v>1820</v>
      </c>
      <c r="M76" s="39" t="str">
        <f t="shared" si="4"/>
        <v>{{ cam_make_tl_abrv }}</v>
      </c>
      <c r="N76" t="s">
        <v>902</v>
      </c>
      <c r="O76" s="13" t="s">
        <v>1907</v>
      </c>
      <c r="P76" t="s">
        <v>4742</v>
      </c>
      <c r="Q76" t="str">
        <f t="shared" si="5"/>
        <v xml:space="preserve">    cam_make_tl_abrv: "&lt;a href=\"09_glossary.html#cam_make\" target=\"_blank\" data-bs-toggle=\"tooltip\" data-bs-title=\"Camera Make: The make of a particular camera (i.e., the manufacturer, e.g., 'Reconyx' or 'Bushnell').\"&gt;make&lt;button type=\"button\" class=\"btn btn-bd-tip-info-hidden btn-sm position-relative\"&gt;.&lt;span class=\"position-absolute top-0 start-100 translate-middle\"&gt;{{ icon_info }}&lt;/span&gt;&lt;/button&gt;&lt;/a&gt;"</v>
      </c>
      <c r="R76" t="b" cm="1">
        <f t="array" ref="R76">SUMPRODUCT(--EXACT($J$2:$J$485,J76))&gt;1</f>
        <v>0</v>
      </c>
      <c r="S76" t="s">
        <v>4930</v>
      </c>
    </row>
    <row r="77" spans="1:19">
      <c r="A77" s="39">
        <v>3</v>
      </c>
      <c r="B77" s="39" t="s">
        <v>1481</v>
      </c>
      <c r="C77" s="39"/>
      <c r="D77" s="39" t="s">
        <v>1271</v>
      </c>
      <c r="E77" s="39" t="s">
        <v>1016</v>
      </c>
      <c r="F77" s="39" t="s">
        <v>1303</v>
      </c>
      <c r="G77" s="51" t="str">
        <f>VLOOKUP(F77,glossary!H:L,2,FALSE)</f>
        <v>Camera Make</v>
      </c>
      <c r="H77" s="43" t="s">
        <v>1303</v>
      </c>
      <c r="I77" s="57" t="str">
        <f t="shared" si="3"/>
        <v>cam_make_tu</v>
      </c>
      <c r="J77" s="54" t="s">
        <v>689</v>
      </c>
      <c r="K77" s="51" t="str">
        <f>VLOOKUP(F77,glossary!H:L,5,FALSE)</f>
        <v>The make of a particular camera (i.e., the manufacturer, e.g., 'Reconyx' or 'Bushnell').</v>
      </c>
      <c r="L77" t="s">
        <v>1765</v>
      </c>
      <c r="M77" s="39" t="str">
        <f t="shared" si="4"/>
        <v>{{ cam_make_tu }}</v>
      </c>
      <c r="N77" t="s">
        <v>902</v>
      </c>
      <c r="O77" s="13" t="s">
        <v>1907</v>
      </c>
      <c r="P77" t="s">
        <v>4742</v>
      </c>
      <c r="Q77" t="str">
        <f t="shared" si="5"/>
        <v xml:space="preserve">    cam_make_tu: "&lt;a href=\"09_glossary.html#cam_make\" target=\"_blank\" data-bs-toggle=\"tooltip\" data-bs-title=\"Camera Make: The make of a particular camera (i.e., the manufacturer, e.g., 'Reconyx' or 'Bushnell').\"&gt;Camera Make&lt;button type=\"button\" class=\"btn btn-bd-tip-info-hidden btn-sm position-relative\"&gt;.&lt;span class=\"position-absolute top-0 start-100 translate-middle\"&gt;{{ icon_info }}&lt;/span&gt;&lt;/button&gt;&lt;/a&gt;"</v>
      </c>
      <c r="R77" t="b" cm="1">
        <f t="array" ref="R77">SUMPRODUCT(--EXACT($J$2:$J$485,J77))&gt;1</f>
        <v>0</v>
      </c>
      <c r="S77" t="s">
        <v>4931</v>
      </c>
    </row>
    <row r="78" spans="1:19">
      <c r="A78" s="39">
        <v>1</v>
      </c>
      <c r="B78" s="39" t="s">
        <v>1127</v>
      </c>
      <c r="C78" s="39" t="s">
        <v>0</v>
      </c>
      <c r="D78" s="39" t="s">
        <v>1271</v>
      </c>
      <c r="E78" s="39" t="s">
        <v>1841</v>
      </c>
      <c r="F78" s="39" t="s">
        <v>1303</v>
      </c>
      <c r="G78" s="51" t="str">
        <f>VLOOKUP(F78,glossary!H:L,2,FALSE)</f>
        <v>Camera Make</v>
      </c>
      <c r="H78" s="39" t="s">
        <v>1303</v>
      </c>
      <c r="I78" s="57" t="str">
        <f t="shared" si="3"/>
        <v>cam_make_tu_abrv</v>
      </c>
      <c r="J78" s="51" t="s">
        <v>1211</v>
      </c>
      <c r="K78" s="51" t="str">
        <f>VLOOKUP(F78,glossary!H:L,5,FALSE)</f>
        <v>The make of a particular camera (i.e., the manufacturer, e.g., 'Reconyx' or 'Bushnell').</v>
      </c>
      <c r="L78" s="39" t="s">
        <v>1819</v>
      </c>
      <c r="M78" s="39" t="str">
        <f t="shared" si="4"/>
        <v>{{ cam_make_tu_abrv }}</v>
      </c>
      <c r="N78" t="s">
        <v>902</v>
      </c>
      <c r="O78" s="13" t="s">
        <v>1907</v>
      </c>
      <c r="P78" t="s">
        <v>4742</v>
      </c>
      <c r="Q78" t="str">
        <f t="shared" si="5"/>
        <v xml:space="preserve">    cam_make_tu_abrv: "&lt;a href=\"09_glossary.html#cam_make\" target=\"_blank\" data-bs-toggle=\"tooltip\" data-bs-title=\"Camera Make: The make of a particular camera (i.e., the manufacturer, e.g., 'Reconyx' or 'Bushnell').\"&gt;Make&lt;button type=\"button\" class=\"btn btn-bd-tip-info-hidden btn-sm position-relative\"&gt;.&lt;span class=\"position-absolute top-0 start-100 translate-middle\"&gt;{{ icon_info }}&lt;/span&gt;&lt;/button&gt;&lt;/a&gt;"</v>
      </c>
      <c r="R78" t="b" cm="1">
        <f t="array" ref="R78">SUMPRODUCT(--EXACT($J$2:$J$485,J78))&gt;1</f>
        <v>0</v>
      </c>
      <c r="S78" t="s">
        <v>4932</v>
      </c>
    </row>
    <row r="79" spans="1:19">
      <c r="A79" s="39">
        <v>1</v>
      </c>
      <c r="B79" s="39" t="s">
        <v>1127</v>
      </c>
      <c r="C79" s="39" t="s">
        <v>0</v>
      </c>
      <c r="D79" s="39" t="s">
        <v>1270</v>
      </c>
      <c r="E79" s="39" t="s">
        <v>1841</v>
      </c>
      <c r="F79" s="39" t="s">
        <v>1305</v>
      </c>
      <c r="G79" s="51" t="str">
        <f>VLOOKUP(F79,glossary!H:L,2,FALSE)</f>
        <v>Camera Model</v>
      </c>
      <c r="H79" s="39" t="s">
        <v>1305</v>
      </c>
      <c r="I79" s="57" t="str">
        <f t="shared" si="3"/>
        <v>cam_model_tl_abrv</v>
      </c>
      <c r="J79" s="51" t="s">
        <v>1244</v>
      </c>
      <c r="K79" s="51" t="str">
        <f>VLOOKUP(F79,glossary!H:L,5,FALSE)</f>
        <v>The model number or name of a particular camera (e.g., 'PC900' or 'Trophy Cam HD').</v>
      </c>
      <c r="L79" s="39" t="s">
        <v>1818</v>
      </c>
      <c r="M79" s="39" t="str">
        <f t="shared" si="4"/>
        <v>{{ cam_model_tl_abrv }}</v>
      </c>
      <c r="N79" t="s">
        <v>902</v>
      </c>
      <c r="O79" s="13" t="s">
        <v>1907</v>
      </c>
      <c r="P79" t="s">
        <v>4742</v>
      </c>
      <c r="Q79" t="str">
        <f t="shared" si="5"/>
        <v xml:space="preserve">    cam_model_tl_abrv: "&lt;a href=\"09_glossary.html#cam_model\" target=\"_blank\" data-bs-toggle=\"tooltip\" data-bs-title=\"Camera Model: The model number or name of a particular camera (e.g., 'PC900' or 'Trophy Cam HD').\"&gt;model&lt;button type=\"button\" class=\"btn btn-bd-tip-info-hidden btn-sm position-relative\"&gt;.&lt;span class=\"position-absolute top-0 start-100 translate-middle\"&gt;{{ icon_info }}&lt;/span&gt;&lt;/button&gt;&lt;/a&gt;"</v>
      </c>
      <c r="R79" t="b" cm="1">
        <f t="array" ref="R79">SUMPRODUCT(--EXACT($J$2:$J$485,J79))&gt;1</f>
        <v>0</v>
      </c>
      <c r="S79" t="s">
        <v>4933</v>
      </c>
    </row>
    <row r="80" spans="1:19">
      <c r="A80" s="39">
        <v>3</v>
      </c>
      <c r="B80" s="39" t="s">
        <v>1481</v>
      </c>
      <c r="C80" s="39"/>
      <c r="D80" s="39" t="s">
        <v>1271</v>
      </c>
      <c r="E80" s="39" t="s">
        <v>1016</v>
      </c>
      <c r="F80" s="39" t="s">
        <v>1305</v>
      </c>
      <c r="G80" s="51" t="str">
        <f>VLOOKUP(F80,glossary!H:L,2,FALSE)</f>
        <v>Camera Model</v>
      </c>
      <c r="H80" s="43" t="s">
        <v>1305</v>
      </c>
      <c r="I80" s="57" t="str">
        <f t="shared" si="3"/>
        <v>cam_model_tu</v>
      </c>
      <c r="J80" s="54" t="s">
        <v>691</v>
      </c>
      <c r="K80" s="51" t="str">
        <f>VLOOKUP(F80,glossary!H:L,5,FALSE)</f>
        <v>The model number or name of a particular camera (e.g., 'PC900' or 'Trophy Cam HD').</v>
      </c>
      <c r="L80" t="s">
        <v>1763</v>
      </c>
      <c r="M80" s="39" t="str">
        <f t="shared" si="4"/>
        <v>{{ cam_model_tu }}</v>
      </c>
      <c r="N80" t="s">
        <v>902</v>
      </c>
      <c r="O80" s="13" t="s">
        <v>1907</v>
      </c>
      <c r="P80" t="s">
        <v>4742</v>
      </c>
      <c r="Q80" t="str">
        <f t="shared" si="5"/>
        <v xml:space="preserve">    cam_model_tu: "&lt;a href=\"09_glossary.html#cam_model\" target=\"_blank\" data-bs-toggle=\"tooltip\" data-bs-title=\"Camera Model: The model number or name of a particular camera (e.g., 'PC900' or 'Trophy Cam HD').\"&gt;Camera Model&lt;button type=\"button\" class=\"btn btn-bd-tip-info-hidden btn-sm position-relative\"&gt;.&lt;span class=\"position-absolute top-0 start-100 translate-middle\"&gt;{{ icon_info }}&lt;/span&gt;&lt;/button&gt;&lt;/a&gt;"</v>
      </c>
      <c r="R80" t="b" cm="1">
        <f t="array" ref="R80">SUMPRODUCT(--EXACT($J$2:$J$485,J80))&gt;1</f>
        <v>0</v>
      </c>
      <c r="S80" t="s">
        <v>4934</v>
      </c>
    </row>
    <row r="81" spans="1:19">
      <c r="A81" s="39">
        <v>1</v>
      </c>
      <c r="B81" s="39" t="s">
        <v>1127</v>
      </c>
      <c r="C81" s="39" t="s">
        <v>0</v>
      </c>
      <c r="D81" s="39" t="s">
        <v>1271</v>
      </c>
      <c r="E81" s="39" t="s">
        <v>1841</v>
      </c>
      <c r="F81" s="39" t="s">
        <v>1305</v>
      </c>
      <c r="G81" s="51" t="str">
        <f>VLOOKUP(F81,glossary!H:L,2,FALSE)</f>
        <v>Camera Model</v>
      </c>
      <c r="H81" s="39" t="s">
        <v>1305</v>
      </c>
      <c r="I81" s="57" t="str">
        <f t="shared" si="3"/>
        <v>cam_model_tu_abrv</v>
      </c>
      <c r="J81" s="51" t="s">
        <v>1212</v>
      </c>
      <c r="K81" s="51" t="str">
        <f>VLOOKUP(F81,glossary!H:L,5,FALSE)</f>
        <v>The model number or name of a particular camera (e.g., 'PC900' or 'Trophy Cam HD').</v>
      </c>
      <c r="L81" s="39" t="s">
        <v>1817</v>
      </c>
      <c r="M81" s="39" t="str">
        <f t="shared" si="4"/>
        <v>{{ cam_model_tu_abrv }}</v>
      </c>
      <c r="N81" t="s">
        <v>902</v>
      </c>
      <c r="O81" s="13" t="s">
        <v>1907</v>
      </c>
      <c r="P81" t="s">
        <v>4742</v>
      </c>
      <c r="Q81" t="str">
        <f t="shared" si="5"/>
        <v xml:space="preserve">    cam_model_tu_abrv: "&lt;a href=\"09_glossary.html#cam_model\" target=\"_blank\" data-bs-toggle=\"tooltip\" data-bs-title=\"Camera Model: The model number or name of a particular camera (e.g., 'PC900' or 'Trophy Cam HD').\"&gt;Model&lt;button type=\"button\" class=\"btn btn-bd-tip-info-hidden btn-sm position-relative\"&gt;.&lt;span class=\"position-absolute top-0 start-100 translate-middle\"&gt;{{ icon_info }}&lt;/span&gt;&lt;/button&gt;&lt;/a&gt;"</v>
      </c>
      <c r="R81" t="b" cm="1">
        <f t="array" ref="R81">SUMPRODUCT(--EXACT($J$2:$J$485,J81))&gt;1</f>
        <v>0</v>
      </c>
      <c r="S81" t="s">
        <v>4935</v>
      </c>
    </row>
    <row r="82" spans="1:19">
      <c r="A82" s="39">
        <v>3</v>
      </c>
      <c r="B82" s="39" t="s">
        <v>1481</v>
      </c>
      <c r="C82" s="39"/>
      <c r="D82" s="39" t="s">
        <v>1271</v>
      </c>
      <c r="E82" s="39" t="s">
        <v>1016</v>
      </c>
      <c r="F82" s="39" t="s">
        <v>1307</v>
      </c>
      <c r="G82" s="51" t="str">
        <f>VLOOKUP(F82,glossary!H:L,2,FALSE)</f>
        <v>Camera Serial Number</v>
      </c>
      <c r="H82" s="43" t="s">
        <v>1307</v>
      </c>
      <c r="I82" s="57" t="str">
        <f t="shared" si="3"/>
        <v>cam_serial_number_tu</v>
      </c>
      <c r="J82" s="54" t="s">
        <v>693</v>
      </c>
      <c r="K82" s="51" t="str">
        <f>VLOOKUP(F82,glossary!H:L,5,FALSE)</f>
        <v>The serial number of a particular camera, which is usually found inside the camera cover (e.g., 'P900FF04152022').</v>
      </c>
      <c r="L82" t="s">
        <v>1761</v>
      </c>
      <c r="M82" s="39" t="str">
        <f t="shared" si="4"/>
        <v>{{ cam_serial_number_tu }}</v>
      </c>
      <c r="N82" t="s">
        <v>902</v>
      </c>
      <c r="O82" s="13" t="s">
        <v>1907</v>
      </c>
      <c r="P82" t="s">
        <v>4742</v>
      </c>
      <c r="Q82" t="str">
        <f t="shared" si="5"/>
        <v xml:space="preserve">    cam_serial_number_tu: "&lt;a href=\"09_glossary.html#cam_serial_number\" target=\"_blank\" data-bs-toggle=\"tooltip\" data-bs-title=\"Camera Serial Number: The serial number of a particular camera, which is usually found inside the camera cover (e.g., 'P900FF04152022').\"&gt;Camera Serial Number&lt;button type=\"button\" class=\"btn btn-bd-tip-info-hidden btn-sm position-relative\"&gt;.&lt;span class=\"position-absolute top-0 start-100 translate-middle\"&gt;{{ icon_info }}&lt;/span&gt;&lt;/button&gt;&lt;/a&gt;"</v>
      </c>
      <c r="R82" t="b" cm="1">
        <f t="array" ref="R82">SUMPRODUCT(--EXACT($J$2:$J$485,J82))&gt;1</f>
        <v>0</v>
      </c>
      <c r="S82" t="s">
        <v>4936</v>
      </c>
    </row>
    <row r="83" spans="1:19">
      <c r="A83" s="39">
        <v>1</v>
      </c>
      <c r="B83" s="39" t="s">
        <v>1127</v>
      </c>
      <c r="C83" s="39" t="s">
        <v>0</v>
      </c>
      <c r="D83" s="39" t="s">
        <v>1271</v>
      </c>
      <c r="E83" s="39" t="s">
        <v>1841</v>
      </c>
      <c r="F83" s="39" t="s">
        <v>1307</v>
      </c>
      <c r="G83" s="51" t="str">
        <f>VLOOKUP(F83,glossary!H:L,2,FALSE)</f>
        <v>Camera Serial Number</v>
      </c>
      <c r="H83" s="39" t="s">
        <v>1307</v>
      </c>
      <c r="I83" s="57" t="str">
        <f t="shared" si="3"/>
        <v>cam_serial_number_tu_abrv</v>
      </c>
      <c r="J83" s="51" t="s">
        <v>1213</v>
      </c>
      <c r="K83" s="51" t="str">
        <f>VLOOKUP(F83,glossary!H:L,5,FALSE)</f>
        <v>The serial number of a particular camera, which is usually found inside the camera cover (e.g., 'P900FF04152022').</v>
      </c>
      <c r="L83" s="39" t="s">
        <v>1816</v>
      </c>
      <c r="M83" s="39" t="str">
        <f t="shared" si="4"/>
        <v>{{ cam_serial_number_tu_abrv }}</v>
      </c>
      <c r="N83" t="s">
        <v>902</v>
      </c>
      <c r="O83" s="13" t="s">
        <v>1907</v>
      </c>
      <c r="P83" t="s">
        <v>4742</v>
      </c>
      <c r="Q83" t="str">
        <f t="shared" si="5"/>
        <v xml:space="preserve">    cam_serial_number_tu_abrv: "&lt;a href=\"09_glossary.html#cam_serial_number\" target=\"_blank\" data-bs-toggle=\"tooltip\" data-bs-title=\"Camera Serial Number: The serial number of a particular camera, which is usually found inside the camera cover (e.g., 'P900FF04152022').\"&gt;Serial Number&lt;button type=\"button\" class=\"btn btn-bd-tip-info-hidden btn-sm position-relative\"&gt;.&lt;span class=\"position-absolute top-0 start-100 translate-middle\"&gt;{{ icon_info }}&lt;/span&gt;&lt;/button&gt;&lt;/a&gt;"</v>
      </c>
      <c r="R83" t="b" cm="1">
        <f t="array" ref="R83">SUMPRODUCT(--EXACT($J$2:$J$485,J83))&gt;1</f>
        <v>0</v>
      </c>
      <c r="S83" t="s">
        <v>4937</v>
      </c>
    </row>
    <row r="84" spans="1:19">
      <c r="A84" s="39">
        <v>3</v>
      </c>
      <c r="B84" s="39" t="s">
        <v>1481</v>
      </c>
      <c r="C84" s="39"/>
      <c r="D84" s="39" t="s">
        <v>1270</v>
      </c>
      <c r="E84" s="39" t="s">
        <v>1016</v>
      </c>
      <c r="F84" s="39" t="s">
        <v>1309</v>
      </c>
      <c r="G84" s="51" t="str">
        <f>VLOOKUP(F84,glossary!H:L,2,FALSE)</f>
        <v>Camera spacing</v>
      </c>
      <c r="H84" s="43" t="s">
        <v>1309</v>
      </c>
      <c r="I84" s="57" t="str">
        <f t="shared" si="3"/>
        <v>cam_spacing_tl</v>
      </c>
      <c r="J84" s="55" t="s">
        <v>933</v>
      </c>
      <c r="K84" s="51" t="str">
        <f>VLOOKUP(F84,glossary!H:L,5,FALSE)</f>
        <v>The distance between cameras (i.e., also referred to as 'inter-trap distance'). This will be influenced by the chosen sampling design, the survey Objectives, the Target Species and data analysis.</v>
      </c>
      <c r="L84" t="s">
        <v>1759</v>
      </c>
      <c r="M84" s="39" t="str">
        <f t="shared" si="4"/>
        <v>{{ cam_spacing_tl }}</v>
      </c>
      <c r="N84" t="s">
        <v>902</v>
      </c>
      <c r="O84" s="13" t="s">
        <v>1907</v>
      </c>
      <c r="P84" t="s">
        <v>4742</v>
      </c>
      <c r="Q84" t="str">
        <f t="shared" si="5"/>
        <v xml:space="preserve">    cam_spacing_tl: "&lt;a href=\"09_glossary.html#cam_spacing\" target=\"_blank\" data-bs-toggle=\"tooltip\" data-bs-title=\"Camera spacing: 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v>
      </c>
      <c r="R84" t="b" cm="1">
        <f t="array" ref="R84">SUMPRODUCT(--EXACT($J$2:$J$485,J84))&gt;1</f>
        <v>0</v>
      </c>
      <c r="S84" t="s">
        <v>4938</v>
      </c>
    </row>
    <row r="85" spans="1:19">
      <c r="A85" s="39">
        <v>3</v>
      </c>
      <c r="B85" s="39" t="s">
        <v>1481</v>
      </c>
      <c r="C85" s="39"/>
      <c r="D85" s="39" t="s">
        <v>1271</v>
      </c>
      <c r="E85" s="39" t="s">
        <v>1016</v>
      </c>
      <c r="F85" s="39" t="s">
        <v>1309</v>
      </c>
      <c r="G85" s="51" t="str">
        <f>VLOOKUP(F85,glossary!H:L,2,FALSE)</f>
        <v>Camera spacing</v>
      </c>
      <c r="H85" s="43" t="s">
        <v>1309</v>
      </c>
      <c r="I85" s="57" t="str">
        <f t="shared" si="3"/>
        <v>cam_spacing_tu</v>
      </c>
      <c r="J85" s="54" t="s">
        <v>228</v>
      </c>
      <c r="K85" s="51" t="str">
        <f>VLOOKUP(F85,glossary!H:L,5,FALSE)</f>
        <v>The distance between cameras (i.e., also referred to as 'inter-trap distance'). This will be influenced by the chosen sampling design, the survey Objectives, the Target Species and data analysis.</v>
      </c>
      <c r="L85" t="s">
        <v>1758</v>
      </c>
      <c r="M85" s="39" t="str">
        <f t="shared" si="4"/>
        <v>{{ cam_spacing_tu }}</v>
      </c>
      <c r="N85" t="s">
        <v>902</v>
      </c>
      <c r="O85" s="13" t="s">
        <v>1907</v>
      </c>
      <c r="P85" t="s">
        <v>4742</v>
      </c>
      <c r="Q85" t="str">
        <f t="shared" si="5"/>
        <v xml:space="preserve">    cam_spacing_tu: "&lt;a href=\"09_glossary.html#cam_spacing\" target=\"_blank\" data-bs-toggle=\"tooltip\" data-bs-title=\"Camera spacing: The distance between cameras (i.e., also referred to as 'inter-trap distance'). This will be influenced by the chosen sampling design, the survey Objectives, the Target Species and data analysis.\"&gt;Camera spacing&lt;button type=\"button\" class=\"btn btn-bd-tip-info-hidden btn-sm position-relative\"&gt;.&lt;span class=\"position-absolute top-0 start-100 translate-middle\"&gt;{{ icon_info }}&lt;/span&gt;&lt;/button&gt;&lt;/a&gt;"</v>
      </c>
      <c r="R85" t="b" cm="1">
        <f t="array" ref="R85">SUMPRODUCT(--EXACT($J$2:$J$485,J85))&gt;1</f>
        <v>0</v>
      </c>
      <c r="S85" t="s">
        <v>4939</v>
      </c>
    </row>
    <row r="86" spans="1:19">
      <c r="A86" s="39">
        <v>2</v>
      </c>
      <c r="B86" s="39" t="s">
        <v>1488</v>
      </c>
      <c r="C86" s="39"/>
      <c r="D86" s="39" t="s">
        <v>1270</v>
      </c>
      <c r="E86" s="39" t="s">
        <v>1016</v>
      </c>
      <c r="F86" s="39" t="s">
        <v>220</v>
      </c>
      <c r="G86" s="51" t="str">
        <f>VLOOKUP(F86,glossary!H:L,2,FALSE)</f>
        <v>Crew</v>
      </c>
      <c r="H86" s="39" t="s">
        <v>220</v>
      </c>
      <c r="I86" s="57" t="str">
        <f t="shared" si="3"/>
        <v>crew_tl</v>
      </c>
      <c r="J86" s="51" t="s">
        <v>220</v>
      </c>
      <c r="K86" s="51" t="str">
        <f>VLOOKUP(F86,glossary!H:L,5,FALSE)</f>
        <v>The first and last names of all the individuals who collected data during the deployment visit ('Deployment Crew') and Service*/Retrieval visit ('Service*/Retrieval Crew').</v>
      </c>
      <c r="L86" s="39" t="s">
        <v>1757</v>
      </c>
      <c r="M86" s="39" t="str">
        <f t="shared" si="4"/>
        <v>{{ crew_tl }}</v>
      </c>
      <c r="N86" t="s">
        <v>902</v>
      </c>
      <c r="O86" s="13" t="s">
        <v>1907</v>
      </c>
      <c r="P86" t="s">
        <v>4742</v>
      </c>
      <c r="Q86" t="str">
        <f t="shared" si="5"/>
        <v xml:space="preserve">    crew_tl: "&lt;a href=\"09_glossary.html#crew\" target=\"_blank\" data-bs-toggle=\"tooltip\" data-bs-title=\"Crew: 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v>
      </c>
      <c r="R86" t="b" cm="1">
        <f t="array" ref="R86">SUMPRODUCT(--EXACT($J$2:$J$485,J86))&gt;1</f>
        <v>0</v>
      </c>
      <c r="S86" t="s">
        <v>4940</v>
      </c>
    </row>
    <row r="87" spans="1:19">
      <c r="A87" s="39">
        <v>2</v>
      </c>
      <c r="B87" s="39" t="s">
        <v>1488</v>
      </c>
      <c r="C87" s="39"/>
      <c r="D87" s="39" t="s">
        <v>1271</v>
      </c>
      <c r="E87" s="39" t="s">
        <v>1016</v>
      </c>
      <c r="F87" s="39" t="s">
        <v>220</v>
      </c>
      <c r="G87" s="51" t="str">
        <f>VLOOKUP(F87,glossary!H:L,2,FALSE)</f>
        <v>Crew</v>
      </c>
      <c r="H87" s="39" t="s">
        <v>220</v>
      </c>
      <c r="I87" s="57" t="str">
        <f t="shared" si="3"/>
        <v>crew_tu</v>
      </c>
      <c r="J87" s="51" t="s">
        <v>221</v>
      </c>
      <c r="K87" s="51" t="str">
        <f>VLOOKUP(F87,glossary!H:L,5,FALSE)</f>
        <v>The first and last names of all the individuals who collected data during the deployment visit ('Deployment Crew') and Service*/Retrieval visit ('Service*/Retrieval Crew').</v>
      </c>
      <c r="L87" s="39" t="s">
        <v>1756</v>
      </c>
      <c r="M87" s="39" t="str">
        <f t="shared" si="4"/>
        <v>{{ crew_tu }}</v>
      </c>
      <c r="N87" t="s">
        <v>902</v>
      </c>
      <c r="O87" s="13" t="s">
        <v>1907</v>
      </c>
      <c r="P87" t="s">
        <v>4742</v>
      </c>
      <c r="Q87" t="str">
        <f t="shared" si="5"/>
        <v xml:space="preserve">    crew_tu: "&lt;a href=\"09_glossary.html#crew\" target=\"_blank\" data-bs-toggle=\"tooltip\" data-bs-title=\"Crew: The first and last names of all the individuals who collected data during the deployment visit ('Deployment Crew') and Service*/Retrieval visit ('Service*/Retrieval Crew').\"&gt;Crew&lt;button type=\"button\" class=\"btn btn-bd-tip-info-hidden btn-sm position-relative\"&gt;.&lt;span class=\"position-absolute top-0 start-100 translate-middle\"&gt;{{ icon_info }}&lt;/span&gt;&lt;/button&gt;&lt;/a&gt;"</v>
      </c>
      <c r="R87" t="b" cm="1">
        <f t="array" ref="R87">SUMPRODUCT(--EXACT($J$2:$J$485,J87))&gt;1</f>
        <v>0</v>
      </c>
      <c r="S87" t="s">
        <v>4941</v>
      </c>
    </row>
    <row r="88" spans="1:19">
      <c r="A88" s="39">
        <v>3</v>
      </c>
      <c r="B88" s="39" t="s">
        <v>1481</v>
      </c>
      <c r="C88" s="39"/>
      <c r="D88" s="39" t="s">
        <v>1270</v>
      </c>
      <c r="E88" s="39" t="s">
        <v>1016</v>
      </c>
      <c r="F88" s="39" t="s">
        <v>218</v>
      </c>
      <c r="G88" s="51" t="str">
        <f>VLOOKUP(F88,glossary!H:L,2,FALSE)</f>
        <v>Cumulative detection probability</v>
      </c>
      <c r="H88" s="43" t="s">
        <v>218</v>
      </c>
      <c r="I88" s="57" t="str">
        <f t="shared" si="3"/>
        <v>cumulative_det_probability_tl</v>
      </c>
      <c r="J88" s="55" t="s">
        <v>936</v>
      </c>
      <c r="K88" s="51" t="str">
        <f>VLOOKUP(F88,glossary!H:L,5,FALSE)</f>
        <v>The probability of detecting a species at least once during the entire survey (Steenweg et al., 2019).</v>
      </c>
      <c r="L88" t="s">
        <v>1755</v>
      </c>
      <c r="M88" s="39" t="str">
        <f t="shared" si="4"/>
        <v>{{ cumulative_det_probability_tl }}</v>
      </c>
      <c r="N88" t="s">
        <v>902</v>
      </c>
      <c r="O88" s="13" t="s">
        <v>1907</v>
      </c>
      <c r="P88" t="s">
        <v>4742</v>
      </c>
      <c r="Q88" t="str">
        <f t="shared" si="5"/>
        <v xml:space="preserve">    cumulative_det_probability_tl: "&lt;a href=\"09_glossary.html#cumulative_det_probability\" target=\"_blank\" data-bs-toggle=\"tooltip\" data-bs-title=\"Cumulative detection probability: 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v>
      </c>
      <c r="R88" t="b" cm="1">
        <f t="array" ref="R88">SUMPRODUCT(--EXACT($J$2:$J$485,J88))&gt;1</f>
        <v>0</v>
      </c>
      <c r="S88" t="s">
        <v>4942</v>
      </c>
    </row>
    <row r="89" spans="1:19">
      <c r="A89" s="39">
        <v>3</v>
      </c>
      <c r="B89" s="39" t="s">
        <v>1481</v>
      </c>
      <c r="C89" s="39"/>
      <c r="D89" s="39" t="s">
        <v>1271</v>
      </c>
      <c r="E89" s="39" t="s">
        <v>1016</v>
      </c>
      <c r="F89" s="39" t="s">
        <v>218</v>
      </c>
      <c r="G89" s="51" t="str">
        <f>VLOOKUP(F89,glossary!H:L,2,FALSE)</f>
        <v>Cumulative detection probability</v>
      </c>
      <c r="H89" s="43" t="s">
        <v>218</v>
      </c>
      <c r="I89" s="57" t="str">
        <f t="shared" si="3"/>
        <v>cumulative_det_probability_tu</v>
      </c>
      <c r="J89" s="54" t="s">
        <v>219</v>
      </c>
      <c r="K89" s="51" t="str">
        <f>VLOOKUP(F89,glossary!H:L,5,FALSE)</f>
        <v>The probability of detecting a species at least once during the entire survey (Steenweg et al., 2019).</v>
      </c>
      <c r="L89" t="s">
        <v>1754</v>
      </c>
      <c r="M89" s="39" t="str">
        <f t="shared" si="4"/>
        <v>{{ cumulative_det_probability_tu }}</v>
      </c>
      <c r="N89" t="s">
        <v>902</v>
      </c>
      <c r="O89" s="13" t="s">
        <v>1907</v>
      </c>
      <c r="P89" t="s">
        <v>4742</v>
      </c>
      <c r="Q89" t="str">
        <f t="shared" si="5"/>
        <v xml:space="preserve">    cumulative_det_probability_tu: "&lt;a href=\"09_glossary.html#cumulative_det_probability\" target=\"_blank\" data-bs-toggle=\"tooltip\" data-bs-title=\"Cumulative detection probability: The probability of detecting a species at least once during the entire survey (Steenweg et al., 2019).\"&gt;Cumulative detection probability&lt;button type=\"button\" class=\"btn btn-bd-tip-info-hidden btn-sm position-relative\"&gt;.&lt;span class=\"position-absolute top-0 start-100 translate-middle\"&gt;{{ icon_info }}&lt;/span&gt;&lt;/button&gt;&lt;/a&gt;"</v>
      </c>
      <c r="R89" t="b" cm="1">
        <f t="array" ref="R89">SUMPRODUCT(--EXACT($J$2:$J$485,J89))&gt;1</f>
        <v>0</v>
      </c>
      <c r="S89" t="s">
        <v>4943</v>
      </c>
    </row>
    <row r="90" spans="1:19">
      <c r="B90" s="39" t="s">
        <v>773</v>
      </c>
      <c r="D90" s="39" t="s">
        <v>1270</v>
      </c>
      <c r="E90" s="39" t="s">
        <v>1016</v>
      </c>
      <c r="F90" s="39" t="s">
        <v>785</v>
      </c>
      <c r="G90" s="51" t="str">
        <f>VLOOKUP(F90,glossary!H:L,2,FALSE)</f>
        <v>Data</v>
      </c>
      <c r="H90" s="39" t="s">
        <v>785</v>
      </c>
      <c r="I90" s="57" t="str">
        <f t="shared" si="3"/>
        <v>data_tl</v>
      </c>
      <c r="J90" s="39" t="s">
        <v>785</v>
      </c>
      <c r="K90" s="51" t="str">
        <f>VLOOKUP(F90,glossary!H:L,5,FALSE)</f>
        <v>Information, commonly facts or numbers, that are collected and can be examined and/or measured to help guide decision-making.' (Kemp et al., 2022).</v>
      </c>
      <c r="L90" s="39" t="s">
        <v>1016</v>
      </c>
      <c r="M90" s="39" t="str">
        <f t="shared" si="4"/>
        <v>{{ data_tl }}</v>
      </c>
      <c r="N90" t="s">
        <v>902</v>
      </c>
      <c r="O90" s="13" t="s">
        <v>1907</v>
      </c>
      <c r="P90" t="s">
        <v>4742</v>
      </c>
      <c r="Q90" t="str">
        <f t="shared" si="5"/>
        <v xml:space="preserve">    data_tl: "&lt;a href=\"09_glossary.html#data\" target=\"_blank\" data-bs-toggle=\"tooltip\" data-bs-title=\"Data: 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v>
      </c>
      <c r="R90" t="b" cm="1">
        <f t="array" ref="R90">SUMPRODUCT(--EXACT($J$2:$J$485,J90))&gt;1</f>
        <v>0</v>
      </c>
      <c r="S90" t="s">
        <v>4944</v>
      </c>
    </row>
    <row r="91" spans="1:19">
      <c r="B91" s="39" t="s">
        <v>773</v>
      </c>
      <c r="D91" s="39" t="s">
        <v>1271</v>
      </c>
      <c r="E91" s="39" t="s">
        <v>1016</v>
      </c>
      <c r="F91" s="39" t="s">
        <v>785</v>
      </c>
      <c r="G91" s="51" t="str">
        <f>VLOOKUP(F91,glossary!H:L,2,FALSE)</f>
        <v>Data</v>
      </c>
      <c r="H91" s="39" t="s">
        <v>785</v>
      </c>
      <c r="I91" s="57" t="str">
        <f t="shared" si="3"/>
        <v>data_tu</v>
      </c>
      <c r="J91" s="39" t="s">
        <v>635</v>
      </c>
      <c r="K91" s="51" t="str">
        <f>VLOOKUP(F91,glossary!H:L,5,FALSE)</f>
        <v>Information, commonly facts or numbers, that are collected and can be examined and/or measured to help guide decision-making.' (Kemp et al., 2022).</v>
      </c>
      <c r="L91" s="39" t="s">
        <v>1016</v>
      </c>
      <c r="M91" s="39" t="str">
        <f t="shared" si="4"/>
        <v>{{ data_tu }}</v>
      </c>
      <c r="N91" t="s">
        <v>902</v>
      </c>
      <c r="O91" s="13" t="s">
        <v>1907</v>
      </c>
      <c r="P91" t="s">
        <v>4742</v>
      </c>
      <c r="Q91" t="str">
        <f t="shared" si="5"/>
        <v xml:space="preserve">    data_tu: "&lt;a href=\"09_glossary.html#data\" target=\"_blank\" data-bs-toggle=\"tooltip\" data-bs-title=\"Data: Information, commonly facts or numbers, that are collected and can be examined and/or measured to help guide decision-making.' (Kemp et al., 2022).\"&gt;Data&lt;button type=\"button\" class=\"btn btn-bd-tip-info-hidden btn-sm position-relative\"&gt;.&lt;span class=\"position-absolute top-0 start-100 translate-middle\"&gt;{{ icon_info }}&lt;/span&gt;&lt;/button&gt;&lt;/a&gt;"</v>
      </c>
      <c r="R91" t="b" cm="1">
        <f t="array" ref="R91">SUMPRODUCT(--EXACT($J$2:$J$485,J91))&gt;1</f>
        <v>0</v>
      </c>
      <c r="S91" t="s">
        <v>4945</v>
      </c>
    </row>
    <row r="92" spans="1:19">
      <c r="A92" s="39">
        <v>3</v>
      </c>
      <c r="B92" s="39" t="s">
        <v>1481</v>
      </c>
      <c r="C92" s="39"/>
      <c r="D92" s="39" t="s">
        <v>1271</v>
      </c>
      <c r="E92" s="39" t="s">
        <v>1016</v>
      </c>
      <c r="F92" s="39" t="s">
        <v>334</v>
      </c>
      <c r="G92" s="51" t="str">
        <f>VLOOKUP(F92,glossary!H:L,2,FALSE)</f>
        <v>Deployment Area Photo Numbers</v>
      </c>
      <c r="H92" s="43" t="s">
        <v>334</v>
      </c>
      <c r="I92" s="57" t="str">
        <f t="shared" si="3"/>
        <v>deployment_area_photo_numbers_tu</v>
      </c>
      <c r="J92" s="54" t="s">
        <v>745</v>
      </c>
      <c r="K92" s="51" t="str">
        <f>VLOOKUP(F92,glossary!H:L,5,FALSE)</f>
        <v>The image numbers for the deployment area photos (if collected, e.g., 'DSC  100'). These are optionally documented on a Camera Deployment Field Datasheet for each set of camera deployment area photos. Leave blank if not applicable.</v>
      </c>
      <c r="L92" t="s">
        <v>1751</v>
      </c>
      <c r="M92" s="39" t="str">
        <f t="shared" si="4"/>
        <v>{{ deployment_area_photo_numbers_tu }}</v>
      </c>
      <c r="N92" t="s">
        <v>902</v>
      </c>
      <c r="O92" s="13" t="s">
        <v>1907</v>
      </c>
      <c r="P92" t="s">
        <v>4742</v>
      </c>
      <c r="Q92" t="str">
        <f t="shared" si="5"/>
        <v xml:space="preserve">    deployment_area_photo_numbers_tu: "&lt;a href=\"09_glossary.html#deployment_area_photo_numbers\" target=\"_blank\" data-bs-toggle=\"tooltip\" data-bs-title=\"Deployment Area Photo Numbers: The image numbers for the deployment area photos (if collected, e.g., 'DSC  100'). These are optionally documented on a Camera Deployment Field Datasheet for each set of camera deployment area photos. Leave blank if not applicable.\"&gt;Deployment Area Photo Numbers&lt;button type=\"button\" class=\"btn btn-bd-tip-info-hidden btn-sm position-relative\"&gt;.&lt;span class=\"position-absolute top-0 start-100 translate-middle\"&gt;{{ icon_info }}&lt;/span&gt;&lt;/button&gt;&lt;/a&gt;"</v>
      </c>
      <c r="R92" t="b" cm="1">
        <f t="array" ref="R92">SUMPRODUCT(--EXACT($J$2:$J$485,J92))&gt;1</f>
        <v>0</v>
      </c>
      <c r="S92" t="s">
        <v>4946</v>
      </c>
    </row>
    <row r="93" spans="1:19">
      <c r="A93" s="39">
        <v>3</v>
      </c>
      <c r="B93" s="39" t="s">
        <v>1481</v>
      </c>
      <c r="C93" s="39"/>
      <c r="D93" s="39" t="s">
        <v>1271</v>
      </c>
      <c r="E93" s="39" t="s">
        <v>1016</v>
      </c>
      <c r="F93" s="39" t="s">
        <v>333</v>
      </c>
      <c r="G93" s="51" t="str">
        <f>VLOOKUP(F93,glossary!H:L,2,FALSE)</f>
        <v>Deployment Area Photos Taken</v>
      </c>
      <c r="H93" s="43" t="s">
        <v>333</v>
      </c>
      <c r="I93" s="57" t="str">
        <f t="shared" si="3"/>
        <v>deployment_area_photos_taken_tu</v>
      </c>
      <c r="J93" s="54" t="s">
        <v>746</v>
      </c>
      <c r="K93" s="51" t="str">
        <f>VLOOKUP(F93,glossary!H:L,5,FALSE)</f>
        <v>Whether deployment area photos were taken (yes*/no; optional). The recommendation includes collecting four photos taken from the centre of the target detection zone (Figure 5), facing each of the four cardinal directions.</v>
      </c>
      <c r="L93" t="s">
        <v>1748</v>
      </c>
      <c r="M93" s="39" t="str">
        <f t="shared" si="4"/>
        <v>{{ deployment_area_photos_taken_tu }}</v>
      </c>
      <c r="N93" t="s">
        <v>902</v>
      </c>
      <c r="O93" s="13" t="s">
        <v>1907</v>
      </c>
      <c r="P93" t="s">
        <v>4742</v>
      </c>
      <c r="Q93" t="str">
        <f t="shared" si="5"/>
        <v xml:space="preserve">    deployment_area_photos_taken_tu: "&lt;a href=\"09_glossary.html#deployment_area_photos_taken\" target=\"_blank\" data-bs-toggle=\"tooltip\" data-bs-title=\"Deployment Area Photos Taken: Whether deployment area photos were taken (yes*/no; optional). The recommendation includes collecting four photos taken from the centre of the target detection zone (Figure 5), facing each of the four cardinal directions.\"&gt;Deployment Area Photos Taken&lt;button type=\"button\" class=\"btn btn-bd-tip-info-hidden btn-sm position-relative\"&gt;.&lt;span class=\"position-absolute top-0 start-100 translate-middle\"&gt;{{ icon_info }}&lt;/span&gt;&lt;/button&gt;&lt;/a&gt;"</v>
      </c>
      <c r="R93" t="b" cm="1">
        <f t="array" ref="R93">SUMPRODUCT(--EXACT($J$2:$J$485,J93))&gt;1</f>
        <v>0</v>
      </c>
      <c r="S93" t="s">
        <v>4947</v>
      </c>
    </row>
    <row r="94" spans="1:19">
      <c r="A94" s="39">
        <v>3</v>
      </c>
      <c r="B94" s="39" t="s">
        <v>1481</v>
      </c>
      <c r="C94" s="39"/>
      <c r="D94" s="39" t="s">
        <v>1270</v>
      </c>
      <c r="E94" s="39" t="s">
        <v>1016</v>
      </c>
      <c r="F94" s="39" t="s">
        <v>214</v>
      </c>
      <c r="G94" s="51" t="str">
        <f>VLOOKUP(F94,glossary!H:L,2,FALSE)</f>
        <v>Deployment area photos</v>
      </c>
      <c r="H94" s="43" t="s">
        <v>214</v>
      </c>
      <c r="I94" s="57" t="str">
        <f t="shared" si="3"/>
        <v>deployment_area_photos_tl</v>
      </c>
      <c r="J94" s="55" t="s">
        <v>937</v>
      </c>
      <c r="K94" s="51" t="str">
        <f>VLOOKUP(F94,glossary!H:L,5,FALSE)</f>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c r="L94" t="s">
        <v>1750</v>
      </c>
      <c r="M94" s="39" t="str">
        <f t="shared" si="4"/>
        <v>{{ deployment_area_photos_tl }}</v>
      </c>
      <c r="N94" t="s">
        <v>902</v>
      </c>
      <c r="O94" s="13" t="s">
        <v>1907</v>
      </c>
      <c r="P94" t="s">
        <v>4742</v>
      </c>
      <c r="Q94" t="str">
        <f t="shared" si="5"/>
        <v xml:space="preserve">    deployment_area_photos_tl: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v>
      </c>
      <c r="R94" t="b" cm="1">
        <f t="array" ref="R94">SUMPRODUCT(--EXACT($J$2:$J$485,J94))&gt;1</f>
        <v>0</v>
      </c>
      <c r="S94" t="s">
        <v>4948</v>
      </c>
    </row>
    <row r="95" spans="1:19">
      <c r="A95" s="39">
        <v>3</v>
      </c>
      <c r="B95" s="39" t="s">
        <v>1481</v>
      </c>
      <c r="C95" s="39"/>
      <c r="D95" s="39" t="s">
        <v>1271</v>
      </c>
      <c r="E95" s="39" t="s">
        <v>1016</v>
      </c>
      <c r="F95" s="39" t="s">
        <v>214</v>
      </c>
      <c r="G95" s="51" t="str">
        <f>VLOOKUP(F95,glossary!H:L,2,FALSE)</f>
        <v>Deployment area photos</v>
      </c>
      <c r="H95" s="43" t="s">
        <v>214</v>
      </c>
      <c r="I95" s="57" t="str">
        <f t="shared" si="3"/>
        <v>deployment_area_photos_tu</v>
      </c>
      <c r="J95" s="54" t="s">
        <v>215</v>
      </c>
      <c r="K95" s="51" t="str">
        <f>VLOOKUP(F95,glossary!H:L,5,FALSE)</f>
        <v>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v>
      </c>
      <c r="L95" t="s">
        <v>1749</v>
      </c>
      <c r="M95" s="39" t="str">
        <f t="shared" si="4"/>
        <v>{{ deployment_area_photos_tu }}</v>
      </c>
      <c r="N95" t="s">
        <v>902</v>
      </c>
      <c r="O95" s="13" t="s">
        <v>1907</v>
      </c>
      <c r="P95" t="s">
        <v>4742</v>
      </c>
      <c r="Q95" t="str">
        <f t="shared" si="5"/>
        <v xml:space="preserve">    deployment_area_photos_tu: "&lt;a href=\"09_glossary.html#deployment_area_photos\" target=\"_blank\" data-bs-toggle=\"tooltip\" data-bs-title=\"Deployment area photos: Photos of the area around the camera location, collected as a permanent, visual record of the FOV Target Features, Camera Location Characteristics, environmental conditions (e.g., vegetation, ecosite, weather) or other variables of interest. The recommendation includes collecting four photos taken from the centre of the target detection zone (Figure 5), facing each of the four cardinal directions. The documentation of the collection of these photos is recorded as 'Deployment Area Photos Taken' (Y*/N).\"&gt;Deployment area photos&lt;button type=\"button\" class=\"btn btn-bd-tip-info-hidden btn-sm position-relative\"&gt;.&lt;span class=\"position-absolute top-0 start-100 translate-middle\"&gt;{{ icon_info }}&lt;/span&gt;&lt;/button&gt;&lt;/a&gt;"</v>
      </c>
      <c r="R95" t="b" cm="1">
        <f t="array" ref="R95">SUMPRODUCT(--EXACT($J$2:$J$485,J95))&gt;1</f>
        <v>0</v>
      </c>
      <c r="S95" t="s">
        <v>4949</v>
      </c>
    </row>
    <row r="96" spans="1:19">
      <c r="A96" s="39">
        <v>3</v>
      </c>
      <c r="B96" s="39" t="s">
        <v>1481</v>
      </c>
      <c r="C96" s="39"/>
      <c r="D96" s="39" t="s">
        <v>1271</v>
      </c>
      <c r="E96" s="39" t="s">
        <v>1016</v>
      </c>
      <c r="F96" s="39" t="s">
        <v>331</v>
      </c>
      <c r="G96" s="51" t="str">
        <f>VLOOKUP(F96,glossary!H:L,2,FALSE)</f>
        <v>Deployment Comments</v>
      </c>
      <c r="H96" s="43" t="s">
        <v>331</v>
      </c>
      <c r="I96" s="57" t="str">
        <f t="shared" si="3"/>
        <v>deployment_comments_tu</v>
      </c>
      <c r="J96" s="54" t="s">
        <v>747</v>
      </c>
      <c r="K96" s="51" t="str">
        <f>VLOOKUP(F96,glossary!H:L,5,FALSE)</f>
        <v>Comments describing additional details about the deployment.</v>
      </c>
      <c r="L96" t="s">
        <v>1747</v>
      </c>
      <c r="M96" s="39" t="str">
        <f t="shared" si="4"/>
        <v>{{ deployment_comments_tu }}</v>
      </c>
      <c r="N96" t="s">
        <v>902</v>
      </c>
      <c r="O96" s="13" t="s">
        <v>1907</v>
      </c>
      <c r="P96" t="s">
        <v>4742</v>
      </c>
      <c r="Q96" t="str">
        <f t="shared" si="5"/>
        <v xml:space="preserve">    deployment_comments_tu: "&lt;a href=\"09_glossary.html#deployment_comments\" target=\"_blank\" data-bs-toggle=\"tooltip\" data-bs-title=\"Deployment Comments: Comments describing additional details about the deployment.\"&gt;Deployment Comments&lt;button type=\"button\" class=\"btn btn-bd-tip-info-hidden btn-sm position-relative\"&gt;.&lt;span class=\"position-absolute top-0 start-100 translate-middle\"&gt;{{ icon_info }}&lt;/span&gt;&lt;/button&gt;&lt;/a&gt;"</v>
      </c>
      <c r="R96" t="b" cm="1">
        <f t="array" ref="R96">SUMPRODUCT(--EXACT($J$2:$J$485,J96))&gt;1</f>
        <v>0</v>
      </c>
      <c r="S96" t="s">
        <v>4950</v>
      </c>
    </row>
    <row r="97" spans="1:19">
      <c r="A97" s="39">
        <v>3</v>
      </c>
      <c r="B97" s="39" t="s">
        <v>1481</v>
      </c>
      <c r="C97" s="39"/>
      <c r="D97" s="39" t="s">
        <v>1271</v>
      </c>
      <c r="E97" s="39" t="s">
        <v>1016</v>
      </c>
      <c r="F97" s="39" t="s">
        <v>295</v>
      </c>
      <c r="G97" s="51" t="str">
        <f>VLOOKUP(F97,glossary!H:L,2,FALSE)</f>
        <v>Deployment Crew</v>
      </c>
      <c r="H97" s="43" t="s">
        <v>295</v>
      </c>
      <c r="I97" s="57" t="str">
        <f t="shared" si="3"/>
        <v>deployment_crew_tu</v>
      </c>
      <c r="J97" s="54" t="s">
        <v>695</v>
      </c>
      <c r="K97" s="51" t="str">
        <f>VLOOKUP(F97,glossary!H:L,5,FALSE)</f>
        <v>The first and last names of the individuals who collected data during the deployment visit.</v>
      </c>
      <c r="L97" t="s">
        <v>1746</v>
      </c>
      <c r="M97" s="39" t="str">
        <f t="shared" si="4"/>
        <v>{{ deployment_crew_tu }}</v>
      </c>
      <c r="N97" t="s">
        <v>902</v>
      </c>
      <c r="O97" s="13" t="s">
        <v>1907</v>
      </c>
      <c r="P97" t="s">
        <v>4742</v>
      </c>
      <c r="Q97" t="str">
        <f t="shared" si="5"/>
        <v xml:space="preserve">    deployment_crew_tu: "&lt;a href=\"09_glossary.html#deployment_crew\" target=\"_blank\" data-bs-toggle=\"tooltip\" data-bs-title=\"Deployment Crew: The first and last names of the individuals who collected data during the deployment visit.\"&gt;Deployment Crew&lt;button type=\"button\" class=\"btn btn-bd-tip-info-hidden btn-sm position-relative\"&gt;.&lt;span class=\"position-absolute top-0 start-100 translate-middle\"&gt;{{ icon_info }}&lt;/span&gt;&lt;/button&gt;&lt;/a&gt;"</v>
      </c>
      <c r="R97" t="b" cm="1">
        <f t="array" ref="R97">SUMPRODUCT(--EXACT($J$2:$J$485,J97))&gt;1</f>
        <v>0</v>
      </c>
      <c r="S97" t="s">
        <v>4951</v>
      </c>
    </row>
    <row r="98" spans="1:19">
      <c r="A98" s="39">
        <v>1</v>
      </c>
      <c r="B98" s="39" t="s">
        <v>1127</v>
      </c>
      <c r="C98" s="39"/>
      <c r="D98" s="39" t="s">
        <v>1271</v>
      </c>
      <c r="E98" s="39" t="s">
        <v>1846</v>
      </c>
      <c r="F98" s="39" t="s">
        <v>293</v>
      </c>
      <c r="G98" s="51" t="str">
        <f>VLOOKUP(F98,glossary!H:L,2,FALSE)</f>
        <v>Deployment End Date Time (DD-MMM-YYYY HH:MM:SS)</v>
      </c>
      <c r="H98" s="39" t="s">
        <v>293</v>
      </c>
      <c r="I98" s="57" t="str">
        <f t="shared" si="3"/>
        <v>deployment_end_date_time_tu_nu</v>
      </c>
      <c r="J98" s="51" t="s">
        <v>1131</v>
      </c>
      <c r="K98" s="51" t="str">
        <f>VLOOKUP(F98,glossary!H:L,5,FALSE)</f>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c r="L98" s="39" t="s">
        <v>1152</v>
      </c>
      <c r="M98" s="39" t="str">
        <f t="shared" si="4"/>
        <v>{{ deployment_end_date_time_tu_nu }}</v>
      </c>
      <c r="N98" t="s">
        <v>902</v>
      </c>
      <c r="O98" s="13" t="s">
        <v>1907</v>
      </c>
      <c r="P98" t="s">
        <v>4742</v>
      </c>
      <c r="Q98" t="str">
        <f t="shared" si="5"/>
        <v xml:space="preserve">    deployment_end_date_time_tu_nu: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Time&lt;button type=\"button\" class=\"btn btn-bd-tip-info-hidden btn-sm position-relative\"&gt;.&lt;span class=\"position-absolute top-0 start-100 translate-middle\"&gt;{{ icon_info }}&lt;/span&gt;&lt;/button&gt;&lt;/a&gt;"</v>
      </c>
      <c r="R98" t="b" cm="1">
        <f t="array" ref="R98">SUMPRODUCT(--EXACT($J$2:$J$485,J98))&gt;1</f>
        <v>0</v>
      </c>
      <c r="S98" t="s">
        <v>4952</v>
      </c>
    </row>
    <row r="99" spans="1:19">
      <c r="A99" s="39">
        <v>3</v>
      </c>
      <c r="B99" s="39" t="s">
        <v>1481</v>
      </c>
      <c r="C99" s="39"/>
      <c r="D99" s="39" t="s">
        <v>1271</v>
      </c>
      <c r="E99" s="39" t="s">
        <v>1840</v>
      </c>
      <c r="F99" s="39" t="s">
        <v>293</v>
      </c>
      <c r="G99" s="51" t="str">
        <f>VLOOKUP(F99,glossary!H:L,2,FALSE)</f>
        <v>Deployment End Date Time (DD-MMM-YYYY HH:MM:SS)</v>
      </c>
      <c r="H99" s="43" t="s">
        <v>293</v>
      </c>
      <c r="I99" s="57" t="str">
        <f t="shared" si="3"/>
        <v>deployment_end_date_time_tu_u</v>
      </c>
      <c r="J99" s="54" t="s">
        <v>696</v>
      </c>
      <c r="K99" s="51" t="str">
        <f>VLOOKUP(F99,glossary!H:L,5,FALSE)</f>
        <v>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v>
      </c>
      <c r="L99" t="s">
        <v>1745</v>
      </c>
      <c r="M99" s="39" t="str">
        <f t="shared" si="4"/>
        <v>{{ deployment_end_date_time_tu_u }}</v>
      </c>
      <c r="N99" t="s">
        <v>902</v>
      </c>
      <c r="O99" s="13" t="s">
        <v>1907</v>
      </c>
      <c r="P99" t="s">
        <v>4742</v>
      </c>
      <c r="Q99" t="str">
        <f t="shared" si="5"/>
        <v xml:space="preserve">    deployment_end_date_time_tu_u: "&lt;a href=\"09_glossary.html#deployment_end_date_time\" target=\"_blank\" data-bs-toggle=\"tooltip\" data-bs-title=\"Deployment End Date Time (DD-MMM-YYYY HH:MM:SS): The date and time that the data was retrieved for a specific deployment (e.g., 27-Jan-2019 23:00:00). The Deployment End Date Time may not coincide with when the last image or video was collected (i.e., the Image Set End Date Time). Recording this field allows users to account for deployments where no images were captured and to confirm the last date and time that the camera was active.\"&gt;Deployment End Date Time (DD-MMM-YYYY HH:MM:SS)&lt;button type=\"button\" class=\"btn btn-bd-tip-info-hidden btn-sm position-relative\"&gt;.&lt;span class=\"position-absolute top-0 start-100 translate-middle\"&gt;{{ icon_info }}&lt;/span&gt;&lt;/button&gt;&lt;/a&gt;"</v>
      </c>
      <c r="R99" t="b" cm="1">
        <f t="array" ref="R99">SUMPRODUCT(--EXACT($J$2:$J$485,J99))&gt;1</f>
        <v>0</v>
      </c>
      <c r="S99" t="s">
        <v>4953</v>
      </c>
    </row>
    <row r="100" spans="1:19">
      <c r="A100" s="39">
        <v>3</v>
      </c>
      <c r="B100" s="39" t="s">
        <v>1481</v>
      </c>
      <c r="C100" s="39"/>
      <c r="D100" s="39" t="s">
        <v>1271</v>
      </c>
      <c r="E100" s="39" t="s">
        <v>1016</v>
      </c>
      <c r="F100" s="39" t="s">
        <v>1314</v>
      </c>
      <c r="G100" s="51" t="str">
        <f>VLOOKUP(F100,glossary!H:L,2,FALSE)</f>
        <v>Deployment Image Count</v>
      </c>
      <c r="H100" s="43" t="s">
        <v>1314</v>
      </c>
      <c r="I100" s="57" t="str">
        <f t="shared" si="3"/>
        <v>deployment_img_count_tu</v>
      </c>
      <c r="J100" s="54" t="s">
        <v>748</v>
      </c>
      <c r="K100" s="51" t="str">
        <f>VLOOKUP(F100,glossary!H:L,5,FALSE)</f>
        <v>The total number of images collected during the deployment, including false triggers (i.e., empty images with no wildlife or human present species) and those triggered by a time-lapse setting (if applicable).</v>
      </c>
      <c r="L100" t="s">
        <v>1744</v>
      </c>
      <c r="M100" s="39" t="str">
        <f t="shared" si="4"/>
        <v>{{ deployment_img_count_tu }}</v>
      </c>
      <c r="N100" t="s">
        <v>902</v>
      </c>
      <c r="O100" s="13" t="s">
        <v>1907</v>
      </c>
      <c r="P100" t="s">
        <v>4742</v>
      </c>
      <c r="Q100" t="str">
        <f t="shared" si="5"/>
        <v xml:space="preserve">    deployment_img_count_tu: "&lt;a href=\"09_glossary.html#deployment_img_count\" target=\"_blank\" data-bs-toggle=\"tooltip\" data-bs-title=\"Deployment Image Count: The total number of images collected during the deployment, including false triggers (i.e., empty images with no wildlife or human present species) and those triggered by a time-lapse setting (if applicable).\"&gt;Deployment Image Count&lt;button type=\"button\" class=\"btn btn-bd-tip-info-hidden btn-sm position-relative\"&gt;.&lt;span class=\"position-absolute top-0 start-100 translate-middle\"&gt;{{ icon_info }}&lt;/span&gt;&lt;/button&gt;&lt;/a&gt;"</v>
      </c>
      <c r="R100" t="b" cm="1">
        <f t="array" ref="R100">SUMPRODUCT(--EXACT($J$2:$J$485,J100))&gt;1</f>
        <v>0</v>
      </c>
      <c r="S100" t="s">
        <v>4954</v>
      </c>
    </row>
    <row r="101" spans="1:19">
      <c r="A101" s="39">
        <v>3</v>
      </c>
      <c r="B101" s="39" t="s">
        <v>1481</v>
      </c>
      <c r="C101" s="39"/>
      <c r="D101" s="39" t="s">
        <v>1270</v>
      </c>
      <c r="E101" s="39" t="s">
        <v>1016</v>
      </c>
      <c r="F101" s="39" t="s">
        <v>211</v>
      </c>
      <c r="G101" s="51" t="str">
        <f>VLOOKUP(F101,glossary!H:L,2,FALSE)</f>
        <v>Deployment metadata</v>
      </c>
      <c r="H101" s="43" t="s">
        <v>211</v>
      </c>
      <c r="I101" s="57" t="str">
        <f t="shared" si="3"/>
        <v>deployment_metadata_tl</v>
      </c>
      <c r="J101" s="55" t="s">
        <v>938</v>
      </c>
      <c r="K101" s="51" t="str">
        <f>VLOOKUP(F101,glossary!H:L,5,FALSE)</f>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c r="L101" t="s">
        <v>1743</v>
      </c>
      <c r="M101" s="39" t="str">
        <f t="shared" si="4"/>
        <v>{{ deployment_metadata_tl }}</v>
      </c>
      <c r="N101" t="s">
        <v>902</v>
      </c>
      <c r="O101" s="13" t="s">
        <v>1907</v>
      </c>
      <c r="P101" t="s">
        <v>4742</v>
      </c>
      <c r="Q101" t="str">
        <f t="shared" si="5"/>
        <v xml:space="preserve">    deployment_metadata_tl: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v>
      </c>
      <c r="R101" t="b" cm="1">
        <f t="array" ref="R101">SUMPRODUCT(--EXACT($J$2:$J$485,J101))&gt;1</f>
        <v>0</v>
      </c>
      <c r="S101" t="s">
        <v>4955</v>
      </c>
    </row>
    <row r="102" spans="1:19">
      <c r="A102" s="39">
        <v>3</v>
      </c>
      <c r="B102" s="39" t="s">
        <v>1481</v>
      </c>
      <c r="C102" s="39"/>
      <c r="D102" s="39" t="s">
        <v>1271</v>
      </c>
      <c r="E102" s="39" t="s">
        <v>1016</v>
      </c>
      <c r="F102" s="39" t="s">
        <v>211</v>
      </c>
      <c r="G102" s="51" t="str">
        <f>VLOOKUP(F102,glossary!H:L,2,FALSE)</f>
        <v>Deployment metadata</v>
      </c>
      <c r="H102" s="43" t="s">
        <v>211</v>
      </c>
      <c r="I102" s="57" t="str">
        <f t="shared" si="3"/>
        <v>deployment_metadata_tu</v>
      </c>
      <c r="J102" s="54" t="s">
        <v>213</v>
      </c>
      <c r="K102" s="51" t="str">
        <f>VLOOKUP(F102,glossary!H:L,5,FALSE)</f>
        <v>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v>
      </c>
      <c r="L102" t="s">
        <v>1742</v>
      </c>
      <c r="M102" s="39" t="str">
        <f t="shared" si="4"/>
        <v>{{ deployment_metadata_tu }}</v>
      </c>
      <c r="N102" t="s">
        <v>902</v>
      </c>
      <c r="O102" s="13" t="s">
        <v>1907</v>
      </c>
      <c r="P102" t="s">
        <v>4742</v>
      </c>
      <c r="Q102" t="str">
        <f t="shared" si="5"/>
        <v xml:space="preserve">    deployment_metadata_tu: "&lt;a href=\"09_glossary.html#deployment_metadata\" target=\"_blank\" data-bs-toggle=\"tooltip\" data-bs-title=\"Deployment metadata: Metadata that is collected each time a camera is deployed. Each deployment event should have its own Camera Deployment Field Datasheet. The relevant metadata fields that should be collected differ when a camera is deployed vs. serviced or retrieved.&lt;br&gt;&lt;br&gt;Refer to Appendix A - Table A5 and Camera Deployment Field Datasheet.\"&gt;Deployment metadata&lt;button type=\"button\" class=\"btn btn-bd-tip-info-hidden btn-sm position-relative\"&gt;.&lt;span class=\"position-absolute top-0 start-100 translate-middle\"&gt;{{ icon_info }}&lt;/span&gt;&lt;/button&gt;&lt;/a&gt;"</v>
      </c>
      <c r="R102" t="b" cm="1">
        <f t="array" ref="R102">SUMPRODUCT(--EXACT($J$2:$J$485,J102))&gt;1</f>
        <v>0</v>
      </c>
      <c r="S102" t="s">
        <v>4956</v>
      </c>
    </row>
    <row r="103" spans="1:19">
      <c r="A103" s="39">
        <v>3</v>
      </c>
      <c r="B103" s="39" t="s">
        <v>1481</v>
      </c>
      <c r="C103" s="39"/>
      <c r="D103" s="39" t="s">
        <v>1271</v>
      </c>
      <c r="E103" s="39" t="s">
        <v>1016</v>
      </c>
      <c r="F103" s="39" t="s">
        <v>292</v>
      </c>
      <c r="G103" s="51" t="str">
        <f>VLOOKUP(F103,glossary!H:L,2,FALSE)</f>
        <v>Deployment Name</v>
      </c>
      <c r="H103" s="43" t="s">
        <v>292</v>
      </c>
      <c r="I103" s="57" t="str">
        <f t="shared" si="3"/>
        <v>deployment_name_tu</v>
      </c>
      <c r="J103" s="54" t="s">
        <v>697</v>
      </c>
      <c r="K103" s="51" t="str">
        <f>VLOOKUP(F103,glossary!H:L,5,FALSE)</f>
        <v>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v>
      </c>
      <c r="L103" t="s">
        <v>1741</v>
      </c>
      <c r="M103" s="39" t="str">
        <f t="shared" si="4"/>
        <v>{{ deployment_name_tu }}</v>
      </c>
      <c r="N103" t="s">
        <v>902</v>
      </c>
      <c r="O103" s="13" t="s">
        <v>1907</v>
      </c>
      <c r="P103" t="s">
        <v>4742</v>
      </c>
      <c r="Q103" t="str">
        <f t="shared" si="5"/>
        <v xml:space="preserve">    deployment_name_tu: "&lt;a href=\"09_glossary.html#deployment_name\" target=\"_blank\" data-bs-toggle=\"tooltip\" data-bs-title=\"Deployment Name: A unique alphanumeric identifier for a unique camera deployed during a specific survey period (ideally recorded as: 'Camera Location Name'_'Deployment Start Date' (or …_'Deployment End Date') (e.g., 'bh1_17-Jul-2018' or 'bh1_17-Jul-2018_21-Jan-2019'). &lt;br&gt; &lt;br&gt; Alternative naming conventions may be used, but the goal should be to minimize duplicate Image Names.\"&gt;Deployment Name&lt;button type=\"button\" class=\"btn btn-bd-tip-info-hidden btn-sm position-relative\"&gt;.&lt;span class=\"position-absolute top-0 start-100 translate-middle\"&gt;{{ icon_info }}&lt;/span&gt;&lt;/button&gt;&lt;/a&gt;"</v>
      </c>
      <c r="R103" t="b" cm="1">
        <f t="array" ref="R103">SUMPRODUCT(--EXACT($J$2:$J$485,J103))&gt;1</f>
        <v>0</v>
      </c>
      <c r="S103" t="s">
        <v>4957</v>
      </c>
    </row>
    <row r="104" spans="1:19">
      <c r="A104" s="39">
        <v>1</v>
      </c>
      <c r="B104" s="39" t="s">
        <v>1127</v>
      </c>
      <c r="C104" s="39"/>
      <c r="D104" s="39" t="s">
        <v>1271</v>
      </c>
      <c r="E104" s="39" t="s">
        <v>1846</v>
      </c>
      <c r="F104" s="39" t="s">
        <v>290</v>
      </c>
      <c r="G104" s="51" t="str">
        <f>VLOOKUP(F104,glossary!H:L,2,FALSE)</f>
        <v>Deployment Start Date Time (DD-MMM-YYYY HH:MM:SS)</v>
      </c>
      <c r="H104" s="39" t="s">
        <v>290</v>
      </c>
      <c r="I104" s="57" t="str">
        <f t="shared" si="3"/>
        <v>deployment_start_date_time_tu_nu</v>
      </c>
      <c r="J104" s="51" t="s">
        <v>1130</v>
      </c>
      <c r="K104" s="51" t="str">
        <f>VLOOKUP(F104,glossary!H:L,5,FALSE)</f>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c r="L104" s="39" t="s">
        <v>1153</v>
      </c>
      <c r="M104" s="39" t="str">
        <f t="shared" si="4"/>
        <v>{{ deployment_start_date_time_tu_nu }}</v>
      </c>
      <c r="N104" t="s">
        <v>902</v>
      </c>
      <c r="O104" s="13" t="s">
        <v>1907</v>
      </c>
      <c r="P104" t="s">
        <v>4742</v>
      </c>
      <c r="Q104" t="str">
        <f t="shared" si="5"/>
        <v xml:space="preserve">    deployment_start_date_time_tu_nu: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Time&lt;button type=\"button\" class=\"btn btn-bd-tip-info-hidden btn-sm position-relative\"&gt;.&lt;span class=\"position-absolute top-0 start-100 translate-middle\"&gt;{{ icon_info }}&lt;/span&gt;&lt;/button&gt;&lt;/a&gt;"</v>
      </c>
      <c r="R104" t="b" cm="1">
        <f t="array" ref="R104">SUMPRODUCT(--EXACT($J$2:$J$485,J104))&gt;1</f>
        <v>0</v>
      </c>
      <c r="S104" t="s">
        <v>4958</v>
      </c>
    </row>
    <row r="105" spans="1:19">
      <c r="A105" s="39">
        <v>3</v>
      </c>
      <c r="B105" s="39" t="s">
        <v>1481</v>
      </c>
      <c r="C105" s="39"/>
      <c r="D105" s="39" t="s">
        <v>1271</v>
      </c>
      <c r="E105" s="39" t="s">
        <v>1840</v>
      </c>
      <c r="F105" s="39" t="s">
        <v>290</v>
      </c>
      <c r="G105" s="51" t="str">
        <f>VLOOKUP(F105,glossary!H:L,2,FALSE)</f>
        <v>Deployment Start Date Time (DD-MMM-YYYY HH:MM:SS)</v>
      </c>
      <c r="H105" s="43" t="s">
        <v>290</v>
      </c>
      <c r="I105" s="57" t="str">
        <f t="shared" si="3"/>
        <v>deployment_start_date_time_tu_u</v>
      </c>
      <c r="J105" s="54" t="s">
        <v>698</v>
      </c>
      <c r="K105" s="51" t="str">
        <f>VLOOKUP(F105,glossary!H:L,5,FALSE)</f>
        <v>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v>
      </c>
      <c r="L105" t="s">
        <v>1740</v>
      </c>
      <c r="M105" s="39" t="str">
        <f t="shared" si="4"/>
        <v>{{ deployment_start_date_time_tu_u }}</v>
      </c>
      <c r="N105" t="s">
        <v>902</v>
      </c>
      <c r="O105" s="13" t="s">
        <v>1907</v>
      </c>
      <c r="P105" t="s">
        <v>4742</v>
      </c>
      <c r="Q105" t="str">
        <f t="shared" si="5"/>
        <v xml:space="preserve">    deployment_start_date_time_tu_u: "&lt;a href=\"09_glossary.html#deployment_start_date_time\" target=\"_blank\" data-bs-toggle=\"tooltip\" data-bs-title=\"Deployment Start Date Time (DD-MMM-YYYY HH:MM:SS): The date and time that a camera was placed for a specific deployment (e.g., 17-Jan-2018 10:34:22). &lt;br&gt;&lt;br&gt;The Deployment Start Date Time may not coincide with when the first image or video was collected (i.e., the Image Set Start Date Time). Recording this field allows users to account for deployments where no images were captured and to confirm the first date and time a camera was active.\"&gt;Deployment Start Date Time (DD-MMM-YYYY HH:MM:SS)&lt;button type=\"button\" class=\"btn btn-bd-tip-info-hidden btn-sm position-relative\"&gt;.&lt;span class=\"position-absolute top-0 start-100 translate-middle\"&gt;{{ icon_info }}&lt;/span&gt;&lt;/button&gt;&lt;/a&gt;"</v>
      </c>
      <c r="R105" t="b" cm="1">
        <f t="array" ref="R105">SUMPRODUCT(--EXACT($J$2:$J$485,J105))&gt;1</f>
        <v>0</v>
      </c>
      <c r="S105" t="s">
        <v>4959</v>
      </c>
    </row>
    <row r="106" spans="1:19">
      <c r="A106" s="39">
        <v>2</v>
      </c>
      <c r="B106" s="39" t="s">
        <v>1488</v>
      </c>
      <c r="C106" s="39"/>
      <c r="D106" s="39" t="s">
        <v>1270</v>
      </c>
      <c r="E106" s="39" t="s">
        <v>1016</v>
      </c>
      <c r="F106" s="39" t="s">
        <v>216</v>
      </c>
      <c r="G106" s="51" t="str">
        <f>VLOOKUP(F106,glossary!H:L,2,FALSE)</f>
        <v>Deployment</v>
      </c>
      <c r="H106" s="39" t="s">
        <v>216</v>
      </c>
      <c r="I106" s="57" t="str">
        <f t="shared" si="3"/>
        <v>deployment_tl</v>
      </c>
      <c r="J106" s="51" t="s">
        <v>216</v>
      </c>
      <c r="K106" s="51" t="str">
        <f>VLOOKUP(F106,glossary!H:L,5,FALSE)</f>
        <v>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c r="L106" s="39" t="s">
        <v>1753</v>
      </c>
      <c r="M106" s="39" t="str">
        <f t="shared" si="4"/>
        <v>{{ deployment_tl }}</v>
      </c>
      <c r="N106" t="s">
        <v>902</v>
      </c>
      <c r="O106" s="13" t="s">
        <v>1907</v>
      </c>
      <c r="P106" t="s">
        <v>4742</v>
      </c>
      <c r="Q106" t="str">
        <f t="shared" si="5"/>
        <v xml:space="preserve">    deployment_tl: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v>
      </c>
      <c r="R106" t="b" cm="1">
        <f t="array" ref="R106">SUMPRODUCT(--EXACT($J$2:$J$485,J106))&gt;1</f>
        <v>0</v>
      </c>
      <c r="S106" t="s">
        <v>4960</v>
      </c>
    </row>
    <row r="107" spans="1:19">
      <c r="A107" s="39">
        <v>2</v>
      </c>
      <c r="B107" s="39" t="s">
        <v>1488</v>
      </c>
      <c r="C107" s="39"/>
      <c r="D107" s="39" t="s">
        <v>1271</v>
      </c>
      <c r="E107" s="39" t="s">
        <v>1016</v>
      </c>
      <c r="F107" s="39" t="s">
        <v>216</v>
      </c>
      <c r="G107" s="51" t="str">
        <f>VLOOKUP(F107,glossary!H:L,2,FALSE)</f>
        <v>Deployment</v>
      </c>
      <c r="H107" s="39" t="s">
        <v>216</v>
      </c>
      <c r="I107" s="57" t="str">
        <f t="shared" si="3"/>
        <v>deployment_tu</v>
      </c>
      <c r="J107" s="51" t="s">
        <v>217</v>
      </c>
      <c r="K107" s="51" t="str">
        <f>VLOOKUP(F107,glossary!H:L,5,FALSE)</f>
        <v>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v>
      </c>
      <c r="L107" s="39" t="s">
        <v>1752</v>
      </c>
      <c r="M107" s="39" t="str">
        <f t="shared" si="4"/>
        <v>{{ deployment_tu }}</v>
      </c>
      <c r="N107" t="s">
        <v>902</v>
      </c>
      <c r="O107" s="13" t="s">
        <v>1907</v>
      </c>
      <c r="P107" t="s">
        <v>4742</v>
      </c>
      <c r="Q107" t="str">
        <f t="shared" si="5"/>
        <v xml:space="preserve">    deployment_tu: "&lt;a href=\"09_glossary.html#deployment\" target=\"_blank\" data-bs-toggle=\"tooltip\" data-bs-title=\"Deployment: A unique placement of a camera in space and time (recorded as 'Deployment Name'). There may be multiple deployments for one camera location. Deployments are often considered as the time between visits (i.e., deployment to service, service to service, and service to retrieval). Any change to camera location, sampling period, camera equipment (e.g., Trigger Sensitivity setting, becomes non-functioning), and*/or conditions (e.g., not baited then baited later; camera SD card replaced) should be documented as a unique deployment.\"&gt;Deployment&lt;button type=\"button\" class=\"btn btn-bd-tip-info-hidden btn-sm position-relative\"&gt;.&lt;span class=\"position-absolute top-0 start-100 translate-middle\"&gt;{{ icon_info }}&lt;/span&gt;&lt;/button&gt;&lt;/a&gt;"</v>
      </c>
      <c r="R107" t="b" cm="1">
        <f t="array" ref="R107">SUMPRODUCT(--EXACT($J$2:$J$485,J107))&gt;1</f>
        <v>0</v>
      </c>
      <c r="S107" t="s">
        <v>4961</v>
      </c>
    </row>
    <row r="108" spans="1:19">
      <c r="A108" s="39">
        <v>3</v>
      </c>
      <c r="B108" s="39" t="s">
        <v>1481</v>
      </c>
      <c r="C108" s="39"/>
      <c r="D108" s="39" t="s">
        <v>1270</v>
      </c>
      <c r="E108" s="39" t="s">
        <v>1016</v>
      </c>
      <c r="F108" s="39" t="s">
        <v>208</v>
      </c>
      <c r="G108" s="51" t="str">
        <f>VLOOKUP(F108,glossary!H:L,2,FALSE)</f>
        <v>Deployment visit</v>
      </c>
      <c r="H108" s="43" t="s">
        <v>208</v>
      </c>
      <c r="I108" s="57" t="str">
        <f t="shared" si="3"/>
        <v>deployment_visit_tl</v>
      </c>
      <c r="J108" s="55" t="s">
        <v>939</v>
      </c>
      <c r="K108" s="51" t="str">
        <f>VLOOKUP(F108,glossary!H:L,5,FALSE)</f>
        <v>When a crew has gone to a location to deploy a remote camera.</v>
      </c>
      <c r="L108" t="s">
        <v>1739</v>
      </c>
      <c r="M108" s="39" t="str">
        <f t="shared" si="4"/>
        <v>{{ deployment_visit_tl }}</v>
      </c>
      <c r="N108" t="s">
        <v>902</v>
      </c>
      <c r="O108" s="13" t="s">
        <v>1907</v>
      </c>
      <c r="P108" t="s">
        <v>4742</v>
      </c>
      <c r="Q108" t="str">
        <f t="shared" si="5"/>
        <v xml:space="preserve">    deployment_visit_tl: "&lt;a href=\"09_glossary.html#deployment_visit\" target=\"_blank\" data-bs-toggle=\"tooltip\" data-bs-title=\"Deployment visit: When a crew has gone to a location to deploy a remote camera.\"&gt;deployment visit&lt;button type=\"button\" class=\"btn btn-bd-tip-info-hidden btn-sm position-relative\"&gt;.&lt;span class=\"position-absolute top-0 start-100 translate-middle\"&gt;{{ icon_info }}&lt;/span&gt;&lt;/button&gt;&lt;/a&gt;"</v>
      </c>
      <c r="R108" t="b" cm="1">
        <f t="array" ref="R108">SUMPRODUCT(--EXACT($J$2:$J$485,J108))&gt;1</f>
        <v>0</v>
      </c>
      <c r="S108" t="s">
        <v>4962</v>
      </c>
    </row>
    <row r="109" spans="1:19">
      <c r="A109" s="39">
        <v>3</v>
      </c>
      <c r="B109" s="39" t="s">
        <v>1481</v>
      </c>
      <c r="C109" s="39"/>
      <c r="D109" s="39" t="s">
        <v>1271</v>
      </c>
      <c r="E109" s="39" t="s">
        <v>1016</v>
      </c>
      <c r="F109" s="39" t="s">
        <v>208</v>
      </c>
      <c r="G109" s="51" t="str">
        <f>VLOOKUP(F109,glossary!H:L,2,FALSE)</f>
        <v>Deployment visit</v>
      </c>
      <c r="H109" s="43" t="s">
        <v>208</v>
      </c>
      <c r="I109" s="57" t="str">
        <f t="shared" si="3"/>
        <v>deployment_visit_tu</v>
      </c>
      <c r="J109" s="54" t="s">
        <v>210</v>
      </c>
      <c r="K109" s="51" t="str">
        <f>VLOOKUP(F109,glossary!H:L,5,FALSE)</f>
        <v>When a crew has gone to a location to deploy a remote camera.</v>
      </c>
      <c r="L109" t="s">
        <v>1738</v>
      </c>
      <c r="M109" s="39" t="str">
        <f t="shared" si="4"/>
        <v>{{ deployment_visit_tu }}</v>
      </c>
      <c r="N109" t="s">
        <v>902</v>
      </c>
      <c r="O109" s="13" t="s">
        <v>1907</v>
      </c>
      <c r="P109" t="s">
        <v>4742</v>
      </c>
      <c r="Q109" t="str">
        <f t="shared" si="5"/>
        <v xml:space="preserve">    deployment_visit_tu: "&lt;a href=\"09_glossary.html#deployment_visit\" target=\"_blank\" data-bs-toggle=\"tooltip\" data-bs-title=\"Deployment visit: When a crew has gone to a location to deploy a remote camera.\"&gt;Deployment visit&lt;button type=\"button\" class=\"btn btn-bd-tip-info-hidden btn-sm position-relative\"&gt;.&lt;span class=\"position-absolute top-0 start-100 translate-middle\"&gt;{{ icon_info }}&lt;/span&gt;&lt;/button&gt;&lt;/a&gt;"</v>
      </c>
      <c r="R109" t="b" cm="1">
        <f t="array" ref="R109">SUMPRODUCT(--EXACT($J$2:$J$485,J109))&gt;1</f>
        <v>0</v>
      </c>
      <c r="S109" t="s">
        <v>4963</v>
      </c>
    </row>
    <row r="110" spans="1:19">
      <c r="A110" s="39">
        <v>3</v>
      </c>
      <c r="B110" s="39" t="s">
        <v>1481</v>
      </c>
      <c r="C110" s="39"/>
      <c r="D110" s="39" t="s">
        <v>1270</v>
      </c>
      <c r="E110" s="39" t="s">
        <v>1016</v>
      </c>
      <c r="F110" s="39" t="s">
        <v>205</v>
      </c>
      <c r="G110" s="51" t="str">
        <f>VLOOKUP(F110,glossary!H:L,2,FALSE)</f>
        <v>Detection distance</v>
      </c>
      <c r="H110" s="43" t="s">
        <v>205</v>
      </c>
      <c r="I110" s="57" t="str">
        <f t="shared" si="3"/>
        <v>detection_distance_tl</v>
      </c>
      <c r="J110" s="55" t="s">
        <v>940</v>
      </c>
      <c r="K110" s="51" t="str">
        <f>VLOOKUP(F110,glossary!H:L,5,FALSE)</f>
        <v>The maximum distance that a sensor can detect a target' (Wearn and Glover-Kapfer, 2017).</v>
      </c>
      <c r="L110" t="s">
        <v>1737</v>
      </c>
      <c r="M110" s="39" t="str">
        <f t="shared" si="4"/>
        <v>{{ detection_distance_tl }}</v>
      </c>
      <c r="N110" t="s">
        <v>902</v>
      </c>
      <c r="O110" s="13" t="s">
        <v>1907</v>
      </c>
      <c r="P110" t="s">
        <v>4742</v>
      </c>
      <c r="Q110" t="str">
        <f t="shared" si="5"/>
        <v xml:space="preserve">    detection_distance_tl: "&lt;a href=\"09_glossary.html#detection_distance\" target=\"_blank\" data-bs-toggle=\"tooltip\" data-bs-title=\"Detection distance: The maximum distance that a sensor can detect a target' (Wearn and Glover-Kapfer, 2017).\"&gt;detection distance&lt;button type=\"button\" class=\"btn btn-bd-tip-info-hidden btn-sm position-relative\"&gt;.&lt;span class=\"position-absolute top-0 start-100 translate-middle\"&gt;{{ icon_info }}&lt;/span&gt;&lt;/button&gt;&lt;/a&gt;"</v>
      </c>
      <c r="R110" t="b" cm="1">
        <f t="array" ref="R110">SUMPRODUCT(--EXACT($J$2:$J$485,J110))&gt;1</f>
        <v>0</v>
      </c>
      <c r="S110" t="s">
        <v>4964</v>
      </c>
    </row>
    <row r="111" spans="1:19">
      <c r="A111" s="39">
        <v>3</v>
      </c>
      <c r="B111" s="39" t="s">
        <v>1481</v>
      </c>
      <c r="C111" s="39"/>
      <c r="D111" s="39" t="s">
        <v>1271</v>
      </c>
      <c r="E111" s="39" t="s">
        <v>1016</v>
      </c>
      <c r="F111" s="39" t="s">
        <v>205</v>
      </c>
      <c r="G111" s="51" t="str">
        <f>VLOOKUP(F111,glossary!H:L,2,FALSE)</f>
        <v>Detection distance</v>
      </c>
      <c r="H111" s="43" t="s">
        <v>205</v>
      </c>
      <c r="I111" s="57" t="str">
        <f t="shared" si="3"/>
        <v>detection_distance_tu</v>
      </c>
      <c r="J111" s="54" t="s">
        <v>206</v>
      </c>
      <c r="K111" s="51" t="str">
        <f>VLOOKUP(F111,glossary!H:L,5,FALSE)</f>
        <v>The maximum distance that a sensor can detect a target' (Wearn and Glover-Kapfer, 2017).</v>
      </c>
      <c r="L111" t="s">
        <v>1736</v>
      </c>
      <c r="M111" s="39" t="str">
        <f t="shared" si="4"/>
        <v>{{ detection_distance_tu }}</v>
      </c>
      <c r="N111" t="s">
        <v>902</v>
      </c>
      <c r="O111" s="13" t="s">
        <v>1907</v>
      </c>
      <c r="P111" t="s">
        <v>4742</v>
      </c>
      <c r="Q111" t="str">
        <f t="shared" si="5"/>
        <v xml:space="preserve">    detection_distance_tu: "&lt;a href=\"09_glossary.html#detection_distance\" target=\"_blank\" data-bs-toggle=\"tooltip\" data-bs-title=\"Detection distance: The maximum distance that a sensor can detect a target' (Wearn and Glover-Kapfer, 2017).\"&gt;Detection distance&lt;button type=\"button\" class=\"btn btn-bd-tip-info-hidden btn-sm position-relative\"&gt;.&lt;span class=\"position-absolute top-0 start-100 translate-middle\"&gt;{{ icon_info }}&lt;/span&gt;&lt;/button&gt;&lt;/a&gt;"</v>
      </c>
      <c r="R111" t="b" cm="1">
        <f t="array" ref="R111">SUMPRODUCT(--EXACT($J$2:$J$485,J111))&gt;1</f>
        <v>0</v>
      </c>
      <c r="S111" t="s">
        <v>4965</v>
      </c>
    </row>
    <row r="112" spans="1:19">
      <c r="A112" s="39">
        <v>3</v>
      </c>
      <c r="B112" s="39" t="s">
        <v>1481</v>
      </c>
      <c r="C112" s="39"/>
      <c r="D112" s="39" t="s">
        <v>1270</v>
      </c>
      <c r="E112" s="39" t="s">
        <v>1016</v>
      </c>
      <c r="F112" s="39" t="s">
        <v>207</v>
      </c>
      <c r="G112" s="51" t="str">
        <f>VLOOKUP(F112,glossary!H:L,2,FALSE)</f>
        <v>Detection 'event'</v>
      </c>
      <c r="H112" s="43" t="s">
        <v>207</v>
      </c>
      <c r="I112" s="57" t="str">
        <f t="shared" si="3"/>
        <v>detection_event_tl</v>
      </c>
      <c r="J112" s="55" t="s">
        <v>941</v>
      </c>
      <c r="K112" s="51" t="str">
        <f>VLOOKUP(F112,glossary!H:L,5,FALSE)</f>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c r="L112" t="s">
        <v>1735</v>
      </c>
      <c r="M112" s="39" t="str">
        <f t="shared" si="4"/>
        <v>{{ detection_event_tl }}</v>
      </c>
      <c r="N112" t="s">
        <v>902</v>
      </c>
      <c r="O112" s="13" t="s">
        <v>1907</v>
      </c>
      <c r="P112" t="s">
        <v>4742</v>
      </c>
      <c r="Q112" t="str">
        <f t="shared" si="5"/>
        <v xml:space="preserve">    detection_event_tl: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v>
      </c>
      <c r="R112" t="b" cm="1">
        <f t="array" ref="R112">SUMPRODUCT(--EXACT($J$2:$J$485,J112))&gt;1</f>
        <v>0</v>
      </c>
      <c r="S112" t="s">
        <v>4966</v>
      </c>
    </row>
    <row r="113" spans="1:19">
      <c r="A113" s="39">
        <v>3</v>
      </c>
      <c r="B113" s="39" t="s">
        <v>1481</v>
      </c>
      <c r="C113" s="39"/>
      <c r="D113" s="39" t="s">
        <v>1271</v>
      </c>
      <c r="E113" s="39" t="s">
        <v>1016</v>
      </c>
      <c r="F113" s="39" t="s">
        <v>207</v>
      </c>
      <c r="G113" s="51" t="str">
        <f>VLOOKUP(F113,glossary!H:L,2,FALSE)</f>
        <v>Detection 'event'</v>
      </c>
      <c r="H113" s="43" t="s">
        <v>207</v>
      </c>
      <c r="I113" s="57" t="str">
        <f t="shared" si="3"/>
        <v>detection_event_tu</v>
      </c>
      <c r="J113" s="54" t="s">
        <v>455</v>
      </c>
      <c r="K113" s="51" t="str">
        <f>VLOOKUP(F113,glossary!H:L,5,FALSE)</f>
        <v>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v>
      </c>
      <c r="L113" t="s">
        <v>1734</v>
      </c>
      <c r="M113" s="39" t="str">
        <f t="shared" si="4"/>
        <v>{{ detection_event_tu }}</v>
      </c>
      <c r="N113" t="s">
        <v>902</v>
      </c>
      <c r="O113" s="13" t="s">
        <v>1907</v>
      </c>
      <c r="P113" t="s">
        <v>4742</v>
      </c>
      <c r="Q113" t="str">
        <f t="shared" si="5"/>
        <v xml:space="preserve">    detection_event_tu: "&lt;a href=\"09_glossary.html#detection_event\" target=\"_blank\" data-bs-toggle=\"tooltip\" data-bs-title=\"Detection 'event': A group of images or video clips that are considered independent from other images or video clips based on a certain time threshold (or 'inter-detection interval'). For example, 30 minutes (O’Brien et al., 2003; Gerber et al., 2010; Kitamura et al., 2010; Samejima et al., 2012) or 1 hour (e.g., Tobler et al., 2008; Rovero &amp; Marshall, 2009).\"&gt;Detection 'event'&lt;button type=\"button\" class=\"btn btn-bd-tip-info-hidden btn-sm position-relative\"&gt;.&lt;span class=\"position-absolute top-0 start-100 translate-middle\"&gt;{{ icon_info }}&lt;/span&gt;&lt;/button&gt;&lt;/a&gt;"</v>
      </c>
      <c r="R113" t="b" cm="1">
        <f t="array" ref="R113">SUMPRODUCT(--EXACT($J$2:$J$485,J113))&gt;1</f>
        <v>0</v>
      </c>
      <c r="S113" t="s">
        <v>4967</v>
      </c>
    </row>
    <row r="114" spans="1:19">
      <c r="A114" s="39">
        <v>3</v>
      </c>
      <c r="B114" s="39" t="s">
        <v>1127</v>
      </c>
      <c r="C114" s="39"/>
      <c r="D114" s="39" t="s">
        <v>1270</v>
      </c>
      <c r="E114" s="39" t="s">
        <v>1841</v>
      </c>
      <c r="F114" s="39" t="s">
        <v>203</v>
      </c>
      <c r="G114" s="51" t="str">
        <f>VLOOKUP(F114,glossary!H:L,2,FALSE)</f>
        <v>Detection probability (aka detectability)</v>
      </c>
      <c r="H114" s="39" t="s">
        <v>203</v>
      </c>
      <c r="I114" s="57" t="str">
        <f t="shared" si="3"/>
        <v>detection_probability_tl_abrv</v>
      </c>
      <c r="J114" s="55" t="s">
        <v>1254</v>
      </c>
      <c r="K114" s="51" t="str">
        <f>VLOOKUP(F114,glossary!H:L,5,FALSE)</f>
        <v>The probability (likelihood) that an individual of the population of interest is included in the count at time or location *i*.</v>
      </c>
      <c r="L114" t="s">
        <v>1814</v>
      </c>
      <c r="M114" s="39" t="str">
        <f t="shared" si="4"/>
        <v>{{ detection_probability_tl_abrv }}</v>
      </c>
      <c r="N114" t="s">
        <v>902</v>
      </c>
      <c r="O114" s="13" t="s">
        <v>1907</v>
      </c>
      <c r="P114" t="s">
        <v>4742</v>
      </c>
      <c r="Q114" t="str">
        <f t="shared" si="5"/>
        <v xml:space="preserve">    detection_probability_tl_abrv: "&lt;a href=\"09_glossary.html#detection_probability\" target=\"_blank\" data-bs-toggle=\"tooltip\" data-bs-title=\"Detection probability (aka detectability): 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v>
      </c>
      <c r="R114" t="b" cm="1">
        <f t="array" ref="R114">SUMPRODUCT(--EXACT($J$2:$J$485,J114))&gt;1</f>
        <v>0</v>
      </c>
      <c r="S114" t="s">
        <v>4968</v>
      </c>
    </row>
    <row r="115" spans="1:19">
      <c r="A115" s="39">
        <v>1</v>
      </c>
      <c r="B115" s="39" t="s">
        <v>1127</v>
      </c>
      <c r="C115" s="39" t="s">
        <v>429</v>
      </c>
      <c r="D115" s="39" t="s">
        <v>1270</v>
      </c>
      <c r="E115" s="39" t="s">
        <v>1842</v>
      </c>
      <c r="F115" s="39" t="s">
        <v>203</v>
      </c>
      <c r="G115" s="51" t="str">
        <f>VLOOKUP(F115,glossary!H:L,2,FALSE)</f>
        <v>Detection probability (aka detectability)</v>
      </c>
      <c r="H115" s="39" t="s">
        <v>203</v>
      </c>
      <c r="I115" s="57" t="str">
        <f t="shared" si="3"/>
        <v>detection_probability_tl_abrv2</v>
      </c>
      <c r="J115" s="51" t="s">
        <v>1815</v>
      </c>
      <c r="K115" s="51" t="str">
        <f>VLOOKUP(F115,glossary!H:L,5,FALSE)</f>
        <v>The probability (likelihood) that an individual of the population of interest is included in the count at time or location *i*.</v>
      </c>
      <c r="L115" s="39" t="s">
        <v>1163</v>
      </c>
      <c r="M115" s="39" t="str">
        <f t="shared" si="4"/>
        <v>{{ detection_probability_tl_abrv2 }}</v>
      </c>
      <c r="N115" t="s">
        <v>902</v>
      </c>
      <c r="O115" s="13" t="s">
        <v>1907</v>
      </c>
      <c r="P115" t="s">
        <v>4742</v>
      </c>
      <c r="Q115" t="str">
        <f t="shared" si="5"/>
        <v xml:space="preserve">    detection_probability_tl_abrv2: "&lt;a href=\"09_glossary.html#detection_probability\" target=\"_blank\" data-bs-toggle=\"tooltip\" data-bs-title=\"Detection probability (aka detectability): The probability (likelihood) that an individual of the population of interest is included in the count at time or location *i*.\"&gt;detectability&lt;button type=\"button\" class=\"btn btn-bd-tip-info-hidden btn-sm position-relative\"&gt;.&lt;span class=\"position-absolute top-0 start-100 translate-middle\"&gt;{{ icon_info }}&lt;/span&gt;&lt;/button&gt;&lt;/a&gt;"</v>
      </c>
      <c r="R115" t="b" cm="1">
        <f t="array" ref="R115">SUMPRODUCT(--EXACT($J$2:$J$485,J115))&gt;1</f>
        <v>0</v>
      </c>
      <c r="S115" t="s">
        <v>4969</v>
      </c>
    </row>
    <row r="116" spans="1:19">
      <c r="A116" s="39">
        <v>3</v>
      </c>
      <c r="B116" s="39" t="s">
        <v>1481</v>
      </c>
      <c r="C116" s="39"/>
      <c r="D116" s="39" t="s">
        <v>1270</v>
      </c>
      <c r="E116" s="39" t="s">
        <v>1843</v>
      </c>
      <c r="F116" s="39" t="s">
        <v>203</v>
      </c>
      <c r="G116" s="51" t="str">
        <f>VLOOKUP(F116,glossary!H:L,2,FALSE)</f>
        <v>Detection probability (aka detectability)</v>
      </c>
      <c r="H116" s="39" t="s">
        <v>203</v>
      </c>
      <c r="I116" s="57" t="str">
        <f t="shared" si="3"/>
        <v>detection_probability_tl_aka</v>
      </c>
      <c r="J116" s="55" t="s">
        <v>942</v>
      </c>
      <c r="K116" s="51" t="str">
        <f>VLOOKUP(F116,glossary!H:L,5,FALSE)</f>
        <v>The probability (likelihood) that an individual of the population of interest is included in the count at time or location *i*.</v>
      </c>
      <c r="L116" t="s">
        <v>1733</v>
      </c>
      <c r="M116" s="39" t="str">
        <f t="shared" si="4"/>
        <v>{{ detection_probability_tl_aka }}</v>
      </c>
      <c r="N116" t="s">
        <v>902</v>
      </c>
      <c r="O116" s="13" t="s">
        <v>1907</v>
      </c>
      <c r="P116" t="s">
        <v>4742</v>
      </c>
      <c r="Q116" t="str">
        <f t="shared" si="5"/>
        <v xml:space="preserve">    detection_probability_tl_aka: "&lt;a href=\"09_glossary.html#detection_probability\" target=\"_blank\" data-bs-toggle=\"tooltip\" data-bs-title=\"Detection probability (aka detectability): 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v>
      </c>
      <c r="R116" t="b" cm="1">
        <f t="array" ref="R116">SUMPRODUCT(--EXACT($J$2:$J$485,J116))&gt;1</f>
        <v>0</v>
      </c>
      <c r="S116" t="s">
        <v>4970</v>
      </c>
    </row>
    <row r="117" spans="1:19">
      <c r="A117" s="39">
        <v>1</v>
      </c>
      <c r="B117" s="39" t="s">
        <v>1127</v>
      </c>
      <c r="C117" s="39" t="s">
        <v>429</v>
      </c>
      <c r="D117" s="39" t="s">
        <v>1270</v>
      </c>
      <c r="E117" s="39" t="s">
        <v>1847</v>
      </c>
      <c r="F117" s="39" t="s">
        <v>203</v>
      </c>
      <c r="G117" s="51" t="str">
        <f>VLOOKUP(F117,glossary!H:L,2,FALSE)</f>
        <v>Detection probability (aka detectability)</v>
      </c>
      <c r="H117" s="39" t="s">
        <v>203</v>
      </c>
      <c r="I117" s="57" t="str">
        <f t="shared" si="3"/>
        <v>detection_probability_tl_pl</v>
      </c>
      <c r="J117" s="51" t="s">
        <v>1263</v>
      </c>
      <c r="K117" s="51" t="str">
        <f>VLOOKUP(F117,glossary!H:L,5,FALSE)</f>
        <v>The probability (likelihood) that an individual of the population of interest is included in the count at time or location *i*.</v>
      </c>
      <c r="L117" s="39" t="s">
        <v>1264</v>
      </c>
      <c r="M117" s="39" t="str">
        <f t="shared" si="4"/>
        <v>{{ detection_probability_tl_pl }}</v>
      </c>
      <c r="N117" t="s">
        <v>902</v>
      </c>
      <c r="O117" s="13" t="s">
        <v>1907</v>
      </c>
      <c r="P117" t="s">
        <v>4742</v>
      </c>
      <c r="Q117" t="str">
        <f t="shared" si="5"/>
        <v xml:space="preserve">    detection_probability_tl_pl: "&lt;a href=\"09_glossary.html#detection_probability\" target=\"_blank\" data-bs-toggle=\"tooltip\" data-bs-title=\"Detection probability (aka detectability): The probability (likelihood) that an individual of the population of interest is included in the count at time or location *i*.\"&gt;detection probabilities&lt;button type=\"button\" class=\"btn btn-bd-tip-info-hidden btn-sm position-relative\"&gt;.&lt;span class=\"position-absolute top-0 start-100 translate-middle\"&gt;{{ icon_info }}&lt;/span&gt;&lt;/button&gt;&lt;/a&gt;"</v>
      </c>
      <c r="R117" t="b" cm="1">
        <f t="array" ref="R117">SUMPRODUCT(--EXACT($J$2:$J$485,J117))&gt;1</f>
        <v>0</v>
      </c>
      <c r="S117" t="s">
        <v>4971</v>
      </c>
    </row>
    <row r="118" spans="1:19">
      <c r="A118" s="39">
        <v>3</v>
      </c>
      <c r="B118" s="39" t="s">
        <v>1127</v>
      </c>
      <c r="C118" s="39"/>
      <c r="D118" s="39" t="s">
        <v>1271</v>
      </c>
      <c r="E118" s="39" t="s">
        <v>1841</v>
      </c>
      <c r="F118" s="39" t="s">
        <v>203</v>
      </c>
      <c r="G118" s="51" t="str">
        <f>VLOOKUP(F118,glossary!H:L,2,FALSE)</f>
        <v>Detection probability (aka detectability)</v>
      </c>
      <c r="H118" s="39" t="s">
        <v>203</v>
      </c>
      <c r="I118" s="57" t="str">
        <f t="shared" si="3"/>
        <v>detection_probability_tu_abrv</v>
      </c>
      <c r="J118" s="54" t="s">
        <v>536</v>
      </c>
      <c r="K118" s="51" t="str">
        <f>VLOOKUP(F118,glossary!H:L,5,FALSE)</f>
        <v>The probability (likelihood) that an individual of the population of interest is included in the count at time or location *i*.</v>
      </c>
      <c r="L118" t="s">
        <v>1164</v>
      </c>
      <c r="M118" s="39" t="str">
        <f t="shared" si="4"/>
        <v>{{ detection_probability_tu_abrv }}</v>
      </c>
      <c r="N118" t="s">
        <v>902</v>
      </c>
      <c r="O118" s="13" t="s">
        <v>1907</v>
      </c>
      <c r="P118" t="s">
        <v>4742</v>
      </c>
      <c r="Q118" t="str">
        <f t="shared" si="5"/>
        <v xml:space="preserve">    detection_probability_tu_abrv: "&lt;a href=\"09_glossary.html#detection_probability\" target=\"_blank\" data-bs-toggle=\"tooltip\" data-bs-title=\"Detection probability (aka detectability): The probability (likelihood) that an individual of the population of interest is included in the count at time or location *i*.\"&gt;Detection probability&lt;button type=\"button\" class=\"btn btn-bd-tip-info-hidden btn-sm position-relative\"&gt;.&lt;span class=\"position-absolute top-0 start-100 translate-middle\"&gt;{{ icon_info }}&lt;/span&gt;&lt;/button&gt;&lt;/a&gt;"</v>
      </c>
      <c r="R118" t="b" cm="1">
        <f t="array" ref="R118">SUMPRODUCT(--EXACT($J$2:$J$485,J118))&gt;1</f>
        <v>0</v>
      </c>
      <c r="S118" t="s">
        <v>4972</v>
      </c>
    </row>
    <row r="119" spans="1:19">
      <c r="A119" s="39">
        <v>3</v>
      </c>
      <c r="B119" s="39" t="s">
        <v>1481</v>
      </c>
      <c r="C119" s="39"/>
      <c r="D119" s="39" t="s">
        <v>1271</v>
      </c>
      <c r="E119" s="39" t="s">
        <v>1843</v>
      </c>
      <c r="F119" s="39" t="s">
        <v>203</v>
      </c>
      <c r="G119" s="51" t="str">
        <f>VLOOKUP(F119,glossary!H:L,2,FALSE)</f>
        <v>Detection probability (aka detectability)</v>
      </c>
      <c r="H119" s="39" t="s">
        <v>203</v>
      </c>
      <c r="I119" s="57" t="str">
        <f t="shared" si="3"/>
        <v>detection_probability_tu_aka</v>
      </c>
      <c r="J119" s="54" t="s">
        <v>204</v>
      </c>
      <c r="K119" s="51" t="str">
        <f>VLOOKUP(F119,glossary!H:L,5,FALSE)</f>
        <v>The probability (likelihood) that an individual of the population of interest is included in the count at time or location *i*.</v>
      </c>
      <c r="L119" t="s">
        <v>1732</v>
      </c>
      <c r="M119" s="39" t="str">
        <f t="shared" si="4"/>
        <v>{{ detection_probability_tu_aka }}</v>
      </c>
      <c r="N119" t="s">
        <v>902</v>
      </c>
      <c r="O119" s="13" t="s">
        <v>1907</v>
      </c>
      <c r="P119" t="s">
        <v>4742</v>
      </c>
      <c r="Q119" t="str">
        <f t="shared" si="5"/>
        <v xml:space="preserve">    detection_probability_tu_aka: "&lt;a href=\"09_glossary.html#detection_probability\" target=\"_blank\" data-bs-toggle=\"tooltip\" data-bs-title=\"Detection probability (aka detectability): The probability (likelihood) that an individual of the population of interest is included in the count at time or location *i*.\"&gt;Detection probability (aka detectability)&lt;button type=\"button\" class=\"btn btn-bd-tip-info-hidden btn-sm position-relative\"&gt;.&lt;span class=\"position-absolute top-0 start-100 translate-middle\"&gt;{{ icon_info }}&lt;/span&gt;&lt;/button&gt;&lt;/a&gt;"</v>
      </c>
      <c r="R119" t="b" cm="1">
        <f t="array" ref="R119">SUMPRODUCT(--EXACT($J$2:$J$485,J119))&gt;1</f>
        <v>0</v>
      </c>
      <c r="S119" t="s">
        <v>4973</v>
      </c>
    </row>
    <row r="120" spans="1:19">
      <c r="A120" s="39">
        <v>3</v>
      </c>
      <c r="B120" s="39" t="s">
        <v>1481</v>
      </c>
      <c r="C120" s="39"/>
      <c r="D120" s="39" t="s">
        <v>1270</v>
      </c>
      <c r="E120" s="39" t="s">
        <v>1016</v>
      </c>
      <c r="F120" s="39" t="s">
        <v>200</v>
      </c>
      <c r="G120" s="51" t="str">
        <f>VLOOKUP(F120,glossary!H:L,2,FALSE)</f>
        <v>Detection rate</v>
      </c>
      <c r="H120" s="43" t="s">
        <v>200</v>
      </c>
      <c r="I120" s="57" t="str">
        <f t="shared" si="3"/>
        <v>detection_rate_tl</v>
      </c>
      <c r="J120" s="55" t="s">
        <v>943</v>
      </c>
      <c r="K120" s="51" t="str">
        <f>VLOOKUP(F120,glossary!H:L,5,FALSE)</f>
        <v>The frequency of independent detections within a specified time period.</v>
      </c>
      <c r="L120" t="s">
        <v>1731</v>
      </c>
      <c r="M120" s="39" t="str">
        <f t="shared" si="4"/>
        <v>{{ detection_rate_tl }}</v>
      </c>
      <c r="N120" t="s">
        <v>902</v>
      </c>
      <c r="O120" s="13" t="s">
        <v>1907</v>
      </c>
      <c r="P120" t="s">
        <v>4742</v>
      </c>
      <c r="Q120" t="str">
        <f t="shared" si="5"/>
        <v xml:space="preserve">    detection_rate_tl: "&lt;a href=\"09_glossary.html#detection_rate\" target=\"_blank\" data-bs-toggle=\"tooltip\" data-bs-title=\"Detection rate: The frequency of independent detections within a specified time period.\"&gt;detection rate&lt;button type=\"button\" class=\"btn btn-bd-tip-info-hidden btn-sm position-relative\"&gt;.&lt;span class=\"position-absolute top-0 start-100 translate-middle\"&gt;{{ icon_info }}&lt;/span&gt;&lt;/button&gt;&lt;/a&gt;"</v>
      </c>
      <c r="R120" t="b" cm="1">
        <f t="array" ref="R120">SUMPRODUCT(--EXACT($J$2:$J$485,J120))&gt;1</f>
        <v>0</v>
      </c>
      <c r="S120" t="s">
        <v>4974</v>
      </c>
    </row>
    <row r="121" spans="1:19">
      <c r="A121" s="39">
        <v>1</v>
      </c>
      <c r="B121" s="39" t="s">
        <v>1127</v>
      </c>
      <c r="C121" s="39" t="s">
        <v>0</v>
      </c>
      <c r="D121" s="39" t="s">
        <v>1270</v>
      </c>
      <c r="E121" s="39" t="s">
        <v>1847</v>
      </c>
      <c r="F121" s="39" t="s">
        <v>200</v>
      </c>
      <c r="G121" s="51" t="str">
        <f>VLOOKUP(F121,glossary!H:L,2,FALSE)</f>
        <v>Detection rate</v>
      </c>
      <c r="H121" s="39" t="s">
        <v>200</v>
      </c>
      <c r="I121" s="57" t="str">
        <f t="shared" si="3"/>
        <v>detection_rate_tl_pl</v>
      </c>
      <c r="J121" s="51" t="s">
        <v>1269</v>
      </c>
      <c r="K121" s="51" t="str">
        <f>VLOOKUP(F121,glossary!H:L,5,FALSE)</f>
        <v>The frequency of independent detections within a specified time period.</v>
      </c>
      <c r="L121" s="39" t="s">
        <v>1267</v>
      </c>
      <c r="M121" s="39" t="str">
        <f t="shared" si="4"/>
        <v>{{ detection_rate_tl_pl }}</v>
      </c>
      <c r="N121" t="s">
        <v>902</v>
      </c>
      <c r="O121" s="13" t="s">
        <v>1907</v>
      </c>
      <c r="P121" t="s">
        <v>4742</v>
      </c>
      <c r="Q121" t="str">
        <f t="shared" si="5"/>
        <v xml:space="preserve">    detection_rate_tl_pl: "&lt;a href=\"09_glossary.html#detection_rate\" target=\"_blank\" data-bs-toggle=\"tooltip\" data-bs-title=\"Detection rate: The frequency of independent detections within a specified time period.\"&gt;detection rates&lt;button type=\"button\" class=\"btn btn-bd-tip-info-hidden btn-sm position-relative\"&gt;.&lt;span class=\"position-absolute top-0 start-100 translate-middle\"&gt;{{ icon_info }}&lt;/span&gt;&lt;/button&gt;&lt;/a&gt;"</v>
      </c>
      <c r="R121" t="b" cm="1">
        <f t="array" ref="R121">SUMPRODUCT(--EXACT($J$2:$J$485,J121))&gt;1</f>
        <v>0</v>
      </c>
      <c r="S121" t="s">
        <v>4975</v>
      </c>
    </row>
    <row r="122" spans="1:19">
      <c r="A122" s="39">
        <v>3</v>
      </c>
      <c r="B122" s="39" t="s">
        <v>1481</v>
      </c>
      <c r="C122" s="39"/>
      <c r="D122" s="39" t="s">
        <v>1271</v>
      </c>
      <c r="E122" s="39" t="s">
        <v>1016</v>
      </c>
      <c r="F122" s="39" t="s">
        <v>200</v>
      </c>
      <c r="G122" s="51" t="str">
        <f>VLOOKUP(F122,glossary!H:L,2,FALSE)</f>
        <v>Detection rate</v>
      </c>
      <c r="H122" s="43" t="s">
        <v>200</v>
      </c>
      <c r="I122" s="57" t="str">
        <f t="shared" si="3"/>
        <v>detection_rate_tu</v>
      </c>
      <c r="J122" s="54" t="s">
        <v>202</v>
      </c>
      <c r="K122" s="51" t="str">
        <f>VLOOKUP(F122,glossary!H:L,5,FALSE)</f>
        <v>The frequency of independent detections within a specified time period.</v>
      </c>
      <c r="L122" t="s">
        <v>1730</v>
      </c>
      <c r="M122" s="39" t="str">
        <f t="shared" si="4"/>
        <v>{{ detection_rate_tu }}</v>
      </c>
      <c r="N122" t="s">
        <v>902</v>
      </c>
      <c r="O122" s="13" t="s">
        <v>1907</v>
      </c>
      <c r="P122" t="s">
        <v>4742</v>
      </c>
      <c r="Q122" t="str">
        <f t="shared" si="5"/>
        <v xml:space="preserve">    detection_rate_tu: "&lt;a href=\"09_glossary.html#detection_rate\" target=\"_blank\" data-bs-toggle=\"tooltip\" data-bs-title=\"Detection rate: The frequency of independent detections within a specified time period.\"&gt;Detection rate&lt;button type=\"button\" class=\"btn btn-bd-tip-info-hidden btn-sm position-relative\"&gt;.&lt;span class=\"position-absolute top-0 start-100 translate-middle\"&gt;{{ icon_info }}&lt;/span&gt;&lt;/button&gt;&lt;/a&gt;"</v>
      </c>
      <c r="R122" t="b" cm="1">
        <f t="array" ref="R122">SUMPRODUCT(--EXACT($J$2:$J$485,J122))&gt;1</f>
        <v>0</v>
      </c>
      <c r="S122" t="s">
        <v>4976</v>
      </c>
    </row>
    <row r="123" spans="1:19">
      <c r="A123" s="39">
        <v>1</v>
      </c>
      <c r="B123" s="39" t="s">
        <v>1127</v>
      </c>
      <c r="C123" s="39" t="s">
        <v>0</v>
      </c>
      <c r="D123" s="39" t="s">
        <v>1271</v>
      </c>
      <c r="E123" s="39" t="s">
        <v>1847</v>
      </c>
      <c r="F123" s="39" t="s">
        <v>200</v>
      </c>
      <c r="G123" s="51" t="str">
        <f>VLOOKUP(F123,glossary!H:L,2,FALSE)</f>
        <v>Detection rate</v>
      </c>
      <c r="H123" s="39" t="s">
        <v>200</v>
      </c>
      <c r="I123" s="57" t="str">
        <f t="shared" si="3"/>
        <v>detection_rate_tu_pl</v>
      </c>
      <c r="J123" s="51" t="s">
        <v>1268</v>
      </c>
      <c r="K123" s="51" t="str">
        <f>VLOOKUP(F123,glossary!H:L,5,FALSE)</f>
        <v>The frequency of independent detections within a specified time period.</v>
      </c>
      <c r="L123" s="39" t="s">
        <v>1266</v>
      </c>
      <c r="M123" s="39" t="str">
        <f t="shared" si="4"/>
        <v>{{ detection_rate_tu_pl }}</v>
      </c>
      <c r="N123" t="s">
        <v>902</v>
      </c>
      <c r="O123" s="13" t="s">
        <v>1907</v>
      </c>
      <c r="P123" t="s">
        <v>4742</v>
      </c>
      <c r="Q123" t="str">
        <f t="shared" si="5"/>
        <v xml:space="preserve">    detection_rate_tu_pl: "&lt;a href=\"09_glossary.html#detection_rate\" target=\"_blank\" data-bs-toggle=\"tooltip\" data-bs-title=\"Detection rate: The frequency of independent detections within a specified time period.\"&gt;Detection rates&lt;button type=\"button\" class=\"btn btn-bd-tip-info-hidden btn-sm position-relative\"&gt;.&lt;span class=\"position-absolute top-0 start-100 translate-middle\"&gt;{{ icon_info }}&lt;/span&gt;&lt;/button&gt;&lt;/a&gt;"</v>
      </c>
      <c r="R123" t="b" cm="1">
        <f t="array" ref="R123">SUMPRODUCT(--EXACT($J$2:$J$485,J123))&gt;1</f>
        <v>0</v>
      </c>
      <c r="S123" t="s">
        <v>4977</v>
      </c>
    </row>
    <row r="124" spans="1:19">
      <c r="A124" s="39">
        <v>3</v>
      </c>
      <c r="B124" s="39" t="s">
        <v>1481</v>
      </c>
      <c r="C124" s="39"/>
      <c r="D124" s="39" t="s">
        <v>1270</v>
      </c>
      <c r="E124" s="39" t="s">
        <v>1016</v>
      </c>
      <c r="F124" s="39" t="s">
        <v>197</v>
      </c>
      <c r="G124" s="51" t="str">
        <f>VLOOKUP(F124,glossary!H:L,2,FALSE)</f>
        <v>Detection zone</v>
      </c>
      <c r="H124" s="43" t="s">
        <v>197</v>
      </c>
      <c r="I124" s="57" t="str">
        <f t="shared" si="3"/>
        <v>detection_zone_tl</v>
      </c>
      <c r="J124" s="55" t="s">
        <v>944</v>
      </c>
      <c r="K124" s="51" t="str">
        <f>VLOOKUP(F124,glossary!H:L,5,FALSE)</f>
        <v>The area (conical in shape) in which a remote camera can detect the heat signature and motion of an object (Rovero &amp; Zimmermann, 2016) (Figure 5).</v>
      </c>
      <c r="L124" t="s">
        <v>1729</v>
      </c>
      <c r="M124" s="39" t="str">
        <f t="shared" si="4"/>
        <v>{{ detection_zone_tl }}</v>
      </c>
      <c r="N124" t="s">
        <v>902</v>
      </c>
      <c r="O124" s="13" t="s">
        <v>1907</v>
      </c>
      <c r="P124" t="s">
        <v>4742</v>
      </c>
      <c r="Q124" t="str">
        <f t="shared" si="5"/>
        <v xml:space="preserve">    detection_zone_tl: "&lt;a href=\"09_glossary.html#detection_zone\" target=\"_blank\" data-bs-toggle=\"tooltip\" data-bs-title=\"Detection zone: 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v>
      </c>
      <c r="R124" t="b" cm="1">
        <f t="array" ref="R124">SUMPRODUCT(--EXACT($J$2:$J$485,J124))&gt;1</f>
        <v>0</v>
      </c>
      <c r="S124" t="s">
        <v>4978</v>
      </c>
    </row>
    <row r="125" spans="1:19">
      <c r="A125" s="39">
        <v>3</v>
      </c>
      <c r="B125" s="39" t="s">
        <v>1481</v>
      </c>
      <c r="C125" s="39"/>
      <c r="D125" s="39" t="s">
        <v>1271</v>
      </c>
      <c r="E125" s="39" t="s">
        <v>1016</v>
      </c>
      <c r="F125" s="39" t="s">
        <v>197</v>
      </c>
      <c r="G125" s="51" t="str">
        <f>VLOOKUP(F125,glossary!H:L,2,FALSE)</f>
        <v>Detection zone</v>
      </c>
      <c r="H125" s="43" t="s">
        <v>197</v>
      </c>
      <c r="I125" s="57" t="str">
        <f t="shared" si="3"/>
        <v>detection_zone_tu</v>
      </c>
      <c r="J125" s="54" t="s">
        <v>199</v>
      </c>
      <c r="K125" s="51" t="str">
        <f>VLOOKUP(F125,glossary!H:L,5,FALSE)</f>
        <v>The area (conical in shape) in which a remote camera can detect the heat signature and motion of an object (Rovero &amp; Zimmermann, 2016) (Figure 5).</v>
      </c>
      <c r="L125" t="s">
        <v>1728</v>
      </c>
      <c r="M125" s="39" t="str">
        <f t="shared" si="4"/>
        <v>{{ detection_zone_tu }}</v>
      </c>
      <c r="N125" t="s">
        <v>902</v>
      </c>
      <c r="O125" s="13" t="s">
        <v>1907</v>
      </c>
      <c r="P125" t="s">
        <v>4742</v>
      </c>
      <c r="Q125" t="str">
        <f t="shared" si="5"/>
        <v xml:space="preserve">    detection_zone_tu: "&lt;a href=\"09_glossary.html#detection_zone\" target=\"_blank\" data-bs-toggle=\"tooltip\" data-bs-title=\"Detection zone: The area (conical in shape) in which a remote camera can detect the heat signature and motion of an object (Rovero &amp; Zimmermann, 2016) (Figure 5).\"&gt;Detection zone&lt;button type=\"button\" class=\"btn btn-bd-tip-info-hidden btn-sm position-relative\"&gt;.&lt;span class=\"position-absolute top-0 start-100 translate-middle\"&gt;{{ icon_info }}&lt;/span&gt;&lt;/button&gt;&lt;/a&gt;"</v>
      </c>
      <c r="R125" t="b" cm="1">
        <f t="array" ref="R125">SUMPRODUCT(--EXACT($J$2:$J$485,J125))&gt;1</f>
        <v>0</v>
      </c>
      <c r="S125" t="s">
        <v>4979</v>
      </c>
    </row>
    <row r="126" spans="1:19">
      <c r="B126" s="39" t="s">
        <v>773</v>
      </c>
      <c r="D126" s="39" t="s">
        <v>1270</v>
      </c>
      <c r="E126" s="39" t="s">
        <v>1016</v>
      </c>
      <c r="F126" s="39" t="s">
        <v>1874</v>
      </c>
      <c r="G126" s="51" t="str">
        <f>VLOOKUP(F126,glossary!H:L,2,FALSE)</f>
        <v>Species distribution</v>
      </c>
      <c r="H126" s="39" t="s">
        <v>1874</v>
      </c>
      <c r="I126" s="57" t="str">
        <f t="shared" si="3"/>
        <v>distribution_species_tl</v>
      </c>
      <c r="J126" s="39" t="s">
        <v>1899</v>
      </c>
      <c r="K126" s="51" t="str">
        <f>VLOOKUP(F126,glossary!H:L,5,FALSE)</f>
        <v>the manner in which a species is spatially arranged. The geographic limits of a particular taxon's distribution is its range, often represented as shaded areas on a map.</v>
      </c>
      <c r="L126" s="39" t="s">
        <v>1016</v>
      </c>
      <c r="M126" s="39" t="str">
        <f t="shared" si="4"/>
        <v>{{ distribution_species_tl }}</v>
      </c>
      <c r="N126" t="s">
        <v>902</v>
      </c>
      <c r="O126" s="13" t="s">
        <v>1907</v>
      </c>
      <c r="P126" t="s">
        <v>4742</v>
      </c>
      <c r="Q126" t="str">
        <f t="shared" si="5"/>
        <v xml:space="preserve">    distribution_species_tl: "&lt;a href=\"09_glossary.html#distribution_species\" target=\"_blank\" data-bs-toggle=\"tooltip\" data-bs-title=\"Species distribution: 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v>
      </c>
      <c r="R126" t="b" cm="1">
        <f t="array" ref="R126">SUMPRODUCT(--EXACT($J$2:$J$485,J126))&gt;1</f>
        <v>0</v>
      </c>
      <c r="S126" t="s">
        <v>4980</v>
      </c>
    </row>
    <row r="127" spans="1:19">
      <c r="B127" s="39" t="s">
        <v>773</v>
      </c>
      <c r="D127" s="39" t="s">
        <v>1271</v>
      </c>
      <c r="E127" s="39" t="s">
        <v>1016</v>
      </c>
      <c r="F127" s="39" t="s">
        <v>1874</v>
      </c>
      <c r="G127" s="51" t="str">
        <f>VLOOKUP(F127,glossary!H:L,2,FALSE)</f>
        <v>Species distribution</v>
      </c>
      <c r="H127" s="39" t="s">
        <v>1874</v>
      </c>
      <c r="I127" s="57" t="str">
        <f t="shared" si="3"/>
        <v>distribution_species_tu</v>
      </c>
      <c r="J127" s="39" t="s">
        <v>1336</v>
      </c>
      <c r="K127" s="51" t="str">
        <f>VLOOKUP(F127,glossary!H:L,5,FALSE)</f>
        <v>the manner in which a species is spatially arranged. The geographic limits of a particular taxon's distribution is its range, often represented as shaded areas on a map.</v>
      </c>
      <c r="L127" s="39" t="s">
        <v>1016</v>
      </c>
      <c r="M127" s="39" t="str">
        <f t="shared" si="4"/>
        <v>{{ distribution_species_tu }}</v>
      </c>
      <c r="N127" t="s">
        <v>902</v>
      </c>
      <c r="O127" s="13" t="s">
        <v>1907</v>
      </c>
      <c r="P127" t="s">
        <v>4742</v>
      </c>
      <c r="Q127" t="str">
        <f t="shared" si="5"/>
        <v xml:space="preserve">    distribution_species_tu: "&lt;a href=\"09_glossary.html#distribution_species\" target=\"_blank\" data-bs-toggle=\"tooltip\" data-bs-title=\"Species distribution: the manner in which a species is spatially arranged. The geographic limits of a particular taxon's distribution is its range, often represented as shaded areas on a map.\"&gt;Species distribution&lt;button type=\"button\" class=\"btn btn-bd-tip-info-hidden btn-sm position-relative\"&gt;.&lt;span class=\"position-absolute top-0 start-100 translate-middle\"&gt;{{ icon_info }}&lt;/span&gt;&lt;/button&gt;&lt;/a&gt;"</v>
      </c>
      <c r="R127" t="b" cm="1">
        <f t="array" ref="R127">SUMPRODUCT(--EXACT($J$2:$J$485,J127))&gt;1</f>
        <v>0</v>
      </c>
      <c r="S127" t="s">
        <v>4981</v>
      </c>
    </row>
    <row r="128" spans="1:19">
      <c r="A128" s="39">
        <v>3</v>
      </c>
      <c r="B128" s="39" t="s">
        <v>1481</v>
      </c>
      <c r="C128" s="39"/>
      <c r="D128" s="39" t="s">
        <v>1271</v>
      </c>
      <c r="E128" s="39" t="s">
        <v>1016</v>
      </c>
      <c r="F128" s="39" t="s">
        <v>1285</v>
      </c>
      <c r="G128" s="51" t="str">
        <f>VLOOKUP(F128,glossary!H:L,2,FALSE)</f>
        <v>Easting Camera Location</v>
      </c>
      <c r="H128" s="43" t="s">
        <v>1285</v>
      </c>
      <c r="I128" s="57" t="str">
        <f t="shared" si="3"/>
        <v>easting_cam_location_tu</v>
      </c>
      <c r="J128" s="54" t="s">
        <v>699</v>
      </c>
      <c r="K128" s="51" t="str">
        <f>VLOOKUP(F128,glossary!H:L,5,FALSE)</f>
        <v>The easting UTM coordinate of the camera location (e.g., '337875'). Record using the NAD83 datum. Leave blank if recording the Longitude instead.</v>
      </c>
      <c r="L128" t="s">
        <v>1727</v>
      </c>
      <c r="M128" s="39" t="str">
        <f t="shared" si="4"/>
        <v>{{ easting_cam_location_tu }}</v>
      </c>
      <c r="N128" t="s">
        <v>902</v>
      </c>
      <c r="O128" s="13" t="s">
        <v>1907</v>
      </c>
      <c r="P128" t="s">
        <v>4742</v>
      </c>
      <c r="Q128" t="str">
        <f t="shared" si="5"/>
        <v xml:space="preserve">    easting_cam_location_tu: "&lt;a href=\"09_glossary.html#easting_cam_location\" target=\"_blank\" data-bs-toggle=\"tooltip\" data-bs-title=\"Easting Camera Location: The easting UTM coordinate of the camera location (e.g., '337875'). Record using the NAD83 datum. Leave blank if recording the Longitude instead.\"&gt;Easting Camera Location&lt;button type=\"button\" class=\"btn btn-bd-tip-info-hidden btn-sm position-relative\"&gt;.&lt;span class=\"position-absolute top-0 start-100 translate-middle\"&gt;{{ icon_info }}&lt;/span&gt;&lt;/button&gt;&lt;/a&gt;"</v>
      </c>
      <c r="R128" t="b" cm="1">
        <f t="array" ref="R128">SUMPRODUCT(--EXACT($J$2:$J$485,J128))&gt;1</f>
        <v>0</v>
      </c>
      <c r="S128" t="s">
        <v>4982</v>
      </c>
    </row>
    <row r="129" spans="1:19">
      <c r="A129" s="39">
        <v>3</v>
      </c>
      <c r="B129" s="39" t="s">
        <v>1481</v>
      </c>
      <c r="C129" s="39"/>
      <c r="D129" s="39" t="s">
        <v>1270</v>
      </c>
      <c r="E129" s="39" t="s">
        <v>1016</v>
      </c>
      <c r="F129" s="39" t="s">
        <v>193</v>
      </c>
      <c r="G129" s="51" t="str">
        <f>VLOOKUP(F129,glossary!H:L,2,FALSE)</f>
        <v>Effective detection distance</v>
      </c>
      <c r="H129" s="43" t="s">
        <v>193</v>
      </c>
      <c r="I129" s="57" t="str">
        <f t="shared" si="3"/>
        <v>effective_detection_distance_tl</v>
      </c>
      <c r="J129" s="55" t="s">
        <v>945</v>
      </c>
      <c r="K129" s="51" t="str">
        <f>VLOOKUP(F129,glossary!H:L,5,FALSE)</f>
        <v>The distance from a camera that would give the same number of detections if all animals up to that distance are perfectly detected, and no animals that are farther away are detected; Buckland, 1987, Becker et al., 2022).</v>
      </c>
      <c r="L129" t="s">
        <v>1726</v>
      </c>
      <c r="M129" s="39" t="str">
        <f t="shared" si="4"/>
        <v>{{ effective_detection_distance_tl }}</v>
      </c>
      <c r="N129" t="s">
        <v>902</v>
      </c>
      <c r="O129" s="13" t="s">
        <v>1907</v>
      </c>
      <c r="P129" t="s">
        <v>4742</v>
      </c>
      <c r="Q129" t="str">
        <f t="shared" si="5"/>
        <v xml:space="preserve">    effective_detection_distance_tl: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v>
      </c>
      <c r="R129" t="b" cm="1">
        <f t="array" ref="R129">SUMPRODUCT(--EXACT($J$2:$J$485,J129))&gt;1</f>
        <v>0</v>
      </c>
      <c r="S129" t="s">
        <v>4983</v>
      </c>
    </row>
    <row r="130" spans="1:19">
      <c r="A130" s="39">
        <v>3</v>
      </c>
      <c r="B130" s="39" t="s">
        <v>1481</v>
      </c>
      <c r="C130" s="39"/>
      <c r="D130" s="39" t="s">
        <v>1271</v>
      </c>
      <c r="E130" s="39" t="s">
        <v>1016</v>
      </c>
      <c r="F130" s="39" t="s">
        <v>193</v>
      </c>
      <c r="G130" s="51" t="str">
        <f>VLOOKUP(F130,glossary!H:L,2,FALSE)</f>
        <v>Effective detection distance</v>
      </c>
      <c r="H130" s="43" t="s">
        <v>193</v>
      </c>
      <c r="I130" s="57" t="str">
        <f t="shared" ref="I130:I193" si="6">IF(D130="-","-",IF(E130&lt;&gt;"-",(H130&amp;"_"&amp;D130&amp;"_"&amp;E130),H130&amp;"_"&amp;D130))</f>
        <v>effective_detection_distance_tu</v>
      </c>
      <c r="J130" s="54" t="s">
        <v>195</v>
      </c>
      <c r="K130" s="51" t="str">
        <f>VLOOKUP(F130,glossary!H:L,5,FALSE)</f>
        <v>The distance from a camera that would give the same number of detections if all animals up to that distance are perfectly detected, and no animals that are farther away are detected; Buckland, 1987, Becker et al., 2022).</v>
      </c>
      <c r="L130" t="s">
        <v>1725</v>
      </c>
      <c r="M130" s="39" t="str">
        <f t="shared" si="4"/>
        <v>{{ effective_detection_distance_tu }}</v>
      </c>
      <c r="N130" t="s">
        <v>902</v>
      </c>
      <c r="O130" s="13" t="s">
        <v>1907</v>
      </c>
      <c r="P130" t="s">
        <v>4742</v>
      </c>
      <c r="Q130" t="str">
        <f t="shared" si="5"/>
        <v xml:space="preserve">    effective_detection_distance_tu: "&lt;a href=\"09_glossary.html#effective_detection_distance\" target=\"_blank\" data-bs-toggle=\"tooltip\" data-bs-title=\"Effective detection distance: The distance from a camera that would give the same number of detections if all animals up to that distance are perfectly detected, and no animals that are farther away are detected; Buckland, 1987, Becker et al., 2022).\"&gt;Effective detection distance&lt;button type=\"button\" class=\"btn btn-bd-tip-info-hidden btn-sm position-relative\"&gt;.&lt;span class=\"position-absolute top-0 start-100 translate-middle\"&gt;{{ icon_info }}&lt;/span&gt;&lt;/button&gt;&lt;/a&gt;"</v>
      </c>
      <c r="R130" t="b" cm="1">
        <f t="array" ref="R130">SUMPRODUCT(--EXACT($J$2:$J$485,J130))&gt;1</f>
        <v>0</v>
      </c>
      <c r="S130" t="s">
        <v>4984</v>
      </c>
    </row>
    <row r="131" spans="1:19">
      <c r="A131" s="39">
        <v>3</v>
      </c>
      <c r="B131" s="39" t="s">
        <v>1481</v>
      </c>
      <c r="C131" s="39"/>
      <c r="D131" s="39" t="s">
        <v>1271</v>
      </c>
      <c r="E131" s="39" t="s">
        <v>1016</v>
      </c>
      <c r="F131" s="39" t="s">
        <v>288</v>
      </c>
      <c r="G131" s="51" t="str">
        <f>VLOOKUP(F131,glossary!H:L,2,FALSE)</f>
        <v>Event Type</v>
      </c>
      <c r="H131" s="43" t="s">
        <v>288</v>
      </c>
      <c r="I131" s="57" t="str">
        <f t="shared" si="6"/>
        <v>event_type_tu</v>
      </c>
      <c r="J131" s="54" t="s">
        <v>700</v>
      </c>
      <c r="K131" s="51" t="str">
        <f>VLOOKUP(F131,glossary!H:L,5,FALSE)</f>
        <v>Whether detections were reported as an individual image captured by the camera ('Image'), a 'Sequence,' or 'Tag.'</v>
      </c>
      <c r="L131" t="s">
        <v>1724</v>
      </c>
      <c r="M131" s="39" t="str">
        <f t="shared" si="4"/>
        <v>{{ event_type_tu }}</v>
      </c>
      <c r="N131" t="s">
        <v>902</v>
      </c>
      <c r="O131" s="13" t="s">
        <v>1907</v>
      </c>
      <c r="P131" t="s">
        <v>4742</v>
      </c>
      <c r="Q131" t="str">
        <f t="shared" si="5"/>
        <v xml:space="preserve">    event_type_tu: "&lt;a href=\"09_glossary.html#event_type\" target=\"_blank\" data-bs-toggle=\"tooltip\" data-bs-title=\"Event Type: Whether detections were reported as an individual image captured by the camera ('Image'), a 'Sequence,' or 'Tag.'\"&gt;Event Type&lt;button type=\"button\" class=\"btn btn-bd-tip-info-hidden btn-sm position-relative\"&gt;.&lt;span class=\"position-absolute top-0 start-100 translate-middle\"&gt;{{ icon_info }}&lt;/span&gt;&lt;/button&gt;&lt;/a&gt;"</v>
      </c>
      <c r="R131" t="b" cm="1">
        <f t="array" ref="R131">SUMPRODUCT(--EXACT($J$2:$J$485,J131))&gt;1</f>
        <v>0</v>
      </c>
      <c r="S131" t="s">
        <v>4985</v>
      </c>
    </row>
    <row r="132" spans="1:19">
      <c r="A132" s="39">
        <v>3</v>
      </c>
      <c r="B132" s="39" t="s">
        <v>1481</v>
      </c>
      <c r="C132" s="39"/>
      <c r="D132" s="39" t="s">
        <v>1270</v>
      </c>
      <c r="E132" s="39" t="s">
        <v>1016</v>
      </c>
      <c r="F132" s="39" t="s">
        <v>190</v>
      </c>
      <c r="G132" s="51" t="str">
        <f>VLOOKUP(F132,glossary!H:L,2,FALSE)</f>
        <v>False trigger</v>
      </c>
      <c r="H132" s="43" t="s">
        <v>190</v>
      </c>
      <c r="I132" s="57" t="str">
        <f t="shared" si="6"/>
        <v>false_trigger_tl</v>
      </c>
      <c r="J132" s="55" t="s">
        <v>946</v>
      </c>
      <c r="K132" s="51" t="str">
        <f>VLOOKUP(F132,glossary!H:L,5,FALSE)</f>
        <v>Blank images (no wildlife or human present). These images commonly occur when a camera is triggered by vegetation blowing in the wind.</v>
      </c>
      <c r="L132" t="s">
        <v>1723</v>
      </c>
      <c r="M132" s="39" t="str">
        <f t="shared" ref="M132:M195" si="7">"{{ "&amp;I132&amp;" }}"</f>
        <v>{{ false_trigger_tl }}</v>
      </c>
      <c r="N132" t="s">
        <v>902</v>
      </c>
      <c r="O132" s="13" t="s">
        <v>1907</v>
      </c>
      <c r="P132" t="s">
        <v>4742</v>
      </c>
      <c r="Q132" t="str">
        <f t="shared" ref="Q132:Q195" si="8">IF(K132&lt;&gt;"-",("    "&amp;I132&amp;": "&amp;""""&amp;"&lt;a href=\"&amp;""""&amp;"09_glossary.html#"&amp;H132&amp;N132&amp;G132&amp;": "&amp;K132&amp;O132&amp;J132&amp;P132&amp;""""),"-")</f>
        <v xml:space="preserve">    false_trigger_tl: "&lt;a href=\"09_glossary.html#false_trigger\" target=\"_blank\" data-bs-toggle=\"tooltip\" data-bs-title=\"False trigger: 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v>
      </c>
      <c r="R132" t="b" cm="1">
        <f t="array" ref="R132">SUMPRODUCT(--EXACT($J$2:$J$485,J132))&gt;1</f>
        <v>0</v>
      </c>
      <c r="S132" t="s">
        <v>4986</v>
      </c>
    </row>
    <row r="133" spans="1:19">
      <c r="A133" s="39">
        <v>1</v>
      </c>
      <c r="B133" s="39" t="s">
        <v>1127</v>
      </c>
      <c r="C133" s="39" t="s">
        <v>0</v>
      </c>
      <c r="D133" s="39" t="s">
        <v>1270</v>
      </c>
      <c r="E133" s="39" t="s">
        <v>1847</v>
      </c>
      <c r="F133" s="39" t="s">
        <v>190</v>
      </c>
      <c r="G133" s="51" t="str">
        <f>VLOOKUP(F133,glossary!H:L,2,FALSE)</f>
        <v>False trigger</v>
      </c>
      <c r="H133" s="39" t="s">
        <v>190</v>
      </c>
      <c r="I133" s="57" t="str">
        <f t="shared" si="6"/>
        <v>false_trigger_tl_pl</v>
      </c>
      <c r="J133" s="51" t="s">
        <v>1242</v>
      </c>
      <c r="K133" s="51" t="str">
        <f>VLOOKUP(F133,glossary!H:L,5,FALSE)</f>
        <v>Blank images (no wildlife or human present). These images commonly occur when a camera is triggered by vegetation blowing in the wind.</v>
      </c>
      <c r="L133" s="39" t="s">
        <v>1183</v>
      </c>
      <c r="M133" s="39" t="str">
        <f t="shared" si="7"/>
        <v>{{ false_trigger_tl_pl }}</v>
      </c>
      <c r="N133" t="s">
        <v>902</v>
      </c>
      <c r="O133" s="13" t="s">
        <v>1907</v>
      </c>
      <c r="P133" t="s">
        <v>4742</v>
      </c>
      <c r="Q133" t="str">
        <f t="shared" si="8"/>
        <v xml:space="preserve">    false_trigger_tl_pl: "&lt;a href=\"09_glossary.html#false_trigger\" target=\"_blank\" data-bs-toggle=\"tooltip\" data-bs-title=\"False trigger: 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v>
      </c>
      <c r="R133" t="b" cm="1">
        <f t="array" ref="R133">SUMPRODUCT(--EXACT($J$2:$J$485,J133))&gt;1</f>
        <v>0</v>
      </c>
      <c r="S133" t="s">
        <v>4987</v>
      </c>
    </row>
    <row r="134" spans="1:19">
      <c r="A134" s="39">
        <v>3</v>
      </c>
      <c r="B134" s="39" t="s">
        <v>1481</v>
      </c>
      <c r="C134" s="39"/>
      <c r="D134" s="39" t="s">
        <v>1271</v>
      </c>
      <c r="E134" s="39" t="s">
        <v>1016</v>
      </c>
      <c r="F134" s="39" t="s">
        <v>190</v>
      </c>
      <c r="G134" s="51" t="str">
        <f>VLOOKUP(F134,glossary!H:L,2,FALSE)</f>
        <v>False trigger</v>
      </c>
      <c r="H134" s="43" t="s">
        <v>190</v>
      </c>
      <c r="I134" s="57" t="str">
        <f t="shared" si="6"/>
        <v>false_trigger_tu</v>
      </c>
      <c r="J134" s="54" t="s">
        <v>192</v>
      </c>
      <c r="K134" s="51" t="str">
        <f>VLOOKUP(F134,glossary!H:L,5,FALSE)</f>
        <v>Blank images (no wildlife or human present). These images commonly occur when a camera is triggered by vegetation blowing in the wind.</v>
      </c>
      <c r="L134" t="s">
        <v>1722</v>
      </c>
      <c r="M134" s="39" t="str">
        <f t="shared" si="7"/>
        <v>{{ false_trigger_tu }}</v>
      </c>
      <c r="N134" t="s">
        <v>902</v>
      </c>
      <c r="O134" s="13" t="s">
        <v>1907</v>
      </c>
      <c r="P134" t="s">
        <v>4742</v>
      </c>
      <c r="Q134" t="str">
        <f t="shared" si="8"/>
        <v xml:space="preserve">    false_trigger_tu: "&lt;a href=\"09_glossary.html#false_trigger\" target=\"_blank\" data-bs-toggle=\"tooltip\" data-bs-title=\"False trigger: Blank images (no wildlife or human present). These images commonly occur when a camera is triggered by vegetation blowing in the wind.\"&gt;False trigger&lt;button type=\"button\" class=\"btn btn-bd-tip-info-hidden btn-sm position-relative\"&gt;.&lt;span class=\"position-absolute top-0 start-100 translate-middle\"&gt;{{ icon_info }}&lt;/span&gt;&lt;/button&gt;&lt;/a&gt;"</v>
      </c>
      <c r="R134" t="b" cm="1">
        <f t="array" ref="R134">SUMPRODUCT(--EXACT($J$2:$J$485,J134))&gt;1</f>
        <v>0</v>
      </c>
      <c r="S134" t="s">
        <v>4988</v>
      </c>
    </row>
    <row r="135" spans="1:19">
      <c r="A135" s="39">
        <v>1</v>
      </c>
      <c r="B135" s="39" t="s">
        <v>1127</v>
      </c>
      <c r="C135" s="39" t="s">
        <v>0</v>
      </c>
      <c r="D135" s="39" t="s">
        <v>1271</v>
      </c>
      <c r="E135" s="39" t="s">
        <v>1847</v>
      </c>
      <c r="F135" s="39" t="s">
        <v>190</v>
      </c>
      <c r="G135" s="51" t="str">
        <f>VLOOKUP(F135,glossary!H:L,2,FALSE)</f>
        <v>False trigger</v>
      </c>
      <c r="H135" s="39" t="s">
        <v>190</v>
      </c>
      <c r="I135" s="57" t="str">
        <f t="shared" si="6"/>
        <v>false_trigger_tu_pl</v>
      </c>
      <c r="J135" s="51" t="s">
        <v>1227</v>
      </c>
      <c r="K135" s="51" t="str">
        <f>VLOOKUP(F135,glossary!H:L,5,FALSE)</f>
        <v>Blank images (no wildlife or human present). These images commonly occur when a camera is triggered by vegetation blowing in the wind.</v>
      </c>
      <c r="L135" s="39" t="s">
        <v>1166</v>
      </c>
      <c r="M135" s="39" t="str">
        <f t="shared" si="7"/>
        <v>{{ false_trigger_tu_pl }}</v>
      </c>
      <c r="N135" t="s">
        <v>902</v>
      </c>
      <c r="O135" s="13" t="s">
        <v>1907</v>
      </c>
      <c r="P135" t="s">
        <v>4742</v>
      </c>
      <c r="Q135" t="str">
        <f t="shared" si="8"/>
        <v xml:space="preserve">    false_trigger_tu_pl: "&lt;a href=\"09_glossary.html#false_trigger\" target=\"_blank\" data-bs-toggle=\"tooltip\" data-bs-title=\"False trigger: Blank images (no wildlife or human present). These images commonly occur when a camera is triggered by vegetation blowing in the wind.\"&gt;False triggers&lt;button type=\"button\" class=\"btn btn-bd-tip-info-hidden btn-sm position-relative\"&gt;.&lt;span class=\"position-absolute top-0 start-100 translate-middle\"&gt;{{ icon_info }}&lt;/span&gt;&lt;/button&gt;&lt;/a&gt;"</v>
      </c>
      <c r="R135" t="b" cm="1">
        <f t="array" ref="R135">SUMPRODUCT(--EXACT($J$2:$J$485,J135))&gt;1</f>
        <v>0</v>
      </c>
      <c r="S135" t="s">
        <v>4989</v>
      </c>
    </row>
    <row r="136" spans="1:19">
      <c r="A136" s="39">
        <v>3</v>
      </c>
      <c r="B136" s="39" t="s">
        <v>1481</v>
      </c>
      <c r="C136" s="39"/>
      <c r="D136" s="39" t="s">
        <v>1271</v>
      </c>
      <c r="E136" s="39" t="s">
        <v>1016</v>
      </c>
      <c r="F136" s="39" t="s">
        <v>188</v>
      </c>
      <c r="G136" s="51" t="str">
        <f>VLOOKUP(F136,glossary!H:L,2,FALSE)</f>
        <v>Field of View (FOV)</v>
      </c>
      <c r="H136" s="43" t="s">
        <v>188</v>
      </c>
      <c r="I136" s="57" t="str">
        <f t="shared" si="6"/>
        <v>field_of_view_tu</v>
      </c>
      <c r="J136" s="54" t="s">
        <v>189</v>
      </c>
      <c r="K136" s="51" t="str">
        <f>VLOOKUP(F136,glossary!H:L,5,FALSE)</f>
        <v>The extent of a scene that is visible in an image; a large FOV is obtained by 'zooming out' from a scene, whilst 'zooming in' will result in a smaller FOV (Wearn &amp; Glover-Kapfer, 2017).</v>
      </c>
      <c r="L136" t="s">
        <v>1721</v>
      </c>
      <c r="M136" s="39" t="str">
        <f t="shared" si="7"/>
        <v>{{ field_of_view_tu }}</v>
      </c>
      <c r="N136" t="s">
        <v>902</v>
      </c>
      <c r="O136" s="13" t="s">
        <v>1907</v>
      </c>
      <c r="P136" t="s">
        <v>4742</v>
      </c>
      <c r="Q136" t="str">
        <f t="shared" si="8"/>
        <v xml:space="preserve">    field_of_view_tu: "&lt;a href=\"09_glossary.html#field_of_view\" target=\"_blank\" data-bs-toggle=\"tooltip\" data-bs-title=\"Field of View (FOV): The extent of a scene that is visible in an image; a large FOV is obtained by 'zooming out' from a scene, whilst 'zooming in' will result in a smaller FOV (Wearn &amp; Glover-Kapfer, 2017).\"&gt;Field of View (FOV)&lt;button type=\"button\" class=\"btn btn-bd-tip-info-hidden btn-sm position-relative\"&gt;.&lt;span class=\"position-absolute top-0 start-100 translate-middle\"&gt;{{ icon_info }}&lt;/span&gt;&lt;/button&gt;&lt;/a&gt;"</v>
      </c>
      <c r="R136" t="b" cm="1">
        <f t="array" ref="R136">SUMPRODUCT(--EXACT($J$2:$J$485,J136))&gt;1</f>
        <v>0</v>
      </c>
      <c r="S136" t="s">
        <v>4990</v>
      </c>
    </row>
    <row r="137" spans="1:19">
      <c r="A137" s="39">
        <v>1</v>
      </c>
      <c r="B137" s="39" t="s">
        <v>1127</v>
      </c>
      <c r="C137" s="39" t="s">
        <v>0</v>
      </c>
      <c r="D137" s="39" t="s">
        <v>1271</v>
      </c>
      <c r="E137" s="39" t="s">
        <v>1841</v>
      </c>
      <c r="F137" s="39" t="s">
        <v>188</v>
      </c>
      <c r="G137" s="51" t="str">
        <f>VLOOKUP(F137,glossary!H:L,2,FALSE)</f>
        <v>Field of View (FOV)</v>
      </c>
      <c r="H137" s="39" t="s">
        <v>188</v>
      </c>
      <c r="I137" s="57" t="str">
        <f t="shared" si="6"/>
        <v>field_of_view_tu_abrv</v>
      </c>
      <c r="J137" s="51" t="s">
        <v>1224</v>
      </c>
      <c r="K137" s="51" t="str">
        <f>VLOOKUP(F137,glossary!H:L,5,FALSE)</f>
        <v>The extent of a scene that is visible in an image; a large FOV is obtained by 'zooming out' from a scene, whilst 'zooming in' will result in a smaller FOV (Wearn &amp; Glover-Kapfer, 2017).</v>
      </c>
      <c r="L137" s="39" t="s">
        <v>1165</v>
      </c>
      <c r="M137" s="39" t="str">
        <f t="shared" si="7"/>
        <v>{{ field_of_view_tu_abrv }}</v>
      </c>
      <c r="N137" t="s">
        <v>902</v>
      </c>
      <c r="O137" s="13" t="s">
        <v>1907</v>
      </c>
      <c r="P137" t="s">
        <v>4742</v>
      </c>
      <c r="Q137" t="str">
        <f t="shared" si="8"/>
        <v xml:space="preserve">    field_of_view_tu_abrv: "&lt;a href=\"09_glossary.html#field_of_view\" target=\"_blank\" data-bs-toggle=\"tooltip\" data-bs-title=\"Field of View (FOV): The extent of a scene that is visible in an image; a large FOV is obtained by 'zooming out' from a scene, whilst 'zooming in' will result in a smaller FOV (Wearn &amp; Glover-Kapfer, 2017).\"&gt;FOV&lt;button type=\"button\" class=\"btn btn-bd-tip-info-hidden btn-sm position-relative\"&gt;.&lt;span class=\"position-absolute top-0 start-100 translate-middle\"&gt;{{ icon_info }}&lt;/span&gt;&lt;/button&gt;&lt;/a&gt;"</v>
      </c>
      <c r="R137" t="b" cm="1">
        <f t="array" ref="R137">SUMPRODUCT(--EXACT($J$2:$J$485,J137))&gt;1</f>
        <v>0</v>
      </c>
      <c r="S137" t="s">
        <v>4991</v>
      </c>
    </row>
    <row r="138" spans="1:19">
      <c r="A138" s="39">
        <v>3</v>
      </c>
      <c r="B138" s="39" t="s">
        <v>1481</v>
      </c>
      <c r="C138" s="39"/>
      <c r="D138" s="39" t="s">
        <v>1270</v>
      </c>
      <c r="E138" s="39" t="s">
        <v>1016</v>
      </c>
      <c r="F138" s="39" t="s">
        <v>126</v>
      </c>
      <c r="G138" s="51" t="str">
        <f>VLOOKUP(F138,glossary!H:L,2,FALSE)</f>
        <v>Registration area</v>
      </c>
      <c r="H138" s="43" t="s">
        <v>126</v>
      </c>
      <c r="I138" s="57" t="str">
        <f t="shared" si="6"/>
        <v>fov_registration_area_tl</v>
      </c>
      <c r="J138" s="55" t="s">
        <v>971</v>
      </c>
      <c r="K138" s="51" t="str">
        <f>VLOOKUP(F138,glossary!H:L,5,FALSE)</f>
        <v>The area in which an animal entering has at least some probability of being captured on the image.</v>
      </c>
      <c r="L138" t="s">
        <v>1720</v>
      </c>
      <c r="M138" s="39" t="str">
        <f t="shared" si="7"/>
        <v>{{ fov_registration_area_tl }}</v>
      </c>
      <c r="N138" t="s">
        <v>902</v>
      </c>
      <c r="O138" s="13" t="s">
        <v>1907</v>
      </c>
      <c r="P138" t="s">
        <v>4742</v>
      </c>
      <c r="Q138" t="str">
        <f t="shared" si="8"/>
        <v xml:space="preserve">    fov_registration_area_tl: "&lt;a href=\"09_glossary.html#fov_registration_area\" target=\"_blank\" data-bs-toggle=\"tooltip\" data-bs-title=\"Registration area: 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v>
      </c>
      <c r="R138" t="b" cm="1">
        <f t="array" ref="R138">SUMPRODUCT(--EXACT($J$2:$J$485,J138))&gt;1</f>
        <v>0</v>
      </c>
      <c r="S138" t="s">
        <v>4992</v>
      </c>
    </row>
    <row r="139" spans="1:19">
      <c r="A139" s="39">
        <v>3</v>
      </c>
      <c r="B139" s="39" t="s">
        <v>1481</v>
      </c>
      <c r="C139" s="39"/>
      <c r="D139" s="39" t="s">
        <v>1271</v>
      </c>
      <c r="E139" s="39" t="s">
        <v>1016</v>
      </c>
      <c r="F139" s="39" t="s">
        <v>126</v>
      </c>
      <c r="G139" s="51" t="str">
        <f>VLOOKUP(F139,glossary!H:L,2,FALSE)</f>
        <v>Registration area</v>
      </c>
      <c r="H139" s="43" t="s">
        <v>126</v>
      </c>
      <c r="I139" s="57" t="str">
        <f t="shared" si="6"/>
        <v>fov_registration_area_tu</v>
      </c>
      <c r="J139" s="54" t="s">
        <v>128</v>
      </c>
      <c r="K139" s="51" t="str">
        <f>VLOOKUP(F139,glossary!H:L,5,FALSE)</f>
        <v>The area in which an animal entering has at least some probability of being captured on the image.</v>
      </c>
      <c r="L139" t="s">
        <v>1719</v>
      </c>
      <c r="M139" s="39" t="str">
        <f t="shared" si="7"/>
        <v>{{ fov_registration_area_tu }}</v>
      </c>
      <c r="N139" t="s">
        <v>902</v>
      </c>
      <c r="O139" s="13" t="s">
        <v>1907</v>
      </c>
      <c r="P139" t="s">
        <v>4742</v>
      </c>
      <c r="Q139" t="str">
        <f t="shared" si="8"/>
        <v xml:space="preserve">    fov_registration_area_tu: "&lt;a href=\"09_glossary.html#fov_registration_area\" target=\"_blank\" data-bs-toggle=\"tooltip\" data-bs-title=\"Registration area: The area in which an animal entering has at least some probability of being captured on the image.\"&gt;Registration area&lt;button type=\"button\" class=\"btn btn-bd-tip-info-hidden btn-sm position-relative\"&gt;.&lt;span class=\"position-absolute top-0 start-100 translate-middle\"&gt;{{ icon_info }}&lt;/span&gt;&lt;/button&gt;&lt;/a&gt;"</v>
      </c>
      <c r="R139" t="b" cm="1">
        <f t="array" ref="R139">SUMPRODUCT(--EXACT($J$2:$J$485,J139))&gt;1</f>
        <v>0</v>
      </c>
      <c r="S139" t="s">
        <v>4993</v>
      </c>
    </row>
    <row r="140" spans="1:19">
      <c r="A140" s="39">
        <v>1</v>
      </c>
      <c r="B140" s="39" t="s">
        <v>1127</v>
      </c>
      <c r="C140" s="39" t="s">
        <v>0</v>
      </c>
      <c r="D140" s="39" t="s">
        <v>1271</v>
      </c>
      <c r="E140" s="39" t="s">
        <v>1846</v>
      </c>
      <c r="F140" s="39" t="s">
        <v>328</v>
      </c>
      <c r="G140" s="51" t="str">
        <f>VLOOKUP(F140,glossary!H:L,2,FALSE)</f>
        <v>FOV Target Feature Distance (m)</v>
      </c>
      <c r="H140" s="39" t="s">
        <v>328</v>
      </c>
      <c r="I140" s="57" t="str">
        <f t="shared" si="6"/>
        <v>fov_target_distance_tu_nu</v>
      </c>
      <c r="J140" s="51" t="s">
        <v>1143</v>
      </c>
      <c r="K140" s="51" t="str">
        <f>VLOOKUP(F140,glossary!H:L,5,FALSE)</f>
        <v>The distance from the camera to the FOV Target Feature (in metres; to the nearest 0.5 m). Leave blank if not applicable.</v>
      </c>
      <c r="L140" s="39" t="s">
        <v>1154</v>
      </c>
      <c r="M140" s="39" t="str">
        <f t="shared" si="7"/>
        <v>{{ fov_target_distance_tu_nu }}</v>
      </c>
      <c r="N140" t="s">
        <v>902</v>
      </c>
      <c r="O140" s="13" t="s">
        <v>1907</v>
      </c>
      <c r="P140" t="s">
        <v>4742</v>
      </c>
      <c r="Q140" t="str">
        <f t="shared" si="8"/>
        <v xml:space="preserve">    fov_target_distance_tu_nu: "&lt;a href=\"09_glossary.html#fov_target_distance\" target=\"_blank\" data-bs-toggle=\"tooltip\" data-bs-title=\"FOV Target Feature Distance (m): The distance from the camera to the FOV Target Feature (in metres; to the nearest 0.5 m). Leave blank if not applicable.\"&gt;FOV Target Feature Distance&lt;button type=\"button\" class=\"btn btn-bd-tip-info-hidden btn-sm position-relative\"&gt;.&lt;span class=\"position-absolute top-0 start-100 translate-middle\"&gt;{{ icon_info }}&lt;/span&gt;&lt;/button&gt;&lt;/a&gt;"</v>
      </c>
      <c r="R140" t="b" cm="1">
        <f t="array" ref="R140">SUMPRODUCT(--EXACT($J$2:$J$485,J140))&gt;1</f>
        <v>0</v>
      </c>
      <c r="S140" t="s">
        <v>4994</v>
      </c>
    </row>
    <row r="141" spans="1:19">
      <c r="A141" s="39">
        <v>3</v>
      </c>
      <c r="B141" s="39" t="s">
        <v>1481</v>
      </c>
      <c r="C141" s="39"/>
      <c r="D141" s="39" t="s">
        <v>1271</v>
      </c>
      <c r="E141" s="39" t="s">
        <v>1840</v>
      </c>
      <c r="F141" s="39" t="s">
        <v>328</v>
      </c>
      <c r="G141" s="51" t="str">
        <f>VLOOKUP(F141,glossary!H:L,2,FALSE)</f>
        <v>FOV Target Feature Distance (m)</v>
      </c>
      <c r="H141" s="43" t="s">
        <v>328</v>
      </c>
      <c r="I141" s="57" t="str">
        <f t="shared" si="6"/>
        <v>fov_target_distance_tu_u</v>
      </c>
      <c r="J141" s="54" t="s">
        <v>749</v>
      </c>
      <c r="K141" s="51" t="str">
        <f>VLOOKUP(F141,glossary!H:L,5,FALSE)</f>
        <v>The distance from the camera to the FOV Target Feature (in metres; to the nearest 0.5 m). Leave blank if not applicable.</v>
      </c>
      <c r="L141" t="s">
        <v>1717</v>
      </c>
      <c r="M141" s="39" t="str">
        <f t="shared" si="7"/>
        <v>{{ fov_target_distance_tu_u }}</v>
      </c>
      <c r="N141" t="s">
        <v>902</v>
      </c>
      <c r="O141" s="13" t="s">
        <v>1907</v>
      </c>
      <c r="P141" t="s">
        <v>4742</v>
      </c>
      <c r="Q141" t="str">
        <f t="shared" si="8"/>
        <v xml:space="preserve">    fov_target_distance_tu_u: "&lt;a href=\"09_glossary.html#fov_target_distance\" target=\"_blank\" data-bs-toggle=\"tooltip\" data-bs-title=\"FOV Target Feature Distance (m): The distance from the camera to the FOV Target Feature (in metres; to the nearest 0.5 m). Leave blank if not applicable.\"&gt;FOV Target Feature Distance (m)&lt;button type=\"button\" class=\"btn btn-bd-tip-info-hidden btn-sm position-relative\"&gt;.&lt;span class=\"position-absolute top-0 start-100 translate-middle\"&gt;{{ icon_info }}&lt;/span&gt;&lt;/button&gt;&lt;/a&gt;"</v>
      </c>
      <c r="R141" t="b" cm="1">
        <f t="array" ref="R141">SUMPRODUCT(--EXACT($J$2:$J$485,J141))&gt;1</f>
        <v>0</v>
      </c>
      <c r="S141" t="s">
        <v>4995</v>
      </c>
    </row>
    <row r="142" spans="1:19">
      <c r="A142" s="39">
        <v>3</v>
      </c>
      <c r="B142" s="39" t="s">
        <v>1481</v>
      </c>
      <c r="C142" s="39"/>
      <c r="D142" s="39" t="s">
        <v>1271</v>
      </c>
      <c r="E142" s="39" t="s">
        <v>1016</v>
      </c>
      <c r="F142" s="39" t="s">
        <v>286</v>
      </c>
      <c r="G142" s="51" t="str">
        <f>VLOOKUP(F142,glossary!H:L,2,FALSE)</f>
        <v>FOV Target Feature</v>
      </c>
      <c r="H142" s="43" t="s">
        <v>286</v>
      </c>
      <c r="I142" s="57" t="str">
        <f t="shared" si="6"/>
        <v>fov_target_tu</v>
      </c>
      <c r="J142" s="54" t="s">
        <v>701</v>
      </c>
      <c r="K142" s="51" t="str">
        <f>VLOOKUP(F142,glossary!H:L,5,FALSE)</f>
        <v>A specific man-made or natural feature at which the camera is aimed to maximize the detection of wildlife species or to measure the use of that feature. Record 'None' if a FOV Target Feature was not used and 'Unknown' if not known. If 'Other,' describe in the Camera Location Comments.</v>
      </c>
      <c r="L142" t="s">
        <v>1718</v>
      </c>
      <c r="M142" s="39" t="str">
        <f t="shared" si="7"/>
        <v>{{ fov_target_tu }}</v>
      </c>
      <c r="N142" t="s">
        <v>902</v>
      </c>
      <c r="O142" s="13" t="s">
        <v>1907</v>
      </c>
      <c r="P142" t="s">
        <v>4742</v>
      </c>
      <c r="Q142" t="str">
        <f t="shared" si="8"/>
        <v xml:space="preserve">    fov_target_tu: "&lt;a href=\"09_glossary.html#fov_target\" target=\"_blank\" data-bs-toggle=\"tooltip\" data-bs-title=\"FOV Target Feature: A specific man-made or natural feature at which the camera is aimed to maximize the detection of wildlife species or to measure the use of that feature. Record 'None' if a FOV Target Feature was not used and 'Unknown' if not known. If 'Other,' describe in the Camera Location Comments.\"&gt;FOV Target Feature&lt;button type=\"button\" class=\"btn btn-bd-tip-info-hidden btn-sm position-relative\"&gt;.&lt;span class=\"position-absolute top-0 start-100 translate-middle\"&gt;{{ icon_info }}&lt;/span&gt;&lt;/button&gt;&lt;/a&gt;"</v>
      </c>
      <c r="R142" t="b" cm="1">
        <f t="array" ref="R142">SUMPRODUCT(--EXACT($J$2:$J$485,J142))&gt;1</f>
        <v>0</v>
      </c>
      <c r="S142" t="s">
        <v>4996</v>
      </c>
    </row>
    <row r="143" spans="1:19">
      <c r="A143" s="39">
        <v>3</v>
      </c>
      <c r="B143" s="39" t="s">
        <v>1481</v>
      </c>
      <c r="C143" s="39"/>
      <c r="D143" s="39" t="s">
        <v>1270</v>
      </c>
      <c r="E143" s="39" t="s">
        <v>1847</v>
      </c>
      <c r="F143" s="39" t="s">
        <v>526</v>
      </c>
      <c r="G143" s="51" t="str">
        <f>VLOOKUP(F143,glossary!H:L,2,FALSE)</f>
        <v>Viewshed density estimators</v>
      </c>
      <c r="H143" s="43" t="s">
        <v>526</v>
      </c>
      <c r="I143" s="57" t="str">
        <f t="shared" si="6"/>
        <v>fov_viewshed_density_estimators_tl_pl</v>
      </c>
      <c r="J143" s="55" t="s">
        <v>993</v>
      </c>
      <c r="K143" s="51" t="str">
        <f>VLOOKUP(F143,glossary!H:L,5,FALSE)</f>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v>
      </c>
      <c r="L143" t="s">
        <v>1714</v>
      </c>
      <c r="M143" s="39" t="str">
        <f t="shared" si="7"/>
        <v>{{ fov_viewshed_density_estimators_tl_pl }}</v>
      </c>
      <c r="N143" t="s">
        <v>902</v>
      </c>
      <c r="O143" s="13" t="s">
        <v>1907</v>
      </c>
      <c r="P143" t="s">
        <v>4742</v>
      </c>
      <c r="Q143" t="str">
        <f t="shared" si="8"/>
        <v xml:space="preserve">    fov_viewshed_density_estimators_tl_pl: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v>
      </c>
      <c r="R143" t="b" cm="1">
        <f t="array" ref="R143">SUMPRODUCT(--EXACT($J$2:$J$485,J143))&gt;1</f>
        <v>0</v>
      </c>
      <c r="S143" t="s">
        <v>4997</v>
      </c>
    </row>
    <row r="144" spans="1:19">
      <c r="A144" s="39">
        <v>3</v>
      </c>
      <c r="B144" s="39" t="s">
        <v>1481</v>
      </c>
      <c r="C144" s="39"/>
      <c r="D144" s="39" t="s">
        <v>1271</v>
      </c>
      <c r="E144" s="39" t="s">
        <v>1847</v>
      </c>
      <c r="F144" s="39" t="s">
        <v>526</v>
      </c>
      <c r="G144" s="51" t="str">
        <f>VLOOKUP(F144,glossary!H:L,2,FALSE)</f>
        <v>Viewshed density estimators</v>
      </c>
      <c r="H144" s="43" t="s">
        <v>526</v>
      </c>
      <c r="I144" s="57" t="str">
        <f t="shared" si="6"/>
        <v>fov_viewshed_density_estimators_tu_pl</v>
      </c>
      <c r="J144" s="54" t="s">
        <v>527</v>
      </c>
      <c r="K144" s="51" t="str">
        <f>VLOOKUP(F144,glossary!H:L,5,FALSE)</f>
        <v>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v>
      </c>
      <c r="L144" t="s">
        <v>1713</v>
      </c>
      <c r="M144" s="39" t="str">
        <f t="shared" si="7"/>
        <v>{{ fov_viewshed_density_estimators_tu_pl }}</v>
      </c>
      <c r="N144" t="s">
        <v>902</v>
      </c>
      <c r="O144" s="13" t="s">
        <v>1907</v>
      </c>
      <c r="P144" t="s">
        <v>4742</v>
      </c>
      <c r="Q144" t="str">
        <f t="shared" si="8"/>
        <v xml:space="preserve">    fov_viewshed_density_estimators_tu_pl: "&lt;a href=\"09_glossary.html#fov_viewshed_density_estimators\" target=\"_blank\" data-bs-toggle=\"tooltip\" data-bs-title=\"Viewshed density estimators: Methods used to estimate the abundance of unmarked populations from observations of animals that relate animal observations to the space directly sampled by each camera’s viewshed (Moeller et al., 2023); they result in viewshed density estimates that can be extrapolated to abundance within broader sampling frames (Gilbert et al., 2020; Moeller et al., 2023).\"&gt;Viewshed density estimators&lt;button type=\"button\" class=\"btn btn-bd-tip-info-hidden btn-sm position-relative\"&gt;.&lt;span class=\"position-absolute top-0 start-100 translate-middle\"&gt;{{ icon_info }}&lt;/span&gt;&lt;/button&gt;&lt;/a&gt;"</v>
      </c>
      <c r="R144" t="b" cm="1">
        <f t="array" ref="R144">SUMPRODUCT(--EXACT($J$2:$J$485,J144))&gt;1</f>
        <v>0</v>
      </c>
      <c r="S144" t="s">
        <v>4998</v>
      </c>
    </row>
    <row r="145" spans="1:19">
      <c r="A145" s="39">
        <v>2</v>
      </c>
      <c r="B145" s="39" t="s">
        <v>1488</v>
      </c>
      <c r="C145" s="39"/>
      <c r="D145" s="39" t="s">
        <v>1270</v>
      </c>
      <c r="E145" s="39" t="s">
        <v>1016</v>
      </c>
      <c r="F145" s="39" t="s">
        <v>66</v>
      </c>
      <c r="G145" s="51" t="str">
        <f>VLOOKUP(F145,glossary!H:L,2,FALSE)</f>
        <v>Viewshed</v>
      </c>
      <c r="H145" s="39" t="s">
        <v>66</v>
      </c>
      <c r="I145" s="57" t="str">
        <f t="shared" si="6"/>
        <v>fov_viewshed_tl</v>
      </c>
      <c r="J145" s="51" t="s">
        <v>796</v>
      </c>
      <c r="K145" s="51" t="str">
        <f>VLOOKUP(F145,glossary!H:L,5,FALSE)</f>
        <v>The area visible to the camera as determined by its lens angle (in degrees) and trigger distance (Moeller et al., 2023).</v>
      </c>
      <c r="L145" s="39" t="s">
        <v>1716</v>
      </c>
      <c r="M145" s="39" t="str">
        <f t="shared" si="7"/>
        <v>{{ fov_viewshed_tl }}</v>
      </c>
      <c r="N145" t="s">
        <v>902</v>
      </c>
      <c r="O145" s="13" t="s">
        <v>1907</v>
      </c>
      <c r="P145" t="s">
        <v>4742</v>
      </c>
      <c r="Q145" t="str">
        <f t="shared" si="8"/>
        <v xml:space="preserve">    fov_viewshed_tl: "&lt;a href=\"09_glossary.html#fov_viewshed\" target=\"_blank\" data-bs-toggle=\"tooltip\" data-bs-title=\"Viewshed: 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v>
      </c>
      <c r="R145" t="b" cm="1">
        <f t="array" ref="R145">SUMPRODUCT(--EXACT($J$2:$J$485,J145))&gt;1</f>
        <v>0</v>
      </c>
      <c r="S145" t="s">
        <v>4999</v>
      </c>
    </row>
    <row r="146" spans="1:19">
      <c r="A146" s="39">
        <v>2</v>
      </c>
      <c r="B146" s="39" t="s">
        <v>1488</v>
      </c>
      <c r="C146" s="39"/>
      <c r="D146" s="39" t="s">
        <v>1271</v>
      </c>
      <c r="E146" s="39" t="s">
        <v>1016</v>
      </c>
      <c r="F146" s="39" t="s">
        <v>66</v>
      </c>
      <c r="G146" s="51" t="str">
        <f>VLOOKUP(F146,glossary!H:L,2,FALSE)</f>
        <v>Viewshed</v>
      </c>
      <c r="H146" s="39" t="s">
        <v>66</v>
      </c>
      <c r="I146" s="57" t="str">
        <f t="shared" si="6"/>
        <v>fov_viewshed_tu</v>
      </c>
      <c r="J146" s="51" t="s">
        <v>68</v>
      </c>
      <c r="K146" s="51" t="str">
        <f>VLOOKUP(F146,glossary!H:L,5,FALSE)</f>
        <v>The area visible to the camera as determined by its lens angle (in degrees) and trigger distance (Moeller et al., 2023).</v>
      </c>
      <c r="L146" s="39" t="s">
        <v>1715</v>
      </c>
      <c r="M146" s="39" t="str">
        <f t="shared" si="7"/>
        <v>{{ fov_viewshed_tu }}</v>
      </c>
      <c r="N146" t="s">
        <v>902</v>
      </c>
      <c r="O146" s="13" t="s">
        <v>1907</v>
      </c>
      <c r="P146" t="s">
        <v>4742</v>
      </c>
      <c r="Q146" t="str">
        <f t="shared" si="8"/>
        <v xml:space="preserve">    fov_viewshed_tu: "&lt;a href=\"09_glossary.html#fov_viewshed\" target=\"_blank\" data-bs-toggle=\"tooltip\" data-bs-title=\"Viewshed: The area visible to the camera as determined by its lens angle (in degrees) and trigger distance (Moeller et al., 2023).\"&gt;Viewshed&lt;button type=\"button\" class=\"btn btn-bd-tip-info-hidden btn-sm position-relative\"&gt;.&lt;span class=\"position-absolute top-0 start-100 translate-middle\"&gt;{{ icon_info }}&lt;/span&gt;&lt;/button&gt;&lt;/a&gt;"</v>
      </c>
      <c r="R146" t="b" cm="1">
        <f t="array" ref="R146">SUMPRODUCT(--EXACT($J$2:$J$485,J146))&gt;1</f>
        <v>0</v>
      </c>
      <c r="S146" t="s">
        <v>5000</v>
      </c>
    </row>
    <row r="147" spans="1:19">
      <c r="A147" s="39">
        <v>1</v>
      </c>
      <c r="B147" s="39" t="s">
        <v>1127</v>
      </c>
      <c r="C147" s="39" t="s">
        <v>0</v>
      </c>
      <c r="D147" s="39" t="s">
        <v>1271</v>
      </c>
      <c r="E147" s="39" t="s">
        <v>1846</v>
      </c>
      <c r="F147" s="39" t="s">
        <v>285</v>
      </c>
      <c r="G147" s="51" t="str">
        <f>VLOOKUP(F147,glossary!H:L,2,FALSE)</f>
        <v xml:space="preserve">GPS Unit Accuracy (m) </v>
      </c>
      <c r="H147" s="39" t="s">
        <v>285</v>
      </c>
      <c r="I147" s="57" t="str">
        <f t="shared" si="6"/>
        <v>gps_unit_accuracy_tu_nu</v>
      </c>
      <c r="J147" s="51" t="s">
        <v>1142</v>
      </c>
      <c r="K147" s="51" t="str">
        <f>VLOOKUP(F147,glossary!H:L,5,FALSE)</f>
        <v xml:space="preserve">The margin of error of the GPS unit used to record spatial information (e.g., '5' [m]), such as the coordinates of the camera location. On most GPS units (e.g., 'Garmin') this information is provided on the unit’s satellite information page. </v>
      </c>
      <c r="L147" s="39" t="s">
        <v>1155</v>
      </c>
      <c r="M147" s="39" t="str">
        <f t="shared" si="7"/>
        <v>{{ gps_unit_accuracy_tu_nu }}</v>
      </c>
      <c r="N147" t="s">
        <v>902</v>
      </c>
      <c r="O147" s="13" t="s">
        <v>1907</v>
      </c>
      <c r="P147" t="s">
        <v>4742</v>
      </c>
      <c r="Q147" t="str">
        <f t="shared" si="8"/>
        <v xml:space="preserve">    gps_unit_accuracy_tu_nu: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\"&gt;GPS Unit Accuracy&lt;button type=\"button\" class=\"btn btn-bd-tip-info-hidden btn-sm position-relative\"&gt;.&lt;span class=\"position-absolute top-0 start-100 translate-middle\"&gt;{{ icon_info }}&lt;/span&gt;&lt;/button&gt;&lt;/a&gt;"</v>
      </c>
      <c r="R147" t="b" cm="1">
        <f t="array" ref="R147">SUMPRODUCT(--EXACT($J$2:$J$485,J147))&gt;1</f>
        <v>0</v>
      </c>
      <c r="S147" t="s">
        <v>5001</v>
      </c>
    </row>
    <row r="148" spans="1:19">
      <c r="A148" s="39">
        <v>3</v>
      </c>
      <c r="B148" s="39" t="s">
        <v>1481</v>
      </c>
      <c r="C148" s="39"/>
      <c r="D148" s="39" t="s">
        <v>1271</v>
      </c>
      <c r="E148" s="39" t="s">
        <v>1840</v>
      </c>
      <c r="F148" s="39" t="s">
        <v>285</v>
      </c>
      <c r="G148" s="51" t="str">
        <f>VLOOKUP(F148,glossary!H:L,2,FALSE)</f>
        <v xml:space="preserve">GPS Unit Accuracy (m) </v>
      </c>
      <c r="H148" s="43" t="s">
        <v>285</v>
      </c>
      <c r="I148" s="57" t="str">
        <f t="shared" si="6"/>
        <v>gps_unit_accuracy_tu_u</v>
      </c>
      <c r="J148" s="54" t="s">
        <v>702</v>
      </c>
      <c r="K148" s="51" t="str">
        <f>VLOOKUP(F148,glossary!H:L,5,FALSE)</f>
        <v xml:space="preserve">The margin of error of the GPS unit used to record spatial information (e.g., '5' [m]), such as the coordinates of the camera location. On most GPS units (e.g., 'Garmin') this information is provided on the unit’s satellite information page. </v>
      </c>
      <c r="L148" t="s">
        <v>1712</v>
      </c>
      <c r="M148" s="39" t="str">
        <f t="shared" si="7"/>
        <v>{{ gps_unit_accuracy_tu_u }}</v>
      </c>
      <c r="N148" t="s">
        <v>902</v>
      </c>
      <c r="O148" s="13" t="s">
        <v>1907</v>
      </c>
      <c r="P148" t="s">
        <v>4742</v>
      </c>
      <c r="Q148" t="str">
        <f t="shared" si="8"/>
        <v xml:space="preserve">    gps_unit_accuracy_tu_u: "&lt;a href=\"09_glossary.html#gps_unit_accuracy\" target=\"_blank\" data-bs-toggle=\"tooltip\" data-bs-title=\"GPS Unit Accuracy (m) : The margin of error of the GPS unit used to record spatial information (e.g., '5' [m]), such as the coordinates of the camera location. On most GPS units (e.g., 'Garmin') this information is provided on the unit’s satellite information page. \"&gt;GPS Unit Accuracy (m) &lt;button type=\"button\" class=\"btn btn-bd-tip-info-hidden btn-sm position-relative\"&gt;.&lt;span class=\"position-absolute top-0 start-100 translate-middle\"&gt;{{ icon_info }}&lt;/span&gt;&lt;/button&gt;&lt;/a&gt;"</v>
      </c>
      <c r="R148" t="b" cm="1">
        <f t="array" ref="R148">SUMPRODUCT(--EXACT($J$2:$J$485,J148))&gt;1</f>
        <v>0</v>
      </c>
      <c r="S148" t="s">
        <v>5002</v>
      </c>
    </row>
    <row r="149" spans="1:19">
      <c r="A149" s="39">
        <v>3</v>
      </c>
      <c r="B149" s="39" t="s">
        <v>1481</v>
      </c>
      <c r="C149" s="39"/>
      <c r="D149" s="39" t="s">
        <v>1271</v>
      </c>
      <c r="E149" s="39" t="s">
        <v>1016</v>
      </c>
      <c r="F149" s="39" t="s">
        <v>327</v>
      </c>
      <c r="G149" s="51" t="str">
        <f>VLOOKUP(F149,glossary!H:L,2,FALSE)</f>
        <v>Human Transport Mode/Activity</v>
      </c>
      <c r="H149" s="43" t="s">
        <v>327</v>
      </c>
      <c r="I149" s="57" t="str">
        <f t="shared" si="6"/>
        <v>human_transport_mode_activity_tu</v>
      </c>
      <c r="J149" s="54" t="s">
        <v>750</v>
      </c>
      <c r="K149" s="51" t="str">
        <f>VLOOKUP(F149,glossary!H:L,5,FALSE)</f>
        <v>The activity performed or mode of transportation used by a human observed (e.g., hiker, skier, off-highway vehicle, etc.). This categorical field should be populated when data on humans (in addition to wildlife) are collected. Leave blank if not applicable and record 'Unknown' if not known.</v>
      </c>
      <c r="L149" t="s">
        <v>1711</v>
      </c>
      <c r="M149" s="39" t="str">
        <f t="shared" si="7"/>
        <v>{{ human_transport_mode_activity_tu }}</v>
      </c>
      <c r="N149" t="s">
        <v>902</v>
      </c>
      <c r="O149" s="13" t="s">
        <v>1907</v>
      </c>
      <c r="P149" t="s">
        <v>4742</v>
      </c>
      <c r="Q149" t="str">
        <f t="shared" si="8"/>
        <v xml:space="preserve">    human_transport_mode_activity_tu: "&lt;a href=\"09_glossary.html#human_transport_mode_activity\" target=\"_blank\" data-bs-toggle=\"tooltip\" data-bs-title=\"Human Transport Mode/Activity: The activity performed or mode of transportation used by a human observed (e.g., hiker, skier, off-highway vehicle, etc.). This categorical field should be populated when data on humans (in addition to wildlife) are collected. Leave blank if not applicable and record 'Unknown' if not known.\"&gt;Human Transport Mode/Activity&lt;button type=\"button\" class=\"btn btn-bd-tip-info-hidden btn-sm position-relative\"&gt;.&lt;span class=\"position-absolute top-0 start-100 translate-middle\"&gt;{{ icon_info }}&lt;/span&gt;&lt;/button&gt;&lt;/a&gt;"</v>
      </c>
      <c r="R149" t="b" cm="1">
        <f t="array" ref="R149">SUMPRODUCT(--EXACT($J$2:$J$485,J149))&gt;1</f>
        <v>0</v>
      </c>
      <c r="S149" t="s">
        <v>5003</v>
      </c>
    </row>
    <row r="150" spans="1:19">
      <c r="A150" s="39">
        <v>2</v>
      </c>
      <c r="B150" s="39" t="s">
        <v>1488</v>
      </c>
      <c r="C150" s="39"/>
      <c r="D150" s="39" t="s">
        <v>1270</v>
      </c>
      <c r="E150" s="39" t="s">
        <v>1016</v>
      </c>
      <c r="F150" s="39" t="s">
        <v>183</v>
      </c>
      <c r="G150" s="51" t="str">
        <f>VLOOKUP(F150,glossary!H:L,2,FALSE)</f>
        <v>Image</v>
      </c>
      <c r="H150" s="39" t="s">
        <v>183</v>
      </c>
      <c r="I150" s="57" t="str">
        <f t="shared" si="6"/>
        <v>image_tl</v>
      </c>
      <c r="J150" s="51" t="s">
        <v>183</v>
      </c>
      <c r="K150" s="51" t="str">
        <f>VLOOKUP(F150,glossary!H:L,5,FALSE)</f>
        <v>An individual image captured by a camera, which may be part of a multi-image sequence (recorded as 'Image Name').</v>
      </c>
      <c r="L150" s="39" t="s">
        <v>1710</v>
      </c>
      <c r="M150" s="39" t="str">
        <f t="shared" si="7"/>
        <v>{{ image_tl }}</v>
      </c>
      <c r="N150" t="s">
        <v>902</v>
      </c>
      <c r="O150" s="13" t="s">
        <v>1907</v>
      </c>
      <c r="P150" t="s">
        <v>4742</v>
      </c>
      <c r="Q150" t="str">
        <f t="shared" si="8"/>
        <v xml:space="preserve">    image_tl: "&lt;a href=\"09_glossary.html#image\" target=\"_blank\" data-bs-toggle=\"tooltip\" data-bs-title=\"Image: An individual image captured by a camera, which may be part of a multi-image sequence (recorded as 'Image Name').\"&gt;image&lt;button type=\"button\" class=\"btn btn-bd-tip-info-hidden btn-sm position-relative\"&gt;.&lt;span class=\"position-absolute top-0 start-100 translate-middle\"&gt;{{ icon_info }}&lt;/span&gt;&lt;/button&gt;&lt;/a&gt;"</v>
      </c>
      <c r="R150" t="b" cm="1">
        <f t="array" ref="R150">SUMPRODUCT(--EXACT($J$2:$J$485,J150))&gt;1</f>
        <v>0</v>
      </c>
      <c r="S150" t="s">
        <v>5004</v>
      </c>
    </row>
    <row r="151" spans="1:19">
      <c r="A151" s="39">
        <v>2</v>
      </c>
      <c r="B151" s="39" t="s">
        <v>1488</v>
      </c>
      <c r="C151" s="39"/>
      <c r="D151" s="39" t="s">
        <v>1271</v>
      </c>
      <c r="E151" s="39" t="s">
        <v>1016</v>
      </c>
      <c r="F151" s="39" t="s">
        <v>183</v>
      </c>
      <c r="G151" s="51" t="str">
        <f>VLOOKUP(F151,glossary!H:L,2,FALSE)</f>
        <v>Image</v>
      </c>
      <c r="H151" s="39" t="s">
        <v>183</v>
      </c>
      <c r="I151" s="57" t="str">
        <f t="shared" si="6"/>
        <v>image_tu</v>
      </c>
      <c r="J151" s="51" t="s">
        <v>184</v>
      </c>
      <c r="K151" s="51" t="str">
        <f>VLOOKUP(F151,glossary!H:L,5,FALSE)</f>
        <v>An individual image captured by a camera, which may be part of a multi-image sequence (recorded as 'Image Name').</v>
      </c>
      <c r="L151" s="39" t="s">
        <v>1709</v>
      </c>
      <c r="M151" s="39" t="str">
        <f t="shared" si="7"/>
        <v>{{ image_tu }}</v>
      </c>
      <c r="N151" t="s">
        <v>902</v>
      </c>
      <c r="O151" s="13" t="s">
        <v>1907</v>
      </c>
      <c r="P151" t="s">
        <v>4742</v>
      </c>
      <c r="Q151" t="str">
        <f t="shared" si="8"/>
        <v xml:space="preserve">    image_tu: "&lt;a href=\"09_glossary.html#image\" target=\"_blank\" data-bs-toggle=\"tooltip\" data-bs-title=\"Image: An individual image captured by a camera, which may be part of a multi-image sequence (recorded as 'Image Name').\"&gt;Image&lt;button type=\"button\" class=\"btn btn-bd-tip-info-hidden btn-sm position-relative\"&gt;.&lt;span class=\"position-absolute top-0 start-100 translate-middle\"&gt;{{ icon_info }}&lt;/span&gt;&lt;/button&gt;&lt;/a&gt;"</v>
      </c>
      <c r="R151" t="b" cm="1">
        <f t="array" ref="R151">SUMPRODUCT(--EXACT($J$2:$J$485,J151))&gt;1</f>
        <v>0</v>
      </c>
      <c r="S151" t="s">
        <v>5005</v>
      </c>
    </row>
    <row r="152" spans="1:19">
      <c r="A152" s="39">
        <v>3</v>
      </c>
      <c r="B152" s="39" t="s">
        <v>1481</v>
      </c>
      <c r="C152" s="39"/>
      <c r="D152" s="39" t="s">
        <v>1270</v>
      </c>
      <c r="E152" s="39" t="s">
        <v>1016</v>
      </c>
      <c r="F152" s="39" t="s">
        <v>1316</v>
      </c>
      <c r="G152" s="51" t="str">
        <f>VLOOKUP(F152,glossary!H:L,2,FALSE)</f>
        <v xml:space="preserve">Image classification confidence </v>
      </c>
      <c r="H152" s="43" t="s">
        <v>1316</v>
      </c>
      <c r="I152" s="57" t="str">
        <f t="shared" si="6"/>
        <v>img_classification_confidence_tl</v>
      </c>
      <c r="J152" s="55" t="s">
        <v>950</v>
      </c>
      <c r="K152" s="51" t="str">
        <f>VLOOKUP(F152,glossary!H:L,5,FALSE)</f>
        <v>The likelihood of an image containing an object of a certain class (Fennell et al., 2022).</v>
      </c>
      <c r="L152" t="s">
        <v>1858</v>
      </c>
      <c r="M152" s="39" t="str">
        <f t="shared" si="7"/>
        <v>{{ img_classification_confidence_tl }}</v>
      </c>
      <c r="N152" t="s">
        <v>902</v>
      </c>
      <c r="O152" s="13" t="s">
        <v>1907</v>
      </c>
      <c r="P152" t="s">
        <v>4742</v>
      </c>
      <c r="Q152" t="str">
        <f t="shared" si="8"/>
        <v xml:space="preserve">    img_classification_confidence_tl: "&lt;a href=\"09_glossary.html#img_classification_confidence\" target=\"_blank\" data-bs-toggle=\"tooltip\" data-bs-title=\"Image classification confidence : 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v>
      </c>
      <c r="R152" t="b" cm="1">
        <f t="array" ref="R152">SUMPRODUCT(--EXACT($J$2:$J$485,J152))&gt;1</f>
        <v>0</v>
      </c>
      <c r="S152" t="s">
        <v>5006</v>
      </c>
    </row>
    <row r="153" spans="1:19">
      <c r="A153" s="39">
        <v>3</v>
      </c>
      <c r="B153" s="39" t="s">
        <v>1481</v>
      </c>
      <c r="C153" s="39"/>
      <c r="D153" s="39" t="s">
        <v>1271</v>
      </c>
      <c r="E153" s="39" t="s">
        <v>1016</v>
      </c>
      <c r="F153" s="39" t="s">
        <v>1316</v>
      </c>
      <c r="G153" s="51" t="str">
        <f>VLOOKUP(F153,glossary!H:L,2,FALSE)</f>
        <v xml:space="preserve">Image classification confidence </v>
      </c>
      <c r="H153" s="43" t="s">
        <v>1316</v>
      </c>
      <c r="I153" s="57" t="str">
        <f t="shared" si="6"/>
        <v>img_classification_confidence_tu</v>
      </c>
      <c r="J153" s="54" t="s">
        <v>181</v>
      </c>
      <c r="K153" s="51" t="str">
        <f>VLOOKUP(F153,glossary!H:L,5,FALSE)</f>
        <v>The likelihood of an image containing an object of a certain class (Fennell et al., 2022).</v>
      </c>
      <c r="L153" t="s">
        <v>1859</v>
      </c>
      <c r="M153" s="39" t="str">
        <f t="shared" si="7"/>
        <v>{{ img_classification_confidence_tu }}</v>
      </c>
      <c r="N153" t="s">
        <v>902</v>
      </c>
      <c r="O153" s="13" t="s">
        <v>1907</v>
      </c>
      <c r="P153" t="s">
        <v>4742</v>
      </c>
      <c r="Q153" t="str">
        <f t="shared" si="8"/>
        <v xml:space="preserve">    img_classification_confidence_tu: "&lt;a href=\"09_glossary.html#img_classification_confidence\" target=\"_blank\" data-bs-toggle=\"tooltip\" data-bs-title=\"Image classification confidence : The likelihood of an image containing an object of a certain class (Fennell et al., 2022).\"&gt;Image classification confidence &lt;button type=\"button\" class=\"btn btn-bd-tip-info-hidden btn-sm position-relative\"&gt;.&lt;span class=\"position-absolute top-0 start-100 translate-middle\"&gt;{{ icon_info }}&lt;/span&gt;&lt;/button&gt;&lt;/a&gt;"</v>
      </c>
      <c r="R153" t="b" cm="1">
        <f t="array" ref="R153">SUMPRODUCT(--EXACT($J$2:$J$485,J153))&gt;1</f>
        <v>0</v>
      </c>
      <c r="S153" t="s">
        <v>5007</v>
      </c>
    </row>
    <row r="154" spans="1:19">
      <c r="A154" s="39">
        <v>3</v>
      </c>
      <c r="B154" s="39" t="s">
        <v>1481</v>
      </c>
      <c r="C154" s="39"/>
      <c r="D154" s="39" t="s">
        <v>1270</v>
      </c>
      <c r="E154" s="39" t="s">
        <v>1016</v>
      </c>
      <c r="F154" s="39" t="s">
        <v>1315</v>
      </c>
      <c r="G154" s="51" t="str">
        <f>VLOOKUP(F154,glossary!H:L,2,FALSE)</f>
        <v>Image classification</v>
      </c>
      <c r="H154" s="43" t="s">
        <v>1315</v>
      </c>
      <c r="I154" s="57" t="str">
        <f t="shared" si="6"/>
        <v>img_classification_tl</v>
      </c>
      <c r="J154" s="55" t="s">
        <v>949</v>
      </c>
      <c r="K154" s="51" t="str">
        <f>VLOOKUP(F154,glossary!H:L,5,FALSE)</f>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L154" t="s">
        <v>1708</v>
      </c>
      <c r="M154" s="39" t="str">
        <f t="shared" si="7"/>
        <v>{{ img_classification_tl }}</v>
      </c>
      <c r="N154" t="s">
        <v>902</v>
      </c>
      <c r="O154" s="13" t="s">
        <v>1907</v>
      </c>
      <c r="P154" t="s">
        <v>4742</v>
      </c>
      <c r="Q154" t="str">
        <f t="shared" si="8"/>
        <v xml:space="preserve">    img_classification_tl: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v>
      </c>
      <c r="R154" t="b" cm="1">
        <f t="array" ref="R154">SUMPRODUCT(--EXACT($J$2:$J$485,J154))&gt;1</f>
        <v>0</v>
      </c>
      <c r="S154" t="s">
        <v>5008</v>
      </c>
    </row>
    <row r="155" spans="1:19">
      <c r="A155" s="39">
        <v>3</v>
      </c>
      <c r="B155" s="39" t="s">
        <v>1481</v>
      </c>
      <c r="C155" s="39"/>
      <c r="D155" s="39" t="s">
        <v>1271</v>
      </c>
      <c r="E155" s="39" t="s">
        <v>1016</v>
      </c>
      <c r="F155" s="39" t="s">
        <v>1315</v>
      </c>
      <c r="G155" s="51" t="str">
        <f>VLOOKUP(F155,glossary!H:L,2,FALSE)</f>
        <v>Image classification</v>
      </c>
      <c r="H155" s="43" t="s">
        <v>1315</v>
      </c>
      <c r="I155" s="57" t="str">
        <f t="shared" si="6"/>
        <v>img_classification_tu</v>
      </c>
      <c r="J155" s="54" t="s">
        <v>182</v>
      </c>
      <c r="K155" s="51" t="str">
        <f>VLOOKUP(F155,glossary!H:L,5,FALSE)</f>
        <v>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v>
      </c>
      <c r="L155" t="s">
        <v>1707</v>
      </c>
      <c r="M155" s="39" t="str">
        <f t="shared" si="7"/>
        <v>{{ img_classification_tu }}</v>
      </c>
      <c r="N155" t="s">
        <v>902</v>
      </c>
      <c r="O155" s="13" t="s">
        <v>1907</v>
      </c>
      <c r="P155" t="s">
        <v>4742</v>
      </c>
      <c r="Q155" t="str">
        <f t="shared" si="8"/>
        <v xml:space="preserve">    img_classification_tu: "&lt;a href=\"09_glossary.html#img_classification\" target=\"_blank\" data-bs-toggle=\"tooltip\" data-bs-title=\"Image classification: The process of assigning class labels to an image according to the wildlife species, other entities (e.g., human, vehicle), or conditions within the image. Image classification can be performed manually or automatically by an artificial intelligence (AI) algorithm. Image classification is sometimes used interchangeably with 'image tagging.'\"&gt;Image classification&lt;button type=\"button\" class=\"btn btn-bd-tip-info-hidden btn-sm position-relative\"&gt;.&lt;span class=\"position-absolute top-0 start-100 translate-middle\"&gt;{{ icon_info }}&lt;/span&gt;&lt;/button&gt;&lt;/a&gt;"</v>
      </c>
      <c r="R155" t="b" cm="1">
        <f t="array" ref="R155">SUMPRODUCT(--EXACT($J$2:$J$485,J155))&gt;1</f>
        <v>0</v>
      </c>
      <c r="S155" t="s">
        <v>5009</v>
      </c>
    </row>
    <row r="156" spans="1:19">
      <c r="A156" s="39">
        <v>3</v>
      </c>
      <c r="B156" s="39" t="s">
        <v>1481</v>
      </c>
      <c r="C156" s="39"/>
      <c r="D156" s="39" t="s">
        <v>1271</v>
      </c>
      <c r="E156" s="39" t="s">
        <v>1016</v>
      </c>
      <c r="F156" s="39" t="s">
        <v>1318</v>
      </c>
      <c r="G156" s="51" t="str">
        <f>VLOOKUP(F156,glossary!H:L,2,FALSE)</f>
        <v>Image Flash Output</v>
      </c>
      <c r="H156" s="43" t="s">
        <v>1318</v>
      </c>
      <c r="I156" s="57" t="str">
        <f t="shared" si="6"/>
        <v>img_flash_output_tu</v>
      </c>
      <c r="J156" s="54" t="s">
        <v>751</v>
      </c>
      <c r="K156" s="51" t="str">
        <f>VLOOKUP(F156,glossary!H:L,5,FALSE)</f>
        <v>The Image Flash Output is an image metadata field indicating the level of intensity of the flash [if enabled*/applicable]). Record as reported in the image Exif data (e.g., 'Flash Did Not Fire,' 'Auto'). This field is in text format; record 'Unknown' if not known; leave blank if not applicable.</v>
      </c>
      <c r="L156" t="s">
        <v>1706</v>
      </c>
      <c r="M156" s="39" t="str">
        <f t="shared" si="7"/>
        <v>{{ img_flash_output_tu }}</v>
      </c>
      <c r="N156" t="s">
        <v>902</v>
      </c>
      <c r="O156" s="13" t="s">
        <v>1907</v>
      </c>
      <c r="P156" t="s">
        <v>4742</v>
      </c>
      <c r="Q156" t="str">
        <f t="shared" si="8"/>
        <v xml:space="preserve">    img_flash_output_tu: "&lt;a href=\"09_glossary.html#img_flash_output\" target=\"_blank\" data-bs-toggle=\"tooltip\" data-bs-title=\"Image Flash Output: The Image Flash Output is an image metadata field indicating the level of intensity of the flash [if enabled*/applicable]). Record as reported in the image Exif data (e.g., 'Flash Did Not Fire,' 'Auto'). This field is in text format; record 'Unknown' if not known; leave blank if not applicable.\"&gt;Image Flash Output&lt;button type=\"button\" class=\"btn btn-bd-tip-info-hidden btn-sm position-relative\"&gt;.&lt;span class=\"position-absolute top-0 start-100 translate-middle\"&gt;{{ icon_info }}&lt;/span&gt;&lt;/button&gt;&lt;/a&gt;"</v>
      </c>
      <c r="R156" t="b" cm="1">
        <f t="array" ref="R156">SUMPRODUCT(--EXACT($J$2:$J$485,J156))&gt;1</f>
        <v>0</v>
      </c>
      <c r="S156" t="s">
        <v>5010</v>
      </c>
    </row>
    <row r="157" spans="1:19">
      <c r="A157" s="39">
        <v>3</v>
      </c>
      <c r="B157" s="39" t="s">
        <v>1481</v>
      </c>
      <c r="C157" s="39"/>
      <c r="D157" s="39" t="s">
        <v>1271</v>
      </c>
      <c r="E157" s="39" t="s">
        <v>1016</v>
      </c>
      <c r="F157" s="39" t="s">
        <v>1319</v>
      </c>
      <c r="G157" s="51" t="str">
        <f>VLOOKUP(F157,glossary!H:L,2,FALSE)</f>
        <v>Image Infrared Illuminator</v>
      </c>
      <c r="H157" s="43" t="s">
        <v>1319</v>
      </c>
      <c r="I157" s="57" t="str">
        <f t="shared" si="6"/>
        <v>img_infrared_illuminator_tu</v>
      </c>
      <c r="J157" s="54" t="s">
        <v>752</v>
      </c>
      <c r="K157" s="51" t="str">
        <f>VLOOKUP(F157,glossary!H:L,5,FALSE)</f>
        <v>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v>
      </c>
      <c r="L157" t="s">
        <v>1705</v>
      </c>
      <c r="M157" s="39" t="str">
        <f t="shared" si="7"/>
        <v>{{ img_infrared_illuminator_tu }}</v>
      </c>
      <c r="N157" t="s">
        <v>902</v>
      </c>
      <c r="O157" s="13" t="s">
        <v>1907</v>
      </c>
      <c r="P157" t="s">
        <v>4742</v>
      </c>
      <c r="Q157" t="str">
        <f t="shared" si="8"/>
        <v xml:space="preserve">    img_infrared_illuminator_tu: "&lt;a href=\"09_glossary.html#img_infrared_illuminator\" target=\"_blank\" data-bs-toggle=\"tooltip\" data-bs-title=\"Image Infrared Illuminator: The Image Infrared Illuminator is an image metadata field indicating whether the infrared illuminator setting was enabled (if applicable; to obtain greater visibility at night by producing infrared light). Record as reported in the image Exif data (e.g., 'On' or 'Off'). This field is categorical; leave blank if not applicable and record 'Unknown' if not known.\"&gt;Image Infrared Illuminator&lt;button type=\"button\" class=\"btn btn-bd-tip-info-hidden btn-sm position-relative\"&gt;.&lt;span class=\"position-absolute top-0 start-100 translate-middle\"&gt;{{ icon_info }}&lt;/span&gt;&lt;/button&gt;&lt;/a&gt;"</v>
      </c>
      <c r="R157" t="b" cm="1">
        <f t="array" ref="R157">SUMPRODUCT(--EXACT($J$2:$J$485,J157))&gt;1</f>
        <v>0</v>
      </c>
      <c r="S157" t="s">
        <v>5011</v>
      </c>
    </row>
    <row r="158" spans="1:19">
      <c r="A158" s="39">
        <v>3</v>
      </c>
      <c r="B158" s="39" t="s">
        <v>1481</v>
      </c>
      <c r="C158" s="39"/>
      <c r="D158" s="39" t="s">
        <v>1271</v>
      </c>
      <c r="E158" s="39" t="s">
        <v>1016</v>
      </c>
      <c r="F158" s="39" t="s">
        <v>1320</v>
      </c>
      <c r="G158" s="51" t="str">
        <f>VLOOKUP(F158,glossary!H:L,2,FALSE)</f>
        <v>Image Name</v>
      </c>
      <c r="H158" s="43" t="s">
        <v>1320</v>
      </c>
      <c r="I158" s="57" t="str">
        <f t="shared" si="6"/>
        <v>img_name_tu</v>
      </c>
      <c r="J158" s="54" t="s">
        <v>703</v>
      </c>
      <c r="K158" s="51" t="str">
        <f>VLOOKUP(F158,glossary!H:L,5,FALSE)</f>
        <v>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v>
      </c>
      <c r="L158" t="s">
        <v>1704</v>
      </c>
      <c r="M158" s="39" t="str">
        <f t="shared" si="7"/>
        <v>{{ img_name_tu }}</v>
      </c>
      <c r="N158" t="s">
        <v>902</v>
      </c>
      <c r="O158" s="13" t="s">
        <v>1907</v>
      </c>
      <c r="P158" t="s">
        <v>4742</v>
      </c>
      <c r="Q158" t="str">
        <f t="shared" si="8"/>
        <v xml:space="preserve">    img_name_tu: "&lt;a href=\"09_glossary.html#img_name\" target=\"_blank\" data-bs-toggle=\"tooltip\" data-bs-title=\"Image Name: A unique alphanumeric identifier for the image. It is important to include (at a minimum) the camera location, date, time, and image number when generating an Image Name to avoid duplicate file names (e.g., 'bh1_17-Jul-2018_P900FF04152022_22-Jul-2018 10:34:22_img_100' or 'bh1_17-Jul-2018_22-Jul-2018_10:34:22_img_100').\"&gt;Image Name&lt;button type=\"button\" class=\"btn btn-bd-tip-info-hidden btn-sm position-relative\"&gt;.&lt;span class=\"position-absolute top-0 start-100 translate-middle\"&gt;{{ icon_info }}&lt;/span&gt;&lt;/button&gt;&lt;/a&gt;"</v>
      </c>
      <c r="R158" t="b" cm="1">
        <f t="array" ref="R158">SUMPRODUCT(--EXACT($J$2:$J$485,J158))&gt;1</f>
        <v>0</v>
      </c>
      <c r="S158" t="s">
        <v>5012</v>
      </c>
    </row>
    <row r="159" spans="1:19">
      <c r="A159" s="39">
        <v>3</v>
      </c>
      <c r="B159" s="39" t="s">
        <v>1481</v>
      </c>
      <c r="C159" s="39"/>
      <c r="D159" s="39" t="s">
        <v>1270</v>
      </c>
      <c r="E159" s="39" t="s">
        <v>1016</v>
      </c>
      <c r="F159" s="39" t="s">
        <v>1313</v>
      </c>
      <c r="G159" s="51" t="str">
        <f>VLOOKUP(F159,glossary!H:L,2,FALSE)</f>
        <v>Image processing</v>
      </c>
      <c r="H159" s="43" t="s">
        <v>1313</v>
      </c>
      <c r="I159" s="57" t="str">
        <f t="shared" si="6"/>
        <v>img_processing_tl</v>
      </c>
      <c r="J159" s="55" t="s">
        <v>951</v>
      </c>
      <c r="K159" s="51" t="str">
        <f>VLOOKUP(F159,glossary!H:L,5,FALSE)</f>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L159" t="s">
        <v>1703</v>
      </c>
      <c r="M159" s="39" t="str">
        <f t="shared" si="7"/>
        <v>{{ img_processing_tl }}</v>
      </c>
      <c r="N159" t="s">
        <v>902</v>
      </c>
      <c r="O159" s="13" t="s">
        <v>1907</v>
      </c>
      <c r="P159" t="s">
        <v>4742</v>
      </c>
      <c r="Q159" t="str">
        <f t="shared" si="8"/>
        <v xml:space="preserve">    img_processing_tl: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v>
      </c>
      <c r="R159" t="b" cm="1">
        <f t="array" ref="R159">SUMPRODUCT(--EXACT($J$2:$J$485,J159))&gt;1</f>
        <v>0</v>
      </c>
      <c r="S159" t="s">
        <v>5013</v>
      </c>
    </row>
    <row r="160" spans="1:19">
      <c r="A160" s="39">
        <v>3</v>
      </c>
      <c r="B160" s="39" t="s">
        <v>1481</v>
      </c>
      <c r="C160" s="39"/>
      <c r="D160" s="39" t="s">
        <v>1271</v>
      </c>
      <c r="E160" s="39" t="s">
        <v>1016</v>
      </c>
      <c r="F160" s="39" t="s">
        <v>1313</v>
      </c>
      <c r="G160" s="51" t="str">
        <f>VLOOKUP(F160,glossary!H:L,2,FALSE)</f>
        <v>Image processing</v>
      </c>
      <c r="H160" s="43" t="s">
        <v>1313</v>
      </c>
      <c r="I160" s="57" t="str">
        <f t="shared" si="6"/>
        <v>img_processing_tu</v>
      </c>
      <c r="J160" s="54" t="s">
        <v>179</v>
      </c>
      <c r="K160" s="51" t="str">
        <f>VLOOKUP(F160,glossary!H:L,5,FALSE)</f>
        <v>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v>
      </c>
      <c r="L160" t="s">
        <v>1702</v>
      </c>
      <c r="M160" s="39" t="str">
        <f t="shared" si="7"/>
        <v>{{ img_processing_tu }}</v>
      </c>
      <c r="N160" t="s">
        <v>902</v>
      </c>
      <c r="O160" s="13" t="s">
        <v>1907</v>
      </c>
      <c r="P160" t="s">
        <v>4742</v>
      </c>
      <c r="Q160" t="str">
        <f t="shared" si="8"/>
        <v xml:space="preserve">    img_processing_tu: "&lt;a href=\"09_glossary.html#img_processing\" target=\"_blank\" data-bs-toggle=\"tooltip\" data-bs-title=\"Image processing: The series of operations that are taken to extract information from images. In the case of remote camera data, it can include loading the images into a processing platform, extracting information from the image metadata (e.g., the date and time the image was taken), running an artificial intelligence (AI) algorithm to identify empty images, classifying animals or other entities within the image.\"&gt;Image processing&lt;button type=\"button\" class=\"btn btn-bd-tip-info-hidden btn-sm position-relative\"&gt;.&lt;span class=\"position-absolute top-0 start-100 translate-middle\"&gt;{{ icon_info }}&lt;/span&gt;&lt;/button&gt;&lt;/a&gt;"</v>
      </c>
      <c r="R160" t="b" cm="1">
        <f t="array" ref="R160">SUMPRODUCT(--EXACT($J$2:$J$485,J160))&gt;1</f>
        <v>0</v>
      </c>
      <c r="S160" t="s">
        <v>5014</v>
      </c>
    </row>
    <row r="161" spans="1:19">
      <c r="A161" s="39">
        <v>3</v>
      </c>
      <c r="B161" s="39" t="s">
        <v>1481</v>
      </c>
      <c r="C161" s="39"/>
      <c r="D161" s="39" t="s">
        <v>1271</v>
      </c>
      <c r="E161" s="39" t="s">
        <v>1016</v>
      </c>
      <c r="F161" s="39" t="s">
        <v>1322</v>
      </c>
      <c r="G161" s="51" t="str">
        <f>VLOOKUP(F161,glossary!H:L,2,FALSE)</f>
        <v>Image/Sequence Comments</v>
      </c>
      <c r="H161" s="43" t="s">
        <v>1322</v>
      </c>
      <c r="I161" s="57" t="str">
        <f t="shared" si="6"/>
        <v>img_sequence_comments_tu</v>
      </c>
      <c r="J161" s="54" t="s">
        <v>753</v>
      </c>
      <c r="K161" s="51" t="str">
        <f>VLOOKUP(F161,glossary!H:L,5,FALSE)</f>
        <v>Comments describing additional details about the image*/sequence.</v>
      </c>
      <c r="L161" t="s">
        <v>1700</v>
      </c>
      <c r="M161" s="39" t="str">
        <f t="shared" si="7"/>
        <v>{{ img_sequence_comments_tu }}</v>
      </c>
      <c r="N161" t="s">
        <v>902</v>
      </c>
      <c r="O161" s="13" t="s">
        <v>1907</v>
      </c>
      <c r="P161" t="s">
        <v>4742</v>
      </c>
      <c r="Q161" t="str">
        <f t="shared" si="8"/>
        <v xml:space="preserve">    img_sequence_comments_tu: "&lt;a href=\"09_glossary.html#img_sequence_comments\" target=\"_blank\" data-bs-toggle=\"tooltip\" data-bs-title=\"Image/Sequence Comments: Comments describing additional details about the image*/sequence.\"&gt;Image/Sequence Comments&lt;button type=\"button\" class=\"btn btn-bd-tip-info-hidden btn-sm position-relative\"&gt;.&lt;span class=\"position-absolute top-0 start-100 translate-middle\"&gt;{{ icon_info }}&lt;/span&gt;&lt;/button&gt;&lt;/a&gt;"</v>
      </c>
      <c r="R161" t="b" cm="1">
        <f t="array" ref="R161">SUMPRODUCT(--EXACT($J$2:$J$485,J161))&gt;1</f>
        <v>0</v>
      </c>
      <c r="S161" t="s">
        <v>5015</v>
      </c>
    </row>
    <row r="162" spans="1:19">
      <c r="A162" s="39">
        <v>1</v>
      </c>
      <c r="B162" s="39" t="s">
        <v>1127</v>
      </c>
      <c r="C162" s="39" t="s">
        <v>0</v>
      </c>
      <c r="D162" s="39" t="s">
        <v>1271</v>
      </c>
      <c r="E162" s="39" t="s">
        <v>1846</v>
      </c>
      <c r="F162" s="39" t="s">
        <v>1323</v>
      </c>
      <c r="G162" s="51" t="str">
        <f>VLOOKUP(F162,glossary!H:L,2,FALSE)</f>
        <v>Image/Sequence Date Time (DD-MMM-YYYY HH:MM:SS)</v>
      </c>
      <c r="H162" s="39" t="s">
        <v>1323</v>
      </c>
      <c r="I162" s="57" t="str">
        <f t="shared" si="6"/>
        <v>img_sequence_date_time_tu_nu</v>
      </c>
      <c r="J162" s="51" t="s">
        <v>1139</v>
      </c>
      <c r="K162" s="51" t="str">
        <f>VLOOKUP(F162,glossary!H:L,5,FALSE)</f>
        <v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c r="L162" s="39" t="s">
        <v>1330</v>
      </c>
      <c r="M162" s="39" t="str">
        <f t="shared" si="7"/>
        <v>{{ img_sequence_date_time_tu_nu }}</v>
      </c>
      <c r="N162" t="s">
        <v>902</v>
      </c>
      <c r="O162" s="13" t="s">
        <v>1907</v>
      </c>
      <c r="P162" t="s">
        <v>4742</v>
      </c>
      <c r="Q162" t="str">
        <f t="shared" si="8"/>
        <v xml:space="preserve">    img_sequence_date_time_tu_nu: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Time&lt;button type=\"button\" class=\"btn btn-bd-tip-info-hidden btn-sm position-relative\"&gt;.&lt;span class=\"position-absolute top-0 start-100 translate-middle\"&gt;{{ icon_info }}&lt;/span&gt;&lt;/button&gt;&lt;/a&gt;"</v>
      </c>
      <c r="R162" t="b" cm="1">
        <f t="array" ref="R162">SUMPRODUCT(--EXACT($J$2:$J$485,J162))&gt;1</f>
        <v>0</v>
      </c>
      <c r="S162" t="s">
        <v>5016</v>
      </c>
    </row>
    <row r="163" spans="1:19">
      <c r="A163" s="39">
        <v>3</v>
      </c>
      <c r="B163" s="39" t="s">
        <v>1481</v>
      </c>
      <c r="C163" s="39"/>
      <c r="D163" s="39" t="s">
        <v>1271</v>
      </c>
      <c r="E163" s="39" t="s">
        <v>1840</v>
      </c>
      <c r="F163" s="39" t="s">
        <v>1323</v>
      </c>
      <c r="G163" s="51" t="str">
        <f>VLOOKUP(F163,glossary!H:L,2,FALSE)</f>
        <v>Image/Sequence Date Time (DD-MMM-YYYY HH:MM:SS)</v>
      </c>
      <c r="H163" s="43" t="s">
        <v>1323</v>
      </c>
      <c r="I163" s="57" t="str">
        <f t="shared" si="6"/>
        <v>img_sequence_date_time_tu_u</v>
      </c>
      <c r="J163" s="54" t="s">
        <v>704</v>
      </c>
      <c r="K163" s="51" t="str">
        <f>VLOOKUP(F163,glossary!H:L,5,FALSE)</f>
        <v xml:space="preserve">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v>
      </c>
      <c r="L163" t="s">
        <v>1699</v>
      </c>
      <c r="M163" s="39" t="str">
        <f t="shared" si="7"/>
        <v>{{ img_sequence_date_time_tu_u }}</v>
      </c>
      <c r="N163" t="s">
        <v>902</v>
      </c>
      <c r="O163" s="13" t="s">
        <v>1907</v>
      </c>
      <c r="P163" t="s">
        <v>4742</v>
      </c>
      <c r="Q163" t="str">
        <f t="shared" si="8"/>
        <v xml:space="preserve">    img_sequence_date_time_tu_u: "&lt;a href=\"09_glossary.html#img_sequence_date_time\" target=\"_blank\" data-bs-toggle=\"tooltip\" data-bs-title=\"Image/Sequence Date Time (DD-MMM-YYYY HH:MM:SS): The date and time of an image, or the image chosen to represent the sequence, recorded as 'DD-MMM-YYYY HH:MM:SS' (e.g., 22-Jul-2018 11:02:02).  &lt;br&gt; &lt;br&gt; Sequence date*/time information may be reported for a 'representative image' of a sequence (i.e., the image with the most information). For example, if three images were included in a sequence, but the Sex Class could only be discerned in the second image [all else remaining equal], the second image would be the best representative image of the sequence. &lt;br&gt; &lt;br&gt; The Image*/Sequence Date Time differs from the Image Set Start Date Time which refers to the first image or video collected during a deployment. \"&gt;Image/Sequence Date Time (DD-MMM-YYYY HH:MM:SS)&lt;button type=\"button\" class=\"btn btn-bd-tip-info-hidden btn-sm position-relative\"&gt;.&lt;span class=\"position-absolute top-0 start-100 translate-middle\"&gt;{{ icon_info }}&lt;/span&gt;&lt;/button&gt;&lt;/a&gt;"</v>
      </c>
      <c r="R163" t="b" cm="1">
        <f t="array" ref="R163">SUMPRODUCT(--EXACT($J$2:$J$485,J163))&gt;1</f>
        <v>0</v>
      </c>
      <c r="S163" t="s">
        <v>5017</v>
      </c>
    </row>
    <row r="164" spans="1:19">
      <c r="A164" s="39">
        <v>3</v>
      </c>
      <c r="B164" s="39" t="s">
        <v>1481</v>
      </c>
      <c r="C164" s="39"/>
      <c r="D164" s="39" t="s">
        <v>1271</v>
      </c>
      <c r="E164" s="39" t="s">
        <v>1016</v>
      </c>
      <c r="F164" s="39" t="s">
        <v>1321</v>
      </c>
      <c r="G164" s="51" t="str">
        <f>VLOOKUP(F164,glossary!H:L,2,FALSE)</f>
        <v>Image Sequence</v>
      </c>
      <c r="H164" s="43" t="s">
        <v>1321</v>
      </c>
      <c r="I164" s="57" t="str">
        <f t="shared" si="6"/>
        <v>img_sequence_tu</v>
      </c>
      <c r="J164" s="54" t="s">
        <v>177</v>
      </c>
      <c r="K164" s="51" t="str">
        <f>VLOOKUP(F164,glossary!H:L,5,FALSE)</f>
        <v>The order of the image in a rapid-fire sequence as reported in the image Exif data (text; e.g., '1 of 1' or '1 of 3'). Leave blank if not applicable.</v>
      </c>
      <c r="L164" t="s">
        <v>1701</v>
      </c>
      <c r="M164" s="39" t="str">
        <f t="shared" si="7"/>
        <v>{{ img_sequence_tu }}</v>
      </c>
      <c r="N164" t="s">
        <v>902</v>
      </c>
      <c r="O164" s="13" t="s">
        <v>1907</v>
      </c>
      <c r="P164" t="s">
        <v>4742</v>
      </c>
      <c r="Q164" t="str">
        <f t="shared" si="8"/>
        <v xml:space="preserve">    img_sequence_tu: "&lt;a href=\"09_glossary.html#img_sequence\" target=\"_blank\" data-bs-toggle=\"tooltip\" data-bs-title=\"Image Sequence: The order of the image in a rapid-fire sequence as reported in the image Exif data (text; e.g., '1 of 1' or '1 of 3'). Leave blank if not applicable.\"&gt;Image Sequence&lt;button type=\"button\" class=\"btn btn-bd-tip-info-hidden btn-sm position-relative\"&gt;.&lt;span class=\"position-absolute top-0 start-100 translate-middle\"&gt;{{ icon_info }}&lt;/span&gt;&lt;/button&gt;&lt;/a&gt;"</v>
      </c>
      <c r="R164" t="b" cm="1">
        <f t="array" ref="R164">SUMPRODUCT(--EXACT($J$2:$J$485,J164))&gt;1</f>
        <v>0</v>
      </c>
      <c r="S164" t="s">
        <v>5018</v>
      </c>
    </row>
    <row r="165" spans="1:19">
      <c r="A165" s="39">
        <v>1</v>
      </c>
      <c r="B165" s="39" t="s">
        <v>1127</v>
      </c>
      <c r="C165" s="39" t="s">
        <v>0</v>
      </c>
      <c r="D165" s="39" t="s">
        <v>1271</v>
      </c>
      <c r="E165" s="39" t="s">
        <v>1846</v>
      </c>
      <c r="F165" s="39" t="s">
        <v>1325</v>
      </c>
      <c r="G165" s="51" t="str">
        <f>VLOOKUP(F165,glossary!H:L,2,FALSE)</f>
        <v>Image Set End Date Time (DD-MMM-YYYY HH:MM:SS)</v>
      </c>
      <c r="H165" s="39" t="s">
        <v>1325</v>
      </c>
      <c r="I165" s="57" t="str">
        <f t="shared" si="6"/>
        <v>img_set_end_date_time_tu_nu</v>
      </c>
      <c r="J165" s="51" t="s">
        <v>1141</v>
      </c>
      <c r="K165" s="51" t="str">
        <f>VLOOKUP(F165,glossary!H:L,5,FALSE)</f>
        <v>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c r="L165" s="39" t="s">
        <v>1331</v>
      </c>
      <c r="M165" s="39" t="str">
        <f t="shared" si="7"/>
        <v>{{ img_set_end_date_time_tu_nu }}</v>
      </c>
      <c r="N165" t="s">
        <v>902</v>
      </c>
      <c r="O165" s="13" t="s">
        <v>1907</v>
      </c>
      <c r="P165" t="s">
        <v>4742</v>
      </c>
      <c r="Q165" t="str">
        <f t="shared" si="8"/>
        <v xml:space="preserve">    img_set_end_date_time_tu_nu: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Time&lt;button type=\"button\" class=\"btn btn-bd-tip-info-hidden btn-sm position-relative\"&gt;.&lt;span class=\"position-absolute top-0 start-100 translate-middle\"&gt;{{ icon_info }}&lt;/span&gt;&lt;/button&gt;&lt;/a&gt;"</v>
      </c>
      <c r="R165" t="b" cm="1">
        <f t="array" ref="R165">SUMPRODUCT(--EXACT($J$2:$J$485,J165))&gt;1</f>
        <v>0</v>
      </c>
      <c r="S165" t="s">
        <v>5019</v>
      </c>
    </row>
    <row r="166" spans="1:19">
      <c r="A166" s="39">
        <v>3</v>
      </c>
      <c r="B166" s="39" t="s">
        <v>1481</v>
      </c>
      <c r="C166" s="39"/>
      <c r="D166" s="39" t="s">
        <v>1271</v>
      </c>
      <c r="E166" s="39" t="s">
        <v>1840</v>
      </c>
      <c r="F166" s="39" t="s">
        <v>1325</v>
      </c>
      <c r="G166" s="51" t="str">
        <f>VLOOKUP(F166,glossary!H:L,2,FALSE)</f>
        <v>Image Set End Date Time (DD-MMM-YYYY HH:MM:SS)</v>
      </c>
      <c r="H166" s="43" t="s">
        <v>1325</v>
      </c>
      <c r="I166" s="57" t="str">
        <f t="shared" si="6"/>
        <v>img_set_end_date_time_tu_u</v>
      </c>
      <c r="J166" s="54" t="s">
        <v>705</v>
      </c>
      <c r="K166" s="51" t="str">
        <f>VLOOKUP(F166,glossary!H:L,5,FALSE)</f>
        <v>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v>
      </c>
      <c r="L166" t="s">
        <v>1698</v>
      </c>
      <c r="M166" s="39" t="str">
        <f t="shared" si="7"/>
        <v>{{ img_set_end_date_time_tu_u }}</v>
      </c>
      <c r="N166" t="s">
        <v>902</v>
      </c>
      <c r="O166" s="13" t="s">
        <v>1907</v>
      </c>
      <c r="P166" t="s">
        <v>4742</v>
      </c>
      <c r="Q166" t="str">
        <f t="shared" si="8"/>
        <v xml:space="preserve">    img_set_end_date_time_tu_u: "&lt;a href=\"09_glossary.html#img_set_end_date_time\" target=\"_blank\" data-bs-toggle=\"tooltip\" data-bs-title=\"Image Set End Date Time (DD-MMM-YYYY HH:MM:SS): The date and time of the last image or video collected during a specific deployment (e.g., '17-Jan-2018 22:10:05').  &lt;br&gt; &lt;br&gt; The Image Set End Date Time may not coincide with the deployment end date time. Recording this field allows users to account for deployments that were conducted but for which no data was found and to confirm the last date and time a camera was active (if functioning) if no images or videos were captured prior to Service*/Retrieval (especially valuable if users did not collect Time-lapse images or if the camera malfunctioned).\"&gt;Image Set End Date Time (DD-MMM-YYYY HH:MM:SS)&lt;button type=\"button\" class=\"btn btn-bd-tip-info-hidden btn-sm position-relative\"&gt;.&lt;span class=\"position-absolute top-0 start-100 translate-middle\"&gt;{{ icon_info }}&lt;/span&gt;&lt;/button&gt;&lt;/a&gt;"</v>
      </c>
      <c r="R166" t="b" cm="1">
        <f t="array" ref="R166">SUMPRODUCT(--EXACT($J$2:$J$485,J166))&gt;1</f>
        <v>0</v>
      </c>
      <c r="S166" t="s">
        <v>5020</v>
      </c>
    </row>
    <row r="167" spans="1:19">
      <c r="A167" s="39">
        <v>1</v>
      </c>
      <c r="B167" s="39" t="s">
        <v>1127</v>
      </c>
      <c r="C167" s="39" t="s">
        <v>0</v>
      </c>
      <c r="D167" s="39" t="s">
        <v>1271</v>
      </c>
      <c r="E167" s="39" t="s">
        <v>1846</v>
      </c>
      <c r="F167" s="39" t="s">
        <v>1326</v>
      </c>
      <c r="G167" s="51" t="str">
        <f>VLOOKUP(F167,glossary!H:L,2,FALSE)</f>
        <v>Image Set Start Date Time (DD-MMM-YYYY HH:MM:SS)</v>
      </c>
      <c r="H167" s="39" t="s">
        <v>1326</v>
      </c>
      <c r="I167" s="57" t="str">
        <f t="shared" si="6"/>
        <v>img_set_start_date_time_tu_nu</v>
      </c>
      <c r="J167" s="51" t="s">
        <v>1140</v>
      </c>
      <c r="K167" s="51" t="str">
        <f>VLOOKUP(F167,glossary!H:L,5,FALSE)</f>
        <v>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c r="L167" s="39" t="s">
        <v>1332</v>
      </c>
      <c r="M167" s="39" t="str">
        <f t="shared" si="7"/>
        <v>{{ img_set_start_date_time_tu_nu }}</v>
      </c>
      <c r="N167" t="s">
        <v>902</v>
      </c>
      <c r="O167" s="13" t="s">
        <v>1907</v>
      </c>
      <c r="P167" t="s">
        <v>4742</v>
      </c>
      <c r="Q167" t="str">
        <f t="shared" si="8"/>
        <v xml:space="preserve">    img_set_start_date_time_tu_nu: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Time&lt;button type=\"button\" class=\"btn btn-bd-tip-info-hidden btn-sm position-relative\"&gt;.&lt;span class=\"position-absolute top-0 start-100 translate-middle\"&gt;{{ icon_info }}&lt;/span&gt;&lt;/button&gt;&lt;/a&gt;"</v>
      </c>
      <c r="R167" t="b" cm="1">
        <f t="array" ref="R167">SUMPRODUCT(--EXACT($J$2:$J$485,J167))&gt;1</f>
        <v>0</v>
      </c>
      <c r="S167" t="s">
        <v>5021</v>
      </c>
    </row>
    <row r="168" spans="1:19">
      <c r="A168" s="39">
        <v>3</v>
      </c>
      <c r="B168" s="39" t="s">
        <v>1481</v>
      </c>
      <c r="C168" s="39"/>
      <c r="D168" s="39" t="s">
        <v>1271</v>
      </c>
      <c r="E168" s="39" t="s">
        <v>1840</v>
      </c>
      <c r="F168" s="39" t="s">
        <v>1326</v>
      </c>
      <c r="G168" s="51" t="str">
        <f>VLOOKUP(F168,glossary!H:L,2,FALSE)</f>
        <v>Image Set Start Date Time (DD-MMM-YYYY HH:MM:SS)</v>
      </c>
      <c r="H168" s="43" t="s">
        <v>1326</v>
      </c>
      <c r="I168" s="57" t="str">
        <f t="shared" si="6"/>
        <v>img_set_start_date_time_tu_u</v>
      </c>
      <c r="J168" s="54" t="s">
        <v>706</v>
      </c>
      <c r="K168" s="51" t="str">
        <f>VLOOKUP(F168,glossary!H:L,5,FALSE)</f>
        <v>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v>
      </c>
      <c r="L168" t="s">
        <v>1697</v>
      </c>
      <c r="M168" s="39" t="str">
        <f t="shared" si="7"/>
        <v>{{ img_set_start_date_time_tu_u }}</v>
      </c>
      <c r="N168" t="s">
        <v>902</v>
      </c>
      <c r="O168" s="13" t="s">
        <v>1907</v>
      </c>
      <c r="P168" t="s">
        <v>4742</v>
      </c>
      <c r="Q168" t="str">
        <f t="shared" si="8"/>
        <v xml:space="preserve">    img_set_start_date_time_tu_u: "&lt;a href=\"09_glossary.html#img_set_start_date_time\" target=\"_blank\" data-bs-toggle=\"tooltip\" data-bs-title=\"Image Set Start Date Time (DD-MMM-YYYY HH:MM:SS): The date and time of the first image or video collected during a specific deployment (e.g., '17-Jan-2018 12:00:02'). &lt;br&gt;&lt;br&gt; The Image Set Start Date Time may not coincide with the Deployment Start Date Time. Recording this field allows users to confirm the first date and time a camera was active (reliable if Time-lapse images were collected; especially valuable if the user scheduled a start delay).\"&gt;Image Set Start Date Time (DD-MMM-YYYY HH:MM:SS)&lt;button type=\"button\" class=\"btn btn-bd-tip-info-hidden btn-sm position-relative\"&gt;.&lt;span class=\"position-absolute top-0 start-100 translate-middle\"&gt;{{ icon_info }}&lt;/span&gt;&lt;/button&gt;&lt;/a&gt;"</v>
      </c>
      <c r="R168" t="b" cm="1">
        <f t="array" ref="R168">SUMPRODUCT(--EXACT($J$2:$J$485,J168))&gt;1</f>
        <v>0</v>
      </c>
      <c r="S168" t="s">
        <v>5022</v>
      </c>
    </row>
    <row r="169" spans="1:19">
      <c r="A169" s="39">
        <v>3</v>
      </c>
      <c r="B169" s="39" t="s">
        <v>1481</v>
      </c>
      <c r="C169" s="39"/>
      <c r="D169" s="39" t="s">
        <v>1270</v>
      </c>
      <c r="E169" s="39" t="s">
        <v>1016</v>
      </c>
      <c r="F169" s="39" t="s">
        <v>1327</v>
      </c>
      <c r="G169" s="51" t="str">
        <f>VLOOKUP(F169,glossary!H:L,2,FALSE)</f>
        <v>Image tagging</v>
      </c>
      <c r="H169" s="43" t="s">
        <v>1327</v>
      </c>
      <c r="I169" s="57" t="str">
        <f t="shared" si="6"/>
        <v>img_tagging_tl</v>
      </c>
      <c r="J169" s="55" t="s">
        <v>952</v>
      </c>
      <c r="K169" s="51" t="str">
        <f>VLOOKUP(F169,glossary!H:L,5,FALSE)</f>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L169" t="s">
        <v>1696</v>
      </c>
      <c r="M169" s="39" t="str">
        <f t="shared" si="7"/>
        <v>{{ img_tagging_tl }}</v>
      </c>
      <c r="N169" t="s">
        <v>902</v>
      </c>
      <c r="O169" s="13" t="s">
        <v>1907</v>
      </c>
      <c r="P169" t="s">
        <v>4742</v>
      </c>
      <c r="Q169" t="str">
        <f t="shared" si="8"/>
        <v xml:space="preserve">    img_tagging_tl: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v>
      </c>
      <c r="R169" t="b" cm="1">
        <f t="array" ref="R169">SUMPRODUCT(--EXACT($J$2:$J$485,J169))&gt;1</f>
        <v>0</v>
      </c>
      <c r="S169" t="s">
        <v>5023</v>
      </c>
    </row>
    <row r="170" spans="1:19">
      <c r="A170" s="39">
        <v>3</v>
      </c>
      <c r="B170" s="39" t="s">
        <v>1481</v>
      </c>
      <c r="C170" s="39"/>
      <c r="D170" s="39" t="s">
        <v>1271</v>
      </c>
      <c r="E170" s="39" t="s">
        <v>1016</v>
      </c>
      <c r="F170" s="39" t="s">
        <v>1327</v>
      </c>
      <c r="G170" s="51" t="str">
        <f>VLOOKUP(F170,glossary!H:L,2,FALSE)</f>
        <v>Image tagging</v>
      </c>
      <c r="H170" s="43" t="s">
        <v>1327</v>
      </c>
      <c r="I170" s="57" t="str">
        <f t="shared" si="6"/>
        <v>img_tagging_tu</v>
      </c>
      <c r="J170" s="54" t="s">
        <v>176</v>
      </c>
      <c r="K170" s="51" t="str">
        <f>VLOOKUP(F170,glossary!H:L,5,FALSE)</f>
        <v>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v>
      </c>
      <c r="L170" t="s">
        <v>1695</v>
      </c>
      <c r="M170" s="39" t="str">
        <f t="shared" si="7"/>
        <v>{{ img_tagging_tu }}</v>
      </c>
      <c r="N170" t="s">
        <v>902</v>
      </c>
      <c r="O170" s="13" t="s">
        <v>1907</v>
      </c>
      <c r="P170" t="s">
        <v>4742</v>
      </c>
      <c r="Q170" t="str">
        <f t="shared" si="8"/>
        <v xml:space="preserve">    img_tagging_tu: "&lt;a href=\"09_glossary.html#img_tagging\" target=\"_blank\" data-bs-toggle=\"tooltip\" data-bs-title=\"Image tagging: The process of classifying an image according to the wildlife species, other entities (e.g., human, vehicle), or conditions within the image. Image tagging may follow image classification to further classify characteristics of the individuals (e.g., age class, sex class, or behaviour) or entities within the image.\"&gt;Image tagging&lt;button type=\"button\" class=\"btn btn-bd-tip-info-hidden btn-sm position-relative\"&gt;.&lt;span class=\"position-absolute top-0 start-100 translate-middle\"&gt;{{ icon_info }}&lt;/span&gt;&lt;/button&gt;&lt;/a&gt;"</v>
      </c>
      <c r="R170" t="b" cm="1">
        <f t="array" ref="R170">SUMPRODUCT(--EXACT($J$2:$J$485,J170))&gt;1</f>
        <v>0</v>
      </c>
      <c r="S170" t="s">
        <v>5024</v>
      </c>
    </row>
    <row r="171" spans="1:19">
      <c r="A171" s="39">
        <v>3</v>
      </c>
      <c r="B171" s="39" t="s">
        <v>1481</v>
      </c>
      <c r="C171" s="39"/>
      <c r="D171" s="39" t="s">
        <v>1271</v>
      </c>
      <c r="E171" s="39" t="s">
        <v>1016</v>
      </c>
      <c r="F171" s="39" t="s">
        <v>1328</v>
      </c>
      <c r="G171" s="51" t="str">
        <f>VLOOKUP(F171,glossary!H:L,2,FALSE)</f>
        <v>Image Trigger Mode</v>
      </c>
      <c r="H171" s="43" t="s">
        <v>1328</v>
      </c>
      <c r="I171" s="57" t="str">
        <f t="shared" si="6"/>
        <v>img_trigger_mode_tu</v>
      </c>
      <c r="J171" s="54" t="s">
        <v>754</v>
      </c>
      <c r="K171" s="51" t="str">
        <f>VLOOKUP(F171,glossary!H:L,5,FALSE)</f>
        <v>The type of trigger mode used to capture the image as reported in the image Exif data (e.g., 'Time Lapse,' 'Motion Detection,' 'CodeLoc Not Entered,' 'External Sensor'). Record 'Unknown' if not known.</v>
      </c>
      <c r="L171" t="s">
        <v>1694</v>
      </c>
      <c r="M171" s="39" t="str">
        <f t="shared" si="7"/>
        <v>{{ img_trigger_mode_tu }}</v>
      </c>
      <c r="N171" t="s">
        <v>902</v>
      </c>
      <c r="O171" s="13" t="s">
        <v>1907</v>
      </c>
      <c r="P171" t="s">
        <v>4742</v>
      </c>
      <c r="Q171" t="str">
        <f t="shared" si="8"/>
        <v xml:space="preserve">    img_trigger_mode_tu: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known.\"&gt;Image Trigger Mode&lt;button type=\"button\" class=\"btn btn-bd-tip-info-hidden btn-sm position-relative\"&gt;.&lt;span class=\"position-absolute top-0 start-100 translate-middle\"&gt;{{ icon_info }}&lt;/span&gt;&lt;/button&gt;&lt;/a&gt;"</v>
      </c>
      <c r="R171" t="b" cm="1">
        <f t="array" ref="R171">SUMPRODUCT(--EXACT($J$2:$J$485,J171))&gt;1</f>
        <v>0</v>
      </c>
      <c r="S171" t="s">
        <v>5025</v>
      </c>
    </row>
    <row r="172" spans="1:19">
      <c r="A172" s="39">
        <v>1</v>
      </c>
      <c r="B172" s="39" t="s">
        <v>1127</v>
      </c>
      <c r="C172" s="39" t="s">
        <v>0</v>
      </c>
      <c r="D172" s="39" t="s">
        <v>1271</v>
      </c>
      <c r="E172" s="39" t="s">
        <v>1847</v>
      </c>
      <c r="F172" s="39" t="s">
        <v>1328</v>
      </c>
      <c r="G172" s="51" t="str">
        <f>VLOOKUP(F172,glossary!H:L,2,FALSE)</f>
        <v>Image Trigger Mode</v>
      </c>
      <c r="H172" s="39" t="s">
        <v>1328</v>
      </c>
      <c r="I172" s="57" t="str">
        <f t="shared" si="6"/>
        <v>img_trigger_mode_tu_pl</v>
      </c>
      <c r="J172" s="51" t="s">
        <v>1228</v>
      </c>
      <c r="K172" s="51" t="str">
        <f>VLOOKUP(F172,glossary!H:L,5,FALSE)</f>
        <v>The type of trigger mode used to capture the image as reported in the image Exif data (e.g., 'Time Lapse,' 'Motion Detection,' 'CodeLoc Not Entered,' 'External Sensor'). Record 'Unknown' if not known.</v>
      </c>
      <c r="L172" s="39" t="s">
        <v>1333</v>
      </c>
      <c r="M172" s="39" t="str">
        <f t="shared" si="7"/>
        <v>{{ img_trigger_mode_tu_pl }}</v>
      </c>
      <c r="N172" t="s">
        <v>902</v>
      </c>
      <c r="O172" s="13" t="s">
        <v>1907</v>
      </c>
      <c r="P172" t="s">
        <v>4742</v>
      </c>
      <c r="Q172" t="str">
        <f t="shared" si="8"/>
        <v xml:space="preserve">    img_trigger_mode_tu_pl: "&lt;a href=\"09_glossary.html#img_trigger_mode\" target=\"_blank\" data-bs-toggle=\"tooltip\" data-bs-title=\"Image Trigger Mode: The type of trigger mode used to capture the image as reported in the image Exif data (e.g., 'Time Lapse,' 'Motion Detection,' 'CodeLoc Not Entered,' 'External Sensor'). Record 'Unknown' if not known.\"&gt;Image Trigger Modes&lt;button type=\"button\" class=\"btn btn-bd-tip-info-hidden btn-sm position-relative\"&gt;.&lt;span class=\"position-absolute top-0 start-100 translate-middle\"&gt;{{ icon_info }}&lt;/span&gt;&lt;/button&gt;&lt;/a&gt;"</v>
      </c>
      <c r="R172" t="b" cm="1">
        <f t="array" ref="R172">SUMPRODUCT(--EXACT($J$2:$J$485,J172))&gt;1</f>
        <v>0</v>
      </c>
      <c r="S172" t="s">
        <v>5026</v>
      </c>
    </row>
    <row r="173" spans="1:19">
      <c r="A173" s="39">
        <v>3</v>
      </c>
      <c r="B173" s="39" t="s">
        <v>1481</v>
      </c>
      <c r="C173" s="39"/>
      <c r="D173" s="39" t="s">
        <v>1270</v>
      </c>
      <c r="E173" s="39" t="s">
        <v>1016</v>
      </c>
      <c r="F173" s="39" t="s">
        <v>173</v>
      </c>
      <c r="G173" s="51" t="str">
        <f>VLOOKUP(F173,glossary!H:L,2,FALSE)</f>
        <v>Imperfect detection</v>
      </c>
      <c r="H173" s="43" t="s">
        <v>173</v>
      </c>
      <c r="I173" s="57" t="str">
        <f t="shared" si="6"/>
        <v>imperfect_detection_tl</v>
      </c>
      <c r="J173" s="55" t="s">
        <v>953</v>
      </c>
      <c r="K173" s="51" t="str">
        <f>VLOOKUP(F173,glossary!H:L,5,FALSE)</f>
        <v>Species are often detected 'imperfectly,' meaning that they are not always detected when they are present (e.g., due to cover of vegetation, cryptic nature or small size) (MacKenzie et al., 2004).</v>
      </c>
      <c r="L173" t="s">
        <v>1693</v>
      </c>
      <c r="M173" s="39" t="str">
        <f t="shared" si="7"/>
        <v>{{ imperfect_detection_tl }}</v>
      </c>
      <c r="N173" t="s">
        <v>902</v>
      </c>
      <c r="O173" s="13" t="s">
        <v>1907</v>
      </c>
      <c r="P173" t="s">
        <v>4742</v>
      </c>
      <c r="Q173" t="str">
        <f t="shared" si="8"/>
        <v xml:space="preserve">    imperfect_detection_tl: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v>
      </c>
      <c r="R173" t="b" cm="1">
        <f t="array" ref="R173">SUMPRODUCT(--EXACT($J$2:$J$485,J173))&gt;1</f>
        <v>0</v>
      </c>
      <c r="S173" t="s">
        <v>5027</v>
      </c>
    </row>
    <row r="174" spans="1:19">
      <c r="A174" s="39">
        <v>3</v>
      </c>
      <c r="B174" s="39" t="s">
        <v>1481</v>
      </c>
      <c r="C174" s="39"/>
      <c r="D174" s="39" t="s">
        <v>1271</v>
      </c>
      <c r="E174" s="39" t="s">
        <v>1016</v>
      </c>
      <c r="F174" s="39" t="s">
        <v>173</v>
      </c>
      <c r="G174" s="51" t="str">
        <f>VLOOKUP(F174,glossary!H:L,2,FALSE)</f>
        <v>Imperfect detection</v>
      </c>
      <c r="H174" s="43" t="s">
        <v>173</v>
      </c>
      <c r="I174" s="57" t="str">
        <f t="shared" si="6"/>
        <v>imperfect_detection_tu</v>
      </c>
      <c r="J174" s="54" t="s">
        <v>174</v>
      </c>
      <c r="K174" s="51" t="str">
        <f>VLOOKUP(F174,glossary!H:L,5,FALSE)</f>
        <v>Species are often detected 'imperfectly,' meaning that they are not always detected when they are present (e.g., due to cover of vegetation, cryptic nature or small size) (MacKenzie et al., 2004).</v>
      </c>
      <c r="L174" t="s">
        <v>1692</v>
      </c>
      <c r="M174" s="39" t="str">
        <f t="shared" si="7"/>
        <v>{{ imperfect_detection_tu }}</v>
      </c>
      <c r="N174" t="s">
        <v>902</v>
      </c>
      <c r="O174" s="13" t="s">
        <v>1907</v>
      </c>
      <c r="P174" t="s">
        <v>4742</v>
      </c>
      <c r="Q174" t="str">
        <f t="shared" si="8"/>
        <v xml:space="preserve">    imperfect_detection_tu: "&lt;a href=\"09_glossary.html#imperfect_detection\" target=\"_blank\" data-bs-toggle=\"tooltip\" data-bs-title=\"Imperfect detection: Species are often detected 'imperfectly,' meaning that they are not always detected when they are present (e.g., due to cover of vegetation, cryptic nature or small size) (MacKenzie et al., 2004).\"&gt;Imperfect detection&lt;button type=\"button\" class=\"btn btn-bd-tip-info-hidden btn-sm position-relative\"&gt;.&lt;span class=\"position-absolute top-0 start-100 translate-middle\"&gt;{{ icon_info }}&lt;/span&gt;&lt;/button&gt;&lt;/a&gt;"</v>
      </c>
      <c r="R174" t="b" cm="1">
        <f t="array" ref="R174">SUMPRODUCT(--EXACT($J$2:$J$485,J174))&gt;1</f>
        <v>0</v>
      </c>
      <c r="S174" t="s">
        <v>5028</v>
      </c>
    </row>
    <row r="175" spans="1:19">
      <c r="A175" s="39">
        <v>3</v>
      </c>
      <c r="B175" s="39" t="s">
        <v>1481</v>
      </c>
      <c r="C175" s="39"/>
      <c r="D175" s="39" t="s">
        <v>1270</v>
      </c>
      <c r="E175" s="39" t="s">
        <v>1847</v>
      </c>
      <c r="F175" s="39" t="s">
        <v>170</v>
      </c>
      <c r="G175" s="51" t="str">
        <f>VLOOKUP(F175,glossary!H:L,2,FALSE)</f>
        <v>Independent detections</v>
      </c>
      <c r="H175" s="43" t="s">
        <v>170</v>
      </c>
      <c r="I175" s="57" t="str">
        <f t="shared" si="6"/>
        <v>independent_detections_tl_pl</v>
      </c>
      <c r="J175" s="55" t="s">
        <v>954</v>
      </c>
      <c r="K175" s="51" t="str">
        <f>VLOOKUP(F175,glossary!H:L,5,FALSE)</f>
        <v>Detections that are deemed to be independent based on a user-defined threshold (e.g., 30 minutes).</v>
      </c>
      <c r="L175" t="s">
        <v>1691</v>
      </c>
      <c r="M175" s="39" t="str">
        <f t="shared" si="7"/>
        <v>{{ independent_detections_tl_pl }}</v>
      </c>
      <c r="N175" t="s">
        <v>902</v>
      </c>
      <c r="O175" s="13" t="s">
        <v>1907</v>
      </c>
      <c r="P175" t="s">
        <v>4742</v>
      </c>
      <c r="Q175" t="str">
        <f t="shared" si="8"/>
        <v xml:space="preserve">    independent_detections_tl_pl: "&lt;a href=\"09_glossary.html#independent_detections\" target=\"_blank\" data-bs-toggle=\"tooltip\" data-bs-title=\"Independent detections: 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v>
      </c>
      <c r="R175" t="b" cm="1">
        <f t="array" ref="R175">SUMPRODUCT(--EXACT($J$2:$J$485,J175))&gt;1</f>
        <v>0</v>
      </c>
      <c r="S175" t="s">
        <v>5029</v>
      </c>
    </row>
    <row r="176" spans="1:19">
      <c r="A176" s="39">
        <v>1</v>
      </c>
      <c r="B176" s="39" t="s">
        <v>1127</v>
      </c>
      <c r="C176" s="39"/>
      <c r="D176" s="39" t="s">
        <v>1271</v>
      </c>
      <c r="E176" s="39" t="s">
        <v>1845</v>
      </c>
      <c r="F176" s="39" t="s">
        <v>170</v>
      </c>
      <c r="G176" s="51" t="str">
        <f>VLOOKUP(F176,glossary!H:L,2,FALSE)</f>
        <v>Independent detections</v>
      </c>
      <c r="H176" s="39" t="s">
        <v>170</v>
      </c>
      <c r="I176" s="57" t="str">
        <f t="shared" si="6"/>
        <v>independent_detections_tu_modtxt</v>
      </c>
      <c r="J176" s="51" t="s">
        <v>1689</v>
      </c>
      <c r="K176" s="51" t="str">
        <f>VLOOKUP(F176,glossary!H:L,5,FALSE)</f>
        <v>Detections that are deemed to be independent based on a user-defined threshold (e.g., 30 minutes).</v>
      </c>
      <c r="L176" s="39" t="s">
        <v>1016</v>
      </c>
      <c r="M176" s="39" t="str">
        <f t="shared" si="7"/>
        <v>{{ independent_detections_tu_modtxt }}</v>
      </c>
      <c r="N176" t="s">
        <v>902</v>
      </c>
      <c r="O176" s="13" t="s">
        <v>1907</v>
      </c>
      <c r="P176" t="s">
        <v>4742</v>
      </c>
      <c r="Q176" t="str">
        <f t="shared" si="8"/>
        <v xml:space="preserve">    independent_detections_tu_modtxt: "&lt;a href=\"09_glossary.html#independent_detections\" target=\"_blank\" data-bs-toggle=\"tooltip\" data-bs-title=\"Independent detections: Detections that are deemed to be independent based on a user-defined threshold (e.g., 30 minutes).\"&gt;Detections are independent&lt;button type=\"button\" class=\"btn btn-bd-tip-info-hidden btn-sm position-relative\"&gt;.&lt;span class=\"position-absolute top-0 start-100 translate-middle\"&gt;{{ icon_info }}&lt;/span&gt;&lt;/button&gt;&lt;/a&gt;"</v>
      </c>
      <c r="R176" t="b" cm="1">
        <f t="array" ref="R176">SUMPRODUCT(--EXACT($J$2:$J$485,J176))&gt;1</f>
        <v>0</v>
      </c>
      <c r="S176" t="s">
        <v>5030</v>
      </c>
    </row>
    <row r="177" spans="1:19">
      <c r="A177" s="39">
        <v>3</v>
      </c>
      <c r="B177" s="39" t="s">
        <v>1481</v>
      </c>
      <c r="C177" s="39"/>
      <c r="D177" s="39" t="s">
        <v>1271</v>
      </c>
      <c r="E177" s="39" t="s">
        <v>1847</v>
      </c>
      <c r="F177" s="39" t="s">
        <v>170</v>
      </c>
      <c r="G177" s="51" t="str">
        <f>VLOOKUP(F177,glossary!H:L,2,FALSE)</f>
        <v>Independent detections</v>
      </c>
      <c r="H177" s="43" t="s">
        <v>170</v>
      </c>
      <c r="I177" s="57" t="str">
        <f t="shared" si="6"/>
        <v>independent_detections_tu_pl</v>
      </c>
      <c r="J177" s="54" t="s">
        <v>172</v>
      </c>
      <c r="K177" s="51" t="str">
        <f>VLOOKUP(F177,glossary!H:L,5,FALSE)</f>
        <v>Detections that are deemed to be independent based on a user-defined threshold (e.g., 30 minutes).</v>
      </c>
      <c r="L177" t="s">
        <v>1690</v>
      </c>
      <c r="M177" s="39" t="str">
        <f t="shared" si="7"/>
        <v>{{ independent_detections_tu_pl }}</v>
      </c>
      <c r="N177" t="s">
        <v>902</v>
      </c>
      <c r="O177" s="13" t="s">
        <v>1907</v>
      </c>
      <c r="P177" t="s">
        <v>4742</v>
      </c>
      <c r="Q177" t="str">
        <f t="shared" si="8"/>
        <v xml:space="preserve">    independent_detections_tu_pl: "&lt;a href=\"09_glossary.html#independent_detections\" target=\"_blank\" data-bs-toggle=\"tooltip\" data-bs-title=\"Independent detections: Detections that are deemed to be independent based on a user-defined threshold (e.g., 30 minutes).\"&gt;Independent detections&lt;button type=\"button\" class=\"btn btn-bd-tip-info-hidden btn-sm position-relative\"&gt;.&lt;span class=\"position-absolute top-0 start-100 translate-middle\"&gt;{{ icon_info }}&lt;/span&gt;&lt;/button&gt;&lt;/a&gt;"</v>
      </c>
      <c r="R177" t="b" cm="1">
        <f t="array" ref="R177">SUMPRODUCT(--EXACT($J$2:$J$485,J177))&gt;1</f>
        <v>0</v>
      </c>
      <c r="S177" t="s">
        <v>5031</v>
      </c>
    </row>
    <row r="178" spans="1:19">
      <c r="A178" s="39">
        <v>3</v>
      </c>
      <c r="B178" s="39" t="s">
        <v>1481</v>
      </c>
      <c r="C178" s="39"/>
      <c r="D178" s="39" t="s">
        <v>1271</v>
      </c>
      <c r="E178" s="39" t="s">
        <v>1016</v>
      </c>
      <c r="F178" s="39" t="s">
        <v>283</v>
      </c>
      <c r="G178" s="51" t="str">
        <f>VLOOKUP(F178,glossary!H:L,2,FALSE)</f>
        <v>Individual Count</v>
      </c>
      <c r="H178" s="43" t="s">
        <v>283</v>
      </c>
      <c r="I178" s="57" t="str">
        <f t="shared" si="6"/>
        <v>individual_count_tu</v>
      </c>
      <c r="J178" s="54" t="s">
        <v>707</v>
      </c>
      <c r="K178" s="51" t="str">
        <f>VLOOKUP(F178,glossary!H:L,5,FALSE)</f>
        <v>The number of unique individuals being categorized. Depending on the Event Type, this may be recorded as the total number of individuals, or according to Age Class and*/or Sex Class.</v>
      </c>
      <c r="L178" t="s">
        <v>1688</v>
      </c>
      <c r="M178" s="39" t="str">
        <f t="shared" si="7"/>
        <v>{{ individual_count_tu }}</v>
      </c>
      <c r="N178" t="s">
        <v>902</v>
      </c>
      <c r="O178" s="13" t="s">
        <v>1907</v>
      </c>
      <c r="P178" t="s">
        <v>4742</v>
      </c>
      <c r="Q178" t="str">
        <f t="shared" si="8"/>
        <v xml:space="preserve">    individual_count_tu: "&lt;a href=\"09_glossary.html#individual_count\" target=\"_blank\" data-bs-toggle=\"tooltip\" data-bs-title=\"Individual Count: The number of unique individuals being categorized. Depending on the Event Type, this may be recorded as the total number of individuals, or according to Age Class and*/or Sex Class.\"&gt;Individual Count&lt;button type=\"button\" class=\"btn btn-bd-tip-info-hidden btn-sm position-relative\"&gt;.&lt;span class=\"position-absolute top-0 start-100 translate-middle\"&gt;{{ icon_info }}&lt;/span&gt;&lt;/button&gt;&lt;/a&gt;"</v>
      </c>
      <c r="R178" t="b" cm="1">
        <f t="array" ref="R178">SUMPRODUCT(--EXACT($J$2:$J$485,J178))&gt;1</f>
        <v>0</v>
      </c>
      <c r="S178" t="s">
        <v>5032</v>
      </c>
    </row>
    <row r="179" spans="1:19">
      <c r="A179" s="39">
        <v>3</v>
      </c>
      <c r="B179" s="39" t="s">
        <v>1481</v>
      </c>
      <c r="C179" s="39"/>
      <c r="D179" s="39" t="s">
        <v>1270</v>
      </c>
      <c r="E179" s="39" t="s">
        <v>1016</v>
      </c>
      <c r="F179" s="39" t="s">
        <v>164</v>
      </c>
      <c r="G179" s="51" t="str">
        <f>VLOOKUP(F179,glossary!H:L,2,FALSE)</f>
        <v>Inter-detection interval</v>
      </c>
      <c r="H179" s="43" t="s">
        <v>164</v>
      </c>
      <c r="I179" s="57" t="str">
        <f t="shared" si="6"/>
        <v>inter_detection_interval_tl</v>
      </c>
      <c r="J179" s="55" t="s">
        <v>958</v>
      </c>
      <c r="K179" s="51" t="str">
        <f>VLOOKUP(F179,glossary!H:L,5,FALSE)</f>
        <v>A user-defined threshold used to define a single 'detection event' (i.e., independent 'events') for group of images or video clips (e.g., 30 minutes or 1 hour). The threshold should be recorded in the Survey Design Description.</v>
      </c>
      <c r="L179" t="s">
        <v>1687</v>
      </c>
      <c r="M179" s="39" t="str">
        <f t="shared" si="7"/>
        <v>{{ inter_detection_interval_tl }}</v>
      </c>
      <c r="N179" t="s">
        <v>902</v>
      </c>
      <c r="O179" s="13" t="s">
        <v>1907</v>
      </c>
      <c r="P179" t="s">
        <v>4742</v>
      </c>
      <c r="Q179" t="str">
        <f t="shared" si="8"/>
        <v xml:space="preserve">    inter_detection_interval_tl: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v>
      </c>
      <c r="R179" t="b" cm="1">
        <f t="array" ref="R179">SUMPRODUCT(--EXACT($J$2:$J$485,J179))&gt;1</f>
        <v>0</v>
      </c>
      <c r="S179" t="s">
        <v>5033</v>
      </c>
    </row>
    <row r="180" spans="1:19">
      <c r="A180" s="39">
        <v>3</v>
      </c>
      <c r="B180" s="39" t="s">
        <v>1481</v>
      </c>
      <c r="C180" s="39"/>
      <c r="D180" s="39" t="s">
        <v>1271</v>
      </c>
      <c r="E180" s="39" t="s">
        <v>1016</v>
      </c>
      <c r="F180" s="39" t="s">
        <v>164</v>
      </c>
      <c r="G180" s="51" t="str">
        <f>VLOOKUP(F180,glossary!H:L,2,FALSE)</f>
        <v>Inter-detection interval</v>
      </c>
      <c r="H180" s="43" t="s">
        <v>164</v>
      </c>
      <c r="I180" s="57" t="str">
        <f t="shared" si="6"/>
        <v>inter_detection_interval_tu</v>
      </c>
      <c r="J180" s="54" t="s">
        <v>165</v>
      </c>
      <c r="K180" s="51" t="str">
        <f>VLOOKUP(F180,glossary!H:L,5,FALSE)</f>
        <v>A user-defined threshold used to define a single 'detection event' (i.e., independent 'events') for group of images or video clips (e.g., 30 minutes or 1 hour). The threshold should be recorded in the Survey Design Description.</v>
      </c>
      <c r="L180" t="s">
        <v>1686</v>
      </c>
      <c r="M180" s="39" t="str">
        <f t="shared" si="7"/>
        <v>{{ inter_detection_interval_tu }}</v>
      </c>
      <c r="N180" t="s">
        <v>902</v>
      </c>
      <c r="O180" s="13" t="s">
        <v>1907</v>
      </c>
      <c r="P180" t="s">
        <v>4742</v>
      </c>
      <c r="Q180" t="str">
        <f t="shared" si="8"/>
        <v xml:space="preserve">    inter_detection_interval_tu: "&lt;a href=\"09_glossary.html#inter_detection_interval\" target=\"_blank\" data-bs-toggle=\"tooltip\" data-bs-title=\"Inter-detection interval: A user-defined threshold used to define a single 'detection event' (i.e., independent 'events') for group of images or video clips (e.g., 30 minutes or 1 hour). The threshold should be recorded in the Survey Design Description.\"&gt;Inter-detection interval&lt;button type=\"button\" class=\"btn btn-bd-tip-info-hidden btn-sm position-relative\"&gt;.&lt;span class=\"position-absolute top-0 start-100 translate-middle\"&gt;{{ icon_info }}&lt;/span&gt;&lt;/button&gt;&lt;/a&gt;"</v>
      </c>
      <c r="R180" t="b" cm="1">
        <f t="array" ref="R180">SUMPRODUCT(--EXACT($J$2:$J$485,J180))&gt;1</f>
        <v>0</v>
      </c>
      <c r="S180" t="s">
        <v>5034</v>
      </c>
    </row>
    <row r="181" spans="1:19">
      <c r="A181" s="39">
        <v>3</v>
      </c>
      <c r="B181" s="39" t="s">
        <v>1481</v>
      </c>
      <c r="C181" s="39"/>
      <c r="D181" s="39" t="s">
        <v>1270</v>
      </c>
      <c r="E181" s="39" t="s">
        <v>1016</v>
      </c>
      <c r="F181" s="39" t="s">
        <v>524</v>
      </c>
      <c r="G181" s="51" t="str">
        <f>VLOOKUP(F181,glossary!H:L,2,FALSE)</f>
        <v>Kernel density estimator</v>
      </c>
      <c r="H181" s="43" t="s">
        <v>524</v>
      </c>
      <c r="I181" s="57" t="str">
        <f t="shared" si="6"/>
        <v>kernel_density_estimator_tl</v>
      </c>
      <c r="J181" s="55" t="s">
        <v>960</v>
      </c>
      <c r="K181" s="51" t="str">
        <f>VLOOKUP(F181,glossary!H:L,5,FALSE)</f>
        <v>The probability of 'utilization' (Jennrich &amp; Turner, 1969); describes the relative probability of use (Powell &amp; Mitchell, 2012).</v>
      </c>
      <c r="L181" t="s">
        <v>1685</v>
      </c>
      <c r="M181" s="39" t="str">
        <f t="shared" si="7"/>
        <v>{{ kernel_density_estimator_tl }}</v>
      </c>
      <c r="N181" t="s">
        <v>902</v>
      </c>
      <c r="O181" s="13" t="s">
        <v>1907</v>
      </c>
      <c r="P181" t="s">
        <v>4742</v>
      </c>
      <c r="Q181" t="str">
        <f t="shared" si="8"/>
        <v xml:space="preserve">    kernel_density_estimator_tl: "&lt;a href=\"09_glossary.html#kernel_density_estimator\" target=\"_blank\" data-bs-toggle=\"tooltip\" data-bs-title=\"Kernel density estimator: 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v>
      </c>
      <c r="R181" t="b" cm="1">
        <f t="array" ref="R181">SUMPRODUCT(--EXACT($J$2:$J$485,J181))&gt;1</f>
        <v>0</v>
      </c>
      <c r="S181" t="s">
        <v>5035</v>
      </c>
    </row>
    <row r="182" spans="1:19">
      <c r="A182" s="39">
        <v>3</v>
      </c>
      <c r="B182" s="39" t="s">
        <v>1481</v>
      </c>
      <c r="C182" s="39"/>
      <c r="D182" s="39" t="s">
        <v>1271</v>
      </c>
      <c r="E182" s="39" t="s">
        <v>1016</v>
      </c>
      <c r="F182" s="39" t="s">
        <v>524</v>
      </c>
      <c r="G182" s="51" t="str">
        <f>VLOOKUP(F182,glossary!H:L,2,FALSE)</f>
        <v>Kernel density estimator</v>
      </c>
      <c r="H182" s="43" t="s">
        <v>524</v>
      </c>
      <c r="I182" s="57" t="str">
        <f t="shared" si="6"/>
        <v>kernel_density_estimator_tu</v>
      </c>
      <c r="J182" s="54" t="s">
        <v>525</v>
      </c>
      <c r="K182" s="51" t="str">
        <f>VLOOKUP(F182,glossary!H:L,5,FALSE)</f>
        <v>The probability of 'utilization' (Jennrich &amp; Turner, 1969); describes the relative probability of use (Powell &amp; Mitchell, 2012).</v>
      </c>
      <c r="L182" t="s">
        <v>1684</v>
      </c>
      <c r="M182" s="39" t="str">
        <f t="shared" si="7"/>
        <v>{{ kernel_density_estimator_tu }}</v>
      </c>
      <c r="N182" t="s">
        <v>902</v>
      </c>
      <c r="O182" s="13" t="s">
        <v>1907</v>
      </c>
      <c r="P182" t="s">
        <v>4742</v>
      </c>
      <c r="Q182" t="str">
        <f t="shared" si="8"/>
        <v xml:space="preserve">    kernel_density_estimator_tu: "&lt;a href=\"09_glossary.html#kernel_density_estimator\" target=\"_blank\" data-bs-toggle=\"tooltip\" data-bs-title=\"Kernel density estimator: The probability of 'utilization' (Jennrich &amp; Turner, 1969); describes the relative probability of use (Powell &amp; Mitchell, 2012).\"&gt;Kernel density estimator&lt;button type=\"button\" class=\"btn btn-bd-tip-info-hidden btn-sm position-relative\"&gt;.&lt;span class=\"position-absolute top-0 start-100 translate-middle\"&gt;{{ icon_info }}&lt;/span&gt;&lt;/button&gt;&lt;/a&gt;"</v>
      </c>
      <c r="R182" t="b" cm="1">
        <f t="array" ref="R182">SUMPRODUCT(--EXACT($J$2:$J$485,J182))&gt;1</f>
        <v>0</v>
      </c>
      <c r="S182" t="s">
        <v>5036</v>
      </c>
    </row>
    <row r="183" spans="1:19">
      <c r="A183" s="39">
        <v>3</v>
      </c>
      <c r="B183" s="39" t="s">
        <v>1481</v>
      </c>
      <c r="C183" s="39"/>
      <c r="D183" s="39" t="s">
        <v>1271</v>
      </c>
      <c r="E183" s="39" t="s">
        <v>1016</v>
      </c>
      <c r="F183" s="39" t="s">
        <v>326</v>
      </c>
      <c r="G183" s="51" t="str">
        <f>VLOOKUP(F183,glossary!H:L,2,FALSE)</f>
        <v>Key ID</v>
      </c>
      <c r="H183" s="43" t="s">
        <v>326</v>
      </c>
      <c r="I183" s="57" t="str">
        <f t="shared" si="6"/>
        <v>key_id_tu</v>
      </c>
      <c r="J183" s="54" t="s">
        <v>755</v>
      </c>
      <c r="K183" s="51" t="str">
        <f>VLOOKUP(F183,glossary!H:L,5,FALSE)</f>
        <v>The unique ID for the specific key or set of keys used to lock*/secure the camera to the post, tree, etc.</v>
      </c>
      <c r="L183" t="s">
        <v>1683</v>
      </c>
      <c r="M183" s="39" t="str">
        <f t="shared" si="7"/>
        <v>{{ key_id_tu }}</v>
      </c>
      <c r="N183" t="s">
        <v>902</v>
      </c>
      <c r="O183" s="13" t="s">
        <v>1907</v>
      </c>
      <c r="P183" t="s">
        <v>4742</v>
      </c>
      <c r="Q183" t="str">
        <f t="shared" si="8"/>
        <v xml:space="preserve">    key_id_tu: "&lt;a href=\"09_glossary.html#key_id\" target=\"_blank\" data-bs-toggle=\"tooltip\" data-bs-title=\"Key ID: The unique ID for the specific key or set of keys used to lock*/secure the camera to the post, tree, etc.\"&gt;Key ID&lt;button type=\"button\" class=\"btn btn-bd-tip-info-hidden btn-sm position-relative\"&gt;.&lt;span class=\"position-absolute top-0 start-100 translate-middle\"&gt;{{ icon_info }}&lt;/span&gt;&lt;/button&gt;&lt;/a&gt;"</v>
      </c>
      <c r="R183" t="b" cm="1">
        <f t="array" ref="R183">SUMPRODUCT(--EXACT($J$2:$J$485,J183))&gt;1</f>
        <v>0</v>
      </c>
      <c r="S183" t="s">
        <v>5037</v>
      </c>
    </row>
    <row r="184" spans="1:19">
      <c r="A184" s="39">
        <v>3</v>
      </c>
      <c r="B184" s="39" t="s">
        <v>1481</v>
      </c>
      <c r="C184" s="39"/>
      <c r="D184" s="39" t="s">
        <v>1271</v>
      </c>
      <c r="E184" s="39" t="s">
        <v>1016</v>
      </c>
      <c r="F184" s="39" t="s">
        <v>1286</v>
      </c>
      <c r="G184" s="51" t="str">
        <f>VLOOKUP(F184,glossary!H:L,2,FALSE)</f>
        <v>Latitude Camera Location</v>
      </c>
      <c r="H184" s="43" t="s">
        <v>1286</v>
      </c>
      <c r="I184" s="57" t="str">
        <f t="shared" si="6"/>
        <v>latitude_cam_location_tu</v>
      </c>
      <c r="J184" s="54" t="s">
        <v>708</v>
      </c>
      <c r="K184" s="51" t="str">
        <f>VLOOKUP(F184,glossary!H:L,5,FALSE)</f>
        <v>The latitude of the camera location in decimal degrees to five decimal places (e.g., '53.78136'). Leave blank if recording Northing instead.</v>
      </c>
      <c r="L184" t="s">
        <v>1682</v>
      </c>
      <c r="M184" s="39" t="str">
        <f t="shared" si="7"/>
        <v>{{ latitude_cam_location_tu }}</v>
      </c>
      <c r="N184" t="s">
        <v>902</v>
      </c>
      <c r="O184" s="13" t="s">
        <v>1907</v>
      </c>
      <c r="P184" t="s">
        <v>4742</v>
      </c>
      <c r="Q184" t="str">
        <f t="shared" si="8"/>
        <v xml:space="preserve">    latitude_cam_location_tu: "&lt;a href=\"09_glossary.html#latitude_cam_location\" target=\"_blank\" data-bs-toggle=\"tooltip\" data-bs-title=\"Latitude Camera Location: The latitude of the camera location in decimal degrees to five decimal places (e.g., '53.78136'). Leave blank if recording Northing instead.\"&gt;Latitude Camera Location&lt;button type=\"button\" class=\"btn btn-bd-tip-info-hidden btn-sm position-relative\"&gt;.&lt;span class=\"position-absolute top-0 start-100 translate-middle\"&gt;{{ icon_info }}&lt;/span&gt;&lt;/button&gt;&lt;/a&gt;"</v>
      </c>
      <c r="R184" t="b" cm="1">
        <f t="array" ref="R184">SUMPRODUCT(--EXACT($J$2:$J$485,J184))&gt;1</f>
        <v>0</v>
      </c>
      <c r="S184" t="s">
        <v>5038</v>
      </c>
    </row>
    <row r="185" spans="1:19">
      <c r="A185" s="39">
        <v>3</v>
      </c>
      <c r="B185" s="39" t="s">
        <v>1481</v>
      </c>
      <c r="C185" s="39"/>
      <c r="D185" s="39" t="s">
        <v>1271</v>
      </c>
      <c r="E185" s="39" t="s">
        <v>1016</v>
      </c>
      <c r="F185" s="39" t="s">
        <v>1287</v>
      </c>
      <c r="G185" s="51" t="str">
        <f>VLOOKUP(F185,glossary!H:L,2,FALSE)</f>
        <v>Longitude Camera Location</v>
      </c>
      <c r="H185" s="43" t="s">
        <v>1287</v>
      </c>
      <c r="I185" s="57" t="str">
        <f t="shared" si="6"/>
        <v>longitude_cam_location_tu</v>
      </c>
      <c r="J185" s="54" t="s">
        <v>709</v>
      </c>
      <c r="K185" s="51" t="str">
        <f>VLOOKUP(F185,glossary!H:L,5,FALSE)</f>
        <v>The longitude of the camera location in decimal degrees to five decimal places (e.g., '-113.46067'). Leave blank if recording Easting instead.</v>
      </c>
      <c r="L185" t="s">
        <v>1681</v>
      </c>
      <c r="M185" s="39" t="str">
        <f t="shared" si="7"/>
        <v>{{ longitude_cam_location_tu }}</v>
      </c>
      <c r="N185" t="s">
        <v>902</v>
      </c>
      <c r="O185" s="13" t="s">
        <v>1907</v>
      </c>
      <c r="P185" t="s">
        <v>4742</v>
      </c>
      <c r="Q185" t="str">
        <f t="shared" si="8"/>
        <v xml:space="preserve">    longitude_cam_location_tu: "&lt;a href=\"09_glossary.html#longitude_cam_location\" target=\"_blank\" data-bs-toggle=\"tooltip\" data-bs-title=\"Longitude Camera Location: The longitude of the camera location in decimal degrees to five decimal places (e.g., '-113.46067'). Leave blank if recording Easting instead.\"&gt;Longitude Camera Location&lt;button type=\"button\" class=\"btn btn-bd-tip-info-hidden btn-sm position-relative\"&gt;.&lt;span class=\"position-absolute top-0 start-100 translate-middle\"&gt;{{ icon_info }}&lt;/span&gt;&lt;/button&gt;&lt;/a&gt;"</v>
      </c>
      <c r="R185" t="b" cm="1">
        <f t="array" ref="R185">SUMPRODUCT(--EXACT($J$2:$J$485,J185))&gt;1</f>
        <v>0</v>
      </c>
      <c r="S185" t="s">
        <v>5039</v>
      </c>
    </row>
    <row r="186" spans="1:19">
      <c r="A186" s="39">
        <v>2</v>
      </c>
      <c r="B186" s="39" t="s">
        <v>1488</v>
      </c>
      <c r="C186" s="39"/>
      <c r="D186" s="39" t="s">
        <v>1270</v>
      </c>
      <c r="E186" s="39" t="s">
        <v>1016</v>
      </c>
      <c r="F186" s="39" t="s">
        <v>155</v>
      </c>
      <c r="G186" s="51" t="str">
        <f>VLOOKUP(F186,glossary!H:L,2,FALSE)</f>
        <v>Metadata</v>
      </c>
      <c r="H186" s="39" t="s">
        <v>155</v>
      </c>
      <c r="I186" s="57" t="str">
        <f t="shared" si="6"/>
        <v>metadata_tl</v>
      </c>
      <c r="J186" s="51" t="s">
        <v>155</v>
      </c>
      <c r="K186" s="51" t="str">
        <f>VLOOKUP(F186,glossary!H:L,5,FALSE)</f>
        <v>Data that provides information about other data (e.g., the number of images on an SD card).</v>
      </c>
      <c r="L186" s="39" t="s">
        <v>1680</v>
      </c>
      <c r="M186" s="39" t="str">
        <f t="shared" si="7"/>
        <v>{{ metadata_tl }}</v>
      </c>
      <c r="N186" t="s">
        <v>902</v>
      </c>
      <c r="O186" s="13" t="s">
        <v>1907</v>
      </c>
      <c r="P186" t="s">
        <v>4742</v>
      </c>
      <c r="Q186" t="str">
        <f t="shared" si="8"/>
        <v xml:space="preserve">    metadata_tl: "&lt;a href=\"09_glossary.html#metadata\" target=\"_blank\" data-bs-toggle=\"tooltip\" data-bs-title=\"Metadata: Data that provides information about other data (e.g., the number of images on an SD card).\"&gt;metadata&lt;button type=\"button\" class=\"btn btn-bd-tip-info-hidden btn-sm position-relative\"&gt;.&lt;span class=\"position-absolute top-0 start-100 translate-middle\"&gt;{{ icon_info }}&lt;/span&gt;&lt;/button&gt;&lt;/a&gt;"</v>
      </c>
      <c r="R186" t="b" cm="1">
        <f t="array" ref="R186">SUMPRODUCT(--EXACT($J$2:$J$485,J186))&gt;1</f>
        <v>0</v>
      </c>
      <c r="S186" t="s">
        <v>5040</v>
      </c>
    </row>
    <row r="187" spans="1:19">
      <c r="A187" s="39">
        <v>2</v>
      </c>
      <c r="B187" s="39" t="s">
        <v>1488</v>
      </c>
      <c r="C187" s="39"/>
      <c r="D187" s="39" t="s">
        <v>1271</v>
      </c>
      <c r="E187" s="39" t="s">
        <v>1016</v>
      </c>
      <c r="F187" s="39" t="s">
        <v>155</v>
      </c>
      <c r="G187" s="51" t="str">
        <f>VLOOKUP(F187,glossary!H:L,2,FALSE)</f>
        <v>Metadata</v>
      </c>
      <c r="H187" s="39" t="s">
        <v>155</v>
      </c>
      <c r="I187" s="57" t="str">
        <f t="shared" si="6"/>
        <v>metadata_tu</v>
      </c>
      <c r="J187" s="51" t="s">
        <v>157</v>
      </c>
      <c r="K187" s="51" t="str">
        <f>VLOOKUP(F187,glossary!H:L,5,FALSE)</f>
        <v>Data that provides information about other data (e.g., the number of images on an SD card).</v>
      </c>
      <c r="L187" s="39" t="s">
        <v>1679</v>
      </c>
      <c r="M187" s="39" t="str">
        <f t="shared" si="7"/>
        <v>{{ metadata_tu }}</v>
      </c>
      <c r="N187" t="s">
        <v>902</v>
      </c>
      <c r="O187" s="13" t="s">
        <v>1907</v>
      </c>
      <c r="P187" t="s">
        <v>4742</v>
      </c>
      <c r="Q187" t="str">
        <f t="shared" si="8"/>
        <v xml:space="preserve">    metadata_tu: "&lt;a href=\"09_glossary.html#metadata\" target=\"_blank\" data-bs-toggle=\"tooltip\" data-bs-title=\"Metadata: Data that provides information about other data (e.g., the number of images on an SD card).\"&gt;Metadata&lt;button type=\"button\" class=\"btn btn-bd-tip-info-hidden btn-sm position-relative\"&gt;.&lt;span class=\"position-absolute top-0 start-100 translate-middle\"&gt;{{ icon_info }}&lt;/span&gt;&lt;/button&gt;&lt;/a&gt;"</v>
      </c>
      <c r="R187" t="b" cm="1">
        <f t="array" ref="R187">SUMPRODUCT(--EXACT($J$2:$J$485,J187))&gt;1</f>
        <v>0</v>
      </c>
      <c r="S187" t="s">
        <v>5041</v>
      </c>
    </row>
    <row r="188" spans="1:19">
      <c r="A188" s="39">
        <v>3</v>
      </c>
      <c r="B188" s="39" t="s">
        <v>1481</v>
      </c>
      <c r="C188" s="39"/>
      <c r="D188" s="39" t="s">
        <v>1271</v>
      </c>
      <c r="E188" s="39" t="s">
        <v>828</v>
      </c>
      <c r="F188" s="39" t="s">
        <v>21</v>
      </c>
      <c r="G188" s="51" t="str">
        <f>VLOOKUP(F188,glossary!H:L,2,FALSE)</f>
        <v>Spatial partial identity model (2-flank SPIM) (Augustine et al., 2018)</v>
      </c>
      <c r="H188" s="43" t="s">
        <v>21</v>
      </c>
      <c r="I188" s="57" t="str">
        <f t="shared" si="6"/>
        <v>mod_2flankspim_tu_ref</v>
      </c>
      <c r="J188" s="54" t="s">
        <v>104</v>
      </c>
      <c r="K188" s="51" t="str">
        <f>VLOOKUP(F188,glossary!H:L,5,FALSE)</f>
        <v>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v>
      </c>
      <c r="L188" t="s">
        <v>1678</v>
      </c>
      <c r="M188" s="39" t="str">
        <f t="shared" si="7"/>
        <v>{{ mod_2flankspim_tu_ref }}</v>
      </c>
      <c r="N188" t="s">
        <v>902</v>
      </c>
      <c r="O188" s="13" t="s">
        <v>1907</v>
      </c>
      <c r="P188" t="s">
        <v>4742</v>
      </c>
      <c r="Q188" t="str">
        <f t="shared" si="8"/>
        <v xml:space="preserve">    mod_2flankspim_tu_ref: "&lt;a href=\"09_glossary.html#mod_2flankspim\" target=\"_blank\" data-bs-toggle=\"tooltip\" data-bs-title=\"Spatial partial identity model (2-flank SPIM) (Augustine et al., 2018): A method used to estimate the density of partially marked populations in which the 'spatial locations of where partial identity samples are captured to probabilistically resolve their complete identities' (Augustine et al., 2018). Paired sampling design is commonly used to capture both the right and left flanks of an animal to resolve individual identities (Augustine et al., 2018). 2-flank SPIM is an extension of the SCR model (Borchers &amp; Efford, 2008; Efford, 2004; Royle &amp; Young, 2008; Royle et al., 2009).\"&gt;Spatial partial identity model (2-flank SPIM) (Augustine et al., 2018)&lt;button type=\"button\" class=\"btn btn-bd-tip-info-hidden btn-sm position-relative\"&gt;.&lt;span class=\"position-absolute top-0 start-100 translate-middle\"&gt;{{ icon_info }}&lt;/span&gt;&lt;/button&gt;&lt;/a&gt;"</v>
      </c>
      <c r="R188" t="b" cm="1">
        <f t="array" ref="R188">SUMPRODUCT(--EXACT($J$2:$J$485,J188))&gt;1</f>
        <v>0</v>
      </c>
      <c r="S188" t="s">
        <v>5042</v>
      </c>
    </row>
    <row r="189" spans="1:19">
      <c r="A189" s="39">
        <v>3</v>
      </c>
      <c r="B189" s="39" t="s">
        <v>1481</v>
      </c>
      <c r="C189" s="39"/>
      <c r="D189" s="39" t="s">
        <v>1270</v>
      </c>
      <c r="E189" s="39" t="s">
        <v>1016</v>
      </c>
      <c r="F189" s="39" t="s">
        <v>1435</v>
      </c>
      <c r="G189" s="51" t="str">
        <f>VLOOKUP(F189,glossary!H:L,2,FALSE)</f>
        <v>Modelling approach</v>
      </c>
      <c r="H189" s="43" t="s">
        <v>1435</v>
      </c>
      <c r="I189" s="57" t="str">
        <f t="shared" si="6"/>
        <v>mod_approach_tl</v>
      </c>
      <c r="J189" s="55" t="s">
        <v>963</v>
      </c>
      <c r="K189" s="51" t="str">
        <f>VLOOKUP(F189,glossary!H:L,5,FALSE)</f>
        <v>The method used to analyze the camera data, which should depend on the state variable, e.g., occupancy models [MacKenzie et al., 2002], spatially explicit capture recapture (SECR) for density estimation [Chandler &amp; Royle, 2013], etc. and the Target Species.</v>
      </c>
      <c r="L189" t="s">
        <v>1677</v>
      </c>
      <c r="M189" s="39" t="str">
        <f t="shared" si="7"/>
        <v>{{ mod_approach_tl }}</v>
      </c>
      <c r="N189" t="s">
        <v>902</v>
      </c>
      <c r="O189" s="13" t="s">
        <v>1907</v>
      </c>
      <c r="P189" t="s">
        <v>4742</v>
      </c>
      <c r="Q189" t="str">
        <f t="shared" si="8"/>
        <v xml:space="preserve">    mod_approach_tl: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v>
      </c>
      <c r="R189" t="b" cm="1">
        <f t="array" ref="R189">SUMPRODUCT(--EXACT($J$2:$J$485,J189))&gt;1</f>
        <v>0</v>
      </c>
      <c r="S189" t="s">
        <v>5043</v>
      </c>
    </row>
    <row r="190" spans="1:19">
      <c r="A190" s="39">
        <v>1</v>
      </c>
      <c r="B190" s="39" t="s">
        <v>1127</v>
      </c>
      <c r="C190" s="39" t="s">
        <v>429</v>
      </c>
      <c r="D190" s="39" t="s">
        <v>1270</v>
      </c>
      <c r="E190" s="39" t="s">
        <v>1841</v>
      </c>
      <c r="F190" s="39" t="s">
        <v>1435</v>
      </c>
      <c r="G190" s="51" t="str">
        <f>VLOOKUP(F190,glossary!H:L,2,FALSE)</f>
        <v>Modelling approach</v>
      </c>
      <c r="H190" s="39" t="s">
        <v>1435</v>
      </c>
      <c r="I190" s="57" t="str">
        <f t="shared" si="6"/>
        <v>mod_approach_tl_abrv</v>
      </c>
      <c r="J190" s="51" t="s">
        <v>4</v>
      </c>
      <c r="K190" s="51" t="str">
        <f>VLOOKUP(F190,glossary!H:L,5,FALSE)</f>
        <v>The method used to analyze the camera data, which should depend on the state variable, e.g., occupancy models [MacKenzie et al., 2002], spatially explicit capture recapture (SECR) for density estimation [Chandler &amp; Royle, 2013], etc. and the Target Species.</v>
      </c>
      <c r="L190" s="39" t="s">
        <v>1813</v>
      </c>
      <c r="M190" s="39" t="str">
        <f t="shared" si="7"/>
        <v>{{ mod_approach_tl_abrv }}</v>
      </c>
      <c r="N190" t="s">
        <v>902</v>
      </c>
      <c r="O190" s="13" t="s">
        <v>1907</v>
      </c>
      <c r="P190" t="s">
        <v>4742</v>
      </c>
      <c r="Q190" t="str">
        <f t="shared" si="8"/>
        <v xml:space="preserve">    mod_approach_tl_abrv: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Species.\"&gt;approach&lt;button type=\"button\" class=\"btn btn-bd-tip-info-hidden btn-sm position-relative\"&gt;.&lt;span class=\"position-absolute top-0 start-100 translate-middle\"&gt;{{ icon_info }}&lt;/span&gt;&lt;/button&gt;&lt;/a&gt;"</v>
      </c>
      <c r="R190" t="b" cm="1">
        <f t="array" ref="R190">SUMPRODUCT(--EXACT($J$2:$J$485,J190))&gt;1</f>
        <v>0</v>
      </c>
      <c r="S190" t="s">
        <v>5044</v>
      </c>
    </row>
    <row r="191" spans="1:19">
      <c r="A191" s="39">
        <v>1</v>
      </c>
      <c r="B191" s="39" t="s">
        <v>1127</v>
      </c>
      <c r="C191" s="39"/>
      <c r="D191" s="39" t="s">
        <v>1270</v>
      </c>
      <c r="E191" s="39" t="s">
        <v>1853</v>
      </c>
      <c r="F191" s="39" t="s">
        <v>1435</v>
      </c>
      <c r="G191" s="51" t="str">
        <f>VLOOKUP(F191,glossary!H:L,2,FALSE)</f>
        <v>Modelling approach</v>
      </c>
      <c r="H191" s="39" t="s">
        <v>1435</v>
      </c>
      <c r="I191" s="57" t="str">
        <f t="shared" si="6"/>
        <v>mod_approach_tl_es</v>
      </c>
      <c r="J191" s="51" t="s">
        <v>1479</v>
      </c>
      <c r="K191" s="51" t="str">
        <f>VLOOKUP(F191,glossary!H:L,5,FALSE)</f>
        <v>The method used to analyze the camera data, which should depend on the state variable, e.g., occupancy models [MacKenzie et al., 2002], spatially explicit capture recapture (SECR) for density estimation [Chandler &amp; Royle, 2013], etc. and the Target Species.</v>
      </c>
      <c r="L191" s="52" t="s">
        <v>1480</v>
      </c>
      <c r="M191" s="39" t="str">
        <f t="shared" si="7"/>
        <v>{{ mod_approach_tl_es }}</v>
      </c>
      <c r="N191" t="s">
        <v>902</v>
      </c>
      <c r="O191" s="13" t="s">
        <v>1907</v>
      </c>
      <c r="P191" t="s">
        <v>4742</v>
      </c>
      <c r="Q191" t="str">
        <f t="shared" si="8"/>
        <v xml:space="preserve">    mod_approach_tl_es: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v>
      </c>
      <c r="R191" t="b" cm="1">
        <f t="array" ref="R191">SUMPRODUCT(--EXACT($J$2:$J$485,J191))&gt;1</f>
        <v>0</v>
      </c>
      <c r="S191" t="s">
        <v>5045</v>
      </c>
    </row>
    <row r="192" spans="1:19">
      <c r="A192" s="39">
        <v>1</v>
      </c>
      <c r="B192" s="39" t="s">
        <v>1127</v>
      </c>
      <c r="C192" s="39"/>
      <c r="D192" s="39" t="s">
        <v>1270</v>
      </c>
      <c r="E192" s="39" t="s">
        <v>1847</v>
      </c>
      <c r="F192" s="39" t="s">
        <v>1435</v>
      </c>
      <c r="G192" s="51" t="str">
        <f>VLOOKUP(F192,glossary!H:L,2,FALSE)</f>
        <v>Modelling approach</v>
      </c>
      <c r="H192" s="39" t="s">
        <v>1435</v>
      </c>
      <c r="I192" s="57" t="str">
        <f t="shared" si="6"/>
        <v>mod_approach_tl_pl</v>
      </c>
      <c r="J192" s="51" t="s">
        <v>1477</v>
      </c>
      <c r="K192" s="51" t="str">
        <f>VLOOKUP(F192,glossary!H:L,5,FALSE)</f>
        <v>The method used to analyze the camera data, which should depend on the state variable, e.g., occupancy models [MacKenzie et al., 2002], spatially explicit capture recapture (SECR) for density estimation [Chandler &amp; Royle, 2013], etc. and the Target Species.</v>
      </c>
      <c r="L192" s="39" t="s">
        <v>1478</v>
      </c>
      <c r="M192" s="39" t="str">
        <f t="shared" si="7"/>
        <v>{{ mod_approach_tl_pl }}</v>
      </c>
      <c r="N192" t="s">
        <v>902</v>
      </c>
      <c r="O192" s="13" t="s">
        <v>1907</v>
      </c>
      <c r="P192" t="s">
        <v>4742</v>
      </c>
      <c r="Q192" t="str">
        <f t="shared" si="8"/>
        <v xml:space="preserve">    mod_approach_tl_pl: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v>
      </c>
      <c r="R192" t="b" cm="1">
        <f t="array" ref="R192">SUMPRODUCT(--EXACT($J$2:$J$485,J192))&gt;1</f>
        <v>0</v>
      </c>
      <c r="S192" t="s">
        <v>5046</v>
      </c>
    </row>
    <row r="193" spans="1:19">
      <c r="A193" s="39">
        <v>3</v>
      </c>
      <c r="B193" s="39" t="s">
        <v>1481</v>
      </c>
      <c r="C193" s="39"/>
      <c r="D193" s="39" t="s">
        <v>1271</v>
      </c>
      <c r="E193" s="39" t="s">
        <v>1016</v>
      </c>
      <c r="F193" s="39" t="s">
        <v>1435</v>
      </c>
      <c r="G193" s="51" t="str">
        <f>VLOOKUP(F193,glossary!H:L,2,FALSE)</f>
        <v>Modelling approach</v>
      </c>
      <c r="H193" s="43" t="s">
        <v>1435</v>
      </c>
      <c r="I193" s="57" t="str">
        <f t="shared" si="6"/>
        <v>mod_approach_tu</v>
      </c>
      <c r="J193" s="54" t="s">
        <v>153</v>
      </c>
      <c r="K193" s="51" t="str">
        <f>VLOOKUP(F193,glossary!H:L,5,FALSE)</f>
        <v>The method used to analyze the camera data, which should depend on the state variable, e.g., occupancy models [MacKenzie et al., 2002], spatially explicit capture recapture (SECR) for density estimation [Chandler &amp; Royle, 2013], etc. and the Target Species.</v>
      </c>
      <c r="L193" t="s">
        <v>1676</v>
      </c>
      <c r="M193" s="39" t="str">
        <f t="shared" si="7"/>
        <v>{{ mod_approach_tu }}</v>
      </c>
      <c r="N193" t="s">
        <v>902</v>
      </c>
      <c r="O193" s="13" t="s">
        <v>1907</v>
      </c>
      <c r="P193" t="s">
        <v>4742</v>
      </c>
      <c r="Q193" t="str">
        <f t="shared" si="8"/>
        <v xml:space="preserve">    mod_approach_tu: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approach&lt;button type=\"button\" class=\"btn btn-bd-tip-info-hidden btn-sm position-relative\"&gt;.&lt;span class=\"position-absolute top-0 start-100 translate-middle\"&gt;{{ icon_info }}&lt;/span&gt;&lt;/button&gt;&lt;/a&gt;"</v>
      </c>
      <c r="R193" t="b" cm="1">
        <f t="array" ref="R193">SUMPRODUCT(--EXACT($J$2:$J$485,J193))&gt;1</f>
        <v>0</v>
      </c>
      <c r="S193" t="s">
        <v>5047</v>
      </c>
    </row>
    <row r="194" spans="1:19">
      <c r="A194" s="39">
        <v>1</v>
      </c>
      <c r="B194" s="39" t="s">
        <v>1127</v>
      </c>
      <c r="C194" s="39"/>
      <c r="D194" s="39" t="s">
        <v>1271</v>
      </c>
      <c r="E194" s="39" t="s">
        <v>1853</v>
      </c>
      <c r="F194" s="39" t="s">
        <v>1435</v>
      </c>
      <c r="G194" s="51" t="str">
        <f>VLOOKUP(F194,glossary!H:L,2,FALSE)</f>
        <v>Modelling approach</v>
      </c>
      <c r="H194" s="39" t="s">
        <v>1435</v>
      </c>
      <c r="I194" s="57" t="str">
        <f t="shared" ref="I194:I257" si="9">IF(D194="-","-",IF(E194&lt;&gt;"-",(H194&amp;"_"&amp;D194&amp;"_"&amp;E194),H194&amp;"_"&amp;D194))</f>
        <v>mod_approach_tu_es</v>
      </c>
      <c r="J194" s="51" t="s">
        <v>1867</v>
      </c>
      <c r="K194" s="51" t="str">
        <f>VLOOKUP(F194,glossary!H:L,5,FALSE)</f>
        <v>The method used to analyze the camera data, which should depend on the state variable, e.g., occupancy models [MacKenzie et al., 2002], spatially explicit capture recapture (SECR) for density estimation [Chandler &amp; Royle, 2013], etc. and the Target Species.</v>
      </c>
      <c r="L194" s="39" t="s">
        <v>1480</v>
      </c>
      <c r="M194" s="39" t="str">
        <f t="shared" si="7"/>
        <v>{{ mod_approach_tu_es }}</v>
      </c>
      <c r="N194" t="s">
        <v>902</v>
      </c>
      <c r="O194" s="13" t="s">
        <v>1907</v>
      </c>
      <c r="P194" t="s">
        <v>4742</v>
      </c>
      <c r="Q194" t="str">
        <f t="shared" si="8"/>
        <v xml:space="preserve">    mod_approach_tu_es: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v>
      </c>
      <c r="R194" t="b" cm="1">
        <f t="array" ref="R194">SUMPRODUCT(--EXACT($J$2:$J$485,J194))&gt;1</f>
        <v>0</v>
      </c>
      <c r="S194" t="s">
        <v>5048</v>
      </c>
    </row>
    <row r="195" spans="1:19">
      <c r="A195" s="39">
        <v>1</v>
      </c>
      <c r="B195" s="39" t="s">
        <v>1127</v>
      </c>
      <c r="C195" s="39" t="s">
        <v>0</v>
      </c>
      <c r="D195" s="39" t="s">
        <v>1271</v>
      </c>
      <c r="E195" s="39" t="s">
        <v>1847</v>
      </c>
      <c r="F195" s="39" t="s">
        <v>1435</v>
      </c>
      <c r="G195" s="51" t="str">
        <f>VLOOKUP(F195,glossary!H:L,2,FALSE)</f>
        <v>Modelling approach</v>
      </c>
      <c r="H195" s="39" t="s">
        <v>1435</v>
      </c>
      <c r="I195" s="57" t="str">
        <f t="shared" si="9"/>
        <v>mod_approach_tu_pl</v>
      </c>
      <c r="J195" s="51" t="s">
        <v>1229</v>
      </c>
      <c r="K195" s="51" t="str">
        <f>VLOOKUP(F195,glossary!H:L,5,FALSE)</f>
        <v>The method used to analyze the camera data, which should depend on the state variable, e.g., occupancy models [MacKenzie et al., 2002], spatially explicit capture recapture (SECR) for density estimation [Chandler &amp; Royle, 2013], etc. and the Target Species.</v>
      </c>
      <c r="L195" s="39" t="s">
        <v>1812</v>
      </c>
      <c r="M195" s="39" t="str">
        <f t="shared" si="7"/>
        <v>{{ mod_approach_tu_pl }}</v>
      </c>
      <c r="N195" t="s">
        <v>902</v>
      </c>
      <c r="O195" s="13" t="s">
        <v>1907</v>
      </c>
      <c r="P195" t="s">
        <v>4742</v>
      </c>
      <c r="Q195" t="str">
        <f t="shared" si="8"/>
        <v xml:space="preserve">    mod_approach_tu_pl: "&lt;a href=\"09_glossary.html#mod_approach\" target=\"_blank\" data-bs-toggle=\"tooltip\" data-bs-title=\"Modelling approach: The method used to analyze the camera data, which should depend on the state variable, e.g., occupancy models [MacKenzie et al., 2002], spatially explicit capture recapture (SECR) for density estimation [Chandler &amp; Royle, 2013], etc. and the Target Species.\"&gt;Modelling approaches&lt;button type=\"button\" class=\"btn btn-bd-tip-info-hidden btn-sm position-relative\"&gt;.&lt;span class=\"position-absolute top-0 start-100 translate-middle\"&gt;{{ icon_info }}&lt;/span&gt;&lt;/button&gt;&lt;/a&gt;"</v>
      </c>
      <c r="R195" t="b" cm="1">
        <f t="array" ref="R195">SUMPRODUCT(--EXACT($J$2:$J$485,J195))&gt;1</f>
        <v>0</v>
      </c>
      <c r="S195" t="s">
        <v>5049</v>
      </c>
    </row>
    <row r="196" spans="1:19">
      <c r="A196" s="39">
        <v>3</v>
      </c>
      <c r="B196" s="39" t="s">
        <v>1481</v>
      </c>
      <c r="C196" s="39"/>
      <c r="D196" s="39" t="s">
        <v>1270</v>
      </c>
      <c r="E196" s="39" t="s">
        <v>1016</v>
      </c>
      <c r="F196" s="39" t="s">
        <v>1436</v>
      </c>
      <c r="G196" s="51" t="str">
        <f>VLOOKUP(F196,glossary!H:L,2,FALSE)</f>
        <v>Model assumption</v>
      </c>
      <c r="H196" s="43" t="s">
        <v>1436</v>
      </c>
      <c r="I196" s="57" t="str">
        <f t="shared" si="9"/>
        <v>mod_assumption_tl</v>
      </c>
      <c r="J196" s="55" t="s">
        <v>962</v>
      </c>
      <c r="K196" s="51" t="str">
        <f>VLOOKUP(F196,glossary!H:L,5,FALSE)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196" t="s">
        <v>1675</v>
      </c>
      <c r="M196" s="39" t="str">
        <f t="shared" ref="M196:M259" si="10">"{{ "&amp;I196&amp;" }}"</f>
        <v>{{ mod_assumption_tl }}</v>
      </c>
      <c r="N196" t="s">
        <v>902</v>
      </c>
      <c r="O196" s="13" t="s">
        <v>1907</v>
      </c>
      <c r="P196" t="s">
        <v>4742</v>
      </c>
      <c r="Q196" t="str">
        <f t="shared" ref="Q196:Q259" si="11">IF(K196&lt;&gt;"-",("    "&amp;I196&amp;": "&amp;""""&amp;"&lt;a href=\"&amp;""""&amp;"09_glossary.html#"&amp;H196&amp;N196&amp;G196&amp;": "&amp;K196&amp;O196&amp;J196&amp;P196&amp;""""),"-")</f>
        <v xml:space="preserve">    mod_assumption_tl: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v>
      </c>
      <c r="R196" t="b" cm="1">
        <f t="array" ref="R196">SUMPRODUCT(--EXACT($J$2:$J$485,J196))&gt;1</f>
        <v>0</v>
      </c>
      <c r="S196" t="s">
        <v>5050</v>
      </c>
    </row>
    <row r="197" spans="1:19">
      <c r="A197" s="39">
        <v>1</v>
      </c>
      <c r="B197" s="39" t="s">
        <v>1127</v>
      </c>
      <c r="C197" s="39" t="s">
        <v>429</v>
      </c>
      <c r="D197" s="39" t="s">
        <v>1270</v>
      </c>
      <c r="E197" s="39" t="s">
        <v>1841</v>
      </c>
      <c r="F197" s="39" t="s">
        <v>1436</v>
      </c>
      <c r="G197" s="51" t="str">
        <f>VLOOKUP(F197,glossary!H:L,2,FALSE)</f>
        <v>Model assumption</v>
      </c>
      <c r="H197" s="39" t="s">
        <v>1436</v>
      </c>
      <c r="I197" s="57" t="str">
        <f t="shared" si="9"/>
        <v>mod_assumption_tl_abrv</v>
      </c>
      <c r="J197" s="51" t="s">
        <v>1810</v>
      </c>
      <c r="K197" s="51" t="str">
        <f>VLOOKUP(F197,glossary!H:L,5,FALSE)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197" s="39" t="s">
        <v>1811</v>
      </c>
      <c r="M197" s="39" t="str">
        <f t="shared" si="10"/>
        <v>{{ mod_assumption_tl_abrv }}</v>
      </c>
      <c r="N197" t="s">
        <v>902</v>
      </c>
      <c r="O197" s="13" t="s">
        <v>1907</v>
      </c>
      <c r="P197" t="s">
        <v>4742</v>
      </c>
      <c r="Q197" t="str">
        <f t="shared" si="11"/>
        <v xml:space="preserve">    mod_assumption_tl_abrv: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inference.\"&gt;assumption&lt;button type=\"button\" class=\"btn btn-bd-tip-info-hidden btn-sm position-relative\"&gt;.&lt;span class=\"position-absolute top-0 start-100 translate-middle\"&gt;{{ icon_info }}&lt;/span&gt;&lt;/button&gt;&lt;/a&gt;"</v>
      </c>
      <c r="R197" t="b" cm="1">
        <f t="array" ref="R197">SUMPRODUCT(--EXACT($J$2:$J$485,J197))&gt;1</f>
        <v>0</v>
      </c>
      <c r="S197" t="s">
        <v>5051</v>
      </c>
    </row>
    <row r="198" spans="1:19">
      <c r="A198" s="39">
        <v>1</v>
      </c>
      <c r="B198" s="39" t="s">
        <v>1127</v>
      </c>
      <c r="C198" s="39"/>
      <c r="D198" s="39" t="s">
        <v>1270</v>
      </c>
      <c r="E198" s="39" t="s">
        <v>1848</v>
      </c>
      <c r="F198" s="39" t="s">
        <v>1436</v>
      </c>
      <c r="G198" s="51" t="str">
        <f>VLOOKUP(F198,glossary!H:L,2,FALSE)</f>
        <v>Model assumption</v>
      </c>
      <c r="H198" s="39" t="s">
        <v>1436</v>
      </c>
      <c r="I198" s="57" t="str">
        <f t="shared" si="9"/>
        <v>mod_assumption_tl_abrv_pl</v>
      </c>
      <c r="J198" s="51" t="s">
        <v>1258</v>
      </c>
      <c r="K198" s="51" t="str">
        <f>VLOOKUP(F198,glossary!H:L,5,FALSE)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198" s="39" t="s">
        <v>1809</v>
      </c>
      <c r="M198" s="39" t="str">
        <f t="shared" si="10"/>
        <v>{{ mod_assumption_tl_abrv_pl }}</v>
      </c>
      <c r="N198" t="s">
        <v>902</v>
      </c>
      <c r="O198" s="13" t="s">
        <v>1907</v>
      </c>
      <c r="P198" t="s">
        <v>4742</v>
      </c>
      <c r="Q198" t="str">
        <f t="shared" si="11"/>
        <v xml:space="preserve">    mod_assumption_tl_abrv_pl: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inference.\"&gt;assumptions&lt;button type=\"button\" class=\"btn btn-bd-tip-info-hidden btn-sm position-relative\"&gt;.&lt;span class=\"position-absolute top-0 start-100 translate-middle\"&gt;{{ icon_info }}&lt;/span&gt;&lt;/button&gt;&lt;/a&gt;"</v>
      </c>
      <c r="R198" t="b" cm="1">
        <f t="array" ref="R198">SUMPRODUCT(--EXACT($J$2:$J$485,J198))&gt;1</f>
        <v>0</v>
      </c>
      <c r="S198" t="s">
        <v>5052</v>
      </c>
    </row>
    <row r="199" spans="1:19">
      <c r="A199" s="39">
        <v>3</v>
      </c>
      <c r="B199" s="39" t="s">
        <v>1481</v>
      </c>
      <c r="C199" s="39"/>
      <c r="D199" s="39" t="s">
        <v>1271</v>
      </c>
      <c r="E199" s="39" t="s">
        <v>1016</v>
      </c>
      <c r="F199" s="39" t="s">
        <v>1436</v>
      </c>
      <c r="G199" s="51" t="str">
        <f>VLOOKUP(F199,glossary!H:L,2,FALSE)</f>
        <v>Model assumption</v>
      </c>
      <c r="H199" s="43" t="s">
        <v>1436</v>
      </c>
      <c r="I199" s="57" t="str">
        <f t="shared" si="9"/>
        <v>mod_assumption_tu</v>
      </c>
      <c r="J199" s="54" t="s">
        <v>154</v>
      </c>
      <c r="K199" s="51" t="str">
        <f>VLOOKUP(F199,glossary!H:L,5,FALSE)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199" t="s">
        <v>1674</v>
      </c>
      <c r="M199" s="39" t="str">
        <f t="shared" si="10"/>
        <v>{{ mod_assumption_tu }}</v>
      </c>
      <c r="N199" t="s">
        <v>902</v>
      </c>
      <c r="O199" s="13" t="s">
        <v>1907</v>
      </c>
      <c r="P199" t="s">
        <v>4742</v>
      </c>
      <c r="Q199" t="str">
        <f t="shared" si="11"/>
        <v xml:space="preserve">    mod_assumption_tu: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assumption&lt;button type=\"button\" class=\"btn btn-bd-tip-info-hidden btn-sm position-relative\"&gt;.&lt;span class=\"position-absolute top-0 start-100 translate-middle\"&gt;{{ icon_info }}&lt;/span&gt;&lt;/button&gt;&lt;/a&gt;"</v>
      </c>
      <c r="R199" t="b" cm="1">
        <f t="array" ref="R199">SUMPRODUCT(--EXACT($J$2:$J$485,J199))&gt;1</f>
        <v>0</v>
      </c>
      <c r="S199" t="s">
        <v>5053</v>
      </c>
    </row>
    <row r="200" spans="1:19">
      <c r="A200" s="39">
        <v>1</v>
      </c>
      <c r="B200" s="39" t="s">
        <v>1127</v>
      </c>
      <c r="C200" s="39"/>
      <c r="D200" s="39" t="s">
        <v>1271</v>
      </c>
      <c r="E200" s="39" t="s">
        <v>1848</v>
      </c>
      <c r="F200" s="39" t="s">
        <v>1436</v>
      </c>
      <c r="G200" s="51" t="str">
        <f>VLOOKUP(F200,glossary!H:L,2,FALSE)</f>
        <v>Model assumption</v>
      </c>
      <c r="H200" s="39" t="s">
        <v>1436</v>
      </c>
      <c r="I200" s="57" t="str">
        <f t="shared" si="9"/>
        <v>mod_assumption_tu_abrv_pl</v>
      </c>
      <c r="J200" s="51" t="s">
        <v>4640</v>
      </c>
      <c r="K200" s="51" t="str">
        <f>VLOOKUP(F200,glossary!H:L,5,FALSE)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200" s="39" t="s">
        <v>1809</v>
      </c>
      <c r="M200" s="39" t="str">
        <f t="shared" si="10"/>
        <v>{{ mod_assumption_tu_abrv_pl }}</v>
      </c>
      <c r="N200" t="s">
        <v>902</v>
      </c>
      <c r="O200" s="13" t="s">
        <v>1907</v>
      </c>
      <c r="P200" t="s">
        <v>4742</v>
      </c>
      <c r="Q200" t="str">
        <f t="shared" si="11"/>
        <v xml:space="preserve">    mod_assumption_tu_abrv_pl: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inference.\"&gt;Assumptions&lt;button type=\"button\" class=\"btn btn-bd-tip-info-hidden btn-sm position-relative\"&gt;.&lt;span class=\"position-absolute top-0 start-100 translate-middle\"&gt;{{ icon_info }}&lt;/span&gt;&lt;/button&gt;&lt;/a&gt;"</v>
      </c>
      <c r="R200" t="b" cm="1">
        <f t="array" ref="R200">SUMPRODUCT(--EXACT($J$2:$J$485,J200))&gt;1</f>
        <v>0</v>
      </c>
      <c r="S200" t="s">
        <v>5054</v>
      </c>
    </row>
    <row r="201" spans="1:19">
      <c r="A201" s="39">
        <v>1</v>
      </c>
      <c r="B201" s="39" t="s">
        <v>1127</v>
      </c>
      <c r="C201" s="39" t="s">
        <v>0</v>
      </c>
      <c r="D201" s="39" t="s">
        <v>1271</v>
      </c>
      <c r="E201" s="39" t="s">
        <v>1847</v>
      </c>
      <c r="F201" s="39" t="s">
        <v>1436</v>
      </c>
      <c r="G201" s="51" t="str">
        <f>VLOOKUP(F201,glossary!H:L,2,FALSE)</f>
        <v>Model assumption</v>
      </c>
      <c r="H201" s="39" t="s">
        <v>1436</v>
      </c>
      <c r="I201" s="57" t="str">
        <f t="shared" si="9"/>
        <v>mod_assumption_tu_pl</v>
      </c>
      <c r="J201" s="51" t="s">
        <v>1230</v>
      </c>
      <c r="K201" s="51" t="str">
        <f>VLOOKUP(F201,glossary!H:L,5,FALSE)</f>
        <v>Explicitly stated (or implicitly premised) conventions, choices and other specifications (e.g., about the data, wildlife ecology*/behaviour, the relationships between variables, etc.) on which a particular modelling approach is based that allows the model to provide valid inference.</v>
      </c>
      <c r="L201" s="39" t="s">
        <v>1808</v>
      </c>
      <c r="M201" s="39" t="str">
        <f t="shared" si="10"/>
        <v>{{ mod_assumption_tu_pl }}</v>
      </c>
      <c r="N201" t="s">
        <v>902</v>
      </c>
      <c r="O201" s="13" t="s">
        <v>1907</v>
      </c>
      <c r="P201" t="s">
        <v>4742</v>
      </c>
      <c r="Q201" t="str">
        <f t="shared" si="11"/>
        <v xml:space="preserve">    mod_assumption_tu_pl: "&lt;a href=\"09_glossary.html#mod_assumption\" target=\"_blank\" data-bs-toggle=\"tooltip\" data-bs-title=\"Model assumption: Explicitly stated (or implicitly premised) conventions, choices and other specifications (e.g., about the data, wildlife ecology*/behaviour, the relationships between variables, etc.) on which a particular modelling approach is based that allows the model to provide valid inference.\"&gt;Model assumptions&lt;button type=\"button\" class=\"btn btn-bd-tip-info-hidden btn-sm position-relative\"&gt;.&lt;span class=\"position-absolute top-0 start-100 translate-middle\"&gt;{{ icon_info }}&lt;/span&gt;&lt;/button&gt;&lt;/a&gt;"</v>
      </c>
      <c r="R201" t="b" cm="1">
        <f t="array" ref="R201">SUMPRODUCT(--EXACT($J$2:$J$485,J201))&gt;1</f>
        <v>0</v>
      </c>
      <c r="S201" t="s">
        <v>5055</v>
      </c>
    </row>
    <row r="202" spans="1:19">
      <c r="A202" s="39">
        <v>1</v>
      </c>
      <c r="B202" s="39" t="s">
        <v>1127</v>
      </c>
      <c r="C202" s="39" t="s">
        <v>0</v>
      </c>
      <c r="D202" s="39" t="s">
        <v>1271</v>
      </c>
      <c r="E202" s="39" t="s">
        <v>1841</v>
      </c>
      <c r="F202" s="39" t="s">
        <v>22</v>
      </c>
      <c r="G202" s="51" t="str">
        <f>VLOOKUP(F202,glossary!H:L,2,FALSE)</f>
        <v>Categorical partial identity model (Categorical SPIM; catSPIM) (Augustine et al., 2019; Sun et al., 2022)</v>
      </c>
      <c r="H202" s="39" t="s">
        <v>22</v>
      </c>
      <c r="I202" s="57" t="str">
        <f t="shared" si="9"/>
        <v>mod_catspim_tu_abrv</v>
      </c>
      <c r="J202" s="51" t="s">
        <v>1132</v>
      </c>
      <c r="K202" s="51" t="str">
        <f>VLOOKUP(F202,glossary!H:L,5,FALSE)</f>
        <v>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v>
      </c>
      <c r="L202" s="39" t="s">
        <v>1196</v>
      </c>
      <c r="M202" s="39" t="str">
        <f t="shared" si="10"/>
        <v>{{ mod_catspim_tu_abrv }}</v>
      </c>
      <c r="N202" t="s">
        <v>902</v>
      </c>
      <c r="O202" s="13" t="s">
        <v>1907</v>
      </c>
      <c r="P202" t="s">
        <v>4742</v>
      </c>
      <c r="Q202" t="str">
        <f t="shared" si="11"/>
        <v xml:space="preserve">    mod_catspim_tu_abrv: "&lt;a href=\"09_glossary.html#mod_catspim\" target=\"_blank\" data-bs-toggle=\"tooltip\" data-bs-title=\"Categorical partial identity model (Categorical SPIM; catSPIM) (Augustine et al., 2019; Sun et al., 2022):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2013).\"&gt;catSPIM&lt;button type=\"button\" class=\"btn btn-bd-tip-info-hidden btn-sm position-relative\"&gt;.&lt;span class=\"position-absolute top-0 start-100 translate-middle\"&gt;{{ icon_info }}&lt;/span&gt;&lt;/button&gt;&lt;/a&gt;"</v>
      </c>
      <c r="R202" t="b" cm="1">
        <f t="array" ref="R202">SUMPRODUCT(--EXACT($J$2:$J$485,J202))&gt;1</f>
        <v>0</v>
      </c>
      <c r="S202" t="s">
        <v>5056</v>
      </c>
    </row>
    <row r="203" spans="1:19">
      <c r="A203" s="39">
        <v>3</v>
      </c>
      <c r="B203" s="39" t="s">
        <v>1481</v>
      </c>
      <c r="C203" s="39"/>
      <c r="D203" s="39" t="s">
        <v>1271</v>
      </c>
      <c r="E203" s="39" t="s">
        <v>828</v>
      </c>
      <c r="F203" s="39" t="s">
        <v>22</v>
      </c>
      <c r="G203" s="51" t="str">
        <f>VLOOKUP(F203,glossary!H:L,2,FALSE)</f>
        <v>Categorical partial identity model (Categorical SPIM; catSPIM) (Augustine et al., 2019; Sun et al., 2022)</v>
      </c>
      <c r="H203" s="43" t="s">
        <v>22</v>
      </c>
      <c r="I203" s="57" t="str">
        <f t="shared" si="9"/>
        <v>mod_catspim_tu_ref</v>
      </c>
      <c r="J203" s="54" t="s">
        <v>1006</v>
      </c>
      <c r="K203" s="51" t="str">
        <f>VLOOKUP(F203,glossary!H:L,5,FALSE)</f>
        <v>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v>
      </c>
      <c r="L203" t="s">
        <v>1673</v>
      </c>
      <c r="M203" s="39" t="str">
        <f t="shared" si="10"/>
        <v>{{ mod_catspim_tu_ref }}</v>
      </c>
      <c r="N203" t="s">
        <v>902</v>
      </c>
      <c r="O203" s="13" t="s">
        <v>1907</v>
      </c>
      <c r="P203" t="s">
        <v>4742</v>
      </c>
      <c r="Q203" t="str">
        <f t="shared" si="11"/>
        <v xml:space="preserve">    mod_catspim_tu_ref: "&lt;a href=\"09_glossary.html#mod_catspim\" target=\"_blank\" data-bs-toggle=\"tooltip\" data-bs-title=\"Categorical partial identity model (Categorical SPIM; catSPIM) (Augustine et al., 2019; Sun et al., 2022): A method used to estimate the density of partially marked populations in which the 'spatial locations of where partial identity samples are captured to probabilistically resolve their complete identities' (Augustine et al., 2018, 2019). catSPIM models use partial identity traits (e.g., sex class, antler points) to help infer individual identities (Augustine et al., 2019; Sun et al., 2022). catSPIM is an extension of the SC model (Chandler &amp; Royle, 2013).\"&gt;Categorical partial identity model (Categorical SPIM; catSPIM) (Augustine et al., 2019; Sun et al., 2022)&lt;button type=\"button\" class=\"btn btn-bd-tip-info-hidden btn-sm position-relative\"&gt;.&lt;span class=\"position-absolute top-0 start-100 translate-middle\"&gt;{{ icon_info }}&lt;/span&gt;&lt;/button&gt;&lt;/a&gt;"</v>
      </c>
      <c r="R203" t="b" cm="1">
        <f t="array" ref="R203">SUMPRODUCT(--EXACT($J$2:$J$485,J203))&gt;1</f>
        <v>0</v>
      </c>
      <c r="S203" t="s">
        <v>5057</v>
      </c>
    </row>
    <row r="204" spans="1:19">
      <c r="A204" s="39">
        <v>1</v>
      </c>
      <c r="B204" s="39" t="s">
        <v>1127</v>
      </c>
      <c r="C204" s="39" t="s">
        <v>0</v>
      </c>
      <c r="D204" s="39" t="s">
        <v>1271</v>
      </c>
      <c r="E204" s="39" t="s">
        <v>1841</v>
      </c>
      <c r="F204" s="39" t="s">
        <v>29</v>
      </c>
      <c r="G204" s="51" t="str">
        <f>VLOOKUP(F204,glossary!H:L,2,FALSE)</f>
        <v>Capture-recapture (CR) / Capture-mark-recapture (CMR) (Karanth, 1995; Karanth &amp; Nichols, 1998)</v>
      </c>
      <c r="H204" s="39" t="s">
        <v>1863</v>
      </c>
      <c r="I204" s="57" t="str">
        <f t="shared" si="9"/>
        <v>mod_cmr_tu_abrv</v>
      </c>
      <c r="J204" s="51" t="s">
        <v>1214</v>
      </c>
      <c r="K204" s="51" t="str">
        <f>VLOOKUP(F204,glossary!H:L,5,FALSE)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04" s="39" t="s">
        <v>1207</v>
      </c>
      <c r="M204" s="39" t="str">
        <f t="shared" si="10"/>
        <v>{{ mod_cmr_tu_abrv }}</v>
      </c>
      <c r="N204" t="s">
        <v>902</v>
      </c>
      <c r="O204" s="13" t="s">
        <v>1907</v>
      </c>
      <c r="P204" t="s">
        <v>4742</v>
      </c>
      <c r="Q204" t="str">
        <f t="shared" si="11"/>
        <v xml:space="preserve">    mod_cmr_tu_abrv: "&lt;a href=\"09_glossary.html#mod_cmr\"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2011).\"&gt;CMR&lt;button type=\"button\" class=\"btn btn-bd-tip-info-hidden btn-sm position-relative\"&gt;.&lt;span class=\"position-absolute top-0 start-100 translate-middle\"&gt;{{ icon_info }}&lt;/span&gt;&lt;/button&gt;&lt;/a&gt;"</v>
      </c>
      <c r="R204" t="b" cm="1">
        <f t="array" ref="R204">SUMPRODUCT(--EXACT($J$2:$J$485,J204))&gt;1</f>
        <v>0</v>
      </c>
      <c r="S204" t="s">
        <v>5058</v>
      </c>
    </row>
    <row r="205" spans="1:19">
      <c r="A205" s="39">
        <v>3</v>
      </c>
      <c r="B205" s="39" t="s">
        <v>1481</v>
      </c>
      <c r="C205" s="39"/>
      <c r="D205" s="39" t="s">
        <v>1271</v>
      </c>
      <c r="E205" s="39" t="s">
        <v>828</v>
      </c>
      <c r="F205" s="39" t="s">
        <v>29</v>
      </c>
      <c r="G205" s="51" t="str">
        <f>VLOOKUP(F205,glossary!H:L,2,FALSE)</f>
        <v>Capture-recapture (CR) / Capture-mark-recapture (CMR) (Karanth, 1995; Karanth &amp; Nichols, 1998)</v>
      </c>
      <c r="H205" s="43" t="s">
        <v>29</v>
      </c>
      <c r="I205" s="57" t="str">
        <f t="shared" si="9"/>
        <v>mod_cr_cmr_tu_ref</v>
      </c>
      <c r="J205" s="54" t="s">
        <v>1004</v>
      </c>
      <c r="K205" s="51" t="str">
        <f>VLOOKUP(F205,glossary!H:L,5,FALSE)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05" t="s">
        <v>1672</v>
      </c>
      <c r="M205" s="39" t="str">
        <f t="shared" si="10"/>
        <v>{{ mod_cr_cmr_tu_ref }}</v>
      </c>
      <c r="N205" t="s">
        <v>902</v>
      </c>
      <c r="O205" s="13" t="s">
        <v>1907</v>
      </c>
      <c r="P205" t="s">
        <v>4742</v>
      </c>
      <c r="Q205" t="str">
        <f t="shared" si="11"/>
        <v xml:space="preserve">    mod_cr_cmr_tu_ref: "&lt;a href=\"09_glossary.html#mod_cr_cmr\"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 / Capture-mark-recapture (CMR) (Karanth, 1995; Karanth &amp; Nichols, 1998)&lt;button type=\"button\" class=\"btn btn-bd-tip-info-hidden btn-sm position-relative\"&gt;.&lt;span class=\"position-absolute top-0 start-100 translate-middle\"&gt;{{ icon_info }}&lt;/span&gt;&lt;/button&gt;&lt;/a&gt;"</v>
      </c>
      <c r="R205" t="b" cm="1">
        <f t="array" ref="R205">SUMPRODUCT(--EXACT($J$2:$J$485,J205))&gt;1</f>
        <v>0</v>
      </c>
      <c r="S205" t="s">
        <v>5059</v>
      </c>
    </row>
    <row r="206" spans="1:19">
      <c r="A206" s="39">
        <v>1</v>
      </c>
      <c r="B206" s="39" t="s">
        <v>1127</v>
      </c>
      <c r="C206" s="39"/>
      <c r="D206" s="39" t="s">
        <v>1270</v>
      </c>
      <c r="E206" s="39" t="s">
        <v>1849</v>
      </c>
      <c r="F206" s="39" t="s">
        <v>29</v>
      </c>
      <c r="G206" s="51" t="str">
        <f>VLOOKUP(F206,glossary!H:L,2,FALSE)</f>
        <v>Capture-recapture (CR) / Capture-mark-recapture (CMR) (Karanth, 1995; Karanth &amp; Nichols, 1998)</v>
      </c>
      <c r="H206" s="39" t="s">
        <v>1864</v>
      </c>
      <c r="I206" s="57" t="str">
        <f t="shared" si="9"/>
        <v>mod_cr_tl_abrv_txt</v>
      </c>
      <c r="J206" s="51" t="s">
        <v>1475</v>
      </c>
      <c r="K206" s="51" t="str">
        <f>VLOOKUP(F206,glossary!H:L,5,FALSE)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06" s="39" t="s">
        <v>1476</v>
      </c>
      <c r="M206" s="39" t="str">
        <f t="shared" si="10"/>
        <v>{{ mod_cr_tl_abrv_txt }}</v>
      </c>
      <c r="N206" t="s">
        <v>902</v>
      </c>
      <c r="O206" s="13" t="s">
        <v>1907</v>
      </c>
      <c r="P206" t="s">
        <v>4742</v>
      </c>
      <c r="Q206" t="str">
        <f t="shared" si="11"/>
        <v xml:space="preserve">    mod_cr_tl_abrv_txt: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v>
      </c>
      <c r="R206" t="b" cm="1">
        <f t="array" ref="R206">SUMPRODUCT(--EXACT($J$2:$J$485,J206))&gt;1</f>
        <v>0</v>
      </c>
      <c r="S206" t="s">
        <v>5060</v>
      </c>
    </row>
    <row r="207" spans="1:19">
      <c r="A207" s="39">
        <v>1</v>
      </c>
      <c r="B207" s="39" t="s">
        <v>1127</v>
      </c>
      <c r="C207" s="39" t="s">
        <v>0</v>
      </c>
      <c r="D207" s="39" t="s">
        <v>1271</v>
      </c>
      <c r="E207" s="39" t="s">
        <v>1841</v>
      </c>
      <c r="F207" s="39" t="s">
        <v>29</v>
      </c>
      <c r="G207" s="51" t="str">
        <f>VLOOKUP(F207,glossary!H:L,2,FALSE)</f>
        <v>Capture-recapture (CR) / Capture-mark-recapture (CMR) (Karanth, 1995; Karanth &amp; Nichols, 1998)</v>
      </c>
      <c r="H207" s="39" t="s">
        <v>1864</v>
      </c>
      <c r="I207" s="57" t="str">
        <f t="shared" si="9"/>
        <v>mod_cr_tu_abrv</v>
      </c>
      <c r="J207" s="51" t="s">
        <v>1259</v>
      </c>
      <c r="K207" s="51" t="str">
        <f>VLOOKUP(F207,glossary!H:L,5,FALSE)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07" s="39" t="s">
        <v>1208</v>
      </c>
      <c r="M207" s="39" t="str">
        <f t="shared" si="10"/>
        <v>{{ mod_cr_tu_abrv }}</v>
      </c>
      <c r="N207" t="s">
        <v>902</v>
      </c>
      <c r="O207" s="13" t="s">
        <v>1907</v>
      </c>
      <c r="P207" t="s">
        <v>4742</v>
      </c>
      <c r="Q207" t="str">
        <f t="shared" si="11"/>
        <v xml:space="preserve">    mod_cr_tu_abrv: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2011).\"&gt;CR&lt;button type=\"button\" class=\"btn btn-bd-tip-info-hidden btn-sm position-relative\"&gt;.&lt;span class=\"position-absolute top-0 start-100 translate-middle\"&gt;{{ icon_info }}&lt;/span&gt;&lt;/button&gt;&lt;/a&gt;"</v>
      </c>
      <c r="R207" t="b" cm="1">
        <f t="array" ref="R207">SUMPRODUCT(--EXACT($J$2:$J$485,J207))&gt;1</f>
        <v>0</v>
      </c>
      <c r="S207" t="s">
        <v>5061</v>
      </c>
    </row>
    <row r="208" spans="1:19">
      <c r="A208" s="39">
        <v>1</v>
      </c>
      <c r="B208" s="39" t="s">
        <v>1127</v>
      </c>
      <c r="C208" s="39" t="s">
        <v>0</v>
      </c>
      <c r="D208" s="39" t="s">
        <v>1271</v>
      </c>
      <c r="E208" s="39" t="s">
        <v>1849</v>
      </c>
      <c r="F208" s="39" t="s">
        <v>29</v>
      </c>
      <c r="G208" s="51" t="str">
        <f>VLOOKUP(F208,glossary!H:L,2,FALSE)</f>
        <v>Capture-recapture (CR) / Capture-mark-recapture (CMR) (Karanth, 1995; Karanth &amp; Nichols, 1998)</v>
      </c>
      <c r="H208" s="39" t="s">
        <v>1864</v>
      </c>
      <c r="I208" s="57" t="str">
        <f t="shared" si="9"/>
        <v>mod_cr_tu_abrv_txt</v>
      </c>
      <c r="J208" s="51" t="s">
        <v>1866</v>
      </c>
      <c r="K208" s="51" t="str">
        <f>VLOOKUP(F208,glossary!H:L,5,FALSE)</f>
        <v>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v>
      </c>
      <c r="L208" s="39" t="s">
        <v>1476</v>
      </c>
      <c r="M208" s="39" t="str">
        <f t="shared" si="10"/>
        <v>{{ mod_cr_tu_abrv_txt }}</v>
      </c>
      <c r="N208" t="s">
        <v>902</v>
      </c>
      <c r="O208" s="13" t="s">
        <v>1907</v>
      </c>
      <c r="P208" t="s">
        <v>4742</v>
      </c>
      <c r="Q208" t="str">
        <f t="shared" si="11"/>
        <v xml:space="preserve">    mod_cr_tu_abrv_txt: "&lt;a href=\"09_glossary.html#mod_cr\" target=\"_blank\" data-bs-toggle=\"tooltip\" data-bs-title=\"Capture-recapture (CR) / Capture-mark-recapture (CMR) (Karanth, 1995; Karanth &amp; Nichols, 1998): A method of estimating the abundance or density of marked populations using the number of animals detected and the likelihood animals will be detected (detection probability). CR (Karanth, 1995; Karanth &amp; Nichols, 1998) can be used to estimate vital rates where all newly detected unmarked animals become marked and are distinguishable in future (Efford, 2022). Spatially explicit capture-recapture (SECR; Borchers &amp; Efford, 2008; Efford, 2004; Royle &amp; Young, 2008) models have largely replaced CR and CMR models and provide more accurate density estimates (Blanc et al., 2013, Obbard et al., 2010, Sollmann et al., 2011).\"&gt;Capture-recapture (CR)&lt;button type=\"button\" class=\"btn btn-bd-tip-info-hidden btn-sm position-relative\"&gt;.&lt;span class=\"position-absolute top-0 start-100 translate-middle\"&gt;{{ icon_info }}&lt;/span&gt;&lt;/button&gt;&lt;/a&gt;"</v>
      </c>
      <c r="R208" t="b" cm="1">
        <f t="array" ref="R208">SUMPRODUCT(--EXACT($J$2:$J$485,J208))&gt;1</f>
        <v>0</v>
      </c>
      <c r="S208" t="s">
        <v>5062</v>
      </c>
    </row>
    <row r="209" spans="1:19">
      <c r="A209" s="39">
        <v>3</v>
      </c>
      <c r="B209" s="39" t="s">
        <v>1481</v>
      </c>
      <c r="C209" s="39"/>
      <c r="D209" s="39" t="s">
        <v>1270</v>
      </c>
      <c r="E209" s="39" t="s">
        <v>1839</v>
      </c>
      <c r="F209" s="39" t="s">
        <v>434</v>
      </c>
      <c r="G209" s="51" t="str">
        <f>VLOOKUP(F209,glossary!H:L,2,FALSE)</f>
        <v>Alpha richness (α)</v>
      </c>
      <c r="H209" s="43" t="s">
        <v>434</v>
      </c>
      <c r="I209" s="57" t="str">
        <f t="shared" si="9"/>
        <v>mod_divers_rich_alpha_tl_simp</v>
      </c>
      <c r="J209" s="55" t="s">
        <v>927</v>
      </c>
      <c r="K209" s="51" t="str">
        <f>VLOOKUP(F209,glossary!H:L,5,FALSE)</f>
        <v>The number of species at the level of an individual camera location (Wearn &amp; Glover-Kapfer, 2017).</v>
      </c>
      <c r="L209" t="s">
        <v>1671</v>
      </c>
      <c r="M209" s="39" t="str">
        <f t="shared" si="10"/>
        <v>{{ mod_divers_rich_alpha_tl_simp }}</v>
      </c>
      <c r="N209" t="s">
        <v>902</v>
      </c>
      <c r="O209" s="13" t="s">
        <v>1907</v>
      </c>
      <c r="P209" t="s">
        <v>4742</v>
      </c>
      <c r="Q209" t="str">
        <f t="shared" si="11"/>
        <v xml:space="preserve">    mod_divers_rich_alpha_tl_simp: "&lt;a href=\"09_glossary.html#mod_divers_rich_alpha\" target=\"_blank\" data-bs-toggle=\"tooltip\" data-bs-title=\"Alpha richness (α): 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v>
      </c>
      <c r="R209" t="b" cm="1">
        <f t="array" ref="R209">SUMPRODUCT(--EXACT($J$2:$J$485,J209))&gt;1</f>
        <v>0</v>
      </c>
      <c r="S209" t="s">
        <v>5063</v>
      </c>
    </row>
    <row r="210" spans="1:19">
      <c r="A210" s="39">
        <v>3</v>
      </c>
      <c r="B210" s="39" t="s">
        <v>1481</v>
      </c>
      <c r="C210" s="39"/>
      <c r="D210" s="39" t="s">
        <v>1271</v>
      </c>
      <c r="E210" s="39" t="s">
        <v>1839</v>
      </c>
      <c r="F210" s="39" t="s">
        <v>434</v>
      </c>
      <c r="G210" s="51" t="str">
        <f>VLOOKUP(F210,glossary!H:L,2,FALSE)</f>
        <v>Alpha richness (α)</v>
      </c>
      <c r="H210" s="43" t="s">
        <v>434</v>
      </c>
      <c r="I210" s="57" t="str">
        <f t="shared" si="9"/>
        <v>mod_divers_rich_alpha_tu_simp</v>
      </c>
      <c r="J210" s="51" t="s">
        <v>626</v>
      </c>
      <c r="K210" s="51" t="str">
        <f>VLOOKUP(F210,glossary!H:L,5,FALSE)</f>
        <v>The number of species at the level of an individual camera location (Wearn &amp; Glover-Kapfer, 2017).</v>
      </c>
      <c r="L210" t="s">
        <v>1670</v>
      </c>
      <c r="M210" s="39" t="str">
        <f t="shared" si="10"/>
        <v>{{ mod_divers_rich_alpha_tu_simp }}</v>
      </c>
      <c r="N210" t="s">
        <v>902</v>
      </c>
      <c r="O210" s="13" t="s">
        <v>1907</v>
      </c>
      <c r="P210" t="s">
        <v>4742</v>
      </c>
      <c r="Q210" t="str">
        <f t="shared" si="11"/>
        <v xml:space="preserve">    mod_divers_rich_alpha_tu_simp: "&lt;a href=\"09_glossary.html#mod_divers_rich_alpha\" target=\"_blank\" data-bs-toggle=\"tooltip\" data-bs-title=\"Alpha richness (α): The number of species at the level of an individual camera location (Wearn &amp; Glover-Kapfer, 2017).\"&gt;Alpha richness (α)&lt;button type=\"button\" class=\"btn btn-bd-tip-info-hidden btn-sm position-relative\"&gt;.&lt;span class=\"position-absolute top-0 start-100 translate-middle\"&gt;{{ icon_info }}&lt;/span&gt;&lt;/button&gt;&lt;/a&gt;"</v>
      </c>
      <c r="R210" t="b" cm="1">
        <f t="array" ref="R210">SUMPRODUCT(--EXACT($J$2:$J$485,J210))&gt;1</f>
        <v>0</v>
      </c>
      <c r="S210" t="s">
        <v>5064</v>
      </c>
    </row>
    <row r="211" spans="1:19">
      <c r="A211" s="39">
        <v>3</v>
      </c>
      <c r="B211" s="39" t="s">
        <v>1481</v>
      </c>
      <c r="C211" s="39"/>
      <c r="D211" s="39" t="s">
        <v>1270</v>
      </c>
      <c r="E211" s="39" t="s">
        <v>1839</v>
      </c>
      <c r="F211" s="39" t="s">
        <v>433</v>
      </c>
      <c r="G211" s="51" t="str">
        <f>VLOOKUP(F211,glossary!H:L,2,FALSE)</f>
        <v>Beta-diversity (β)</v>
      </c>
      <c r="H211" s="43" t="s">
        <v>433</v>
      </c>
      <c r="I211" s="57" t="str">
        <f t="shared" si="9"/>
        <v>mod_divers_rich_beta_tl_simp</v>
      </c>
      <c r="J211" s="55" t="s">
        <v>930</v>
      </c>
      <c r="K211" s="51" t="str">
        <f>VLOOKUP(F211,glossary!H:L,5,FALSE)</f>
        <v>The differences between the communities or, more formally, the variance among the communities  (Wearn &amp; Glover-Kapfer, 2017).</v>
      </c>
      <c r="L211" t="s">
        <v>1669</v>
      </c>
      <c r="M211" s="39" t="str">
        <f t="shared" si="10"/>
        <v>{{ mod_divers_rich_beta_tl_simp }}</v>
      </c>
      <c r="N211" t="s">
        <v>902</v>
      </c>
      <c r="O211" s="13" t="s">
        <v>1907</v>
      </c>
      <c r="P211" t="s">
        <v>4742</v>
      </c>
      <c r="Q211" t="str">
        <f t="shared" si="11"/>
        <v xml:space="preserve">    mod_divers_rich_beta_tl_simp: "&lt;a href=\"09_glossary.html#mod_divers_rich_beta\" target=\"_blank\" data-bs-toggle=\"tooltip\" data-bs-title=\"Beta-diversity (β): 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v>
      </c>
      <c r="R211" t="b" cm="1">
        <f t="array" ref="R211">SUMPRODUCT(--EXACT($J$2:$J$485,J211))&gt;1</f>
        <v>0</v>
      </c>
      <c r="S211" t="s">
        <v>5065</v>
      </c>
    </row>
    <row r="212" spans="1:19">
      <c r="A212" s="39">
        <v>3</v>
      </c>
      <c r="B212" s="39" t="s">
        <v>1481</v>
      </c>
      <c r="C212" s="39"/>
      <c r="D212" s="39" t="s">
        <v>1271</v>
      </c>
      <c r="E212" s="39" t="s">
        <v>1839</v>
      </c>
      <c r="F212" s="39" t="s">
        <v>433</v>
      </c>
      <c r="G212" s="51" t="str">
        <f>VLOOKUP(F212,glossary!H:L,2,FALSE)</f>
        <v>Beta-diversity (β)</v>
      </c>
      <c r="H212" s="43" t="s">
        <v>433</v>
      </c>
      <c r="I212" s="57" t="str">
        <f t="shared" si="9"/>
        <v>mod_divers_rich_beta_tu_simp</v>
      </c>
      <c r="J212" s="51" t="s">
        <v>625</v>
      </c>
      <c r="K212" s="51" t="str">
        <f>VLOOKUP(F212,glossary!H:L,5,FALSE)</f>
        <v>The differences between the communities or, more formally, the variance among the communities  (Wearn &amp; Glover-Kapfer, 2017).</v>
      </c>
      <c r="L212" t="s">
        <v>1668</v>
      </c>
      <c r="M212" s="39" t="str">
        <f t="shared" si="10"/>
        <v>{{ mod_divers_rich_beta_tu_simp }}</v>
      </c>
      <c r="N212" t="s">
        <v>902</v>
      </c>
      <c r="O212" s="13" t="s">
        <v>1907</v>
      </c>
      <c r="P212" t="s">
        <v>4742</v>
      </c>
      <c r="Q212" t="str">
        <f t="shared" si="11"/>
        <v xml:space="preserve">    mod_divers_rich_beta_tu_simp: "&lt;a href=\"09_glossary.html#mod_divers_rich_beta\" target=\"_blank\" data-bs-toggle=\"tooltip\" data-bs-title=\"Beta-diversity (β): The differences between the communities or, more formally, the variance among the communities  (Wearn &amp; Glover-Kapfer, 2017).\"&gt;Beta-diversity (β)&lt;button type=\"button\" class=\"btn btn-bd-tip-info-hidden btn-sm position-relative\"&gt;.&lt;span class=\"position-absolute top-0 start-100 translate-middle\"&gt;{{ icon_info }}&lt;/span&gt;&lt;/button&gt;&lt;/a&gt;"</v>
      </c>
      <c r="R212" t="b" cm="1">
        <f t="array" ref="R212">SUMPRODUCT(--EXACT($J$2:$J$485,J212))&gt;1</f>
        <v>0</v>
      </c>
      <c r="S212" t="s">
        <v>5066</v>
      </c>
    </row>
    <row r="213" spans="1:19">
      <c r="A213" s="39">
        <v>3</v>
      </c>
      <c r="B213" s="39" t="s">
        <v>1481</v>
      </c>
      <c r="C213" s="39"/>
      <c r="D213" s="39" t="s">
        <v>1270</v>
      </c>
      <c r="E213" s="39" t="s">
        <v>1016</v>
      </c>
      <c r="F213" s="39" t="s">
        <v>543</v>
      </c>
      <c r="G213" s="51" t="str">
        <f>VLOOKUP(F213,glossary!H:L,2,FALSE)</f>
        <v>Species diversity</v>
      </c>
      <c r="H213" s="43" t="s">
        <v>543</v>
      </c>
      <c r="I213" s="57" t="str">
        <f t="shared" si="9"/>
        <v>mod_divers_rich_divers_tl</v>
      </c>
      <c r="J213" s="55" t="s">
        <v>977</v>
      </c>
      <c r="K213" s="51" t="str">
        <f>VLOOKUP(F213,glossary!H:L,5,FALSE)</f>
        <v>A measure of diversity that incorporates both the number of species in an assemblage and some measure of their relative abundances.' (Gotelli &amp; Chao, 2013)</v>
      </c>
      <c r="L213" t="s">
        <v>1667</v>
      </c>
      <c r="M213" s="39" t="str">
        <f t="shared" si="10"/>
        <v>{{ mod_divers_rich_divers_tl }}</v>
      </c>
      <c r="N213" t="s">
        <v>902</v>
      </c>
      <c r="O213" s="13" t="s">
        <v>1907</v>
      </c>
      <c r="P213" t="s">
        <v>4742</v>
      </c>
      <c r="Q213" t="str">
        <f t="shared" si="11"/>
        <v xml:space="preserve">    mod_divers_rich_divers_tl: "&lt;a href=\"09_glossary.html#mod_divers_rich_divers\" target=\"_blank\" data-bs-toggle=\"tooltip\" data-bs-title=\"Species diversity: 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v>
      </c>
      <c r="R213" t="b" cm="1">
        <f t="array" ref="R213">SUMPRODUCT(--EXACT($J$2:$J$485,J213))&gt;1</f>
        <v>0</v>
      </c>
      <c r="S213" t="s">
        <v>5067</v>
      </c>
    </row>
    <row r="214" spans="1:19">
      <c r="A214" s="39">
        <v>3</v>
      </c>
      <c r="B214" s="39" t="s">
        <v>1481</v>
      </c>
      <c r="C214" s="39"/>
      <c r="D214" s="39" t="s">
        <v>1271</v>
      </c>
      <c r="E214" s="39" t="s">
        <v>1016</v>
      </c>
      <c r="F214" s="39" t="s">
        <v>543</v>
      </c>
      <c r="G214" s="51" t="str">
        <f>VLOOKUP(F214,glossary!H:L,2,FALSE)</f>
        <v>Species diversity</v>
      </c>
      <c r="H214" s="43" t="s">
        <v>543</v>
      </c>
      <c r="I214" s="57" t="str">
        <f t="shared" si="9"/>
        <v>mod_divers_rich_divers_tu</v>
      </c>
      <c r="J214" s="54" t="s">
        <v>443</v>
      </c>
      <c r="K214" s="51" t="str">
        <f>VLOOKUP(F214,glossary!H:L,5,FALSE)</f>
        <v>A measure of diversity that incorporates both the number of species in an assemblage and some measure of their relative abundances.' (Gotelli &amp; Chao, 2013)</v>
      </c>
      <c r="L214" t="s">
        <v>1666</v>
      </c>
      <c r="M214" s="39" t="str">
        <f t="shared" si="10"/>
        <v>{{ mod_divers_rich_divers_tu }}</v>
      </c>
      <c r="N214" t="s">
        <v>902</v>
      </c>
      <c r="O214" s="13" t="s">
        <v>1907</v>
      </c>
      <c r="P214" t="s">
        <v>4742</v>
      </c>
      <c r="Q214" t="str">
        <f t="shared" si="11"/>
        <v xml:space="preserve">    mod_divers_rich_divers_tu: "&lt;a href=\"09_glossary.html#mod_divers_rich_divers\" target=\"_blank\" data-bs-toggle=\"tooltip\" data-bs-title=\"Species diversity: A measure of diversity that incorporates both the number of species in an assemblage and some measure of their relative abundances.' (Gotelli &amp; Chao, 2013)\"&gt;Species diversity&lt;button type=\"button\" class=\"btn btn-bd-tip-info-hidden btn-sm position-relative\"&gt;.&lt;span class=\"position-absolute top-0 start-100 translate-middle\"&gt;{{ icon_info }}&lt;/span&gt;&lt;/button&gt;&lt;/a&gt;"</v>
      </c>
      <c r="R214" t="b" cm="1">
        <f t="array" ref="R214">SUMPRODUCT(--EXACT($J$2:$J$485,J214))&gt;1</f>
        <v>0</v>
      </c>
      <c r="S214" t="s">
        <v>5068</v>
      </c>
    </row>
    <row r="215" spans="1:19">
      <c r="A215" s="39">
        <v>3</v>
      </c>
      <c r="B215" s="39" t="s">
        <v>1481</v>
      </c>
      <c r="C215" s="39"/>
      <c r="D215" s="39" t="s">
        <v>1270</v>
      </c>
      <c r="E215" s="39" t="s">
        <v>1839</v>
      </c>
      <c r="F215" s="39" t="s">
        <v>435</v>
      </c>
      <c r="G215" s="51" t="str">
        <f>VLOOKUP(F215,glossary!H:L,2,FALSE)</f>
        <v>Gamma richness (γ)</v>
      </c>
      <c r="H215" s="43" t="s">
        <v>435</v>
      </c>
      <c r="I215" s="57" t="str">
        <f t="shared" si="9"/>
        <v>mod_divers_rich_gamma_tl_simp</v>
      </c>
      <c r="J215" s="55" t="s">
        <v>948</v>
      </c>
      <c r="K215" s="51" t="str">
        <f>VLOOKUP(F215,glossary!H:L,5,FALSE)</f>
        <v>The number of species across a whole study area (Wearn &amp; Glover-Kapfer, 2017).</v>
      </c>
      <c r="L215" t="s">
        <v>1665</v>
      </c>
      <c r="M215" s="39" t="str">
        <f t="shared" si="10"/>
        <v>{{ mod_divers_rich_gamma_tl_simp }}</v>
      </c>
      <c r="N215" t="s">
        <v>902</v>
      </c>
      <c r="O215" s="13" t="s">
        <v>1907</v>
      </c>
      <c r="P215" t="s">
        <v>4742</v>
      </c>
      <c r="Q215" t="str">
        <f t="shared" si="11"/>
        <v xml:space="preserve">    mod_divers_rich_gamma_tl_simp: "&lt;a href=\"09_glossary.html#mod_divers_rich_gamma\" target=\"_blank\" data-bs-toggle=\"tooltip\" data-bs-title=\"Gamma richness (γ): The number of species across a whole study area (Wearn &amp; Glover-Kapfer, 2017).\"&gt;gamma richness (γ)&lt;button type=\"button\" class=\"btn btn-bd-tip-info-hidden btn-sm position-relative\"&gt;.&lt;span class=\"position-absolute top-0 start-100 translate-middle\"&gt;{{ icon_info }}&lt;/span&gt;&lt;/button&gt;&lt;/a&gt;"</v>
      </c>
      <c r="R215" t="b" cm="1">
        <f t="array" ref="R215">SUMPRODUCT(--EXACT($J$2:$J$485,J215))&gt;1</f>
        <v>0</v>
      </c>
      <c r="S215" t="s">
        <v>5069</v>
      </c>
    </row>
    <row r="216" spans="1:19">
      <c r="A216" s="39">
        <v>3</v>
      </c>
      <c r="B216" s="39" t="s">
        <v>1481</v>
      </c>
      <c r="C216" s="39"/>
      <c r="D216" s="39" t="s">
        <v>1271</v>
      </c>
      <c r="E216" s="39" t="s">
        <v>1839</v>
      </c>
      <c r="F216" s="39" t="s">
        <v>435</v>
      </c>
      <c r="G216" s="51" t="str">
        <f>VLOOKUP(F216,glossary!H:L,2,FALSE)</f>
        <v>Gamma richness (γ)</v>
      </c>
      <c r="H216" s="43" t="s">
        <v>435</v>
      </c>
      <c r="I216" s="57" t="str">
        <f t="shared" si="9"/>
        <v>mod_divers_rich_gamma_tu_simp</v>
      </c>
      <c r="J216" s="51" t="s">
        <v>624</v>
      </c>
      <c r="K216" s="51" t="str">
        <f>VLOOKUP(F216,glossary!H:L,5,FALSE)</f>
        <v>The number of species across a whole study area (Wearn &amp; Glover-Kapfer, 2017).</v>
      </c>
      <c r="L216" t="s">
        <v>1664</v>
      </c>
      <c r="M216" s="39" t="str">
        <f t="shared" si="10"/>
        <v>{{ mod_divers_rich_gamma_tu_simp }}</v>
      </c>
      <c r="N216" t="s">
        <v>902</v>
      </c>
      <c r="O216" s="13" t="s">
        <v>1907</v>
      </c>
      <c r="P216" t="s">
        <v>4742</v>
      </c>
      <c r="Q216" t="str">
        <f t="shared" si="11"/>
        <v xml:space="preserve">    mod_divers_rich_gamma_tu_simp: "&lt;a href=\"09_glossary.html#mod_divers_rich_gamma\" target=\"_blank\" data-bs-toggle=\"tooltip\" data-bs-title=\"Gamma richness (γ): The number of species across a whole study area (Wearn &amp; Glover-Kapfer, 2017).\"&gt;Gamma richness (γ)&lt;button type=\"button\" class=\"btn btn-bd-tip-info-hidden btn-sm position-relative\"&gt;.&lt;span class=\"position-absolute top-0 start-100 translate-middle\"&gt;{{ icon_info }}&lt;/span&gt;&lt;/button&gt;&lt;/a&gt;"</v>
      </c>
      <c r="R216" t="b" cm="1">
        <f t="array" ref="R216">SUMPRODUCT(--EXACT($J$2:$J$485,J216))&gt;1</f>
        <v>0</v>
      </c>
      <c r="S216" t="s">
        <v>5070</v>
      </c>
    </row>
    <row r="217" spans="1:19">
      <c r="B217" s="39" t="s">
        <v>773</v>
      </c>
      <c r="D217" s="39" t="s">
        <v>1270</v>
      </c>
      <c r="E217" s="39" t="s">
        <v>1016</v>
      </c>
      <c r="F217" s="2" t="s">
        <v>1873</v>
      </c>
      <c r="G217" s="51" t="str">
        <f>VLOOKUP(F217,glossary!H:L,2,FALSE)</f>
        <v>Estimated species richness</v>
      </c>
      <c r="H217" s="2" t="s">
        <v>1873</v>
      </c>
      <c r="I217" s="57" t="str">
        <f t="shared" si="9"/>
        <v>mod_divers_rich_rich_est_tl</v>
      </c>
      <c r="J217" s="39" t="s">
        <v>1904</v>
      </c>
      <c r="K217" s="51" t="str">
        <f>VLOOKUP(F217,glossary!H:L,5,FALSE)</f>
        <v>when the 'sum of the number of species seen' is adjusted based on corrections for 'imperfect detection' (i.e. the fact that some species in a given sample may have been missed)' (Wearn &amp; Glover-Kapfer, 2017)</v>
      </c>
      <c r="L217" s="39" t="s">
        <v>1016</v>
      </c>
      <c r="M217" s="39" t="str">
        <f t="shared" si="10"/>
        <v>{{ mod_divers_rich_rich_est_tl }}</v>
      </c>
      <c r="N217" t="s">
        <v>902</v>
      </c>
      <c r="O217" s="13" t="s">
        <v>1907</v>
      </c>
      <c r="P217" t="s">
        <v>4742</v>
      </c>
      <c r="Q217" t="str">
        <f t="shared" si="11"/>
        <v xml:space="preserve">    mod_divers_rich_rich_est_tl: "&lt;a href=\"09_glossary.html#mod_divers_rich_rich_est\" target=\"_blank\" data-bs-toggle=\"tooltip\" data-bs-title=\"Estimated species richness: 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v>
      </c>
      <c r="R217" t="b" cm="1">
        <f t="array" ref="R217">SUMPRODUCT(--EXACT($J$2:$J$485,J217))&gt;1</f>
        <v>0</v>
      </c>
      <c r="S217" t="s">
        <v>5071</v>
      </c>
    </row>
    <row r="218" spans="1:19">
      <c r="B218" s="39" t="s">
        <v>773</v>
      </c>
      <c r="D218" s="39" t="s">
        <v>1271</v>
      </c>
      <c r="E218" s="39" t="s">
        <v>1016</v>
      </c>
      <c r="F218" s="2" t="s">
        <v>1873</v>
      </c>
      <c r="G218" s="51" t="str">
        <f>VLOOKUP(F218,glossary!H:L,2,FALSE)</f>
        <v>Estimated species richness</v>
      </c>
      <c r="H218" s="2" t="s">
        <v>1873</v>
      </c>
      <c r="I218" s="57" t="str">
        <f t="shared" si="9"/>
        <v>mod_divers_rich_rich_est_tu</v>
      </c>
      <c r="J218" s="39" t="s">
        <v>1280</v>
      </c>
      <c r="K218" s="51" t="str">
        <f>VLOOKUP(F218,glossary!H:L,5,FALSE)</f>
        <v>when the 'sum of the number of species seen' is adjusted based on corrections for 'imperfect detection' (i.e. the fact that some species in a given sample may have been missed)' (Wearn &amp; Glover-Kapfer, 2017)</v>
      </c>
      <c r="L218" s="39" t="s">
        <v>1016</v>
      </c>
      <c r="M218" s="39" t="str">
        <f t="shared" si="10"/>
        <v>{{ mod_divers_rich_rich_est_tu }}</v>
      </c>
      <c r="N218" t="s">
        <v>902</v>
      </c>
      <c r="O218" s="13" t="s">
        <v>1907</v>
      </c>
      <c r="P218" t="s">
        <v>4742</v>
      </c>
      <c r="Q218" t="str">
        <f t="shared" si="11"/>
        <v xml:space="preserve">    mod_divers_rich_rich_est_tu: "&lt;a href=\"09_glossary.html#mod_divers_rich_rich_est\" target=\"_blank\" data-bs-toggle=\"tooltip\" data-bs-title=\"Estimated species richness: when the 'sum of the number of species seen' is adjusted based on corrections for 'imperfect detection' (i.e. the fact that some species in a given sample may have been missed)' (Wearn &amp; Glover-Kapfer, 2017)\"&gt;Estimated species richness&lt;button type=\"button\" class=\"btn btn-bd-tip-info-hidden btn-sm position-relative\"&gt;.&lt;span class=\"position-absolute top-0 start-100 translate-middle\"&gt;{{ icon_info }}&lt;/span&gt;&lt;/button&gt;&lt;/a&gt;"</v>
      </c>
      <c r="R218" t="b" cm="1">
        <f t="array" ref="R218">SUMPRODUCT(--EXACT($J$2:$J$485,J218))&gt;1</f>
        <v>0</v>
      </c>
      <c r="S218" t="s">
        <v>5072</v>
      </c>
    </row>
    <row r="219" spans="1:19">
      <c r="B219" s="39" t="s">
        <v>773</v>
      </c>
      <c r="D219" s="39" t="s">
        <v>1270</v>
      </c>
      <c r="E219" s="39" t="s">
        <v>1016</v>
      </c>
      <c r="F219" s="39" t="s">
        <v>1872</v>
      </c>
      <c r="G219" s="51" t="str">
        <f>VLOOKUP(F219,glossary!H:L,2,FALSE)</f>
        <v>Observed species richness</v>
      </c>
      <c r="H219" s="39" t="s">
        <v>1872</v>
      </c>
      <c r="I219" s="57" t="str">
        <f t="shared" si="9"/>
        <v>mod_divers_rich_rich_obs_tl</v>
      </c>
      <c r="J219" s="39" t="s">
        <v>1901</v>
      </c>
      <c r="K219" s="51" t="str">
        <f>VLOOKUP(F219,glossary!H:L,5,FALSE)</f>
        <v>the sum of the number of species seen' (e.g., Kitamura et al., 2010; Pettorelli et al., 2010; Ahumada et al., 2011; Aamejima et al., 2012)</v>
      </c>
      <c r="L219" s="39" t="s">
        <v>1016</v>
      </c>
      <c r="M219" s="39" t="str">
        <f t="shared" si="10"/>
        <v>{{ mod_divers_rich_rich_obs_tl }}</v>
      </c>
      <c r="N219" t="s">
        <v>902</v>
      </c>
      <c r="O219" s="13" t="s">
        <v>1907</v>
      </c>
      <c r="P219" t="s">
        <v>4742</v>
      </c>
      <c r="Q219" t="str">
        <f t="shared" si="11"/>
        <v xml:space="preserve">    mod_divers_rich_rich_obs_tl: "&lt;a href=\"09_glossary.html#mod_divers_rich_rich_obs\" target=\"_blank\" data-bs-toggle=\"tooltip\" data-bs-title=\"Observed species richness: 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v>
      </c>
      <c r="R219" t="b" cm="1">
        <f t="array" ref="R219">SUMPRODUCT(--EXACT($J$2:$J$485,J219))&gt;1</f>
        <v>0</v>
      </c>
      <c r="S219" t="s">
        <v>5073</v>
      </c>
    </row>
    <row r="220" spans="1:19">
      <c r="B220" s="39" t="s">
        <v>773</v>
      </c>
      <c r="D220" s="39" t="s">
        <v>1271</v>
      </c>
      <c r="E220" s="39" t="s">
        <v>1016</v>
      </c>
      <c r="F220" s="39" t="s">
        <v>1872</v>
      </c>
      <c r="G220" s="51" t="str">
        <f>VLOOKUP(F220,glossary!H:L,2,FALSE)</f>
        <v>Observed species richness</v>
      </c>
      <c r="H220" s="39" t="s">
        <v>1872</v>
      </c>
      <c r="I220" s="57" t="str">
        <f t="shared" si="9"/>
        <v>mod_divers_rich_rich_obs_tu</v>
      </c>
      <c r="J220" s="39" t="s">
        <v>1279</v>
      </c>
      <c r="K220" s="51" t="str">
        <f>VLOOKUP(F220,glossary!H:L,5,FALSE)</f>
        <v>the sum of the number of species seen' (e.g., Kitamura et al., 2010; Pettorelli et al., 2010; Ahumada et al., 2011; Aamejima et al., 2012)</v>
      </c>
      <c r="L220" s="39" t="s">
        <v>1016</v>
      </c>
      <c r="M220" s="39" t="str">
        <f t="shared" si="10"/>
        <v>{{ mod_divers_rich_rich_obs_tu }}</v>
      </c>
      <c r="N220" t="s">
        <v>902</v>
      </c>
      <c r="O220" s="13" t="s">
        <v>1907</v>
      </c>
      <c r="P220" t="s">
        <v>4742</v>
      </c>
      <c r="Q220" t="str">
        <f t="shared" si="11"/>
        <v xml:space="preserve">    mod_divers_rich_rich_obs_tu: "&lt;a href=\"09_glossary.html#mod_divers_rich_rich_obs\" target=\"_blank\" data-bs-toggle=\"tooltip\" data-bs-title=\"Observed species richness: the sum of the number of species seen' (e.g., Kitamura et al., 2010; Pettorelli et al., 2010; Ahumada et al., 2011; Aamejima et al., 2012)\"&gt;Observed species richness&lt;button type=\"button\" class=\"btn btn-bd-tip-info-hidden btn-sm position-relative\"&gt;.&lt;span class=\"position-absolute top-0 start-100 translate-middle\"&gt;{{ icon_info }}&lt;/span&gt;&lt;/button&gt;&lt;/a&gt;"</v>
      </c>
      <c r="R220" t="b" cm="1">
        <f t="array" ref="R220">SUMPRODUCT(--EXACT($J$2:$J$485,J220))&gt;1</f>
        <v>0</v>
      </c>
      <c r="S220" t="s">
        <v>5074</v>
      </c>
    </row>
    <row r="221" spans="1:19">
      <c r="A221" s="39">
        <v>3</v>
      </c>
      <c r="B221" s="39" t="s">
        <v>1481</v>
      </c>
      <c r="C221" s="39"/>
      <c r="D221" s="39" t="s">
        <v>1270</v>
      </c>
      <c r="E221" s="39" t="s">
        <v>1016</v>
      </c>
      <c r="F221" s="39" t="s">
        <v>451</v>
      </c>
      <c r="G221" s="51" t="str">
        <f>VLOOKUP(F221,glossary!H:L,2,FALSE)</f>
        <v>Species richness</v>
      </c>
      <c r="H221" s="43" t="s">
        <v>451</v>
      </c>
      <c r="I221" s="57" t="str">
        <f t="shared" si="9"/>
        <v>mod_divers_rich_rich_tl</v>
      </c>
      <c r="J221" s="55" t="s">
        <v>979</v>
      </c>
      <c r="K221" s="51" t="str">
        <f>VLOOKUP(F221,glossary!H:L,5,FALSE)</f>
        <v>The total number of species in an assemblage or a sample' (Gotelli &amp; Chao, 2013).</v>
      </c>
      <c r="L221" t="s">
        <v>1663</v>
      </c>
      <c r="M221" s="39" t="str">
        <f t="shared" si="10"/>
        <v>{{ mod_divers_rich_rich_tl }}</v>
      </c>
      <c r="N221" t="s">
        <v>902</v>
      </c>
      <c r="O221" s="13" t="s">
        <v>1907</v>
      </c>
      <c r="P221" t="s">
        <v>4742</v>
      </c>
      <c r="Q221" t="str">
        <f t="shared" si="11"/>
        <v xml:space="preserve">    mod_divers_rich_rich_tl: "&lt;a href=\"09_glossary.html#mod_divers_rich_rich\" target=\"_blank\" data-bs-toggle=\"tooltip\" data-bs-title=\"Species richness: The total number of species in an assemblage or a sample' (Gotelli &amp; Chao, 2013).\"&gt;species richness&lt;button type=\"button\" class=\"btn btn-bd-tip-info-hidden btn-sm position-relative\"&gt;.&lt;span class=\"position-absolute top-0 start-100 translate-middle\"&gt;{{ icon_info }}&lt;/span&gt;&lt;/button&gt;&lt;/a&gt;"</v>
      </c>
      <c r="R221" t="b" cm="1">
        <f t="array" ref="R221">SUMPRODUCT(--EXACT($J$2:$J$485,J221))&gt;1</f>
        <v>1</v>
      </c>
      <c r="S221" t="s">
        <v>5075</v>
      </c>
    </row>
    <row r="222" spans="1:19">
      <c r="A222" s="39">
        <v>3</v>
      </c>
      <c r="B222" s="39" t="s">
        <v>1481</v>
      </c>
      <c r="C222" s="39"/>
      <c r="D222" s="39" t="s">
        <v>1271</v>
      </c>
      <c r="E222" s="39" t="s">
        <v>1016</v>
      </c>
      <c r="F222" s="39" t="s">
        <v>451</v>
      </c>
      <c r="G222" s="51" t="str">
        <f>VLOOKUP(F222,glossary!H:L,2,FALSE)</f>
        <v>Species richness</v>
      </c>
      <c r="H222" s="43" t="s">
        <v>451</v>
      </c>
      <c r="I222" s="57" t="str">
        <f t="shared" si="9"/>
        <v>mod_divers_rich_rich_tu</v>
      </c>
      <c r="J222" s="54" t="s">
        <v>442</v>
      </c>
      <c r="K222" s="51" t="str">
        <f>VLOOKUP(F222,glossary!H:L,5,FALSE)</f>
        <v>The total number of species in an assemblage or a sample' (Gotelli &amp; Chao, 2013).</v>
      </c>
      <c r="L222" t="s">
        <v>1662</v>
      </c>
      <c r="M222" s="39" t="str">
        <f t="shared" si="10"/>
        <v>{{ mod_divers_rich_rich_tu }}</v>
      </c>
      <c r="N222" t="s">
        <v>902</v>
      </c>
      <c r="O222" s="13" t="s">
        <v>1907</v>
      </c>
      <c r="P222" t="s">
        <v>4742</v>
      </c>
      <c r="Q222" t="str">
        <f t="shared" si="11"/>
        <v xml:space="preserve">    mod_divers_rich_rich_tu: "&lt;a href=\"09_glossary.html#mod_divers_rich_rich\" target=\"_blank\" data-bs-toggle=\"tooltip\" data-bs-title=\"Species richness: The total number of species in an assemblage or a sample' (Gotelli &amp; Chao, 2013).\"&gt;Species richness&lt;button type=\"button\" class=\"btn btn-bd-tip-info-hidden btn-sm position-relative\"&gt;.&lt;span class=\"position-absolute top-0 start-100 translate-middle\"&gt;{{ icon_info }}&lt;/span&gt;&lt;/button&gt;&lt;/a&gt;"</v>
      </c>
      <c r="R222" t="b">
        <v>0</v>
      </c>
      <c r="S222" t="s">
        <v>5076</v>
      </c>
    </row>
    <row r="223" spans="1:19">
      <c r="A223" s="39">
        <v>2</v>
      </c>
      <c r="B223" s="39" t="s">
        <v>1488</v>
      </c>
      <c r="C223" s="39"/>
      <c r="D223" s="39" t="s">
        <v>1270</v>
      </c>
      <c r="E223" s="39" t="s">
        <v>1016</v>
      </c>
      <c r="F223" s="39" t="s">
        <v>596</v>
      </c>
      <c r="G223" s="51" t="str">
        <f>VLOOKUP(F223,glossary!H:L,2,FALSE)</f>
        <v>Species richness</v>
      </c>
      <c r="H223" s="39" t="s">
        <v>596</v>
      </c>
      <c r="I223" s="57" t="str">
        <f t="shared" si="9"/>
        <v>mod_divers_rich_rich2_tl</v>
      </c>
      <c r="J223" s="51" t="s">
        <v>979</v>
      </c>
      <c r="K223" s="51" t="str">
        <f>VLOOKUP(F223,glossary!H:L,5,FALSE)</f>
        <v>The number of species found in the community/area measured (Pyron, 2010).</v>
      </c>
      <c r="L223" s="39" t="s">
        <v>1016</v>
      </c>
      <c r="M223" s="39" t="str">
        <f t="shared" si="10"/>
        <v>{{ mod_divers_rich_rich2_tl }}</v>
      </c>
      <c r="N223" t="s">
        <v>902</v>
      </c>
      <c r="O223" s="13" t="s">
        <v>1907</v>
      </c>
      <c r="P223" t="s">
        <v>4742</v>
      </c>
      <c r="Q223" t="str">
        <f t="shared" si="11"/>
        <v xml:space="preserve">    mod_divers_rich_rich2_tl: "&lt;a href=\"09_glossary.html#mod_divers_rich_rich2\" target=\"_blank\" data-bs-toggle=\"tooltip\" data-bs-title=\"Species richness: The number of species found in the community/area measured (Pyron, 2010).\"&gt;species richness&lt;button type=\"button\" class=\"btn btn-bd-tip-info-hidden btn-sm position-relative\"&gt;.&lt;span class=\"position-absolute top-0 start-100 translate-middle\"&gt;{{ icon_info }}&lt;/span&gt;&lt;/button&gt;&lt;/a&gt;"</v>
      </c>
      <c r="R223" t="b" cm="1">
        <f t="array" ref="R223">SUMPRODUCT(--EXACT($J$2:$J$485,J223))&gt;1</f>
        <v>1</v>
      </c>
      <c r="S223" t="s">
        <v>5077</v>
      </c>
    </row>
    <row r="224" spans="1:19">
      <c r="A224" s="39">
        <v>2</v>
      </c>
      <c r="B224" s="39" t="s">
        <v>1488</v>
      </c>
      <c r="C224" s="39"/>
      <c r="D224" s="39" t="s">
        <v>1271</v>
      </c>
      <c r="E224" s="39" t="s">
        <v>1016</v>
      </c>
      <c r="F224" s="39" t="s">
        <v>596</v>
      </c>
      <c r="G224" s="51" t="str">
        <f>VLOOKUP(F224,glossary!H:L,2,FALSE)</f>
        <v>Species richness</v>
      </c>
      <c r="H224" s="39" t="s">
        <v>596</v>
      </c>
      <c r="I224" s="57" t="str">
        <f t="shared" si="9"/>
        <v>mod_divers_rich_rich2_tu</v>
      </c>
      <c r="J224" s="51" t="s">
        <v>442</v>
      </c>
      <c r="K224" s="51" t="str">
        <f>VLOOKUP(F224,glossary!H:L,5,FALSE)</f>
        <v>The number of species found in the community/area measured (Pyron, 2010).</v>
      </c>
      <c r="L224" s="39" t="s">
        <v>1016</v>
      </c>
      <c r="M224" s="39" t="str">
        <f t="shared" si="10"/>
        <v>{{ mod_divers_rich_rich2_tu }}</v>
      </c>
      <c r="N224" t="s">
        <v>902</v>
      </c>
      <c r="O224" s="13" t="s">
        <v>1907</v>
      </c>
      <c r="P224" t="s">
        <v>4742</v>
      </c>
      <c r="Q224" t="str">
        <f t="shared" si="11"/>
        <v xml:space="preserve">    mod_divers_rich_rich2_tu: "&lt;a href=\"09_glossary.html#mod_divers_rich_rich2\" target=\"_blank\" data-bs-toggle=\"tooltip\" data-bs-title=\"Species richness: The number of species found in the community/area measured (Pyron, 2010).\"&gt;Species richness&lt;button type=\"button\" class=\"btn btn-bd-tip-info-hidden btn-sm position-relative\"&gt;.&lt;span class=\"position-absolute top-0 start-100 translate-middle\"&gt;{{ icon_info }}&lt;/span&gt;&lt;/button&gt;&lt;/a&gt;"</v>
      </c>
      <c r="R224" t="b">
        <v>0</v>
      </c>
      <c r="S224" t="s">
        <v>5078</v>
      </c>
    </row>
    <row r="225" spans="1:19">
      <c r="A225" s="39">
        <v>3</v>
      </c>
      <c r="B225" s="39" t="s">
        <v>1481</v>
      </c>
      <c r="C225" s="39"/>
      <c r="D225" s="39" t="s">
        <v>1271</v>
      </c>
      <c r="E225" s="39" t="s">
        <v>828</v>
      </c>
      <c r="F225" s="39" t="s">
        <v>10</v>
      </c>
      <c r="G225" s="51" t="str">
        <f>VLOOKUP(F225,glossary!H:L,2,FALSE)</f>
        <v>Distance sampling (DS) model (Howe et al., 2017)</v>
      </c>
      <c r="H225" s="43" t="s">
        <v>10</v>
      </c>
      <c r="I225" s="57" t="str">
        <f t="shared" si="9"/>
        <v>mod_ds_tu_ref</v>
      </c>
      <c r="J225" s="54" t="s">
        <v>196</v>
      </c>
      <c r="K225" s="51" t="str">
        <f>VLOOKUP(F225,glossary!H:L,5,FALSE)</f>
        <v>A method to estimate abundance by using distances at which animals are detected (from survey lines or points) to model abundance as a function of decreasing detection probability with animal distance from the camera (using a decay function) (Cappelle et al., 2021; Howe et al., 2017).</v>
      </c>
      <c r="L225" t="s">
        <v>1661</v>
      </c>
      <c r="M225" s="39" t="str">
        <f t="shared" si="10"/>
        <v>{{ mod_ds_tu_ref }}</v>
      </c>
      <c r="N225" t="s">
        <v>902</v>
      </c>
      <c r="O225" s="13" t="s">
        <v>1907</v>
      </c>
      <c r="P225" t="s">
        <v>4742</v>
      </c>
      <c r="Q225" t="str">
        <f t="shared" si="11"/>
        <v xml:space="preserve">    mod_ds_tu_ref: "&lt;a href=\"09_glossary.html#mod_ds\" target=\"_blank\" data-bs-toggle=\"tooltip\" data-bs-title=\"Distance sampling (DS) model (Howe et al., 2017): A method to estimate abundance by using distances at which animals are detected (from survey lines or points) to model abundance as a function of decreasing detection probability with animal distance from the camera (using a decay function) (Cappelle et al., 2021; Howe et al., 2017).\"&gt;Distance sampling (DS) model (Howe et al., 2017)&lt;button type=\"button\" class=\"btn btn-bd-tip-info-hidden btn-sm position-relative\"&gt;.&lt;span class=\"position-absolute top-0 start-100 translate-middle\"&gt;{{ icon_info }}&lt;/span&gt;&lt;/button&gt;&lt;/a&gt;"</v>
      </c>
      <c r="R225" t="b" cm="1">
        <f t="array" ref="R225">SUMPRODUCT(--EXACT($J$2:$J$485,J225))&gt;1</f>
        <v>0</v>
      </c>
      <c r="S225" t="s">
        <v>5079</v>
      </c>
    </row>
    <row r="226" spans="1:19">
      <c r="A226" s="39">
        <v>2</v>
      </c>
      <c r="B226" s="39" t="s">
        <v>1488</v>
      </c>
      <c r="C226" s="39"/>
      <c r="D226" s="39" t="s">
        <v>1270</v>
      </c>
      <c r="E226" s="39" t="s">
        <v>1841</v>
      </c>
      <c r="F226" s="39" t="s">
        <v>38</v>
      </c>
      <c r="G226" s="51" t="str">
        <f>VLOOKUP(F226,glossary!H:L,2,FALSE)</f>
        <v>Inventory</v>
      </c>
      <c r="H226" s="39" t="s">
        <v>38</v>
      </c>
      <c r="I226" s="57" t="str">
        <f t="shared" si="9"/>
        <v>mod_inventory_tl_abrv</v>
      </c>
      <c r="J226" s="51" t="s">
        <v>959</v>
      </c>
      <c r="K226" s="51" t="str">
        <f>VLOOKUP(F226,glossary!H:L,5,FALSE)</f>
        <v>Rapid assessment surveys used to determine what species are present in a given area at a given point in time; there is no attempt made to quantify aspects of communities or populations (Wearn &amp; Glover-Kapfer, 2017).</v>
      </c>
      <c r="L226" s="39" t="s">
        <v>1660</v>
      </c>
      <c r="M226" s="39" t="str">
        <f t="shared" si="10"/>
        <v>{{ mod_inventory_tl_abrv }}</v>
      </c>
      <c r="N226" t="s">
        <v>902</v>
      </c>
      <c r="O226" s="13" t="s">
        <v>1907</v>
      </c>
      <c r="P226" t="s">
        <v>4742</v>
      </c>
      <c r="Q226" t="str">
        <f t="shared" si="11"/>
        <v xml:space="preserve">    mod_inventory_tl_abrv: "&lt;a href=\"09_glossary.html#mod_inventory\" target=\"_blank\" data-bs-toggle=\"tooltip\" data-bs-title=\"Inventory: 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v>
      </c>
      <c r="R226" t="b" cm="1">
        <f t="array" ref="R226">SUMPRODUCT(--EXACT($J$2:$J$485,J226))&gt;1</f>
        <v>0</v>
      </c>
      <c r="S226" t="s">
        <v>5080</v>
      </c>
    </row>
    <row r="227" spans="1:19">
      <c r="A227" s="39">
        <v>2</v>
      </c>
      <c r="B227" s="39" t="s">
        <v>1488</v>
      </c>
      <c r="C227" s="39"/>
      <c r="D227" s="39" t="s">
        <v>1271</v>
      </c>
      <c r="E227" s="39" t="s">
        <v>1841</v>
      </c>
      <c r="F227" s="39" t="s">
        <v>38</v>
      </c>
      <c r="G227" s="51" t="str">
        <f>VLOOKUP(F227,glossary!H:L,2,FALSE)</f>
        <v>Inventory</v>
      </c>
      <c r="H227" s="39" t="s">
        <v>38</v>
      </c>
      <c r="I227" s="57" t="str">
        <f t="shared" si="9"/>
        <v>mod_inventory_tu_abrv</v>
      </c>
      <c r="J227" s="51" t="s">
        <v>163</v>
      </c>
      <c r="K227" s="51" t="str">
        <f>VLOOKUP(F227,glossary!H:L,5,FALSE)</f>
        <v>Rapid assessment surveys used to determine what species are present in a given area at a given point in time; there is no attempt made to quantify aspects of communities or populations (Wearn &amp; Glover-Kapfer, 2017).</v>
      </c>
      <c r="L227" s="39" t="s">
        <v>1659</v>
      </c>
      <c r="M227" s="39" t="str">
        <f t="shared" si="10"/>
        <v>{{ mod_inventory_tu_abrv }}</v>
      </c>
      <c r="N227" t="s">
        <v>902</v>
      </c>
      <c r="O227" s="13" t="s">
        <v>1907</v>
      </c>
      <c r="P227" t="s">
        <v>4742</v>
      </c>
      <c r="Q227" t="str">
        <f t="shared" si="11"/>
        <v xml:space="preserve">    mod_inventory_tu_abrv: "&lt;a href=\"09_glossary.html#mod_inventory\" target=\"_blank\" data-bs-toggle=\"tooltip\" data-bs-title=\"Inventory: Rapid assessment surveys used to determine what species are present in a given area at a given point in time; there is no attempt made to quantify aspects of communities or populations (Wearn &amp; Glover-Kapfer, 2017).\"&gt;Inventory&lt;button type=\"button\" class=\"btn btn-bd-tip-info-hidden btn-sm position-relative\"&gt;.&lt;span class=\"position-absolute top-0 start-100 translate-middle\"&gt;{{ icon_info }}&lt;/span&gt;&lt;/button&gt;&lt;/a&gt;"</v>
      </c>
      <c r="R227" t="b" cm="1">
        <f t="array" ref="R227">SUMPRODUCT(--EXACT($J$2:$J$485,J227))&gt;1</f>
        <v>0</v>
      </c>
      <c r="S227" t="s">
        <v>5081</v>
      </c>
    </row>
    <row r="228" spans="1:19">
      <c r="A228" s="39">
        <v>3</v>
      </c>
      <c r="B228" s="39" t="s">
        <v>1481</v>
      </c>
      <c r="C228" s="39"/>
      <c r="D228" s="39" t="s">
        <v>1271</v>
      </c>
      <c r="E228" s="39" t="s">
        <v>828</v>
      </c>
      <c r="F228" s="39" t="s">
        <v>3</v>
      </c>
      <c r="G228" s="51" t="str">
        <f>VLOOKUP(F228,glossary!H:L,2,FALSE)</f>
        <v>Instantaneous sampling (IS) model (Moeller et al., 2018)</v>
      </c>
      <c r="H228" s="43" t="s">
        <v>3</v>
      </c>
      <c r="I228" s="57" t="str">
        <f t="shared" si="9"/>
        <v>mod_is_tu_ref</v>
      </c>
      <c r="J228" s="54" t="s">
        <v>925</v>
      </c>
      <c r="K228" s="51" t="str">
        <f>VLOOKUP(F228,glossary!H:L,5,FALSE)</f>
        <v>A method used to estimate abundance or density from time-lapse images from randomly deployed cameras; the number of unique individuals (the count) is needed (Moeller et al., 2018).</v>
      </c>
      <c r="L228" t="s">
        <v>1658</v>
      </c>
      <c r="M228" s="39" t="str">
        <f t="shared" si="10"/>
        <v>{{ mod_is_tu_ref }}</v>
      </c>
      <c r="N228" t="s">
        <v>902</v>
      </c>
      <c r="O228" s="13" t="s">
        <v>1907</v>
      </c>
      <c r="P228" t="s">
        <v>4742</v>
      </c>
      <c r="Q228" t="str">
        <f t="shared" si="11"/>
        <v xml:space="preserve">    mod_is_tu_ref: "&lt;a href=\"09_glossary.html#mod_is\" target=\"_blank\" data-bs-toggle=\"tooltip\" data-bs-title=\"Instantaneous sampling (IS) model (Moeller et al., 2018): A method used to estimate abundance or density from time-lapse images from randomly deployed cameras; the number of unique individuals (the count) is needed (Moeller et al., 2018).\"&gt;Instantaneous sampling (IS) model (Moeller et al., 2018)&lt;button type=\"button\" class=\"btn btn-bd-tip-info-hidden btn-sm position-relative\"&gt;.&lt;span class=\"position-absolute top-0 start-100 translate-middle\"&gt;{{ icon_info }}&lt;/span&gt;&lt;/button&gt;&lt;/a&gt;"</v>
      </c>
      <c r="R228" t="b" cm="1">
        <f t="array" ref="R228">SUMPRODUCT(--EXACT($J$2:$J$485,J228))&gt;1</f>
        <v>0</v>
      </c>
      <c r="S228" t="s">
        <v>5082</v>
      </c>
    </row>
    <row r="229" spans="1:19">
      <c r="A229" s="39">
        <v>3</v>
      </c>
      <c r="B229" s="39" t="s">
        <v>1481</v>
      </c>
      <c r="C229" s="39"/>
      <c r="D229" s="39" t="s">
        <v>1271</v>
      </c>
      <c r="E229" s="39" t="s">
        <v>828</v>
      </c>
      <c r="F229" s="39" t="s">
        <v>27</v>
      </c>
      <c r="G229" s="51" t="str">
        <f>VLOOKUP(F229,glossary!H:L,2,FALSE)</f>
        <v>Mark-resight (MR) model (Arnason et al., 1991; McClintock et al., 2009)</v>
      </c>
      <c r="H229" s="43" t="s">
        <v>27</v>
      </c>
      <c r="I229" s="57" t="str">
        <f t="shared" si="9"/>
        <v>mod_mr_tu_ref</v>
      </c>
      <c r="J229" s="54" t="s">
        <v>158</v>
      </c>
      <c r="K229" s="51" t="str">
        <f>VLOOKUP(F229,glossary!H:L,5,FALSE)</f>
        <v>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v>
      </c>
      <c r="L229" t="s">
        <v>1657</v>
      </c>
      <c r="M229" s="39" t="str">
        <f t="shared" si="10"/>
        <v>{{ mod_mr_tu_ref }}</v>
      </c>
      <c r="N229" t="s">
        <v>902</v>
      </c>
      <c r="O229" s="13" t="s">
        <v>1907</v>
      </c>
      <c r="P229" t="s">
        <v>4742</v>
      </c>
      <c r="Q229" t="str">
        <f t="shared" si="11"/>
        <v xml:space="preserve">    mod_mr_tu_ref: "&lt;a href=\"09_glossary.html#mod_mr\" target=\"_blank\" data-bs-toggle=\"tooltip\" data-bs-title=\"Mark-resight (MR) model (Arnason et al., 1991; McClintock et al., 2009): A method used to estimate the abundance of partially marked populations using the number of marked individuals, the number of unmarked individuals, and the detection probability from marked animals (Wearn &amp; Glover-Kapfer, 2017). MR is similar to capture-recapture (CR; Karanth, 1995; Karanth &amp; Nichols, 1998) models, except only a portion of animals are individually identified.\"&gt;Mark-resight (MR) model (Arnason et al., 1991; McClintock et al., 2009)&lt;button type=\"button\" class=\"btn btn-bd-tip-info-hidden btn-sm position-relative\"&gt;.&lt;span class=\"position-absolute top-0 start-100 translate-middle\"&gt;{{ icon_info }}&lt;/span&gt;&lt;/button&gt;&lt;/a&gt;"</v>
      </c>
      <c r="R229" t="b" cm="1">
        <f t="array" ref="R229">SUMPRODUCT(--EXACT($J$2:$J$485,J229))&gt;1</f>
        <v>0</v>
      </c>
      <c r="S229" t="s">
        <v>5083</v>
      </c>
    </row>
    <row r="230" spans="1:19">
      <c r="A230" s="39">
        <v>1</v>
      </c>
      <c r="B230" s="39" t="s">
        <v>1127</v>
      </c>
      <c r="C230" s="39" t="s">
        <v>0</v>
      </c>
      <c r="D230" s="39" t="s">
        <v>1270</v>
      </c>
      <c r="E230" s="39" t="s">
        <v>1841</v>
      </c>
      <c r="F230" s="39" t="s">
        <v>464</v>
      </c>
      <c r="G230" s="51" t="str">
        <f>VLOOKUP(F230,glossary!H:L,2,FALSE)</f>
        <v>N-mixture models</v>
      </c>
      <c r="H230" s="39" t="s">
        <v>464</v>
      </c>
      <c r="I230" s="57" t="str">
        <f t="shared" si="9"/>
        <v>mod_n_mixture_tl_abrv</v>
      </c>
      <c r="J230" s="51" t="s">
        <v>964</v>
      </c>
      <c r="K230" s="51" t="str">
        <f>VLOOKUP(F230,glossary!H:L,5,FALSE)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L230" s="39" t="s">
        <v>1807</v>
      </c>
      <c r="M230" s="39" t="str">
        <f t="shared" si="10"/>
        <v>{{ mod_n_mixture_tl_abrv }}</v>
      </c>
      <c r="N230" t="s">
        <v>902</v>
      </c>
      <c r="O230" s="13" t="s">
        <v>1907</v>
      </c>
      <c r="P230" t="s">
        <v>4742</v>
      </c>
      <c r="Q230" t="str">
        <f t="shared" si="11"/>
        <v xml:space="preserve">    mod_n_mixture_tl_abrv: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v>
      </c>
      <c r="R230" t="b" cm="1">
        <f t="array" ref="R230">SUMPRODUCT(--EXACT($J$2:$J$485,J230))&gt;1</f>
        <v>0</v>
      </c>
      <c r="S230" t="s">
        <v>5084</v>
      </c>
    </row>
    <row r="231" spans="1:19">
      <c r="A231" s="39">
        <v>3</v>
      </c>
      <c r="B231" s="39" t="s">
        <v>1481</v>
      </c>
      <c r="C231" s="39"/>
      <c r="D231" s="39" t="s">
        <v>1270</v>
      </c>
      <c r="E231" s="39" t="s">
        <v>1847</v>
      </c>
      <c r="F231" s="39" t="s">
        <v>464</v>
      </c>
      <c r="G231" s="51" t="str">
        <f>VLOOKUP(F231,glossary!H:L,2,FALSE)</f>
        <v>N-mixture models</v>
      </c>
      <c r="H231" s="43" t="s">
        <v>464</v>
      </c>
      <c r="I231" s="57" t="str">
        <f t="shared" si="9"/>
        <v>mod_n_mixture_tl_pl</v>
      </c>
      <c r="J231" s="55" t="s">
        <v>965</v>
      </c>
      <c r="K231" s="51" t="str">
        <f>VLOOKUP(F231,glossary!H:L,5,FALSE)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L231" t="s">
        <v>1656</v>
      </c>
      <c r="M231" s="39" t="str">
        <f t="shared" si="10"/>
        <v>{{ mod_n_mixture_tl_pl }}</v>
      </c>
      <c r="N231" t="s">
        <v>902</v>
      </c>
      <c r="O231" s="13" t="s">
        <v>1907</v>
      </c>
      <c r="P231" t="s">
        <v>4742</v>
      </c>
      <c r="Q231" t="str">
        <f t="shared" si="11"/>
        <v xml:space="preserve">    mod_n_mixture_tl_pl: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v>
      </c>
      <c r="R231" t="b" cm="1">
        <f t="array" ref="R231">SUMPRODUCT(--EXACT($J$2:$J$485,J231))&gt;1</f>
        <v>0</v>
      </c>
      <c r="S231" t="s">
        <v>5085</v>
      </c>
    </row>
    <row r="232" spans="1:19">
      <c r="A232" s="39">
        <v>1</v>
      </c>
      <c r="B232" s="39" t="s">
        <v>1127</v>
      </c>
      <c r="C232" s="39" t="s">
        <v>0</v>
      </c>
      <c r="D232" s="39" t="s">
        <v>1271</v>
      </c>
      <c r="E232" s="39" t="s">
        <v>1841</v>
      </c>
      <c r="F232" s="39" t="s">
        <v>464</v>
      </c>
      <c r="G232" s="51" t="str">
        <f>VLOOKUP(F232,glossary!H:L,2,FALSE)</f>
        <v>N-mixture models</v>
      </c>
      <c r="H232" s="39" t="s">
        <v>464</v>
      </c>
      <c r="I232" s="57" t="str">
        <f t="shared" si="9"/>
        <v>mod_n_mixture_tu_abrv</v>
      </c>
      <c r="J232" s="51" t="s">
        <v>17</v>
      </c>
      <c r="K232" s="51" t="str">
        <f>VLOOKUP(F232,glossary!H:L,5,FALSE)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L232" s="39" t="s">
        <v>1197</v>
      </c>
      <c r="M232" s="39" t="str">
        <f t="shared" si="10"/>
        <v>{{ mod_n_mixture_tu_abrv }}</v>
      </c>
      <c r="N232" t="s">
        <v>902</v>
      </c>
      <c r="O232" s="13" t="s">
        <v>1907</v>
      </c>
      <c r="P232" t="s">
        <v>4742</v>
      </c>
      <c r="Q232" t="str">
        <f t="shared" si="11"/>
        <v xml:space="preserve">    mod_n_mixture_tu_abrv: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2023]).\"&gt;N-mixture&lt;button type=\"button\" class=\"btn btn-bd-tip-info-hidden btn-sm position-relative\"&gt;.&lt;span class=\"position-absolute top-0 start-100 translate-middle\"&gt;{{ icon_info }}&lt;/span&gt;&lt;/button&gt;&lt;/a&gt;"</v>
      </c>
      <c r="R232" t="b" cm="1">
        <f t="array" ref="R232">SUMPRODUCT(--EXACT($J$2:$J$485,J232))&gt;1</f>
        <v>0</v>
      </c>
      <c r="S232" t="s">
        <v>5086</v>
      </c>
    </row>
    <row r="233" spans="1:19">
      <c r="A233" s="39">
        <v>3</v>
      </c>
      <c r="B233" s="39" t="s">
        <v>1481</v>
      </c>
      <c r="C233" s="39"/>
      <c r="D233" s="39" t="s">
        <v>1271</v>
      </c>
      <c r="E233" s="39" t="s">
        <v>1847</v>
      </c>
      <c r="F233" s="39" t="s">
        <v>464</v>
      </c>
      <c r="G233" s="51" t="str">
        <f>VLOOKUP(F233,glossary!H:L,2,FALSE)</f>
        <v>N-mixture models</v>
      </c>
      <c r="H233" s="43" t="s">
        <v>464</v>
      </c>
      <c r="I233" s="57" t="str">
        <f t="shared" si="9"/>
        <v>mod_n_mixture_tu_pl</v>
      </c>
      <c r="J233" s="54" t="s">
        <v>150</v>
      </c>
      <c r="K233" s="51" t="str">
        <f>VLOOKUP(F233,glossary!H:L,5,FALSE)</f>
        <v>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v>
      </c>
      <c r="L233" t="s">
        <v>1655</v>
      </c>
      <c r="M233" s="39" t="str">
        <f t="shared" si="10"/>
        <v>{{ mod_n_mixture_tu_pl }}</v>
      </c>
      <c r="N233" t="s">
        <v>902</v>
      </c>
      <c r="O233" s="13" t="s">
        <v>1907</v>
      </c>
      <c r="P233" t="s">
        <v>4742</v>
      </c>
      <c r="Q233" t="str">
        <f t="shared" si="11"/>
        <v xml:space="preserve">    mod_n_mixture_tu_pl: "&lt;a href=\"09_glossary.html#mod_n_mixture\" target=\"_blank\" data-bs-toggle=\"tooltip\" data-bs-title=\"N-mixture models: A class of models for estimating absolute abundance using replicated counts of animals from several different sites; site-specific counts are treated as independent random variables to estimate the number of animals available for capture at each site; detection is imperfect (Royle 2004). N-mixture models are a type of site-structured model (i.e., that 'treat each camera as though it samples... [a] distinct population within a larger meta-population' [Clarke et al., 2023]).\"&gt;N-mixture models&lt;button type=\"button\" class=\"btn btn-bd-tip-info-hidden btn-sm position-relative\"&gt;.&lt;span class=\"position-absolute top-0 start-100 translate-middle\"&gt;{{ icon_info }}&lt;/span&gt;&lt;/button&gt;&lt;/a&gt;"</v>
      </c>
      <c r="R233" t="b" cm="1">
        <f t="array" ref="R233">SUMPRODUCT(--EXACT($J$2:$J$485,J233))&gt;1</f>
        <v>0</v>
      </c>
      <c r="S233" t="s">
        <v>5087</v>
      </c>
    </row>
    <row r="234" spans="1:19">
      <c r="A234" s="39">
        <v>1</v>
      </c>
      <c r="B234" s="39" t="s">
        <v>1127</v>
      </c>
      <c r="C234" s="39"/>
      <c r="D234" s="39" t="s">
        <v>1270</v>
      </c>
      <c r="E234" s="39" t="s">
        <v>1848</v>
      </c>
      <c r="F234" s="39" t="s">
        <v>34</v>
      </c>
      <c r="G234" s="51" t="str">
        <f>VLOOKUP(F234,glossary!H:L,2,FALSE)</f>
        <v>Occupancy model (MacKenzie et al., 2002)</v>
      </c>
      <c r="H234" s="39" t="s">
        <v>34</v>
      </c>
      <c r="I234" s="57" t="str">
        <f t="shared" si="9"/>
        <v>mod_occupancy_tl_abrv_pl</v>
      </c>
      <c r="J234" s="51" t="s">
        <v>1473</v>
      </c>
      <c r="K234" s="51" t="str">
        <f>VLOOKUP(F234,glossary!H:L,5,FALSE)</f>
        <v>A modelling approach used to account for imperfect detection by first evaluating the detection probability of a species via detection histories (i.e., present or absent) to determine the probability of the true presence or absence of a species at a site (MacKenzie et al., 2002).</v>
      </c>
      <c r="L234" s="39" t="s">
        <v>1474</v>
      </c>
      <c r="M234" s="39" t="str">
        <f t="shared" si="10"/>
        <v>{{ mod_occupancy_tl_abrv_pl }}</v>
      </c>
      <c r="N234" t="s">
        <v>902</v>
      </c>
      <c r="O234" s="13" t="s">
        <v>1907</v>
      </c>
      <c r="P234" t="s">
        <v>4742</v>
      </c>
      <c r="Q234" t="str">
        <f t="shared" si="11"/>
        <v xml:space="preserve">    mod_occupancy_tl_abrv_pl: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models&lt;button type=\"button\" class=\"btn btn-bd-tip-info-hidden btn-sm position-relative\"&gt;.&lt;span class=\"position-absolute top-0 start-100 translate-middle\"&gt;{{ icon_info }}&lt;/span&gt;&lt;/button&gt;&lt;/a&gt;"</v>
      </c>
      <c r="R234" t="b" cm="1">
        <f t="array" ref="R234">SUMPRODUCT(--EXACT($J$2:$J$485,J234))&gt;1</f>
        <v>0</v>
      </c>
      <c r="S234" t="s">
        <v>5088</v>
      </c>
    </row>
    <row r="235" spans="1:19">
      <c r="A235" s="39">
        <v>1</v>
      </c>
      <c r="B235" s="39" t="s">
        <v>1127</v>
      </c>
      <c r="C235" s="39" t="s">
        <v>0</v>
      </c>
      <c r="D235" s="39" t="s">
        <v>1271</v>
      </c>
      <c r="E235" s="39" t="s">
        <v>1847</v>
      </c>
      <c r="F235" s="39" t="s">
        <v>34</v>
      </c>
      <c r="G235" s="51" t="str">
        <f>VLOOKUP(F235,glossary!H:L,2,FALSE)</f>
        <v>Occupancy model (MacKenzie et al., 2002)</v>
      </c>
      <c r="H235" s="39" t="s">
        <v>34</v>
      </c>
      <c r="I235" s="57" t="str">
        <f t="shared" si="9"/>
        <v>mod_occupancy_tu_pl</v>
      </c>
      <c r="J235" s="51" t="s">
        <v>1231</v>
      </c>
      <c r="K235" s="51" t="str">
        <f>VLOOKUP(F235,glossary!H:L,5,FALSE)</f>
        <v>A modelling approach used to account for imperfect detection by first evaluating the detection probability of a species via detection histories (i.e., present or absent) to determine the probability of the true presence or absence of a species at a site (MacKenzie et al., 2002).</v>
      </c>
      <c r="L235" s="39" t="s">
        <v>1195</v>
      </c>
      <c r="M235" s="39" t="str">
        <f t="shared" si="10"/>
        <v>{{ mod_occupancy_tu_pl }}</v>
      </c>
      <c r="N235" t="s">
        <v>902</v>
      </c>
      <c r="O235" s="13" t="s">
        <v>1907</v>
      </c>
      <c r="P235" t="s">
        <v>4742</v>
      </c>
      <c r="Q235" t="str">
        <f t="shared" si="11"/>
        <v xml:space="preserve">    mod_occupancy_tu_pl: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models (MacKenzie et al., 2002)&lt;button type=\"button\" class=\"btn btn-bd-tip-info-hidden btn-sm position-relative\"&gt;.&lt;span class=\"position-absolute top-0 start-100 translate-middle\"&gt;{{ icon_info }}&lt;/span&gt;&lt;/button&gt;&lt;/a&gt;"</v>
      </c>
      <c r="R235" t="b" cm="1">
        <f t="array" ref="R235">SUMPRODUCT(--EXACT($J$2:$J$485,J235))&gt;1</f>
        <v>0</v>
      </c>
      <c r="S235" t="s">
        <v>5089</v>
      </c>
    </row>
    <row r="236" spans="1:19">
      <c r="A236" s="39">
        <v>3</v>
      </c>
      <c r="B236" s="39" t="s">
        <v>1481</v>
      </c>
      <c r="C236" s="39"/>
      <c r="D236" s="39" t="s">
        <v>1271</v>
      </c>
      <c r="E236" s="39" t="s">
        <v>828</v>
      </c>
      <c r="F236" s="39" t="s">
        <v>34</v>
      </c>
      <c r="G236" s="51" t="str">
        <f>VLOOKUP(F236,glossary!H:L,2,FALSE)</f>
        <v>Occupancy model (MacKenzie et al., 2002)</v>
      </c>
      <c r="H236" s="43" t="s">
        <v>34</v>
      </c>
      <c r="I236" s="57" t="str">
        <f t="shared" si="9"/>
        <v>mod_occupancy_tu_ref</v>
      </c>
      <c r="J236" s="54" t="s">
        <v>148</v>
      </c>
      <c r="K236" s="51" t="str">
        <f>VLOOKUP(F236,glossary!H:L,5,FALSE)</f>
        <v>A modelling approach used to account for imperfect detection by first evaluating the detection probability of a species via detection histories (i.e., present or absent) to determine the probability of the true presence or absence of a species at a site (MacKenzie et al., 2002).</v>
      </c>
      <c r="L236" t="s">
        <v>1654</v>
      </c>
      <c r="M236" s="39" t="str">
        <f t="shared" si="10"/>
        <v>{{ mod_occupancy_tu_ref }}</v>
      </c>
      <c r="N236" t="s">
        <v>902</v>
      </c>
      <c r="O236" s="13" t="s">
        <v>1907</v>
      </c>
      <c r="P236" t="s">
        <v>4742</v>
      </c>
      <c r="Q236" t="str">
        <f t="shared" si="11"/>
        <v xml:space="preserve">    mod_occupancy_tu_ref: "&lt;a href=\"09_glossary.html#mod_occupancy\" target=\"_blank\" data-bs-toggle=\"tooltip\" data-bs-title=\"Occupancy model (MacKenzie et al., 2002): A modelling approach used to account for imperfect detection by first evaluating the detection probability of a species via detection histories (i.e., present or absent) to determine the probability of the true presence or absence of a species at a site (MacKenzie et al., 2002).\"&gt;Occupancy model (MacKenzie et al., 2002)&lt;button type=\"button\" class=\"btn btn-bd-tip-info-hidden btn-sm position-relative\"&gt;.&lt;span class=\"position-absolute top-0 start-100 translate-middle\"&gt;{{ icon_info }}&lt;/span&gt;&lt;/button&gt;&lt;/a&gt;"</v>
      </c>
      <c r="R236" t="b" cm="1">
        <f t="array" ref="R236">SUMPRODUCT(--EXACT($J$2:$J$485,J236))&gt;1</f>
        <v>0</v>
      </c>
      <c r="S236" t="s">
        <v>5090</v>
      </c>
    </row>
    <row r="237" spans="1:19">
      <c r="A237" s="39">
        <v>2</v>
      </c>
      <c r="B237" s="39" t="s">
        <v>1488</v>
      </c>
      <c r="C237" s="39"/>
      <c r="D237" s="39" t="s">
        <v>1270</v>
      </c>
      <c r="E237" s="39" t="s">
        <v>1016</v>
      </c>
      <c r="F237" s="39" t="s">
        <v>465</v>
      </c>
      <c r="G237" s="51" t="str">
        <f>VLOOKUP(F237,glossary!H:L,2,FALSE)</f>
        <v>Overdispersion</v>
      </c>
      <c r="H237" s="39" t="s">
        <v>465</v>
      </c>
      <c r="I237" s="57" t="str">
        <f t="shared" si="9"/>
        <v>mod_overdispersion_tl</v>
      </c>
      <c r="J237" s="51" t="s">
        <v>469</v>
      </c>
      <c r="K237" s="51" t="str">
        <f>VLOOKUP(F237,glossary!H:L,5,FALSE)</f>
        <v>A variance significantly larger than the mean (Bliss &amp; Fisher, 1953); greater variability in a set of data than predicted by the error structure of the model (Harrison et al., 2018); excess variability can be caused by zero inflation, non-independence of counts, or both (Zurr et al., 2009).</v>
      </c>
      <c r="L237" s="39" t="s">
        <v>1653</v>
      </c>
      <c r="M237" s="39" t="str">
        <f t="shared" si="10"/>
        <v>{{ mod_overdispersion_tl }}</v>
      </c>
      <c r="N237" t="s">
        <v>902</v>
      </c>
      <c r="O237" s="13" t="s">
        <v>1907</v>
      </c>
      <c r="P237" t="s">
        <v>4742</v>
      </c>
      <c r="Q237" t="str">
        <f t="shared" si="11"/>
        <v xml:space="preserve">    mod_overdispersion_tl: "&lt;a href=\"09_glossary.html#mod_overdispersion\" target=\"_blank\" data-bs-toggle=\"tooltip\" data-bs-title=\"Overdispersion: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v>
      </c>
      <c r="R237" t="b" cm="1">
        <f t="array" ref="R237">SUMPRODUCT(--EXACT($J$2:$J$485,J237))&gt;1</f>
        <v>0</v>
      </c>
      <c r="S237" t="s">
        <v>5091</v>
      </c>
    </row>
    <row r="238" spans="1:19">
      <c r="A238" s="39">
        <v>2</v>
      </c>
      <c r="B238" s="39" t="s">
        <v>1488</v>
      </c>
      <c r="C238" s="39"/>
      <c r="D238" s="39" t="s">
        <v>1271</v>
      </c>
      <c r="E238" s="39" t="s">
        <v>1016</v>
      </c>
      <c r="F238" s="39" t="s">
        <v>465</v>
      </c>
      <c r="G238" s="51" t="str">
        <f>VLOOKUP(F238,glossary!H:L,2,FALSE)</f>
        <v>Overdispersion</v>
      </c>
      <c r="H238" s="39" t="s">
        <v>465</v>
      </c>
      <c r="I238" s="57" t="str">
        <f t="shared" si="9"/>
        <v>mod_overdispersion_tu</v>
      </c>
      <c r="J238" s="51" t="s">
        <v>146</v>
      </c>
      <c r="K238" s="51" t="str">
        <f>VLOOKUP(F238,glossary!H:L,5,FALSE)</f>
        <v>A variance significantly larger than the mean (Bliss &amp; Fisher, 1953); greater variability in a set of data than predicted by the error structure of the model (Harrison et al., 2018); excess variability can be caused by zero inflation, non-independence of counts, or both (Zurr et al., 2009).</v>
      </c>
      <c r="L238" s="39" t="s">
        <v>1652</v>
      </c>
      <c r="M238" s="39" t="str">
        <f t="shared" si="10"/>
        <v>{{ mod_overdispersion_tu }}</v>
      </c>
      <c r="N238" t="s">
        <v>902</v>
      </c>
      <c r="O238" s="13" t="s">
        <v>1907</v>
      </c>
      <c r="P238" t="s">
        <v>4742</v>
      </c>
      <c r="Q238" t="str">
        <f t="shared" si="11"/>
        <v xml:space="preserve">    mod_overdispersion_tu: "&lt;a href=\"09_glossary.html#mod_overdispersion\" target=\"_blank\" data-bs-toggle=\"tooltip\" data-bs-title=\"Overdispersion: A variance significantly larger than the mean (Bliss &amp; Fisher, 1953); greater variability in a set of data than predicted by the error structure of the model (Harrison et al., 2018); excess variability can be caused by zero inflation, non-independence of counts, or both (Zurr et al., 2009).\"&gt;Overdispersion&lt;button type=\"button\" class=\"btn btn-bd-tip-info-hidden btn-sm position-relative\"&gt;.&lt;span class=\"position-absolute top-0 start-100 translate-middle\"&gt;{{ icon_info }}&lt;/span&gt;&lt;/button&gt;&lt;/a&gt;"</v>
      </c>
      <c r="R238" t="b" cm="1">
        <f t="array" ref="R238">SUMPRODUCT(--EXACT($J$2:$J$485,J238))&gt;1</f>
        <v>0</v>
      </c>
      <c r="S238" t="s">
        <v>5092</v>
      </c>
    </row>
    <row r="239" spans="1:19">
      <c r="A239" s="39">
        <v>3</v>
      </c>
      <c r="B239" s="39" t="s">
        <v>1481</v>
      </c>
      <c r="C239" s="39"/>
      <c r="D239" s="39" t="s">
        <v>1271</v>
      </c>
      <c r="E239" s="39" t="s">
        <v>828</v>
      </c>
      <c r="F239" s="39" t="s">
        <v>446</v>
      </c>
      <c r="G239" s="51" t="str">
        <f>VLOOKUP(F239,glossary!H:L,2,FALSE)</f>
        <v>Hurdle model (Mullahy, 1986; Heilbron 1994)</v>
      </c>
      <c r="H239" s="43" t="s">
        <v>446</v>
      </c>
      <c r="I239" s="57" t="str">
        <f t="shared" si="9"/>
        <v>mod_rai_hurdle_tu_ref</v>
      </c>
      <c r="J239" s="54" t="s">
        <v>1485</v>
      </c>
      <c r="K239" s="51" t="str">
        <f>VLOOKUP(F239,glossary!H:L,5,FALSE)</f>
        <v>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v>
      </c>
      <c r="L239" t="s">
        <v>1650</v>
      </c>
      <c r="M239" s="39" t="str">
        <f t="shared" si="10"/>
        <v>{{ mod_rai_hurdle_tu_ref }}</v>
      </c>
      <c r="N239" t="s">
        <v>902</v>
      </c>
      <c r="O239" s="13" t="s">
        <v>1907</v>
      </c>
      <c r="P239" t="s">
        <v>4742</v>
      </c>
      <c r="Q239" t="str">
        <f t="shared" si="11"/>
        <v xml:space="preserve">    mod_rai_hurdle_tu_ref: "&lt;a href=\"09_glossary.html#mod_rai_hurdle\" target=\"_blank\" data-bs-toggle=\"tooltip\" data-bs-title=\"Hurdle model (Mullahy, 1986; Heilbron 1994): A regression model used in the setting of excess zeros (zero-inflation) and overdispersion (Mullahy, 1986). Hurdle models (aka 'zero-altered' models) differ from zero-inflation models in that they are two-part models, and the zero and non-zero counts are modelling separately (thus, they are only adequate when the counting process cannot generate a zero value) (Blasco-Moreno et al., 2019). [relative abundance indices]\"&gt;Hurdle model (Mullahy, 1986; Heilbron 1994)&lt;button type=\"button\" class=\"btn btn-bd-tip-info-hidden btn-sm position-relative\"&gt;.&lt;span class=\"position-absolute top-0 start-100 translate-middle\"&gt;{{ icon_info }}&lt;/span&gt;&lt;/button&gt;&lt;/a&gt;"</v>
      </c>
      <c r="R239" t="b" cm="1">
        <f t="array" ref="R239">SUMPRODUCT(--EXACT($J$2:$J$485,J239))&gt;1</f>
        <v>0</v>
      </c>
      <c r="S239" t="s">
        <v>5093</v>
      </c>
    </row>
    <row r="240" spans="1:19">
      <c r="A240" s="39">
        <v>3</v>
      </c>
      <c r="B240" s="39" t="s">
        <v>1481</v>
      </c>
      <c r="C240" s="39"/>
      <c r="D240" s="39" t="s">
        <v>1271</v>
      </c>
      <c r="E240" s="39" t="s">
        <v>828</v>
      </c>
      <c r="F240" s="39" t="s">
        <v>449</v>
      </c>
      <c r="G240" s="51" t="str">
        <f>VLOOKUP(F240,glossary!H:L,2,FALSE)</f>
        <v>Negative binomial (NB) regression (Mullahy, 1986)</v>
      </c>
      <c r="H240" s="43" t="s">
        <v>449</v>
      </c>
      <c r="I240" s="57" t="str">
        <f t="shared" si="9"/>
        <v>mod_rai_nb_tu_ref</v>
      </c>
      <c r="J240" s="54" t="s">
        <v>152</v>
      </c>
      <c r="K240" s="51" t="str">
        <f>VLOOKUP(F240,glossary!H:L,5,FALSE)</f>
        <v>A regression model used for count data with overdispersion but without zero-inflation. [relative abundance indices]</v>
      </c>
      <c r="L240" t="s">
        <v>1649</v>
      </c>
      <c r="M240" s="39" t="str">
        <f t="shared" si="10"/>
        <v>{{ mod_rai_nb_tu_ref }}</v>
      </c>
      <c r="N240" t="s">
        <v>902</v>
      </c>
      <c r="O240" s="13" t="s">
        <v>1907</v>
      </c>
      <c r="P240" t="s">
        <v>4742</v>
      </c>
      <c r="Q240" t="str">
        <f t="shared" si="11"/>
        <v xml:space="preserve">    mod_rai_nb_tu_ref: "&lt;a href=\"09_glossary.html#mod_rai_nb\" target=\"_blank\" data-bs-toggle=\"tooltip\" data-bs-title=\"Negative binomial (NB) regression (Mullahy, 1986): A regression model used for count data with overdispersion but without zero-inflation. [relative abundance indices]\"&gt;Negative binomial (NB) regression (Mullahy, 1986)&lt;button type=\"button\" class=\"btn btn-bd-tip-info-hidden btn-sm position-relative\"&gt;.&lt;span class=\"position-absolute top-0 start-100 translate-middle\"&gt;{{ icon_info }}&lt;/span&gt;&lt;/button&gt;&lt;/a&gt;"</v>
      </c>
      <c r="R240" t="b" cm="1">
        <f t="array" ref="R240">SUMPRODUCT(--EXACT($J$2:$J$485,J240))&gt;1</f>
        <v>0</v>
      </c>
      <c r="S240" t="s">
        <v>5094</v>
      </c>
    </row>
    <row r="241" spans="1:19">
      <c r="A241" s="39">
        <v>3</v>
      </c>
      <c r="B241" s="39" t="s">
        <v>1481</v>
      </c>
      <c r="C241" s="39"/>
      <c r="D241" s="39" t="s">
        <v>1270</v>
      </c>
      <c r="E241" s="39" t="s">
        <v>1016</v>
      </c>
      <c r="F241" s="39" t="s">
        <v>432</v>
      </c>
      <c r="G241" s="51" t="str">
        <f>VLOOKUP(F241,glossary!H:L,2,FALSE)</f>
        <v>Poisson regression</v>
      </c>
      <c r="H241" s="43" t="s">
        <v>432</v>
      </c>
      <c r="I241" s="57" t="str">
        <f t="shared" si="9"/>
        <v>mod_rai_poisson_tl</v>
      </c>
      <c r="J241" s="55" t="s">
        <v>967</v>
      </c>
      <c r="K241" s="51" t="str">
        <f>VLOOKUP(F241,glossary!H:L,5,FALSE)</f>
        <v>A regression model for count data used when data are not overdispersed or zero-inflated (Lambert, 1992). [relative abundance indices]</v>
      </c>
      <c r="L241" t="s">
        <v>1648</v>
      </c>
      <c r="M241" s="39" t="str">
        <f t="shared" si="10"/>
        <v>{{ mod_rai_poisson_tl }}</v>
      </c>
      <c r="N241" t="s">
        <v>902</v>
      </c>
      <c r="O241" s="13" t="s">
        <v>1907</v>
      </c>
      <c r="P241" t="s">
        <v>4742</v>
      </c>
      <c r="Q241" t="str">
        <f t="shared" si="11"/>
        <v xml:space="preserve">    mod_rai_poisson_tl: "&lt;a href=\"09_glossary.html#mod_rai_poisson\" target=\"_blank\" data-bs-toggle=\"tooltip\" data-bs-title=\"Poisson regression: 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v>
      </c>
      <c r="R241" t="b" cm="1">
        <f t="array" ref="R241">SUMPRODUCT(--EXACT($J$2:$J$485,J241))&gt;1</f>
        <v>0</v>
      </c>
      <c r="S241" t="s">
        <v>5095</v>
      </c>
    </row>
    <row r="242" spans="1:19">
      <c r="A242" s="39">
        <v>3</v>
      </c>
      <c r="B242" s="39" t="s">
        <v>1481</v>
      </c>
      <c r="C242" s="39"/>
      <c r="D242" s="39" t="s">
        <v>1271</v>
      </c>
      <c r="E242" s="39" t="s">
        <v>1016</v>
      </c>
      <c r="F242" s="39" t="s">
        <v>432</v>
      </c>
      <c r="G242" s="51" t="str">
        <f>VLOOKUP(F242,glossary!H:L,2,FALSE)</f>
        <v>Poisson regression</v>
      </c>
      <c r="H242" s="43" t="s">
        <v>432</v>
      </c>
      <c r="I242" s="57" t="str">
        <f t="shared" si="9"/>
        <v>mod_rai_poisson_tu</v>
      </c>
      <c r="J242" s="54" t="s">
        <v>142</v>
      </c>
      <c r="K242" s="51" t="str">
        <f>VLOOKUP(F242,glossary!H:L,5,FALSE)</f>
        <v>A regression model for count data used when data are not overdispersed or zero-inflated (Lambert, 1992). [relative abundance indices]</v>
      </c>
      <c r="L242" t="s">
        <v>1647</v>
      </c>
      <c r="M242" s="39" t="str">
        <f t="shared" si="10"/>
        <v>{{ mod_rai_poisson_tu }}</v>
      </c>
      <c r="N242" t="s">
        <v>902</v>
      </c>
      <c r="O242" s="13" t="s">
        <v>1907</v>
      </c>
      <c r="P242" t="s">
        <v>4742</v>
      </c>
      <c r="Q242" t="str">
        <f t="shared" si="11"/>
        <v xml:space="preserve">    mod_rai_poisson_tu: "&lt;a href=\"09_glossary.html#mod_rai_poisson\" target=\"_blank\" data-bs-toggle=\"tooltip\" data-bs-title=\"Poisson regression: A regression model for count data used when data are not overdispersed or zero-inflated (Lambert, 1992). [relative abundance indices]\"&gt;Poisson regression&lt;button type=\"button\" class=\"btn btn-bd-tip-info-hidden btn-sm position-relative\"&gt;.&lt;span class=\"position-absolute top-0 start-100 translate-middle\"&gt;{{ icon_info }}&lt;/span&gt;&lt;/button&gt;&lt;/a&gt;"</v>
      </c>
      <c r="R242" t="b" cm="1">
        <f t="array" ref="R242">SUMPRODUCT(--EXACT($J$2:$J$485,J242))&gt;1</f>
        <v>0</v>
      </c>
      <c r="S242" t="s">
        <v>5096</v>
      </c>
    </row>
    <row r="243" spans="1:19">
      <c r="A243" s="39">
        <v>1</v>
      </c>
      <c r="B243" s="39" t="s">
        <v>1127</v>
      </c>
      <c r="C243" s="39" t="s">
        <v>0</v>
      </c>
      <c r="D243" s="39" t="s">
        <v>1271</v>
      </c>
      <c r="E243" s="39" t="s">
        <v>1841</v>
      </c>
      <c r="F243" s="39" t="s">
        <v>432</v>
      </c>
      <c r="G243" s="51" t="str">
        <f>VLOOKUP(F243,glossary!H:L,2,FALSE)</f>
        <v>Poisson regression</v>
      </c>
      <c r="H243" s="39" t="s">
        <v>432</v>
      </c>
      <c r="I243" s="57" t="str">
        <f t="shared" si="9"/>
        <v>mod_rai_poisson_tu_abrv</v>
      </c>
      <c r="J243" s="51" t="s">
        <v>444</v>
      </c>
      <c r="K243" s="51" t="str">
        <f>VLOOKUP(F243,glossary!H:L,5,FALSE)</f>
        <v>A regression model for count data used when data are not overdispersed or zero-inflated (Lambert, 1992). [relative abundance indices]</v>
      </c>
      <c r="L243" s="39" t="s">
        <v>1209</v>
      </c>
      <c r="M243" s="39" t="str">
        <f t="shared" si="10"/>
        <v>{{ mod_rai_poisson_tu_abrv }}</v>
      </c>
      <c r="N243" t="s">
        <v>902</v>
      </c>
      <c r="O243" s="13" t="s">
        <v>1907</v>
      </c>
      <c r="P243" t="s">
        <v>4742</v>
      </c>
      <c r="Q243" t="str">
        <f t="shared" si="11"/>
        <v xml:space="preserve">    mod_rai_poisson_tu_abrv: "&lt;a href=\"09_glossary.html#mod_rai_poisson\" target=\"_blank\" data-bs-toggle=\"tooltip\" data-bs-title=\"Poisson regression: A regression model for count data used when data are not overdispersed or zero-inflated (Lambert, 1992). [relative abundance indices]\"&gt;Poisson&lt;button type=\"button\" class=\"btn btn-bd-tip-info-hidden btn-sm position-relative\"&gt;.&lt;span class=\"position-absolute top-0 start-100 translate-middle\"&gt;{{ icon_info }}&lt;/span&gt;&lt;/button&gt;&lt;/a&gt;"</v>
      </c>
      <c r="R243" t="b" cm="1">
        <f t="array" ref="R243">SUMPRODUCT(--EXACT($J$2:$J$485,J243))&gt;1</f>
        <v>0</v>
      </c>
      <c r="S243" t="s">
        <v>5097</v>
      </c>
    </row>
    <row r="244" spans="1:19">
      <c r="A244" s="39">
        <v>1</v>
      </c>
      <c r="B244" s="39" t="s">
        <v>1127</v>
      </c>
      <c r="C244" s="39"/>
      <c r="D244" s="39" t="s">
        <v>1270</v>
      </c>
      <c r="E244" s="39" t="s">
        <v>1844</v>
      </c>
      <c r="F244" s="39" t="s">
        <v>33</v>
      </c>
      <c r="G244" s="51" t="str">
        <f>VLOOKUP(F244,glossary!H:L,2,FALSE)</f>
        <v>Relative abundance indices</v>
      </c>
      <c r="H244" s="39" t="s">
        <v>33</v>
      </c>
      <c r="I244" s="57" t="str">
        <f t="shared" si="9"/>
        <v>mod_rai_tl_mod</v>
      </c>
      <c r="J244" s="51" t="s">
        <v>1917</v>
      </c>
      <c r="K244" s="51" t="str">
        <f>VLOOKUP(F244,glossary!H:L,5,FALSE)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L244" s="39" t="s">
        <v>1016</v>
      </c>
      <c r="M244" s="39" t="str">
        <f t="shared" si="10"/>
        <v>{{ mod_rai_tl_mod }}</v>
      </c>
      <c r="N244" t="s">
        <v>902</v>
      </c>
      <c r="O244" s="13" t="s">
        <v>1907</v>
      </c>
      <c r="P244" t="s">
        <v>4742</v>
      </c>
      <c r="Q244" t="str">
        <f t="shared" si="11"/>
        <v xml:space="preserve">    mod_rai_tl_mod: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v>
      </c>
      <c r="R244" t="b" cm="1">
        <f t="array" ref="R244">SUMPRODUCT(--EXACT($J$2:$J$485,J244))&gt;1</f>
        <v>0</v>
      </c>
      <c r="S244" t="s">
        <v>5098</v>
      </c>
    </row>
    <row r="245" spans="1:19">
      <c r="A245" s="39">
        <v>3</v>
      </c>
      <c r="B245" s="39" t="s">
        <v>1481</v>
      </c>
      <c r="C245" s="39"/>
      <c r="D245" s="39" t="s">
        <v>1270</v>
      </c>
      <c r="E245" s="39" t="s">
        <v>1847</v>
      </c>
      <c r="F245" s="39" t="s">
        <v>33</v>
      </c>
      <c r="G245" s="51" t="str">
        <f>VLOOKUP(F245,glossary!H:L,2,FALSE)</f>
        <v>Relative abundance indices</v>
      </c>
      <c r="H245" s="43" t="s">
        <v>33</v>
      </c>
      <c r="I245" s="57" t="str">
        <f t="shared" si="9"/>
        <v>mod_rai_tl_pl</v>
      </c>
      <c r="J245" s="55" t="s">
        <v>973</v>
      </c>
      <c r="K245" s="51" t="str">
        <f>VLOOKUP(F245,glossary!H:L,5,FALSE)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L245" t="s">
        <v>1472</v>
      </c>
      <c r="M245" s="39" t="str">
        <f t="shared" si="10"/>
        <v>{{ mod_rai_tl_pl }}</v>
      </c>
      <c r="N245" t="s">
        <v>902</v>
      </c>
      <c r="O245" s="13" t="s">
        <v>1907</v>
      </c>
      <c r="P245" t="s">
        <v>4742</v>
      </c>
      <c r="Q245" t="str">
        <f t="shared" si="11"/>
        <v xml:space="preserve">    mod_rai_tl_pl: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v>
      </c>
      <c r="R245" t="b" cm="1">
        <f t="array" ref="R245">SUMPRODUCT(--EXACT($J$2:$J$485,J245))&gt;1</f>
        <v>0</v>
      </c>
      <c r="S245" t="s">
        <v>5099</v>
      </c>
    </row>
    <row r="246" spans="1:19">
      <c r="A246" s="39">
        <v>1</v>
      </c>
      <c r="B246" s="39" t="s">
        <v>1127</v>
      </c>
      <c r="C246" s="39"/>
      <c r="D246" s="39" t="s">
        <v>1271</v>
      </c>
      <c r="E246" s="39" t="s">
        <v>1844</v>
      </c>
      <c r="F246" s="39" t="s">
        <v>33</v>
      </c>
      <c r="G246" s="51" t="str">
        <f>VLOOKUP(F246,glossary!H:L,2,FALSE)</f>
        <v>Relative abundance indices</v>
      </c>
      <c r="H246" s="39" t="s">
        <v>33</v>
      </c>
      <c r="I246" s="57" t="str">
        <f t="shared" si="9"/>
        <v>mod_rai_tu_mod</v>
      </c>
      <c r="J246" s="51" t="s">
        <v>1918</v>
      </c>
      <c r="K246" s="51" t="str">
        <f>VLOOKUP(F246,glossary!H:L,5,FALSE)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L246" s="39" t="s">
        <v>1016</v>
      </c>
      <c r="M246" s="39" t="str">
        <f t="shared" si="10"/>
        <v>{{ mod_rai_tu_mod }}</v>
      </c>
      <c r="N246" t="s">
        <v>902</v>
      </c>
      <c r="O246" s="13" t="s">
        <v>1907</v>
      </c>
      <c r="P246" t="s">
        <v>4742</v>
      </c>
      <c r="Q246" t="str">
        <f t="shared" si="11"/>
        <v xml:space="preserve">    mod_rai_tu_mod: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index&lt;button type=\"button\" class=\"btn btn-bd-tip-info-hidden btn-sm position-relative\"&gt;.&lt;span class=\"position-absolute top-0 start-100 translate-middle\"&gt;{{ icon_info }}&lt;/span&gt;&lt;/button&gt;&lt;/a&gt;"</v>
      </c>
      <c r="R246" t="b" cm="1">
        <f t="array" ref="R246">SUMPRODUCT(--EXACT($J$2:$J$485,J246))&gt;1</f>
        <v>0</v>
      </c>
      <c r="S246" t="s">
        <v>5100</v>
      </c>
    </row>
    <row r="247" spans="1:19">
      <c r="A247" s="39">
        <v>3</v>
      </c>
      <c r="B247" s="39" t="s">
        <v>1481</v>
      </c>
      <c r="C247" s="39"/>
      <c r="D247" s="39" t="s">
        <v>1271</v>
      </c>
      <c r="E247" s="39" t="s">
        <v>1847</v>
      </c>
      <c r="F247" s="39" t="s">
        <v>33</v>
      </c>
      <c r="G247" s="51" t="str">
        <f>VLOOKUP(F247,glossary!H:L,2,FALSE)</f>
        <v>Relative abundance indices</v>
      </c>
      <c r="H247" s="43" t="s">
        <v>33</v>
      </c>
      <c r="I247" s="57" t="str">
        <f t="shared" si="9"/>
        <v>mod_rai_tu_pl</v>
      </c>
      <c r="J247" s="54" t="s">
        <v>32</v>
      </c>
      <c r="K247" s="51" t="str">
        <f>VLOOKUP(F247,glossary!H:L,5,FALSE)</f>
        <v>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v>
      </c>
      <c r="L247" t="s">
        <v>1651</v>
      </c>
      <c r="M247" s="39" t="str">
        <f t="shared" si="10"/>
        <v>{{ mod_rai_tu_pl }}</v>
      </c>
      <c r="N247" t="s">
        <v>902</v>
      </c>
      <c r="O247" s="13" t="s">
        <v>1907</v>
      </c>
      <c r="P247" t="s">
        <v>4742</v>
      </c>
      <c r="Q247" t="str">
        <f t="shared" si="11"/>
        <v xml:space="preserve">    mod_rai_tu_pl: "&lt;a href=\"09_glossary.html#mod_rai\" target=\"_blank\" data-bs-toggle=\"tooltip\" data-bs-title=\"Relative abundance indices: An index of relative abundance. When observational data is converted to a detection rate (i.e., the frequency [count] of independent detections of a species within a distinct time period). An index can be a count of animals or any sign that is expected to vary with population size (Caughley, 1977; O'Brien, 2011).\"&gt;Relative abundance indices&lt;button type=\"button\" class=\"btn btn-bd-tip-info-hidden btn-sm position-relative\"&gt;.&lt;span class=\"position-absolute top-0 start-100 translate-middle\"&gt;{{ icon_info }}&lt;/span&gt;&lt;/button&gt;&lt;/a&gt;"</v>
      </c>
      <c r="R247" t="b" cm="1">
        <f t="array" ref="R247">SUMPRODUCT(--EXACT($J$2:$J$485,J247))&gt;1</f>
        <v>0</v>
      </c>
      <c r="S247" t="s">
        <v>5101</v>
      </c>
    </row>
    <row r="248" spans="1:19">
      <c r="A248" s="39">
        <v>1</v>
      </c>
      <c r="B248" s="39" t="s">
        <v>1127</v>
      </c>
      <c r="C248" s="39" t="s">
        <v>0</v>
      </c>
      <c r="D248" s="39" t="s">
        <v>1271</v>
      </c>
      <c r="E248" s="39" t="s">
        <v>1841</v>
      </c>
      <c r="F248" s="39" t="s">
        <v>447</v>
      </c>
      <c r="G248" s="51" t="str">
        <f>VLOOKUP(F248,glossary!H:L,2,FALSE)</f>
        <v>Zero-inflated negative binomial (ZINB) regression (McCullagh &amp; Nelder, 1989)</v>
      </c>
      <c r="H248" s="39" t="s">
        <v>447</v>
      </c>
      <c r="I248" s="57" t="str">
        <f t="shared" si="9"/>
        <v>mod_rai_zinb_tu_abrv</v>
      </c>
      <c r="J248" s="51" t="s">
        <v>1215</v>
      </c>
      <c r="K248" s="51" t="str">
        <f>VLOOKUP(F248,glossary!H:L,5,FALSE)</f>
        <v>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c r="L248" s="39" t="s">
        <v>1198</v>
      </c>
      <c r="M248" s="39" t="str">
        <f t="shared" si="10"/>
        <v>{{ mod_rai_zinb_tu_abrv }}</v>
      </c>
      <c r="N248" t="s">
        <v>902</v>
      </c>
      <c r="O248" s="13" t="s">
        <v>1907</v>
      </c>
      <c r="P248" t="s">
        <v>4742</v>
      </c>
      <c r="Q248" t="str">
        <f t="shared" si="11"/>
        <v xml:space="preserve">    mod_rai_zinb_tu_abrv: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indices]\"&gt;ZINB&lt;button type=\"button\" class=\"btn btn-bd-tip-info-hidden btn-sm position-relative\"&gt;.&lt;span class=\"position-absolute top-0 start-100 translate-middle\"&gt;{{ icon_info }}&lt;/span&gt;&lt;/button&gt;&lt;/a&gt;"</v>
      </c>
      <c r="R248" t="b" cm="1">
        <f t="array" ref="R248">SUMPRODUCT(--EXACT($J$2:$J$485,J248))&gt;1</f>
        <v>0</v>
      </c>
      <c r="S248" t="s">
        <v>5102</v>
      </c>
    </row>
    <row r="249" spans="1:19">
      <c r="A249" s="39">
        <v>3</v>
      </c>
      <c r="B249" s="39" t="s">
        <v>1481</v>
      </c>
      <c r="C249" s="39"/>
      <c r="D249" s="39" t="s">
        <v>1271</v>
      </c>
      <c r="E249" s="39" t="s">
        <v>828</v>
      </c>
      <c r="F249" s="39" t="s">
        <v>447</v>
      </c>
      <c r="G249" s="51" t="str">
        <f>VLOOKUP(F249,glossary!H:L,2,FALSE)</f>
        <v>Zero-inflated negative binomial (ZINB) regression (McCullagh &amp; Nelder, 1989)</v>
      </c>
      <c r="H249" s="43" t="s">
        <v>447</v>
      </c>
      <c r="I249" s="57" t="str">
        <f t="shared" si="9"/>
        <v>mod_rai_zinb_tu_ref</v>
      </c>
      <c r="J249" s="54" t="s">
        <v>55</v>
      </c>
      <c r="K249" s="51" t="str">
        <f>VLOOKUP(F249,glossary!H:L,5,FALSE)</f>
        <v>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v>
      </c>
      <c r="L249" t="s">
        <v>1646</v>
      </c>
      <c r="M249" s="39" t="str">
        <f t="shared" si="10"/>
        <v>{{ mod_rai_zinb_tu_ref }}</v>
      </c>
      <c r="N249" t="s">
        <v>902</v>
      </c>
      <c r="O249" s="13" t="s">
        <v>1907</v>
      </c>
      <c r="P249" t="s">
        <v>4742</v>
      </c>
      <c r="Q249" t="str">
        <f t="shared" si="11"/>
        <v xml:space="preserve">    mod_rai_zinb_tu_ref: "&lt;a href=\"09_glossary.html#mod_rai_zinb\" target=\"_blank\" data-bs-toggle=\"tooltip\" data-bs-title=\"Zero-inflated negative binomial (ZINB) regression (McCullagh &amp; Nelder, 1989): A regression model used in the setting of excess zeros (zero-inflation) and overdispersion. This approach is a two-part model, where the zero-inflation is modelled separately from the counts and assumes that the count (abundance) is 'conditional' on the zero-inflation model (occurrence) model. [relative abundance indices]\"&gt;Zero-inflated negative binomial (ZINB) regression (McCullagh &amp; Nelder, 1989)&lt;button type=\"button\" class=\"btn btn-bd-tip-info-hidden btn-sm position-relative\"&gt;.&lt;span class=\"position-absolute top-0 start-100 translate-middle\"&gt;{{ icon_info }}&lt;/span&gt;&lt;/button&gt;&lt;/a&gt;"</v>
      </c>
      <c r="R249" t="b" cm="1">
        <f t="array" ref="R249">SUMPRODUCT(--EXACT($J$2:$J$485,J249))&gt;1</f>
        <v>0</v>
      </c>
      <c r="S249" t="s">
        <v>5103</v>
      </c>
    </row>
    <row r="250" spans="1:19">
      <c r="A250" s="39">
        <v>1</v>
      </c>
      <c r="B250" s="39" t="s">
        <v>1127</v>
      </c>
      <c r="C250" s="39" t="s">
        <v>0</v>
      </c>
      <c r="D250" s="39" t="s">
        <v>1271</v>
      </c>
      <c r="E250" s="39" t="s">
        <v>1841</v>
      </c>
      <c r="F250" s="39" t="s">
        <v>450</v>
      </c>
      <c r="G250" s="51" t="str">
        <f>VLOOKUP(F250,glossary!H:L,2,FALSE)</f>
        <v>Zero-inflated Poisson (ZIP) regression (Lambert, 1992)</v>
      </c>
      <c r="H250" s="39" t="s">
        <v>450</v>
      </c>
      <c r="I250" s="57" t="str">
        <f t="shared" si="9"/>
        <v>mod_rai_zip_tu_abrv</v>
      </c>
      <c r="J250" s="51" t="s">
        <v>1216</v>
      </c>
      <c r="K250" s="51" t="str">
        <f>VLOOKUP(F250,glossary!H:L,5,FALSE)</f>
        <v>A regression model for count data that both follows the Poisson distribution and contains excess zeros (Lambert, 1992). ZIP models are only appropriate for data for which the overdispersion is not solely due to zero-inflation. [relative abundance indices]</v>
      </c>
      <c r="L250" s="39" t="s">
        <v>1199</v>
      </c>
      <c r="M250" s="39" t="str">
        <f t="shared" si="10"/>
        <v>{{ mod_rai_zip_tu_abrv }}</v>
      </c>
      <c r="N250" t="s">
        <v>902</v>
      </c>
      <c r="O250" s="13" t="s">
        <v>1907</v>
      </c>
      <c r="P250" t="s">
        <v>4742</v>
      </c>
      <c r="Q250" t="str">
        <f t="shared" si="11"/>
        <v xml:space="preserve">    mod_rai_zip_tu_abrv: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indices]\"&gt;ZIP&lt;button type=\"button\" class=\"btn btn-bd-tip-info-hidden btn-sm position-relative\"&gt;.&lt;span class=\"position-absolute top-0 start-100 translate-middle\"&gt;{{ icon_info }}&lt;/span&gt;&lt;/button&gt;&lt;/a&gt;"</v>
      </c>
      <c r="R250" t="b" cm="1">
        <f t="array" ref="R250">SUMPRODUCT(--EXACT($J$2:$J$485,J250))&gt;1</f>
        <v>0</v>
      </c>
      <c r="S250" t="s">
        <v>5104</v>
      </c>
    </row>
    <row r="251" spans="1:19">
      <c r="A251" s="39">
        <v>3</v>
      </c>
      <c r="B251" s="39" t="s">
        <v>1481</v>
      </c>
      <c r="C251" s="39"/>
      <c r="D251" s="39" t="s">
        <v>1271</v>
      </c>
      <c r="E251" s="39" t="s">
        <v>828</v>
      </c>
      <c r="F251" s="39" t="s">
        <v>450</v>
      </c>
      <c r="G251" s="51" t="str">
        <f>VLOOKUP(F251,glossary!H:L,2,FALSE)</f>
        <v>Zero-inflated Poisson (ZIP) regression (Lambert, 1992)</v>
      </c>
      <c r="H251" s="43" t="s">
        <v>450</v>
      </c>
      <c r="I251" s="57" t="str">
        <f t="shared" si="9"/>
        <v>mod_rai_zip_tu_ref</v>
      </c>
      <c r="J251" s="54" t="s">
        <v>54</v>
      </c>
      <c r="K251" s="51" t="str">
        <f>VLOOKUP(F251,glossary!H:L,5,FALSE)</f>
        <v>A regression model for count data that both follows the Poisson distribution and contains excess zeros (Lambert, 1992). ZIP models are only appropriate for data for which the overdispersion is not solely due to zero-inflation. [relative abundance indices]</v>
      </c>
      <c r="L251" t="s">
        <v>1645</v>
      </c>
      <c r="M251" s="39" t="str">
        <f t="shared" si="10"/>
        <v>{{ mod_rai_zip_tu_ref }}</v>
      </c>
      <c r="N251" t="s">
        <v>902</v>
      </c>
      <c r="O251" s="13" t="s">
        <v>1907</v>
      </c>
      <c r="P251" t="s">
        <v>4742</v>
      </c>
      <c r="Q251" t="str">
        <f t="shared" si="11"/>
        <v xml:space="preserve">    mod_rai_zip_tu_ref: "&lt;a href=\"09_glossary.html#mod_rai_zip\" target=\"_blank\" data-bs-toggle=\"tooltip\" data-bs-title=\"Zero-inflated Poisson (ZIP) regression (Lambert, 1992): A regression model for count data that both follows the Poisson distribution and contains excess zeros (Lambert, 1992). ZIP models are only appropriate for data for which the overdispersion is not solely due to zero-inflation. [relative abundance indices]\"&gt;Zero-inflated Poisson (ZIP) regression (Lambert, 1992)&lt;button type=\"button\" class=\"btn btn-bd-tip-info-hidden btn-sm position-relative\"&gt;.&lt;span class=\"position-absolute top-0 start-100 translate-middle\"&gt;{{ icon_info }}&lt;/span&gt;&lt;/button&gt;&lt;/a&gt;"</v>
      </c>
      <c r="R251" t="b" cm="1">
        <f t="array" ref="R251">SUMPRODUCT(--EXACT($J$2:$J$485,J251))&gt;1</f>
        <v>0</v>
      </c>
      <c r="S251" t="s">
        <v>5105</v>
      </c>
    </row>
    <row r="252" spans="1:19">
      <c r="A252" s="39">
        <v>1</v>
      </c>
      <c r="B252" s="39" t="s">
        <v>1127</v>
      </c>
      <c r="C252" s="39" t="s">
        <v>0</v>
      </c>
      <c r="D252" s="39" t="s">
        <v>1271</v>
      </c>
      <c r="E252" s="39" t="s">
        <v>1841</v>
      </c>
      <c r="F252" s="39" t="s">
        <v>16</v>
      </c>
      <c r="G252" s="51" t="str">
        <f>VLOOKUP(F252,glossary!H:L,2,FALSE)</f>
        <v>Random encounter model (REM) (Rowcliffe et al., 2008, 2013)</v>
      </c>
      <c r="H252" s="39" t="s">
        <v>16</v>
      </c>
      <c r="I252" s="57" t="str">
        <f t="shared" si="9"/>
        <v>mod_rem_tu_abrv</v>
      </c>
      <c r="J252" s="51" t="s">
        <v>1217</v>
      </c>
      <c r="K252" s="51" t="str">
        <f>VLOOKUP(F252,glossary!H:L,5,FALSE)</f>
        <v>A method used to estimate the density of unmarked populations; uses the rate of independent captures, an estimate of movement rate, average group size, and the area sampled by the remote camera.</v>
      </c>
      <c r="L252" s="39" t="s">
        <v>1200</v>
      </c>
      <c r="M252" s="39" t="str">
        <f t="shared" si="10"/>
        <v>{{ mod_rem_tu_abrv }}</v>
      </c>
      <c r="N252" t="s">
        <v>902</v>
      </c>
      <c r="O252" s="13" t="s">
        <v>1907</v>
      </c>
      <c r="P252" t="s">
        <v>4742</v>
      </c>
      <c r="Q252" t="str">
        <f t="shared" si="11"/>
        <v xml:space="preserve">    mod_rem_tu_abrv: "&lt;a href=\"09_glossary.html#mod_rem\" target=\"_blank\" data-bs-toggle=\"tooltip\" data-bs-title=\"Random encounter model (REM) (Rowcliffe et al., 2008, 2013): A method used to estimate the density of unmarked populations; uses the rate of independent captures, an estimate of movement rate, average group size, and the area sampled by the remote camera.\"&gt;REM&lt;button type=\"button\" class=\"btn btn-bd-tip-info-hidden btn-sm position-relative\"&gt;.&lt;span class=\"position-absolute top-0 start-100 translate-middle\"&gt;{{ icon_info }}&lt;/span&gt;&lt;/button&gt;&lt;/a&gt;"</v>
      </c>
      <c r="R252" t="b" cm="1">
        <f t="array" ref="R252">SUMPRODUCT(--EXACT($J$2:$J$485,J252))&gt;1</f>
        <v>0</v>
      </c>
      <c r="S252" t="s">
        <v>5106</v>
      </c>
    </row>
    <row r="253" spans="1:19">
      <c r="A253" s="39">
        <v>3</v>
      </c>
      <c r="B253" s="39" t="s">
        <v>1481</v>
      </c>
      <c r="C253" s="39"/>
      <c r="D253" s="39" t="s">
        <v>1271</v>
      </c>
      <c r="E253" s="39" t="s">
        <v>828</v>
      </c>
      <c r="F253" s="39" t="s">
        <v>16</v>
      </c>
      <c r="G253" s="51" t="str">
        <f>VLOOKUP(F253,glossary!H:L,2,FALSE)</f>
        <v>Random encounter model (REM) (Rowcliffe et al., 2008, 2013)</v>
      </c>
      <c r="H253" s="43" t="s">
        <v>16</v>
      </c>
      <c r="I253" s="57" t="str">
        <f t="shared" si="9"/>
        <v>mod_rem_tu_ref</v>
      </c>
      <c r="J253" s="54" t="s">
        <v>132</v>
      </c>
      <c r="K253" s="51" t="str">
        <f>VLOOKUP(F253,glossary!H:L,5,FALSE)</f>
        <v>A method used to estimate the density of unmarked populations; uses the rate of independent captures, an estimate of movement rate, average group size, and the area sampled by the remote camera.</v>
      </c>
      <c r="L253" t="s">
        <v>1644</v>
      </c>
      <c r="M253" s="39" t="str">
        <f t="shared" si="10"/>
        <v>{{ mod_rem_tu_ref }}</v>
      </c>
      <c r="N253" t="s">
        <v>902</v>
      </c>
      <c r="O253" s="13" t="s">
        <v>1907</v>
      </c>
      <c r="P253" t="s">
        <v>4742</v>
      </c>
      <c r="Q253" t="str">
        <f t="shared" si="11"/>
        <v xml:space="preserve">    mod_rem_tu_ref: "&lt;a href=\"09_glossary.html#mod_rem\" target=\"_blank\" data-bs-toggle=\"tooltip\" data-bs-title=\"Random encounter model (REM) (Rowcliffe et al., 2008, 2013): A method used to estimate the density of unmarked populations; uses the rate of independent captures, an estimate of movement rate, average group size, and the area sampled by the remote camera.\"&gt;Random encounter model (REM) (Rowcliffe et al., 2008, 2013)&lt;button type=\"button\" class=\"btn btn-bd-tip-info-hidden btn-sm position-relative\"&gt;.&lt;span class=\"position-absolute top-0 start-100 translate-middle\"&gt;{{ icon_info }}&lt;/span&gt;&lt;/button&gt;&lt;/a&gt;"</v>
      </c>
      <c r="R253" t="b" cm="1">
        <f t="array" ref="R253">SUMPRODUCT(--EXACT($J$2:$J$485,J253))&gt;1</f>
        <v>0</v>
      </c>
      <c r="S253" t="s">
        <v>5107</v>
      </c>
    </row>
    <row r="254" spans="1:19">
      <c r="A254" s="39">
        <v>1</v>
      </c>
      <c r="B254" s="39" t="s">
        <v>1127</v>
      </c>
      <c r="C254" s="39" t="s">
        <v>429</v>
      </c>
      <c r="D254" s="39" t="s">
        <v>1271</v>
      </c>
      <c r="E254" s="39" t="s">
        <v>1841</v>
      </c>
      <c r="F254" s="39" t="s">
        <v>14</v>
      </c>
      <c r="G254" s="51" t="str">
        <f>VLOOKUP(F254,glossary!H:L,2,FALSE)</f>
        <v>Random encounter and staying time (REST) model (Nakashima et al., 2018)</v>
      </c>
      <c r="H254" s="39" t="s">
        <v>14</v>
      </c>
      <c r="I254" s="57" t="str">
        <f t="shared" si="9"/>
        <v>mod_rest_tu_abrv</v>
      </c>
      <c r="J254" s="51" t="s">
        <v>1218</v>
      </c>
      <c r="K254" s="51" t="str">
        <f>VLOOKUP(F254,glossary!H:L,5,FALSE)</f>
        <v>A recent modification of the REM (Nakashima et al., 2018) that substitutes staying time (i.e., the cumulative time in the cameras' detection zone) for movement speed (staying time and movement speed are inversely proportional) (Cappelle et al., 2021).</v>
      </c>
      <c r="L254" s="39" t="s">
        <v>1201</v>
      </c>
      <c r="M254" s="39" t="str">
        <f t="shared" si="10"/>
        <v>{{ mod_rest_tu_abrv }}</v>
      </c>
      <c r="N254" t="s">
        <v>902</v>
      </c>
      <c r="O254" s="13" t="s">
        <v>1907</v>
      </c>
      <c r="P254" t="s">
        <v>4742</v>
      </c>
      <c r="Q254" t="str">
        <f t="shared" si="11"/>
        <v xml:space="preserve">    mod_rest_tu_abrv: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2021).\"&gt;REST&lt;button type=\"button\" class=\"btn btn-bd-tip-info-hidden btn-sm position-relative\"&gt;.&lt;span class=\"position-absolute top-0 start-100 translate-middle\"&gt;{{ icon_info }}&lt;/span&gt;&lt;/button&gt;&lt;/a&gt;"</v>
      </c>
      <c r="R254" t="b" cm="1">
        <f t="array" ref="R254">SUMPRODUCT(--EXACT($J$2:$J$485,J254))&gt;1</f>
        <v>0</v>
      </c>
      <c r="S254" t="s">
        <v>5108</v>
      </c>
    </row>
    <row r="255" spans="1:19">
      <c r="A255" s="39">
        <v>3</v>
      </c>
      <c r="B255" s="39" t="s">
        <v>1481</v>
      </c>
      <c r="C255" s="39"/>
      <c r="D255" s="39" t="s">
        <v>1271</v>
      </c>
      <c r="E255" s="39" t="s">
        <v>828</v>
      </c>
      <c r="F255" s="39" t="s">
        <v>14</v>
      </c>
      <c r="G255" s="51" t="str">
        <f>VLOOKUP(F255,glossary!H:L,2,FALSE)</f>
        <v>Random encounter and staying time (REST) model (Nakashima et al., 2018)</v>
      </c>
      <c r="H255" s="43" t="s">
        <v>14</v>
      </c>
      <c r="I255" s="57" t="str">
        <f t="shared" si="9"/>
        <v>mod_rest_tu_ref</v>
      </c>
      <c r="J255" s="54" t="s">
        <v>1484</v>
      </c>
      <c r="K255" s="51" t="str">
        <f>VLOOKUP(F255,glossary!H:L,5,FALSE)</f>
        <v>A recent modification of the REM (Nakashima et al., 2018) that substitutes staying time (i.e., the cumulative time in the cameras' detection zone) for movement speed (staying time and movement speed are inversely proportional) (Cappelle et al., 2021).</v>
      </c>
      <c r="L255" t="s">
        <v>1643</v>
      </c>
      <c r="M255" s="39" t="str">
        <f t="shared" si="10"/>
        <v>{{ mod_rest_tu_ref }}</v>
      </c>
      <c r="N255" t="s">
        <v>902</v>
      </c>
      <c r="O255" s="13" t="s">
        <v>1907</v>
      </c>
      <c r="P255" t="s">
        <v>4742</v>
      </c>
      <c r="Q255" t="str">
        <f t="shared" si="11"/>
        <v xml:space="preserve">    mod_rest_tu_ref: "&lt;a href=\"09_glossary.html#mod_rest\" target=\"_blank\" data-bs-toggle=\"tooltip\" data-bs-title=\"Random encounter and staying time (REST) model (Nakashima et al., 2018): A recent modification of the REM (Nakashima et al., 2018) that substitutes staying time (i.e., the cumulative time in the cameras' detection zone) for movement speed (staying time and movement speed are inversely proportional) (Cappelle et al., 2021).\"&gt;Random encounter and staying time (REST) model (Nakashima et al., 2018)&lt;button type=\"button\" class=\"btn btn-bd-tip-info-hidden btn-sm position-relative\"&gt;.&lt;span class=\"position-absolute top-0 start-100 translate-middle\"&gt;{{ icon_info }}&lt;/span&gt;&lt;/button&gt;&lt;/a&gt;"</v>
      </c>
      <c r="R255" t="b" cm="1">
        <f t="array" ref="R255">SUMPRODUCT(--EXACT($J$2:$J$485,J255))&gt;1</f>
        <v>0</v>
      </c>
      <c r="S255" t="s">
        <v>5109</v>
      </c>
    </row>
    <row r="256" spans="1:19">
      <c r="A256" s="39">
        <v>3</v>
      </c>
      <c r="B256" s="39" t="s">
        <v>1481</v>
      </c>
      <c r="C256" s="39"/>
      <c r="D256" s="39" t="s">
        <v>1271</v>
      </c>
      <c r="E256" s="39" t="s">
        <v>828</v>
      </c>
      <c r="F256" s="39" t="s">
        <v>466</v>
      </c>
      <c r="G256" s="51" t="str">
        <f>VLOOKUP(F256,glossary!H:L,2,FALSE)</f>
        <v>Royle-Nichols model (Royle &amp; Nichols, 2003; MacKenzie et al., 2006)</v>
      </c>
      <c r="H256" s="43" t="s">
        <v>466</v>
      </c>
      <c r="I256" s="57" t="str">
        <f t="shared" si="9"/>
        <v>mod_royle_nichols_tu_ref</v>
      </c>
      <c r="J256" s="54" t="s">
        <v>124</v>
      </c>
      <c r="K256" s="51" t="str">
        <f>VLOOKUP(F256,glossary!H:L,5,FALSE)</f>
        <v>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v>
      </c>
      <c r="L256" t="s">
        <v>1642</v>
      </c>
      <c r="M256" s="39" t="str">
        <f t="shared" si="10"/>
        <v>{{ mod_royle_nichols_tu_ref }}</v>
      </c>
      <c r="N256" t="s">
        <v>902</v>
      </c>
      <c r="O256" s="13" t="s">
        <v>1907</v>
      </c>
      <c r="P256" t="s">
        <v>4742</v>
      </c>
      <c r="Q256" t="str">
        <f t="shared" si="11"/>
        <v xml:space="preserve">    mod_royle_nichols_tu_ref: "&lt;a href=\"09_glossary.html#mod_royle_nichols\" target=\"_blank\" data-bs-toggle=\"tooltip\" data-bs-title=\"Royle-Nichols model (Royle &amp; Nichols, 2003; MacKenzie et al., 2006): A method used to estimate population abundance or density, which assumes that individuals are counted only once per sampling occasion (Royle, 2004), but that does not require all individuals to be marked. Royle-Nichols models are a type of site-structured model (i.e., that 'treat each camera as though it samples... [a] distinct population within a larger meta-population' [Clarke et al., 2023]).\"&gt;Royle-Nichols model (Royle &amp; Nichols, 2003; MacKenzie et al., 2006)&lt;button type=\"button\" class=\"btn btn-bd-tip-info-hidden btn-sm position-relative\"&gt;.&lt;span class=\"position-absolute top-0 start-100 translate-middle\"&gt;{{ icon_info }}&lt;/span&gt;&lt;/button&gt;&lt;/a&gt;"</v>
      </c>
      <c r="R256" t="b" cm="1">
        <f t="array" ref="R256">SUMPRODUCT(--EXACT($J$2:$J$485,J256))&gt;1</f>
        <v>0</v>
      </c>
      <c r="S256" t="s">
        <v>5110</v>
      </c>
    </row>
    <row r="257" spans="1:19">
      <c r="A257" s="39">
        <v>1</v>
      </c>
      <c r="B257" s="39" t="s">
        <v>1127</v>
      </c>
      <c r="C257" s="39" t="s">
        <v>0</v>
      </c>
      <c r="D257" s="39" t="s">
        <v>1271</v>
      </c>
      <c r="E257" s="39" t="s">
        <v>1841</v>
      </c>
      <c r="F257" s="39" t="s">
        <v>23</v>
      </c>
      <c r="G257" s="51" t="str">
        <f>VLOOKUP(F257,glossary!H:L,2,FALSE)</f>
        <v>Spatial count (SC) model / Unmarked spatial capture-recapture (Chandler &amp; Royle, 2013)</v>
      </c>
      <c r="H257" s="39" t="s">
        <v>23</v>
      </c>
      <c r="I257" s="57" t="str">
        <f t="shared" si="9"/>
        <v>mod_sc_tu_abrv</v>
      </c>
      <c r="J257" s="51" t="s">
        <v>1219</v>
      </c>
      <c r="K257" s="51" t="str">
        <f>VLOOKUP(F257,glossary!H:L,5,FALSE)</f>
        <v>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v>
      </c>
      <c r="L257" s="39" t="s">
        <v>1202</v>
      </c>
      <c r="M257" s="39" t="str">
        <f t="shared" si="10"/>
        <v>{{ mod_sc_tu_abrv }}</v>
      </c>
      <c r="N257" t="s">
        <v>902</v>
      </c>
      <c r="O257" s="13" t="s">
        <v>1907</v>
      </c>
      <c r="P257" t="s">
        <v>4742</v>
      </c>
      <c r="Q257" t="str">
        <f t="shared" si="11"/>
        <v xml:space="preserve">    mod_sc_tu_abrv: "&lt;a href=\"09_glossary.html#mod_sc\" target=\"_blank\" data-bs-toggle=\"tooltip\" data-bs-title=\"Spatial count (SC) model / Unmarked spatial capture-recapture (Chandler &amp; Royle, 2013):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density.\"&gt;SC&lt;button type=\"button\" class=\"btn btn-bd-tip-info-hidden btn-sm position-relative\"&gt;.&lt;span class=\"position-absolute top-0 start-100 translate-middle\"&gt;{{ icon_info }}&lt;/span&gt;&lt;/button&gt;&lt;/a&gt;"</v>
      </c>
      <c r="R257" t="b" cm="1">
        <f t="array" ref="R257">SUMPRODUCT(--EXACT($J$2:$J$485,J257))&gt;1</f>
        <v>0</v>
      </c>
      <c r="S257" t="s">
        <v>5111</v>
      </c>
    </row>
    <row r="258" spans="1:19">
      <c r="A258" s="39">
        <v>3</v>
      </c>
      <c r="B258" s="39" t="s">
        <v>1481</v>
      </c>
      <c r="C258" s="39"/>
      <c r="D258" s="39" t="s">
        <v>1271</v>
      </c>
      <c r="E258" s="39" t="s">
        <v>828</v>
      </c>
      <c r="F258" s="39" t="s">
        <v>23</v>
      </c>
      <c r="G258" s="51" t="str">
        <f>VLOOKUP(F258,glossary!H:L,2,FALSE)</f>
        <v>Spatial count (SC) model / Unmarked spatial capture-recapture (Chandler &amp; Royle, 2013)</v>
      </c>
      <c r="H258" s="43" t="s">
        <v>23</v>
      </c>
      <c r="I258" s="57" t="str">
        <f t="shared" ref="I258:I321" si="12">IF(D258="-","-",IF(E258&lt;&gt;"-",(H258&amp;"_"&amp;D258&amp;"_"&amp;E258),H258&amp;"_"&amp;D258))</f>
        <v>mod_sc_tu_ref</v>
      </c>
      <c r="J258" s="54" t="s">
        <v>441</v>
      </c>
      <c r="K258" s="51" t="str">
        <f>VLOOKUP(F258,glossary!H:L,5,FALSE)</f>
        <v>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v>
      </c>
      <c r="L258" t="s">
        <v>1641</v>
      </c>
      <c r="M258" s="39" t="str">
        <f t="shared" si="10"/>
        <v>{{ mod_sc_tu_ref }}</v>
      </c>
      <c r="N258" t="s">
        <v>902</v>
      </c>
      <c r="O258" s="13" t="s">
        <v>1907</v>
      </c>
      <c r="P258" t="s">
        <v>4742</v>
      </c>
      <c r="Q258" t="str">
        <f t="shared" si="11"/>
        <v xml:space="preserve">    mod_sc_tu_ref: "&lt;a href=\"09_glossary.html#mod_sc\" target=\"_blank\" data-bs-toggle=\"tooltip\" data-bs-title=\"Spatial count (SC) model / Unmarked spatial capture-recapture (Chandler &amp; Royle, 2013): A method used to estimate the density of unmarked populations; similar to SECR (Borchers &amp; Efford, 2008; Efford, 2004; Royle &amp; Young, 2008; Royle et al., 2009); however, SC models account for individuals' unknown identities using the spatial pattern of detections (Chandler &amp; Royle, 2013; Sun et al., 2022). SC uses trap-specific counts to estimate the location and number of activity centres to estimate density.\"&gt;Spatial count (SC) model / Unmarked spatial capture-recapture (Chandler &amp; Royle, 2013)&lt;button type=\"button\" class=\"btn btn-bd-tip-info-hidden btn-sm position-relative\"&gt;.&lt;span class=\"position-absolute top-0 start-100 translate-middle\"&gt;{{ icon_info }}&lt;/span&gt;&lt;/button&gt;&lt;/a&gt;"</v>
      </c>
      <c r="R258" t="b" cm="1">
        <f t="array" ref="R258">SUMPRODUCT(--EXACT($J$2:$J$485,J258))&gt;1</f>
        <v>0</v>
      </c>
      <c r="S258" t="s">
        <v>5112</v>
      </c>
    </row>
    <row r="259" spans="1:19">
      <c r="A259" s="39">
        <v>3</v>
      </c>
      <c r="B259" s="39" t="s">
        <v>1481</v>
      </c>
      <c r="C259" s="39"/>
      <c r="D259" s="39" t="s">
        <v>1271</v>
      </c>
      <c r="E259" s="39" t="s">
        <v>828</v>
      </c>
      <c r="F259" s="39" t="s">
        <v>28</v>
      </c>
      <c r="G259" s="51" t="str">
        <f>VLOOKUP(F259,glossary!H:L,2,FALSE)</f>
        <v>Spatially explicit capture-recapture (SECR) / Spatial capture-recapture (SCR) (Borchers &amp; Efford, 2008; Efford, 2004; Royle &amp; Young, 2008; Royle et al., 2009)</v>
      </c>
      <c r="H259" s="43" t="s">
        <v>28</v>
      </c>
      <c r="I259" s="57" t="str">
        <f t="shared" si="12"/>
        <v>mod_scr_secr_tu_ref</v>
      </c>
      <c r="J259" s="54" t="s">
        <v>555</v>
      </c>
      <c r="K259" s="51" t="str">
        <f>VLOOKUP(F259,glossary!H:L,5,FALSE)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L259" t="s">
        <v>1640</v>
      </c>
      <c r="M259" s="39" t="str">
        <f t="shared" si="10"/>
        <v>{{ mod_scr_secr_tu_ref }}</v>
      </c>
      <c r="N259" t="s">
        <v>902</v>
      </c>
      <c r="O259" s="13" t="s">
        <v>1907</v>
      </c>
      <c r="P259" t="s">
        <v>4742</v>
      </c>
      <c r="Q259" t="str">
        <f t="shared" si="11"/>
        <v xml:space="preserve">    mod_scr_secr_tu_ref: "&lt;a href=\"09_glossary.html#mod_scr_secr\"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 Spatial capture-recapture (SCR) (Borchers &amp; Efford, 2008; Efford, 2004; Royle &amp; Young, 2008; Royle et al., 2009)&lt;button type=\"button\" class=\"btn btn-bd-tip-info-hidden btn-sm position-relative\"&gt;.&lt;span class=\"position-absolute top-0 start-100 translate-middle\"&gt;{{ icon_info }}&lt;/span&gt;&lt;/button&gt;&lt;/a&gt;"</v>
      </c>
      <c r="R259" t="b" cm="1">
        <f t="array" ref="R259">SUMPRODUCT(--EXACT($J$2:$J$485,J259))&gt;1</f>
        <v>0</v>
      </c>
      <c r="S259" t="s">
        <v>5113</v>
      </c>
    </row>
    <row r="260" spans="1:19">
      <c r="A260" s="39">
        <v>1</v>
      </c>
      <c r="B260" s="39" t="s">
        <v>1127</v>
      </c>
      <c r="C260" s="39" t="s">
        <v>429</v>
      </c>
      <c r="D260" s="39" t="s">
        <v>1271</v>
      </c>
      <c r="E260" s="39" t="s">
        <v>1841</v>
      </c>
      <c r="F260" s="39" t="s">
        <v>28</v>
      </c>
      <c r="G260" s="51" t="str">
        <f>VLOOKUP(F260,glossary!H:L,2,FALSE)</f>
        <v>Spatially explicit capture-recapture (SECR) / Spatial capture-recapture (SCR) (Borchers &amp; Efford, 2008; Efford, 2004; Royle &amp; Young, 2008; Royle et al., 2009)</v>
      </c>
      <c r="H260" s="39" t="s">
        <v>1861</v>
      </c>
      <c r="I260" s="57" t="str">
        <f t="shared" si="12"/>
        <v>mod_scr_tu_abrv</v>
      </c>
      <c r="J260" s="51" t="s">
        <v>1806</v>
      </c>
      <c r="K260" s="51" t="str">
        <f>VLOOKUP(F260,glossary!H:L,5,FALSE)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L260" s="39" t="s">
        <v>1204</v>
      </c>
      <c r="M260" s="39" t="str">
        <f t="shared" ref="M260:M323" si="13">"{{ "&amp;I260&amp;" }}"</f>
        <v>{{ mod_scr_tu_abrv }}</v>
      </c>
      <c r="N260" t="s">
        <v>902</v>
      </c>
      <c r="O260" s="13" t="s">
        <v>1907</v>
      </c>
      <c r="P260" t="s">
        <v>4742</v>
      </c>
      <c r="Q260" t="str">
        <f t="shared" ref="Q260:Q323" si="14">IF(K260&lt;&gt;"-",("    "&amp;I260&amp;": "&amp;""""&amp;"&lt;a href=\"&amp;""""&amp;"09_glossary.html#"&amp;H260&amp;N260&amp;G260&amp;": "&amp;K260&amp;O260&amp;J260&amp;P260&amp;""""),"-")</f>
        <v xml:space="preserve">    mod_scr_tu_abrv: "&lt;a href=\"09_glossary.html#mod_scr\"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2022).\"&gt;SCR&lt;button type=\"button\" class=\"btn btn-bd-tip-info-hidden btn-sm position-relative\"&gt;.&lt;span class=\"position-absolute top-0 start-100 translate-middle\"&gt;{{ icon_info }}&lt;/span&gt;&lt;/button&gt;&lt;/a&gt;"</v>
      </c>
      <c r="R260" t="b" cm="1">
        <f t="array" ref="R260">SUMPRODUCT(--EXACT($J$2:$J$485,J260))&gt;1</f>
        <v>0</v>
      </c>
      <c r="S260" t="s">
        <v>5114</v>
      </c>
    </row>
    <row r="261" spans="1:19">
      <c r="A261" s="39">
        <v>1</v>
      </c>
      <c r="B261" s="39" t="s">
        <v>1127</v>
      </c>
      <c r="C261" s="39"/>
      <c r="D261" s="39" t="s">
        <v>1270</v>
      </c>
      <c r="E261" s="39" t="s">
        <v>1845</v>
      </c>
      <c r="F261" s="39" t="s">
        <v>28</v>
      </c>
      <c r="G261" s="51" t="str">
        <f>VLOOKUP(F261,glossary!H:L,2,FALSE)</f>
        <v>Spatially explicit capture-recapture (SECR) / Spatial capture-recapture (SCR) (Borchers &amp; Efford, 2008; Efford, 2004; Royle &amp; Young, 2008; Royle et al., 2009)</v>
      </c>
      <c r="H261" s="39" t="s">
        <v>1862</v>
      </c>
      <c r="I261" s="57" t="str">
        <f t="shared" si="12"/>
        <v>mod_secr_tl_modtxt</v>
      </c>
      <c r="J261" s="51" t="s">
        <v>1469</v>
      </c>
      <c r="K261" s="51" t="str">
        <f>VLOOKUP(F261,glossary!H:L,5,FALSE)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L261" s="40" t="s">
        <v>1470</v>
      </c>
      <c r="M261" s="39" t="str">
        <f t="shared" si="13"/>
        <v>{{ mod_secr_tl_modtxt }}</v>
      </c>
      <c r="N261" t="s">
        <v>902</v>
      </c>
      <c r="O261" s="13" t="s">
        <v>1907</v>
      </c>
      <c r="P261" t="s">
        <v>4742</v>
      </c>
      <c r="Q261" t="str">
        <f t="shared" si="14"/>
        <v xml:space="preserve">    mod_secr_tl_modtxt: "&lt;a href=\"09_glossary.html#mod_secr\"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2022).\"&gt;spatially explicit capture-recapture (SECR) models&lt;button type=\"button\" class=\"btn btn-bd-tip-info-hidden btn-sm position-relative\"&gt;.&lt;span class=\"position-absolute top-0 start-100 translate-middle\"&gt;{{ icon_info }}&lt;/span&gt;&lt;/button&gt;&lt;/a&gt;"</v>
      </c>
      <c r="R261" t="b" cm="1">
        <f t="array" ref="R261">SUMPRODUCT(--EXACT($J$2:$J$485,J261))&gt;1</f>
        <v>0</v>
      </c>
      <c r="S261" t="s">
        <v>5115</v>
      </c>
    </row>
    <row r="262" spans="1:19">
      <c r="A262" s="39">
        <v>1</v>
      </c>
      <c r="B262" s="39" t="s">
        <v>1127</v>
      </c>
      <c r="C262" s="39" t="s">
        <v>0</v>
      </c>
      <c r="D262" s="39" t="s">
        <v>1271</v>
      </c>
      <c r="E262" s="39" t="s">
        <v>1841</v>
      </c>
      <c r="F262" s="39" t="s">
        <v>28</v>
      </c>
      <c r="G262" s="51" t="str">
        <f>VLOOKUP(F262,glossary!H:L,2,FALSE)</f>
        <v>Spatially explicit capture-recapture (SECR) / Spatial capture-recapture (SCR) (Borchers &amp; Efford, 2008; Efford, 2004; Royle &amp; Young, 2008; Royle et al., 2009)</v>
      </c>
      <c r="H262" s="39" t="s">
        <v>1862</v>
      </c>
      <c r="I262" s="57" t="str">
        <f t="shared" si="12"/>
        <v>mod_secr_tu_abrv</v>
      </c>
      <c r="J262" s="51" t="s">
        <v>1220</v>
      </c>
      <c r="K262" s="51" t="str">
        <f>VLOOKUP(F262,glossary!H:L,5,FALSE)</f>
        <v>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v>
      </c>
      <c r="L262" s="39" t="s">
        <v>1203</v>
      </c>
      <c r="M262" s="39" t="str">
        <f t="shared" si="13"/>
        <v>{{ mod_secr_tu_abrv }}</v>
      </c>
      <c r="N262" t="s">
        <v>902</v>
      </c>
      <c r="O262" s="13" t="s">
        <v>1907</v>
      </c>
      <c r="P262" t="s">
        <v>4742</v>
      </c>
      <c r="Q262" t="str">
        <f t="shared" si="14"/>
        <v xml:space="preserve">    mod_secr_tu_abrv: "&lt;a href=\"09_glossary.html#mod_secr\" target=\"_blank\" data-bs-toggle=\"tooltip\" data-bs-title=\"Spatially explicit capture-recapture (SECR) / Spatial capture-recapture (SCR) (Borchers &amp; Efford, 2008; Efford, 2004; Royle &amp; Young, 2008; Royle et al., 2009): The SECR (or SCR) method is used to estimate the density of marked populations; an extension of traditional capture-recapture (CR; Karanth, 1995; Karanth &amp; Nichols, 1998) models (Karanth, 1995; Karanth &amp; Nichols, 1998) that explicitly accounts for camera location and animal movement (Burgar et al., 2018). SECR models use spatially referenced individual capture histories to infer where animals' home range centres are, assuming that detection probability decreases with increasing distance between cameras and home range centres (Clarke et al., 2023). SECR models can be implemented using different statistical frameworks, including Bayesian estimation (Royle and Young, 2008; Morin et al., 2022).\"&gt;SECR&lt;button type=\"button\" class=\"btn btn-bd-tip-info-hidden btn-sm position-relative\"&gt;.&lt;span class=\"position-absolute top-0 start-100 translate-middle\"&gt;{{ icon_info }}&lt;/span&gt;&lt;/button&gt;&lt;/a&gt;"</v>
      </c>
      <c r="R262" t="b" cm="1">
        <f t="array" ref="R262">SUMPRODUCT(--EXACT($J$2:$J$485,J262))&gt;1</f>
        <v>0</v>
      </c>
      <c r="S262" t="s">
        <v>5116</v>
      </c>
    </row>
    <row r="263" spans="1:19">
      <c r="A263" s="39">
        <v>1</v>
      </c>
      <c r="B263" s="39" t="s">
        <v>1127</v>
      </c>
      <c r="C263" s="39" t="s">
        <v>429</v>
      </c>
      <c r="D263" s="39" t="s">
        <v>1271</v>
      </c>
      <c r="E263" s="39" t="s">
        <v>1841</v>
      </c>
      <c r="F263" s="39" t="s">
        <v>25</v>
      </c>
      <c r="G263" s="51" t="str">
        <f>VLOOKUP(F263,glossary!H:L,2,FALSE)</f>
        <v>Spatial mark-resight (SMR) (Chandler &amp; Royle, 2013; Sollmann et al., 2013a, 2013b)</v>
      </c>
      <c r="H263" s="39" t="s">
        <v>25</v>
      </c>
      <c r="I263" s="57" t="str">
        <f t="shared" si="12"/>
        <v>mod_smr_tu_abrv</v>
      </c>
      <c r="J263" s="51" t="s">
        <v>1221</v>
      </c>
      <c r="K263" s="51" t="str">
        <f>VLOOKUP(F263,glossary!H:L,5,FALSE)</f>
        <v>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c r="L263" s="39" t="s">
        <v>1205</v>
      </c>
      <c r="M263" s="39" t="str">
        <f t="shared" si="13"/>
        <v>{{ mod_smr_tu_abrv }}</v>
      </c>
      <c r="N263" t="s">
        <v>902</v>
      </c>
      <c r="O263" s="13" t="s">
        <v>1907</v>
      </c>
      <c r="P263" t="s">
        <v>4742</v>
      </c>
      <c r="Q263" t="str">
        <f t="shared" si="14"/>
        <v xml:space="preserve">    mod_smr_tu_abrv: "&lt;a href=\"09_glossary.html#mod_smr\" target=\"_blank\" data-bs-toggle=\"tooltip\" data-bs-title=\"Spatial mark-resight (SMR) (Chandler &amp; Royle, 2013; Sollmann et al., 2013a, 2013b):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2022).\"&gt;SMR&lt;button type=\"button\" class=\"btn btn-bd-tip-info-hidden btn-sm position-relative\"&gt;.&lt;span class=\"position-absolute top-0 start-100 translate-middle\"&gt;{{ icon_info }}&lt;/span&gt;&lt;/button&gt;&lt;/a&gt;"</v>
      </c>
      <c r="R263" t="b" cm="1">
        <f t="array" ref="R263">SUMPRODUCT(--EXACT($J$2:$J$485,J263))&gt;1</f>
        <v>0</v>
      </c>
      <c r="S263" t="s">
        <v>5117</v>
      </c>
    </row>
    <row r="264" spans="1:19">
      <c r="A264" s="39">
        <v>3</v>
      </c>
      <c r="B264" s="39" t="s">
        <v>1481</v>
      </c>
      <c r="C264" s="39"/>
      <c r="D264" s="39" t="s">
        <v>1271</v>
      </c>
      <c r="E264" s="39" t="s">
        <v>828</v>
      </c>
      <c r="F264" s="39" t="s">
        <v>25</v>
      </c>
      <c r="G264" s="51" t="str">
        <f>VLOOKUP(F264,glossary!H:L,2,FALSE)</f>
        <v>Spatial mark-resight (SMR) (Chandler &amp; Royle, 2013; Sollmann et al., 2013a, 2013b)</v>
      </c>
      <c r="H264" s="43" t="s">
        <v>25</v>
      </c>
      <c r="I264" s="57" t="str">
        <f t="shared" si="12"/>
        <v>mod_smr_tu_ref</v>
      </c>
      <c r="J264" s="54" t="s">
        <v>105</v>
      </c>
      <c r="K264" s="51" t="str">
        <f>VLOOKUP(F264,glossary!H:L,5,FALSE)</f>
        <v>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v>
      </c>
      <c r="L264" t="s">
        <v>1639</v>
      </c>
      <c r="M264" s="39" t="str">
        <f t="shared" si="13"/>
        <v>{{ mod_smr_tu_ref }}</v>
      </c>
      <c r="N264" t="s">
        <v>902</v>
      </c>
      <c r="O264" s="13" t="s">
        <v>1907</v>
      </c>
      <c r="P264" t="s">
        <v>4742</v>
      </c>
      <c r="Q264" t="str">
        <f t="shared" si="14"/>
        <v xml:space="preserve">    mod_smr_tu_ref: "&lt;a href=\"09_glossary.html#mod_smr\" target=\"_blank\" data-bs-toggle=\"tooltip\" data-bs-title=\"Spatial mark-resight (SMR) (Chandler &amp; Royle, 2013; Sollmann et al., 2013a, 2013b): A method used to estimate the density of 'partially marked populations by combining... [detection] histories of marked [individuals] and counts of unmarked [individuals]' (Doran-Myers, 2018) over several occasions (Sollman et al., 2013a; Rich et al., 2014; Whittington et al., 2018). SMR models can be implemented using different statistical frameworks, including Bayesian estimation (Royle and Young, 2008; Morin et al., 2022).\"&gt;Spatial mark-resight (SMR) (Chandler &amp; Royle, 2013; Sollmann et al., 2013a, 2013b)&lt;button type=\"button\" class=\"btn btn-bd-tip-info-hidden btn-sm position-relative\"&gt;.&lt;span class=\"position-absolute top-0 start-100 translate-middle\"&gt;{{ icon_info }}&lt;/span&gt;&lt;/button&gt;&lt;/a&gt;"</v>
      </c>
      <c r="R264" t="b" cm="1">
        <f t="array" ref="R264">SUMPRODUCT(--EXACT($J$2:$J$485,J264))&gt;1</f>
        <v>0</v>
      </c>
      <c r="S264" t="s">
        <v>5118</v>
      </c>
    </row>
    <row r="265" spans="1:19">
      <c r="A265" s="39">
        <v>3</v>
      </c>
      <c r="B265" s="39" t="s">
        <v>1481</v>
      </c>
      <c r="C265" s="39"/>
      <c r="D265" s="39" t="s">
        <v>1271</v>
      </c>
      <c r="E265" s="39" t="s">
        <v>828</v>
      </c>
      <c r="F265" s="39" t="s">
        <v>6</v>
      </c>
      <c r="G265" s="51" t="str">
        <f>VLOOKUP(F265,glossary!H:L,2,FALSE)</f>
        <v>Space-to-event (STE) model (Moeller et al., 2018)</v>
      </c>
      <c r="H265" s="43" t="s">
        <v>6</v>
      </c>
      <c r="I265" s="57" t="str">
        <f t="shared" si="12"/>
        <v>mod_ste_tu_ref</v>
      </c>
      <c r="J265" s="54" t="s">
        <v>109</v>
      </c>
      <c r="K265" s="51" t="str">
        <f>VLOOKUP(F265,glossary!H:L,5,FALSE)</f>
        <v>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v>
      </c>
      <c r="L265" t="s">
        <v>1638</v>
      </c>
      <c r="M265" s="39" t="str">
        <f t="shared" si="13"/>
        <v>{{ mod_ste_tu_ref }}</v>
      </c>
      <c r="N265" t="s">
        <v>902</v>
      </c>
      <c r="O265" s="13" t="s">
        <v>1907</v>
      </c>
      <c r="P265" t="s">
        <v>4742</v>
      </c>
      <c r="Q265" t="str">
        <f t="shared" si="14"/>
        <v xml:space="preserve">    mod_ste_tu_ref: "&lt;a href=\"09_glossary.html#mod_ste\" target=\"_blank\" data-bs-toggle=\"tooltip\" data-bs-title=\"Space-to-event (STE) model (Moeller et al., 2018): A method used to estimate abundance or density that accounts for variable detection probability through the use of time-lapse images and is unaffected by animal movement rates (collapses sampling intervals to an instant in time, and thus estimates are unaffected by animal movement rates) (Moeller et al., 2018).\"&gt;Space-to-event (STE) model (Moeller et al., 2018)&lt;button type=\"button\" class=\"btn btn-bd-tip-info-hidden btn-sm position-relative\"&gt;.&lt;span class=\"position-absolute top-0 start-100 translate-middle\"&gt;{{ icon_info }}&lt;/span&gt;&lt;/button&gt;&lt;/a&gt;"</v>
      </c>
      <c r="R265" t="b" cm="1">
        <f t="array" ref="R265">SUMPRODUCT(--EXACT($J$2:$J$485,J265))&gt;1</f>
        <v>0</v>
      </c>
      <c r="S265" t="s">
        <v>5119</v>
      </c>
    </row>
    <row r="266" spans="1:19">
      <c r="A266" s="39">
        <v>3</v>
      </c>
      <c r="B266" s="39" t="s">
        <v>1481</v>
      </c>
      <c r="C266" s="39"/>
      <c r="D266" s="39" t="s">
        <v>1271</v>
      </c>
      <c r="E266" s="39" t="s">
        <v>828</v>
      </c>
      <c r="F266" s="39" t="s">
        <v>12</v>
      </c>
      <c r="G266" s="51" t="str">
        <f>VLOOKUP(F266,glossary!H:L,2,FALSE)</f>
        <v>Time in front of the camera (TIFC) (Huggard, 2018; Warbington &amp; Boyce, 2020; tested in Becker et al., 2022)</v>
      </c>
      <c r="H266" s="43" t="s">
        <v>12</v>
      </c>
      <c r="I266" s="57" t="str">
        <f t="shared" si="12"/>
        <v>mod_tifc_tu_ref</v>
      </c>
      <c r="J266" s="54" t="s">
        <v>81</v>
      </c>
      <c r="K266" s="51" t="str">
        <f>VLOOKUP(F266,glossary!H:L,5,FALSE)</f>
        <v>A method used to estimate density that treats camera image data as quadrat samples (Becker et al., 2022).</v>
      </c>
      <c r="L266" t="s">
        <v>1637</v>
      </c>
      <c r="M266" s="39" t="str">
        <f t="shared" si="13"/>
        <v>{{ mod_tifc_tu_ref }}</v>
      </c>
      <c r="N266" t="s">
        <v>902</v>
      </c>
      <c r="O266" s="13" t="s">
        <v>1907</v>
      </c>
      <c r="P266" t="s">
        <v>4742</v>
      </c>
      <c r="Q266" t="str">
        <f t="shared" si="14"/>
        <v xml:space="preserve">    mod_tifc_tu_ref: "&lt;a href=\"09_glossary.html#mod_tifc\" target=\"_blank\" data-bs-toggle=\"tooltip\" data-bs-title=\"Time in front of the camera (TIFC) (Huggard, 2018; Warbington &amp; Boyce, 2020; tested in Becker et al., 2022): A method used to estimate density that treats camera image data as quadrat samples (Becker et al., 2022).\"&gt;Time in front of the camera (TIFC) (Huggard, 2018; Warbington &amp; Boyce, 2020; tested in Becker et al., 2022)&lt;button type=\"button\" class=\"btn btn-bd-tip-info-hidden btn-sm position-relative\"&gt;.&lt;span class=\"position-absolute top-0 start-100 translate-middle\"&gt;{{ icon_info }}&lt;/span&gt;&lt;/button&gt;&lt;/a&gt;"</v>
      </c>
      <c r="R266" t="b" cm="1">
        <f t="array" ref="R266">SUMPRODUCT(--EXACT($J$2:$J$485,J266))&gt;1</f>
        <v>0</v>
      </c>
      <c r="S266" t="s">
        <v>5120</v>
      </c>
    </row>
    <row r="267" spans="1:19">
      <c r="A267" s="39">
        <v>3</v>
      </c>
      <c r="B267" s="39" t="s">
        <v>1481</v>
      </c>
      <c r="C267" s="39"/>
      <c r="D267" s="39" t="s">
        <v>1271</v>
      </c>
      <c r="E267" s="39" t="s">
        <v>828</v>
      </c>
      <c r="F267" s="39" t="s">
        <v>8</v>
      </c>
      <c r="G267" s="51" t="str">
        <f>VLOOKUP(F267,glossary!H:L,2,FALSE)</f>
        <v>Time-to-event (TTE) model (Moeller et al., 2018)</v>
      </c>
      <c r="H267" s="43" t="s">
        <v>8</v>
      </c>
      <c r="I267" s="57" t="str">
        <f t="shared" si="12"/>
        <v>mod_tte_tu_ref</v>
      </c>
      <c r="J267" s="54" t="s">
        <v>78</v>
      </c>
      <c r="K267" s="51" t="str">
        <f>VLOOKUP(F267,glossary!H:L,5,FALSE)</f>
        <v>A method used to estimate abundance or density from the detection rate while accounting for animal movement rates (Moeller et al., 2018). The TTE model assumes perfect detection (though there is a model extension to account for imperfect detection that requires further testing).</v>
      </c>
      <c r="L267" t="s">
        <v>1636</v>
      </c>
      <c r="M267" s="39" t="str">
        <f t="shared" si="13"/>
        <v>{{ mod_tte_tu_ref }}</v>
      </c>
      <c r="N267" t="s">
        <v>902</v>
      </c>
      <c r="O267" s="13" t="s">
        <v>1907</v>
      </c>
      <c r="P267" t="s">
        <v>4742</v>
      </c>
      <c r="Q267" t="str">
        <f t="shared" si="14"/>
        <v xml:space="preserve">    mod_tte_tu_ref: "&lt;a href=\"09_glossary.html#mod_tte\" target=\"_blank\" data-bs-toggle=\"tooltip\" data-bs-title=\"Time-to-event (TTE) model (Moeller et al., 2018): A method used to estimate abundance or density from the detection rate while accounting for animal movement rates (Moeller et al., 2018). The TTE model assumes perfect detection (though there is a model extension to account for imperfect detection that requires further testing).\"&gt;Time-to-event (TTE) model (Moeller et al., 2018)&lt;button type=\"button\" class=\"btn btn-bd-tip-info-hidden btn-sm position-relative\"&gt;.&lt;span class=\"position-absolute top-0 start-100 translate-middle\"&gt;{{ icon_info }}&lt;/span&gt;&lt;/button&gt;&lt;/a&gt;"</v>
      </c>
      <c r="R267" t="b" cm="1">
        <f t="array" ref="R267">SUMPRODUCT(--EXACT($J$2:$J$485,J267))&gt;1</f>
        <v>0</v>
      </c>
      <c r="S267" t="s">
        <v>5121</v>
      </c>
    </row>
    <row r="268" spans="1:19">
      <c r="A268" s="39">
        <v>3</v>
      </c>
      <c r="B268" s="39" t="s">
        <v>1481</v>
      </c>
      <c r="C268" s="39"/>
      <c r="D268" s="39" t="s">
        <v>1270</v>
      </c>
      <c r="E268" s="39" t="s">
        <v>1016</v>
      </c>
      <c r="F268" s="39" t="s">
        <v>467</v>
      </c>
      <c r="G268" s="51" t="str">
        <f>VLOOKUP(F268,glossary!H:L,2,FALSE)</f>
        <v>Zero-inflation</v>
      </c>
      <c r="H268" s="43" t="s">
        <v>467</v>
      </c>
      <c r="I268" s="57" t="str">
        <f t="shared" si="12"/>
        <v>mod_zero_inflation_tl</v>
      </c>
      <c r="J268" s="55" t="s">
        <v>997</v>
      </c>
      <c r="K268" s="51" t="str">
        <f>VLOOKUP(F268,glossary!H:L,5,FALSE)</f>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c r="L268" t="s">
        <v>1635</v>
      </c>
      <c r="M268" s="39" t="str">
        <f t="shared" si="13"/>
        <v>{{ mod_zero_inflation_tl }}</v>
      </c>
      <c r="N268" t="s">
        <v>902</v>
      </c>
      <c r="O268" s="13" t="s">
        <v>1907</v>
      </c>
      <c r="P268" t="s">
        <v>4742</v>
      </c>
      <c r="Q268" t="str">
        <f t="shared" si="14"/>
        <v xml:space="preserve">    mod_zero_inflation_tl: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v>
      </c>
      <c r="R268" t="b" cm="1">
        <f t="array" ref="R268">SUMPRODUCT(--EXACT($J$2:$J$485,J268))&gt;1</f>
        <v>0</v>
      </c>
      <c r="S268" t="s">
        <v>5122</v>
      </c>
    </row>
    <row r="269" spans="1:19">
      <c r="A269" s="39">
        <v>3</v>
      </c>
      <c r="B269" s="39" t="s">
        <v>1481</v>
      </c>
      <c r="C269" s="39"/>
      <c r="D269" s="39" t="s">
        <v>1271</v>
      </c>
      <c r="E269" s="39" t="s">
        <v>1016</v>
      </c>
      <c r="F269" s="39" t="s">
        <v>467</v>
      </c>
      <c r="G269" s="51" t="str">
        <f>VLOOKUP(F269,glossary!H:L,2,FALSE)</f>
        <v>Zero-inflation</v>
      </c>
      <c r="H269" s="43" t="s">
        <v>467</v>
      </c>
      <c r="I269" s="57" t="str">
        <f t="shared" si="12"/>
        <v>mod_zero_inflation_tu</v>
      </c>
      <c r="J269" s="54" t="s">
        <v>52</v>
      </c>
      <c r="K269" s="51" t="str">
        <f>VLOOKUP(F269,glossary!H:L,5,FALSE)</f>
        <v>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v>
      </c>
      <c r="L269" t="s">
        <v>1634</v>
      </c>
      <c r="M269" s="39" t="str">
        <f t="shared" si="13"/>
        <v>{{ mod_zero_inflation_tu }}</v>
      </c>
      <c r="N269" t="s">
        <v>902</v>
      </c>
      <c r="O269" s="13" t="s">
        <v>1907</v>
      </c>
      <c r="P269" t="s">
        <v>4742</v>
      </c>
      <c r="Q269" t="str">
        <f t="shared" si="14"/>
        <v xml:space="preserve">    mod_zero_inflation_tu: "&lt;a href=\"09_glossary.html#mod_zero_inflation\" target=\"_blank\" data-bs-toggle=\"tooltip\" data-bs-title=\"Zero-inflation: An excess of zeros that is 'so large that those expected in standard distributions (e.g., normal, Poisson, binomial, negative binomial and beta)' (Heilbron, 1994) violate the assumptions of such distributions (Martin et al., 2005). Excess zeroes can be a result of ecological effects ('true' zeros) or due to sampling or observer error ('false zeros') (Martin et al., 2005). Excess zeroes contribute to overdispersion, but they don't necessarily account for all excess variability (Blasco-Moreno et al., 2019).\"&gt;Zero-inflation&lt;button type=\"button\" class=\"btn btn-bd-tip-info-hidden btn-sm position-relative\"&gt;.&lt;span class=\"position-absolute top-0 start-100 translate-middle\"&gt;{{ icon_info }}&lt;/span&gt;&lt;/button&gt;&lt;/a&gt;"</v>
      </c>
      <c r="R269" t="b" cm="1">
        <f t="array" ref="R269">SUMPRODUCT(--EXACT($J$2:$J$485,J269))&gt;1</f>
        <v>0</v>
      </c>
      <c r="S269" t="s">
        <v>5123</v>
      </c>
    </row>
    <row r="270" spans="1:19">
      <c r="A270" s="39">
        <v>3</v>
      </c>
      <c r="B270" s="39" t="s">
        <v>1481</v>
      </c>
      <c r="C270" s="39"/>
      <c r="D270" s="39" t="s">
        <v>1271</v>
      </c>
      <c r="E270" s="39" t="s">
        <v>1016</v>
      </c>
      <c r="F270" s="39" t="s">
        <v>1288</v>
      </c>
      <c r="G270" s="51" t="str">
        <f>VLOOKUP(F270,glossary!H:L,2,FALSE)</f>
        <v>Northing Camera Location</v>
      </c>
      <c r="H270" s="43" t="s">
        <v>1288</v>
      </c>
      <c r="I270" s="57" t="str">
        <f t="shared" si="12"/>
        <v>northing_cam_location_tu</v>
      </c>
      <c r="J270" s="54" t="s">
        <v>710</v>
      </c>
      <c r="K270" s="51" t="str">
        <f>VLOOKUP(F270,glossary!H:L,5,FALSE)</f>
        <v>The northing UTM coordinate of the camera location (e.g., '5962006'). Record using the NAD83 datum. Leave blank if recording the Latitude instead.</v>
      </c>
      <c r="L270" t="s">
        <v>1633</v>
      </c>
      <c r="M270" s="39" t="str">
        <f t="shared" si="13"/>
        <v>{{ northing_cam_location_tu }}</v>
      </c>
      <c r="N270" t="s">
        <v>902</v>
      </c>
      <c r="O270" s="13" t="s">
        <v>1907</v>
      </c>
      <c r="P270" t="s">
        <v>4742</v>
      </c>
      <c r="Q270" t="str">
        <f t="shared" si="14"/>
        <v xml:space="preserve">    northing_cam_location_tu: "&lt;a href=\"09_glossary.html#northing_cam_location\" target=\"_blank\" data-bs-toggle=\"tooltip\" data-bs-title=\"Northing Camera Location: The northing UTM coordinate of the camera location (e.g., '5962006'). Record using the NAD83 datum. Leave blank if recording the Latitude instead.\"&gt;Northing Camera Location&lt;button type=\"button\" class=\"btn btn-bd-tip-info-hidden btn-sm position-relative\"&gt;.&lt;span class=\"position-absolute top-0 start-100 translate-middle\"&gt;{{ icon_info }}&lt;/span&gt;&lt;/button&gt;&lt;/a&gt;"</v>
      </c>
      <c r="R270" t="b" cm="1">
        <f t="array" ref="R270">SUMPRODUCT(--EXACT($J$2:$J$485,J270))&gt;1</f>
        <v>0</v>
      </c>
      <c r="S270" t="s">
        <v>5124</v>
      </c>
    </row>
    <row r="271" spans="1:19">
      <c r="A271" s="39">
        <v>3</v>
      </c>
      <c r="B271" s="39" t="s">
        <v>1481</v>
      </c>
      <c r="C271" s="39"/>
      <c r="D271" s="39" t="s">
        <v>1271</v>
      </c>
      <c r="E271" s="39" t="s">
        <v>1016</v>
      </c>
      <c r="F271" s="39" t="s">
        <v>345</v>
      </c>
      <c r="G271" s="51" t="str">
        <f>VLOOKUP(F271,glossary!H:L,2,FALSE)</f>
        <v># Of Images</v>
      </c>
      <c r="H271" s="43" t="s">
        <v>345</v>
      </c>
      <c r="I271" s="57" t="str">
        <f t="shared" si="12"/>
        <v>number_of_images_tu</v>
      </c>
      <c r="J271" s="54" t="s">
        <v>756</v>
      </c>
      <c r="K271" s="51" t="str">
        <f>VLOOKUP(F271,glossary!H:L,5,FALSE)</f>
        <v>The number of images on an SD card.</v>
      </c>
      <c r="L271" t="s">
        <v>1632</v>
      </c>
      <c r="M271" s="39" t="str">
        <f t="shared" si="13"/>
        <v>{{ number_of_images_tu }}</v>
      </c>
      <c r="N271" t="s">
        <v>902</v>
      </c>
      <c r="O271" s="13" t="s">
        <v>1907</v>
      </c>
      <c r="P271" t="s">
        <v>4742</v>
      </c>
      <c r="Q271" t="str">
        <f t="shared" si="14"/>
        <v xml:space="preserve">    number_of_images_tu: "&lt;a href=\"09_glossary.html#number_of_images\" target=\"_blank\" data-bs-toggle=\"tooltip\" data-bs-title=\"# Of Images: The number of images on an SD card.\"&gt;# Of Images&lt;button type=\"button\" class=\"btn btn-bd-tip-info-hidden btn-sm position-relative\"&gt;.&lt;span class=\"position-absolute top-0 start-100 translate-middle\"&gt;{{ icon_info }}&lt;/span&gt;&lt;/button&gt;&lt;/a&gt;"</v>
      </c>
      <c r="R271" t="b" cm="1">
        <f t="array" ref="R271">SUMPRODUCT(--EXACT($J$2:$J$485,J271))&gt;1</f>
        <v>0</v>
      </c>
      <c r="S271" t="s">
        <v>5125</v>
      </c>
    </row>
    <row r="272" spans="1:19">
      <c r="A272" s="39">
        <v>1</v>
      </c>
      <c r="B272" s="39" t="s">
        <v>1127</v>
      </c>
      <c r="C272" s="39" t="s">
        <v>429</v>
      </c>
      <c r="D272" s="39" t="s">
        <v>1270</v>
      </c>
      <c r="E272" s="39" t="s">
        <v>1842</v>
      </c>
      <c r="F272" s="39" t="s">
        <v>43</v>
      </c>
      <c r="G272" s="51" t="str">
        <f>VLOOKUP(F272,glossary!H:L,2,FALSE)</f>
        <v>Absolute abundance / Population size</v>
      </c>
      <c r="H272" s="39" t="s">
        <v>43</v>
      </c>
      <c r="I272" s="57" t="str">
        <f t="shared" si="12"/>
        <v>obj_abundance_tl_abrv2</v>
      </c>
      <c r="J272" s="51" t="s">
        <v>782</v>
      </c>
      <c r="K272" s="51" t="str">
        <f>VLOOKUP(F272,glossary!H:L,5,FALSE)</f>
        <v>The number of individuals in a population (Wearn &amp; Glover-Kapfer, 2017).</v>
      </c>
      <c r="L272" s="39" t="s">
        <v>1909</v>
      </c>
      <c r="M272" s="39" t="str">
        <f t="shared" si="13"/>
        <v>{{ obj_abundance_tl_abrv2 }}</v>
      </c>
      <c r="N272" t="s">
        <v>902</v>
      </c>
      <c r="O272" s="13" t="s">
        <v>1907</v>
      </c>
      <c r="P272" t="s">
        <v>4742</v>
      </c>
      <c r="Q272" t="str">
        <f t="shared" si="14"/>
        <v xml:space="preserve">    obj_abundance_tl_abrv2: "&lt;a href=\"09_glossary.html#obj_abundance\" target=\"_blank\" data-bs-toggle=\"tooltip\" data-bs-title=\"Absolute abundance / Population size: The number of individuals in a population (Wearn &amp; Glover-Kapfer, 2017).\"&gt;abundance&lt;button type=\"button\" class=\"btn btn-bd-tip-info-hidden btn-sm position-relative\"&gt;.&lt;span class=\"position-absolute top-0 start-100 translate-middle\"&gt;{{ icon_info }}&lt;/span&gt;&lt;/button&gt;&lt;/a&gt;"</v>
      </c>
      <c r="R272" t="b" cm="1">
        <f t="array" ref="R272">SUMPRODUCT(--EXACT($J$2:$J$485,J272))&gt;1</f>
        <v>0</v>
      </c>
      <c r="S272" t="s">
        <v>5126</v>
      </c>
    </row>
    <row r="273" spans="1:19">
      <c r="A273" s="39">
        <v>3</v>
      </c>
      <c r="B273" s="39" t="s">
        <v>1481</v>
      </c>
      <c r="C273" s="39"/>
      <c r="D273" s="39" t="s">
        <v>1270</v>
      </c>
      <c r="E273" s="39" t="s">
        <v>1852</v>
      </c>
      <c r="F273" s="39" t="s">
        <v>43</v>
      </c>
      <c r="G273" s="51" t="str">
        <f>VLOOKUP(F273,glossary!H:L,2,FALSE)</f>
        <v>Absolute abundance / Population size</v>
      </c>
      <c r="H273" s="43" t="s">
        <v>43</v>
      </c>
      <c r="I273" s="57" t="str">
        <f t="shared" si="12"/>
        <v>obj_abundance_tl_or</v>
      </c>
      <c r="J273" s="55" t="s">
        <v>1001</v>
      </c>
      <c r="K273" s="51" t="str">
        <f>VLOOKUP(F273,glossary!H:L,5,FALSE)</f>
        <v>The number of individuals in a population (Wearn &amp; Glover-Kapfer, 2017).</v>
      </c>
      <c r="L273" t="s">
        <v>1631</v>
      </c>
      <c r="M273" s="39" t="str">
        <f t="shared" si="13"/>
        <v>{{ obj_abundance_tl_or }}</v>
      </c>
      <c r="N273" t="s">
        <v>902</v>
      </c>
      <c r="O273" s="13" t="s">
        <v>1907</v>
      </c>
      <c r="P273" t="s">
        <v>4742</v>
      </c>
      <c r="Q273" t="str">
        <f t="shared" si="14"/>
        <v xml:space="preserve">    obj_abundance_tl_or: "&lt;a href=\"09_glossary.html#obj_abundance\" target=\"_blank\" data-bs-toggle=\"tooltip\" data-bs-title=\"Absolute abundance / Population size: The number of individuals in a population (Wearn &amp; Glover-Kapfer, 2017).\"&gt;absolute abundance / population size&lt;button type=\"button\" class=\"btn btn-bd-tip-info-hidden btn-sm position-relative\"&gt;.&lt;span class=\"position-absolute top-0 start-100 translate-middle\"&gt;{{ icon_info }}&lt;/span&gt;&lt;/button&gt;&lt;/a&gt;"</v>
      </c>
      <c r="R273" t="b" cm="1">
        <f t="array" ref="R273">SUMPRODUCT(--EXACT($J$2:$J$485,J273))&gt;1</f>
        <v>0</v>
      </c>
      <c r="S273" t="s">
        <v>5127</v>
      </c>
    </row>
    <row r="274" spans="1:19">
      <c r="A274" s="39">
        <v>1</v>
      </c>
      <c r="B274" s="39" t="s">
        <v>1127</v>
      </c>
      <c r="C274" s="39" t="s">
        <v>429</v>
      </c>
      <c r="D274" s="39" t="s">
        <v>1271</v>
      </c>
      <c r="E274" s="39" t="s">
        <v>1841</v>
      </c>
      <c r="F274" s="39" t="s">
        <v>43</v>
      </c>
      <c r="G274" s="51" t="str">
        <f>VLOOKUP(F274,glossary!H:L,2,FALSE)</f>
        <v>Absolute abundance / Population size</v>
      </c>
      <c r="H274" s="39" t="s">
        <v>43</v>
      </c>
      <c r="I274" s="57" t="str">
        <f t="shared" si="12"/>
        <v>obj_abundance_tu_abrv</v>
      </c>
      <c r="J274" s="51" t="s">
        <v>827</v>
      </c>
      <c r="K274" s="51" t="str">
        <f>VLOOKUP(F274,glossary!H:L,5,FALSE)</f>
        <v>The number of individuals in a population (Wearn &amp; Glover-Kapfer, 2017).</v>
      </c>
      <c r="L274" s="39" t="s">
        <v>1210</v>
      </c>
      <c r="M274" s="39" t="str">
        <f t="shared" si="13"/>
        <v>{{ obj_abundance_tu_abrv }}</v>
      </c>
      <c r="N274" t="s">
        <v>902</v>
      </c>
      <c r="O274" s="13" t="s">
        <v>1907</v>
      </c>
      <c r="P274" t="s">
        <v>4742</v>
      </c>
      <c r="Q274" t="str">
        <f t="shared" si="14"/>
        <v xml:space="preserve">    obj_abundance_tu_abrv: "&lt;a href=\"09_glossary.html#obj_abundance\" target=\"_blank\" data-bs-toggle=\"tooltip\" data-bs-title=\"Absolute abundance / Population size: The number of individuals in a population (Wearn &amp; Glover-Kapfer, 2017).\"&gt;Absolute abundance&lt;button type=\"button\" class=\"btn btn-bd-tip-info-hidden btn-sm position-relative\"&gt;.&lt;span class=\"position-absolute top-0 start-100 translate-middle\"&gt;{{ icon_info }}&lt;/span&gt;&lt;/button&gt;&lt;/a&gt;"</v>
      </c>
      <c r="R274" t="b" cm="1">
        <f t="array" ref="R274">SUMPRODUCT(--EXACT($J$2:$J$485,J274))&gt;1</f>
        <v>0</v>
      </c>
      <c r="S274" t="s">
        <v>5128</v>
      </c>
    </row>
    <row r="275" spans="1:19">
      <c r="A275" s="39">
        <v>1</v>
      </c>
      <c r="B275" s="39" t="s">
        <v>1127</v>
      </c>
      <c r="C275" s="39" t="s">
        <v>429</v>
      </c>
      <c r="D275" s="39" t="s">
        <v>1271</v>
      </c>
      <c r="E275" s="39" t="s">
        <v>1842</v>
      </c>
      <c r="F275" s="39" t="s">
        <v>43</v>
      </c>
      <c r="G275" s="51" t="str">
        <f>VLOOKUP(F275,glossary!H:L,2,FALSE)</f>
        <v>Absolute abundance / Population size</v>
      </c>
      <c r="H275" s="39" t="s">
        <v>43</v>
      </c>
      <c r="I275" s="57" t="str">
        <f t="shared" si="12"/>
        <v>obj_abundance_tu_abrv2</v>
      </c>
      <c r="J275" s="51" t="s">
        <v>632</v>
      </c>
      <c r="K275" s="51" t="str">
        <f>VLOOKUP(F275,glossary!H:L,5,FALSE)</f>
        <v>The number of individuals in a population (Wearn &amp; Glover-Kapfer, 2017).</v>
      </c>
      <c r="L275" s="39" t="s">
        <v>1908</v>
      </c>
      <c r="M275" s="39" t="str">
        <f t="shared" si="13"/>
        <v>{{ obj_abundance_tu_abrv2 }}</v>
      </c>
      <c r="N275" t="s">
        <v>902</v>
      </c>
      <c r="O275" s="13" t="s">
        <v>1907</v>
      </c>
      <c r="P275" t="s">
        <v>4742</v>
      </c>
      <c r="Q275" t="str">
        <f t="shared" si="14"/>
        <v xml:space="preserve">    obj_abundance_tu_abrv2: "&lt;a href=\"09_glossary.html#obj_abundance\" target=\"_blank\" data-bs-toggle=\"tooltip\" data-bs-title=\"Absolute abundance / Population size: The number of individuals in a population (Wearn &amp; Glover-Kapfer, 2017).\"&gt;Abundance&lt;button type=\"button\" class=\"btn btn-bd-tip-info-hidden btn-sm position-relative\"&gt;.&lt;span class=\"position-absolute top-0 start-100 translate-middle\"&gt;{{ icon_info }}&lt;/span&gt;&lt;/button&gt;&lt;/a&gt;"</v>
      </c>
      <c r="R275" t="b" cm="1">
        <f t="array" ref="R275">SUMPRODUCT(--EXACT($J$2:$J$485,J275))&gt;1</f>
        <v>0</v>
      </c>
      <c r="S275" t="s">
        <v>5129</v>
      </c>
    </row>
    <row r="276" spans="1:19">
      <c r="A276" s="39">
        <v>3</v>
      </c>
      <c r="B276" s="39" t="s">
        <v>1481</v>
      </c>
      <c r="C276" s="39"/>
      <c r="D276" s="39" t="s">
        <v>1271</v>
      </c>
      <c r="E276" s="39" t="s">
        <v>1852</v>
      </c>
      <c r="F276" s="39" t="s">
        <v>43</v>
      </c>
      <c r="G276" s="51" t="str">
        <f>VLOOKUP(F276,glossary!H:L,2,FALSE)</f>
        <v>Absolute abundance / Population size</v>
      </c>
      <c r="H276" s="43" t="s">
        <v>43</v>
      </c>
      <c r="I276" s="57" t="str">
        <f t="shared" si="12"/>
        <v>obj_abundance_tu_or</v>
      </c>
      <c r="J276" s="51" t="s">
        <v>569</v>
      </c>
      <c r="K276" s="51" t="str">
        <f>VLOOKUP(F276,glossary!H:L,5,FALSE)</f>
        <v>The number of individuals in a population (Wearn &amp; Glover-Kapfer, 2017).</v>
      </c>
      <c r="L276" t="s">
        <v>1630</v>
      </c>
      <c r="M276" s="39" t="str">
        <f t="shared" si="13"/>
        <v>{{ obj_abundance_tu_or }}</v>
      </c>
      <c r="N276" t="s">
        <v>902</v>
      </c>
      <c r="O276" s="13" t="s">
        <v>1907</v>
      </c>
      <c r="P276" t="s">
        <v>4742</v>
      </c>
      <c r="Q276" t="str">
        <f t="shared" si="14"/>
        <v xml:space="preserve">    obj_abundance_tu_or: "&lt;a href=\"09_glossary.html#obj_abundance\" target=\"_blank\" data-bs-toggle=\"tooltip\" data-bs-title=\"Absolute abundance / Population size: The number of individuals in a population (Wearn &amp; Glover-Kapfer, 2017).\"&gt;Absolute abundance / Population size&lt;button type=\"button\" class=\"btn btn-bd-tip-info-hidden btn-sm position-relative\"&gt;.&lt;span class=\"position-absolute top-0 start-100 translate-middle\"&gt;{{ icon_info }}&lt;/span&gt;&lt;/button&gt;&lt;/a&gt;"</v>
      </c>
      <c r="R276" t="b" cm="1">
        <f t="array" ref="R276">SUMPRODUCT(--EXACT($J$2:$J$485,J276))&gt;1</f>
        <v>0</v>
      </c>
      <c r="S276" t="s">
        <v>5130</v>
      </c>
    </row>
    <row r="277" spans="1:19">
      <c r="A277" s="39">
        <v>2</v>
      </c>
      <c r="B277" s="39" t="s">
        <v>1488</v>
      </c>
      <c r="C277" s="39"/>
      <c r="D277" s="39" t="s">
        <v>1270</v>
      </c>
      <c r="E277" s="39" t="s">
        <v>1016</v>
      </c>
      <c r="F277" s="39" t="s">
        <v>39</v>
      </c>
      <c r="G277" s="51" t="str">
        <f>VLOOKUP(F277,glossary!H:L,2,FALSE)</f>
        <v>Behaviour</v>
      </c>
      <c r="H277" s="39" t="s">
        <v>39</v>
      </c>
      <c r="I277" s="57" t="str">
        <f t="shared" si="12"/>
        <v>obj_behaviour_tl</v>
      </c>
      <c r="J277" s="51" t="s">
        <v>339</v>
      </c>
      <c r="K277" s="51" t="str">
        <f>VLOOKUP(F277,glossary!H:L,5,FALSE)</f>
        <v>behaviour focused objectives vary greatly; they may be qualitative or quantitative (e.g., diel activity patterns, mating, boldness, predation, foraging, activity patterns, vigilance, parental care (Caravaggi et al., 2020; Wearn &amp; Glover-Kapfer, 2017).</v>
      </c>
      <c r="L277" s="39" t="s">
        <v>1629</v>
      </c>
      <c r="M277" s="39" t="str">
        <f t="shared" si="13"/>
        <v>{{ obj_behaviour_tl }}</v>
      </c>
      <c r="N277" t="s">
        <v>902</v>
      </c>
      <c r="O277" s="13" t="s">
        <v>1907</v>
      </c>
      <c r="P277" t="s">
        <v>4742</v>
      </c>
      <c r="Q277" t="str">
        <f t="shared" si="14"/>
        <v xml:space="preserve">    obj_behaviour_tl: "&lt;a href=\"09_glossary.html#obj_behaviour\" target=\"_blank\" data-bs-toggle=\"tooltip\" data-bs-title=\"Behaviour: 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v>
      </c>
      <c r="R277" t="b" cm="1">
        <f t="array" ref="R277">SUMPRODUCT(--EXACT($J$2:$J$485,J277))&gt;1</f>
        <v>0</v>
      </c>
      <c r="S277" t="s">
        <v>5131</v>
      </c>
    </row>
    <row r="278" spans="1:19">
      <c r="A278" s="39">
        <v>2</v>
      </c>
      <c r="B278" s="39" t="s">
        <v>1488</v>
      </c>
      <c r="C278" s="39"/>
      <c r="D278" s="39" t="s">
        <v>1271</v>
      </c>
      <c r="E278" s="39" t="s">
        <v>1016</v>
      </c>
      <c r="F278" s="39" t="s">
        <v>39</v>
      </c>
      <c r="G278" s="51" t="str">
        <f>VLOOKUP(F278,glossary!H:L,2,FALSE)</f>
        <v>Behaviour</v>
      </c>
      <c r="H278" s="39" t="s">
        <v>39</v>
      </c>
      <c r="I278" s="57" t="str">
        <f t="shared" si="12"/>
        <v>obj_behaviour_tu</v>
      </c>
      <c r="J278" s="51" t="s">
        <v>30</v>
      </c>
      <c r="K278" s="51" t="str">
        <f>VLOOKUP(F278,glossary!H:L,5,FALSE)</f>
        <v>behaviour focused objectives vary greatly; they may be qualitative or quantitative (e.g., diel activity patterns, mating, boldness, predation, foraging, activity patterns, vigilance, parental care (Caravaggi et al., 2020; Wearn &amp; Glover-Kapfer, 2017).</v>
      </c>
      <c r="L278" s="39" t="s">
        <v>1628</v>
      </c>
      <c r="M278" s="39" t="str">
        <f t="shared" si="13"/>
        <v>{{ obj_behaviour_tu }}</v>
      </c>
      <c r="N278" t="s">
        <v>902</v>
      </c>
      <c r="O278" s="13" t="s">
        <v>1907</v>
      </c>
      <c r="P278" t="s">
        <v>4742</v>
      </c>
      <c r="Q278" t="str">
        <f t="shared" si="14"/>
        <v xml:space="preserve">    obj_behaviour_tu: "&lt;a href=\"09_glossary.html#obj_behaviour\" target=\"_blank\" data-bs-toggle=\"tooltip\" data-bs-title=\"Behaviour: behaviour focused objectives vary greatly; they may be qualitative or quantitative (e.g., diel activity patterns, mating, boldness, predation, foraging, activity patterns, vigilance, parental care (Caravaggi et al., 2020; Wearn &amp; Glover-Kapfer, 2017).\"&gt;Behaviour&lt;button type=\"button\" class=\"btn btn-bd-tip-info-hidden btn-sm position-relative\"&gt;.&lt;span class=\"position-absolute top-0 start-100 translate-middle\"&gt;{{ icon_info }}&lt;/span&gt;&lt;/button&gt;&lt;/a&gt;"</v>
      </c>
      <c r="R278" t="b" cm="1">
        <f t="array" ref="R278">SUMPRODUCT(--EXACT($J$2:$J$485,J278))&gt;1</f>
        <v>0</v>
      </c>
      <c r="S278" t="s">
        <v>5132</v>
      </c>
    </row>
    <row r="279" spans="1:19">
      <c r="A279" s="39">
        <v>2</v>
      </c>
      <c r="B279" s="39" t="s">
        <v>1488</v>
      </c>
      <c r="C279" s="39"/>
      <c r="D279" s="39" t="s">
        <v>1270</v>
      </c>
      <c r="E279" s="39" t="s">
        <v>1016</v>
      </c>
      <c r="F279" s="39" t="s">
        <v>542</v>
      </c>
      <c r="G279" s="51" t="str">
        <f>VLOOKUP(F279,glossary!H:L,2,FALSE)</f>
        <v>Density</v>
      </c>
      <c r="H279" s="39" t="s">
        <v>542</v>
      </c>
      <c r="I279" s="57" t="str">
        <f t="shared" si="12"/>
        <v>obj_density_tl</v>
      </c>
      <c r="J279" s="51" t="s">
        <v>523</v>
      </c>
      <c r="K279" s="51" t="str">
        <f>VLOOKUP(F279,glossary!H:L,5,FALSE)</f>
        <v>The number of individuals per unit area (Wearn &amp; Glover-Kapfer, 2017)</v>
      </c>
      <c r="L279" s="39" t="s">
        <v>1627</v>
      </c>
      <c r="M279" s="39" t="str">
        <f t="shared" si="13"/>
        <v>{{ obj_density_tl }}</v>
      </c>
      <c r="N279" t="s">
        <v>902</v>
      </c>
      <c r="O279" s="13" t="s">
        <v>1907</v>
      </c>
      <c r="P279" t="s">
        <v>4742</v>
      </c>
      <c r="Q279" t="str">
        <f t="shared" si="14"/>
        <v xml:space="preserve">    obj_density_tl: "&lt;a href=\"09_glossary.html#obj_density\" target=\"_blank\" data-bs-toggle=\"tooltip\" data-bs-title=\"Density: The number of individuals per unit area (Wearn &amp; Glover-Kapfer, 2017)\"&gt;density&lt;button type=\"button\" class=\"btn btn-bd-tip-info-hidden btn-sm position-relative\"&gt;.&lt;span class=\"position-absolute top-0 start-100 translate-middle\"&gt;{{ icon_info }}&lt;/span&gt;&lt;/button&gt;&lt;/a&gt;"</v>
      </c>
      <c r="R279" t="b" cm="1">
        <f t="array" ref="R279">SUMPRODUCT(--EXACT($J$2:$J$485,J279))&gt;1</f>
        <v>0</v>
      </c>
      <c r="S279" t="s">
        <v>5133</v>
      </c>
    </row>
    <row r="280" spans="1:19">
      <c r="A280" s="39">
        <v>2</v>
      </c>
      <c r="B280" s="39" t="s">
        <v>1488</v>
      </c>
      <c r="C280" s="39"/>
      <c r="D280" s="39" t="s">
        <v>1271</v>
      </c>
      <c r="E280" s="39" t="s">
        <v>1016</v>
      </c>
      <c r="F280" s="39" t="s">
        <v>542</v>
      </c>
      <c r="G280" s="51" t="str">
        <f>VLOOKUP(F280,glossary!H:L,2,FALSE)</f>
        <v>Density</v>
      </c>
      <c r="H280" s="39" t="s">
        <v>542</v>
      </c>
      <c r="I280" s="57" t="str">
        <f t="shared" si="12"/>
        <v>obj_density_tu</v>
      </c>
      <c r="J280" s="51" t="s">
        <v>532</v>
      </c>
      <c r="K280" s="51" t="str">
        <f>VLOOKUP(F280,glossary!H:L,5,FALSE)</f>
        <v>The number of individuals per unit area (Wearn &amp; Glover-Kapfer, 2017)</v>
      </c>
      <c r="L280" s="39" t="s">
        <v>1626</v>
      </c>
      <c r="M280" s="39" t="str">
        <f t="shared" si="13"/>
        <v>{{ obj_density_tu }}</v>
      </c>
      <c r="N280" t="s">
        <v>902</v>
      </c>
      <c r="O280" s="13" t="s">
        <v>1907</v>
      </c>
      <c r="P280" t="s">
        <v>4742</v>
      </c>
      <c r="Q280" t="str">
        <f t="shared" si="14"/>
        <v xml:space="preserve">    obj_density_tu: "&lt;a href=\"09_glossary.html#obj_density\" target=\"_blank\" data-bs-toggle=\"tooltip\" data-bs-title=\"Density: The number of individuals per unit area (Wearn &amp; Glover-Kapfer, 2017)\"&gt;Density&lt;button type=\"button\" class=\"btn btn-bd-tip-info-hidden btn-sm position-relative\"&gt;.&lt;span class=\"position-absolute top-0 start-100 translate-middle\"&gt;{{ icon_info }}&lt;/span&gt;&lt;/button&gt;&lt;/a&gt;"</v>
      </c>
      <c r="R280" t="b" cm="1">
        <f t="array" ref="R280">SUMPRODUCT(--EXACT($J$2:$J$485,J280))&gt;1</f>
        <v>0</v>
      </c>
      <c r="S280" t="s">
        <v>5134</v>
      </c>
    </row>
    <row r="281" spans="1:19">
      <c r="A281" s="39">
        <v>3</v>
      </c>
      <c r="B281" s="39" t="s">
        <v>1481</v>
      </c>
      <c r="C281" s="39"/>
      <c r="D281" s="39" t="s">
        <v>1270</v>
      </c>
      <c r="E281" s="39" t="s">
        <v>1016</v>
      </c>
      <c r="F281" s="39" t="s">
        <v>48</v>
      </c>
      <c r="G281" s="51" t="str">
        <f>VLOOKUP(F281,glossary!H:L,2,FALSE)</f>
        <v>Species diversity &amp; richness</v>
      </c>
      <c r="H281" s="43" t="s">
        <v>48</v>
      </c>
      <c r="I281" s="57" t="str">
        <f t="shared" si="12"/>
        <v>obj_divers_rich_tl</v>
      </c>
      <c r="J281" s="55" t="s">
        <v>926</v>
      </c>
      <c r="K281" s="51" t="str">
        <f>VLOOKUP(F281,glossary!H:L,5,FALSE)</f>
        <v xml:space="preserve">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v>
      </c>
      <c r="L281" t="s">
        <v>1625</v>
      </c>
      <c r="M281" s="39" t="str">
        <f t="shared" si="13"/>
        <v>{{ obj_divers_rich_tl }}</v>
      </c>
      <c r="N281" t="s">
        <v>902</v>
      </c>
      <c r="O281" s="13" t="s">
        <v>1907</v>
      </c>
      <c r="P281" t="s">
        <v>4742</v>
      </c>
      <c r="Q281" t="str">
        <f t="shared" si="14"/>
        <v xml:space="preserve">    obj_divers_rich_tl: "&lt;a href=\"09_glossary.html#obj_divers_rich\" target=\"_blank\" data-bs-toggle=\"tooltip\" data-bs-title=\"Species diversity &amp; richness: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2013).\"&gt;species diversity &amp; richness&lt;button type=\"button\" class=\"btn btn-bd-tip-info-hidden btn-sm position-relative\"&gt;.&lt;span class=\"position-absolute top-0 start-100 translate-middle\"&gt;{{ icon_info }}&lt;/span&gt;&lt;/button&gt;&lt;/a&gt;"</v>
      </c>
      <c r="R281" t="b" cm="1">
        <f t="array" ref="R281">SUMPRODUCT(--EXACT($J$2:$J$485,J281))&gt;1</f>
        <v>0</v>
      </c>
      <c r="S281" t="s">
        <v>5135</v>
      </c>
    </row>
    <row r="282" spans="1:19">
      <c r="A282" s="39">
        <v>3</v>
      </c>
      <c r="B282" s="39" t="s">
        <v>1481</v>
      </c>
      <c r="C282" s="39"/>
      <c r="D282" s="39" t="s">
        <v>1271</v>
      </c>
      <c r="E282" s="39" t="s">
        <v>1016</v>
      </c>
      <c r="F282" s="39" t="s">
        <v>48</v>
      </c>
      <c r="G282" s="51" t="str">
        <f>VLOOKUP(F282,glossary!H:L,2,FALSE)</f>
        <v>Species diversity &amp; richness</v>
      </c>
      <c r="H282" s="43" t="s">
        <v>48</v>
      </c>
      <c r="I282" s="57" t="str">
        <f t="shared" si="12"/>
        <v>obj_divers_rich_tu</v>
      </c>
      <c r="J282" s="51" t="s">
        <v>35</v>
      </c>
      <c r="K282" s="51" t="str">
        <f>VLOOKUP(F282,glossary!H:L,5,FALSE)</f>
        <v xml:space="preserve">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v>
      </c>
      <c r="L282" t="s">
        <v>1624</v>
      </c>
      <c r="M282" s="39" t="str">
        <f t="shared" si="13"/>
        <v>{{ obj_divers_rich_tu }}</v>
      </c>
      <c r="N282" t="s">
        <v>902</v>
      </c>
      <c r="O282" s="13" t="s">
        <v>1907</v>
      </c>
      <c r="P282" t="s">
        <v>4742</v>
      </c>
      <c r="Q282" t="str">
        <f t="shared" si="14"/>
        <v xml:space="preserve">    obj_divers_rich_tu: "&lt;a href=\"09_glossary.html#obj_divers_rich\" target=\"_blank\" data-bs-toggle=\"tooltip\" data-bs-title=\"Species diversity &amp; richness: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2013).\"&gt;Species diversity &amp; richness&lt;button type=\"button\" class=\"btn btn-bd-tip-info-hidden btn-sm position-relative\"&gt;.&lt;span class=\"position-absolute top-0 start-100 translate-middle\"&gt;{{ icon_info }}&lt;/span&gt;&lt;/button&gt;&lt;/a&gt;"</v>
      </c>
      <c r="R282" t="b" cm="1">
        <f t="array" ref="R282">SUMPRODUCT(--EXACT($J$2:$J$485,J282))&gt;1</f>
        <v>0</v>
      </c>
      <c r="S282" t="s">
        <v>5136</v>
      </c>
    </row>
    <row r="283" spans="1:19">
      <c r="A283" s="39">
        <v>3</v>
      </c>
      <c r="B283" s="39" t="s">
        <v>1481</v>
      </c>
      <c r="C283" s="39"/>
      <c r="D283" s="39" t="s">
        <v>1270</v>
      </c>
      <c r="E283" s="39" t="s">
        <v>1016</v>
      </c>
      <c r="F283" s="39" t="s">
        <v>49</v>
      </c>
      <c r="G283" s="51" t="str">
        <f>VLOOKUP(F283,glossary!H:L,2,FALSE)</f>
        <v>Species inventory</v>
      </c>
      <c r="H283" s="43" t="s">
        <v>49</v>
      </c>
      <c r="I283" s="57" t="str">
        <f t="shared" si="12"/>
        <v>obj_inventory_tl</v>
      </c>
      <c r="J283" s="55" t="s">
        <v>978</v>
      </c>
      <c r="K283" s="51" t="str">
        <f>VLOOKUP(F283,glossary!H:L,5,FALSE)</f>
        <v>Rapid assessment surveys used to determine what species are present in a given area at a given point in time; there is no attempt made to quantify aspects of communities or populations (Wearn &amp; Glover-Kapfer, 2017).</v>
      </c>
      <c r="L283" t="s">
        <v>1623</v>
      </c>
      <c r="M283" s="39" t="str">
        <f t="shared" si="13"/>
        <v>{{ obj_inventory_tl }}</v>
      </c>
      <c r="N283" t="s">
        <v>902</v>
      </c>
      <c r="O283" s="13" t="s">
        <v>1907</v>
      </c>
      <c r="P283" t="s">
        <v>4742</v>
      </c>
      <c r="Q283" t="str">
        <f t="shared" si="14"/>
        <v xml:space="preserve">    obj_inventory_tl: "&lt;a href=\"09_glossary.html#obj_inventory\" target=\"_blank\" data-bs-toggle=\"tooltip\" data-bs-title=\"Species inventory: 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v>
      </c>
      <c r="R283" t="b" cm="1">
        <f t="array" ref="R283">SUMPRODUCT(--EXACT($J$2:$J$485,J283))&gt;1</f>
        <v>0</v>
      </c>
      <c r="S283" t="s">
        <v>5137</v>
      </c>
    </row>
    <row r="284" spans="1:19">
      <c r="A284" s="39">
        <v>3</v>
      </c>
      <c r="B284" s="39" t="s">
        <v>1481</v>
      </c>
      <c r="C284" s="39"/>
      <c r="D284" s="39" t="s">
        <v>1271</v>
      </c>
      <c r="E284" s="39" t="s">
        <v>1016</v>
      </c>
      <c r="F284" s="39" t="s">
        <v>49</v>
      </c>
      <c r="G284" s="51" t="str">
        <f>VLOOKUP(F284,glossary!H:L,2,FALSE)</f>
        <v>Species inventory</v>
      </c>
      <c r="H284" s="43" t="s">
        <v>49</v>
      </c>
      <c r="I284" s="57" t="str">
        <f t="shared" si="12"/>
        <v>obj_inventory_tu</v>
      </c>
      <c r="J284" s="51" t="s">
        <v>37</v>
      </c>
      <c r="K284" s="51" t="str">
        <f>VLOOKUP(F284,glossary!H:L,5,FALSE)</f>
        <v>Rapid assessment surveys used to determine what species are present in a given area at a given point in time; there is no attempt made to quantify aspects of communities or populations (Wearn &amp; Glover-Kapfer, 2017).</v>
      </c>
      <c r="L284" t="s">
        <v>1622</v>
      </c>
      <c r="M284" s="39" t="str">
        <f t="shared" si="13"/>
        <v>{{ obj_inventory_tu }}</v>
      </c>
      <c r="N284" t="s">
        <v>902</v>
      </c>
      <c r="O284" s="13" t="s">
        <v>1907</v>
      </c>
      <c r="P284" t="s">
        <v>4742</v>
      </c>
      <c r="Q284" t="str">
        <f t="shared" si="14"/>
        <v xml:space="preserve">    obj_inventory_tu: "&lt;a href=\"09_glossary.html#obj_inventory\" target=\"_blank\" data-bs-toggle=\"tooltip\" data-bs-title=\"Species inventory: Rapid assessment surveys used to determine what species are present in a given area at a given point in time; there is no attempt made to quantify aspects of communities or populations (Wearn &amp; Glover-Kapfer, 2017).\"&gt;Species inventory&lt;button type=\"button\" class=\"btn btn-bd-tip-info-hidden btn-sm position-relative\"&gt;.&lt;span class=\"position-absolute top-0 start-100 translate-middle\"&gt;{{ icon_info }}&lt;/span&gt;&lt;/button&gt;&lt;/a&gt;"</v>
      </c>
      <c r="R284" t="b" cm="1">
        <f t="array" ref="R284">SUMPRODUCT(--EXACT($J$2:$J$485,J284))&gt;1</f>
        <v>0</v>
      </c>
      <c r="S284" t="s">
        <v>5138</v>
      </c>
    </row>
    <row r="285" spans="1:19">
      <c r="A285" s="39">
        <v>2</v>
      </c>
      <c r="B285" s="39" t="s">
        <v>1488</v>
      </c>
      <c r="C285" s="39"/>
      <c r="D285" s="39" t="s">
        <v>1270</v>
      </c>
      <c r="E285" s="39" t="s">
        <v>1016</v>
      </c>
      <c r="F285" s="39" t="s">
        <v>47</v>
      </c>
      <c r="G285" s="51" t="str">
        <f>VLOOKUP(F285,glossary!H:L,2,FALSE)</f>
        <v>Occupancy</v>
      </c>
      <c r="H285" s="39" t="s">
        <v>47</v>
      </c>
      <c r="I285" s="57" t="str">
        <f t="shared" si="12"/>
        <v>obj_occupancy_tl</v>
      </c>
      <c r="J285" s="51" t="s">
        <v>149</v>
      </c>
      <c r="K285" s="51" t="str">
        <f>VLOOKUP(F285,glossary!H:L,5,FALSE)</f>
        <v>The probability a site is occupied by the species (Mackenzie et al., 2002). Occupancy is also highly suitable for evaluating broad-scale patterns of species distribution (Wearn &amp; Glover-Kapfer, 2017).</v>
      </c>
      <c r="L285" s="39" t="s">
        <v>1621</v>
      </c>
      <c r="M285" s="39" t="str">
        <f t="shared" si="13"/>
        <v>{{ obj_occupancy_tl }}</v>
      </c>
      <c r="N285" t="s">
        <v>902</v>
      </c>
      <c r="O285" s="13" t="s">
        <v>1907</v>
      </c>
      <c r="P285" t="s">
        <v>4742</v>
      </c>
      <c r="Q285" t="str">
        <f t="shared" si="14"/>
        <v xml:space="preserve">    obj_occupancy_tl: "&lt;a href=\"09_glossary.html#obj_occupancy\" target=\"_blank\" data-bs-toggle=\"tooltip\" data-bs-title=\"Occupancy: The probability a site is occupied by the species (Mackenzie et al., 2002). Occupancy is also highly suitable for evaluating broad-scale patterns of species distribution (Wearn &amp; Glover-Kapfer, 2017).\"&gt;occupancy&lt;button type=\"button\" class=\"btn btn-bd-tip-info-hidden btn-sm position-relative\"&gt;.&lt;span class=\"position-absolute top-0 start-100 translate-middle\"&gt;{{ icon_info }}&lt;/span&gt;&lt;/button&gt;&lt;/a&gt;"</v>
      </c>
      <c r="R285" t="b" cm="1">
        <f t="array" ref="R285">SUMPRODUCT(--EXACT($J$2:$J$485,J285))&gt;1</f>
        <v>0</v>
      </c>
      <c r="S285" t="s">
        <v>5139</v>
      </c>
    </row>
    <row r="286" spans="1:19">
      <c r="A286" s="39">
        <v>2</v>
      </c>
      <c r="B286" s="39" t="s">
        <v>1488</v>
      </c>
      <c r="C286" s="39"/>
      <c r="D286" s="39" t="s">
        <v>1271</v>
      </c>
      <c r="E286" s="39" t="s">
        <v>1016</v>
      </c>
      <c r="F286" s="39" t="s">
        <v>47</v>
      </c>
      <c r="G286" s="51" t="str">
        <f>VLOOKUP(F286,glossary!H:L,2,FALSE)</f>
        <v>Occupancy</v>
      </c>
      <c r="H286" s="39" t="s">
        <v>47</v>
      </c>
      <c r="I286" s="57" t="str">
        <f t="shared" si="12"/>
        <v>obj_occupancy_tu</v>
      </c>
      <c r="J286" s="51" t="s">
        <v>46</v>
      </c>
      <c r="K286" s="51" t="str">
        <f>VLOOKUP(F286,glossary!H:L,5,FALSE)</f>
        <v>The probability a site is occupied by the species (Mackenzie et al., 2002). Occupancy is also highly suitable for evaluating broad-scale patterns of species distribution (Wearn &amp; Glover-Kapfer, 2017).</v>
      </c>
      <c r="L286" s="39" t="s">
        <v>1620</v>
      </c>
      <c r="M286" s="39" t="str">
        <f t="shared" si="13"/>
        <v>{{ obj_occupancy_tu }}</v>
      </c>
      <c r="N286" t="s">
        <v>902</v>
      </c>
      <c r="O286" s="13" t="s">
        <v>1907</v>
      </c>
      <c r="P286" t="s">
        <v>4742</v>
      </c>
      <c r="Q286" t="str">
        <f t="shared" si="14"/>
        <v xml:space="preserve">    obj_occupancy_tu: "&lt;a href=\"09_glossary.html#obj_occupancy\" target=\"_blank\" data-bs-toggle=\"tooltip\" data-bs-title=\"Occupancy: The probability a site is occupied by the species (Mackenzie et al., 2002). Occupancy is also highly suitable for evaluating broad-scale patterns of species distribution (Wearn &amp; Glover-Kapfer, 2017).\"&gt;Occupancy&lt;button type=\"button\" class=\"btn btn-bd-tip-info-hidden btn-sm position-relative\"&gt;.&lt;span class=\"position-absolute top-0 start-100 translate-middle\"&gt;{{ icon_info }}&lt;/span&gt;&lt;/button&gt;&lt;/a&gt;"</v>
      </c>
      <c r="R286" t="b" cm="1">
        <f t="array" ref="R286">SUMPRODUCT(--EXACT($J$2:$J$485,J286))&gt;1</f>
        <v>0</v>
      </c>
      <c r="S286" t="s">
        <v>5140</v>
      </c>
    </row>
    <row r="287" spans="1:19">
      <c r="A287" s="39">
        <v>3</v>
      </c>
      <c r="B287" s="39" t="s">
        <v>1481</v>
      </c>
      <c r="C287" s="39"/>
      <c r="D287" s="39" t="s">
        <v>1270</v>
      </c>
      <c r="E287" s="39" t="s">
        <v>1016</v>
      </c>
      <c r="F287" s="39" t="s">
        <v>45</v>
      </c>
      <c r="G287" s="51" t="str">
        <f>VLOOKUP(F287,glossary!H:L,2,FALSE)</f>
        <v>Relative abundance</v>
      </c>
      <c r="H287" s="43" t="s">
        <v>45</v>
      </c>
      <c r="I287" s="57" t="str">
        <f t="shared" si="12"/>
        <v>obj_rel_abund_tl</v>
      </c>
      <c r="J287" s="55" t="s">
        <v>972</v>
      </c>
      <c r="K287" s="51" t="str">
        <f>VLOOKUP(F287,glossary!H:L,5,FALSE)</f>
        <v>The number of animals detected from one camera/area compared to another camera/area.</v>
      </c>
      <c r="L287" t="s">
        <v>1471</v>
      </c>
      <c r="M287" s="39" t="str">
        <f t="shared" si="13"/>
        <v>{{ obj_rel_abund_tl }}</v>
      </c>
      <c r="N287" t="s">
        <v>902</v>
      </c>
      <c r="O287" s="13" t="s">
        <v>1907</v>
      </c>
      <c r="P287" t="s">
        <v>4742</v>
      </c>
      <c r="Q287" t="str">
        <f t="shared" si="14"/>
        <v xml:space="preserve">    obj_rel_abund_tl: "&lt;a href=\"09_glossary.html#obj_rel_abund\" target=\"_blank\" data-bs-toggle=\"tooltip\" data-bs-title=\"Relative abundance: The number of animals detected from one camera/area compared to another camera/area.\"&gt;relative abundance&lt;button type=\"button\" class=\"btn btn-bd-tip-info-hidden btn-sm position-relative\"&gt;.&lt;span class=\"position-absolute top-0 start-100 translate-middle\"&gt;{{ icon_info }}&lt;/span&gt;&lt;/button&gt;&lt;/a&gt;"</v>
      </c>
      <c r="R287" t="b" cm="1">
        <f t="array" ref="R287">SUMPRODUCT(--EXACT($J$2:$J$485,J287))&gt;1</f>
        <v>0</v>
      </c>
      <c r="S287" t="s">
        <v>5141</v>
      </c>
    </row>
    <row r="288" spans="1:19">
      <c r="A288" s="39">
        <v>3</v>
      </c>
      <c r="B288" s="39" t="s">
        <v>1481</v>
      </c>
      <c r="C288" s="39"/>
      <c r="D288" s="39" t="s">
        <v>1271</v>
      </c>
      <c r="E288" s="39" t="s">
        <v>1016</v>
      </c>
      <c r="F288" s="39" t="s">
        <v>45</v>
      </c>
      <c r="G288" s="51" t="str">
        <f>VLOOKUP(F288,glossary!H:L,2,FALSE)</f>
        <v>Relative abundance</v>
      </c>
      <c r="H288" s="43" t="s">
        <v>45</v>
      </c>
      <c r="I288" s="57" t="str">
        <f t="shared" si="12"/>
        <v>obj_rel_abund_tu</v>
      </c>
      <c r="J288" s="51" t="s">
        <v>44</v>
      </c>
      <c r="K288" s="51" t="str">
        <f>VLOOKUP(F288,glossary!H:L,5,FALSE)</f>
        <v>The number of animals detected from one camera/area compared to another camera/area.</v>
      </c>
      <c r="L288" t="s">
        <v>1619</v>
      </c>
      <c r="M288" s="39" t="str">
        <f t="shared" si="13"/>
        <v>{{ obj_rel_abund_tu }}</v>
      </c>
      <c r="N288" t="s">
        <v>902</v>
      </c>
      <c r="O288" s="13" t="s">
        <v>1907</v>
      </c>
      <c r="P288" t="s">
        <v>4742</v>
      </c>
      <c r="Q288" t="str">
        <f t="shared" si="14"/>
        <v xml:space="preserve">    obj_rel_abund_tu: "&lt;a href=\"09_glossary.html#obj_rel_abund\" target=\"_blank\" data-bs-toggle=\"tooltip\" data-bs-title=\"Relative abundance: The number of animals detected from one camera/area compared to another camera/area.\"&gt;Relative abundance&lt;button type=\"button\" class=\"btn btn-bd-tip-info-hidden btn-sm position-relative\"&gt;.&lt;span class=\"position-absolute top-0 start-100 translate-middle\"&gt;{{ icon_info }}&lt;/span&gt;&lt;/button&gt;&lt;/a&gt;"</v>
      </c>
      <c r="R288" t="b" cm="1">
        <f t="array" ref="R288">SUMPRODUCT(--EXACT($J$2:$J$485,J288))&gt;1</f>
        <v>0</v>
      </c>
      <c r="S288" t="s">
        <v>5142</v>
      </c>
    </row>
    <row r="289" spans="1:19">
      <c r="A289" s="39">
        <v>3</v>
      </c>
      <c r="B289" s="39" t="s">
        <v>1481</v>
      </c>
      <c r="C289" s="39"/>
      <c r="D289" s="39" t="s">
        <v>1270</v>
      </c>
      <c r="E289" s="39" t="s">
        <v>1016</v>
      </c>
      <c r="F289" s="39" t="s">
        <v>42</v>
      </c>
      <c r="G289" s="51" t="str">
        <f>VLOOKUP(F289,glossary!H:L,2,FALSE)</f>
        <v>Vital rate</v>
      </c>
      <c r="H289" s="43" t="s">
        <v>42</v>
      </c>
      <c r="I289" s="57" t="str">
        <f t="shared" si="12"/>
        <v>obj_vital_rate_tl</v>
      </c>
      <c r="J289" s="55" t="s">
        <v>996</v>
      </c>
      <c r="K289" s="51" t="str">
        <f>VLOOKUP(F289,glossary!H:L,5,FALSE)</f>
        <v>The species-specific factors of a population that, together, play a large role in the population's trend. These include the birth rate, recruitment rate, and probability of survival and mortality.' (NBCKC, 2024a)</v>
      </c>
      <c r="L289" t="s">
        <v>1618</v>
      </c>
      <c r="M289" s="39" t="str">
        <f t="shared" si="13"/>
        <v>{{ obj_vital_rate_tl }}</v>
      </c>
      <c r="N289" t="s">
        <v>902</v>
      </c>
      <c r="O289" s="13" t="s">
        <v>1907</v>
      </c>
      <c r="P289" t="s">
        <v>4742</v>
      </c>
      <c r="Q289" t="str">
        <f t="shared" si="14"/>
        <v xml:space="preserve">    obj_vital_rate_tl: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v>
      </c>
      <c r="R289" t="b" cm="1">
        <f t="array" ref="R289">SUMPRODUCT(--EXACT($J$2:$J$485,J289))&gt;1</f>
        <v>0</v>
      </c>
      <c r="S289" t="s">
        <v>5143</v>
      </c>
    </row>
    <row r="290" spans="1:19">
      <c r="A290" s="39">
        <v>3</v>
      </c>
      <c r="B290" s="39" t="s">
        <v>1481</v>
      </c>
      <c r="C290" s="39"/>
      <c r="D290" s="39" t="s">
        <v>1271</v>
      </c>
      <c r="E290" s="39" t="s">
        <v>1016</v>
      </c>
      <c r="F290" s="39" t="s">
        <v>42</v>
      </c>
      <c r="G290" s="51" t="str">
        <f>VLOOKUP(F290,glossary!H:L,2,FALSE)</f>
        <v>Vital rate</v>
      </c>
      <c r="H290" s="43" t="s">
        <v>42</v>
      </c>
      <c r="I290" s="57" t="str">
        <f t="shared" si="12"/>
        <v>obj_vital_rate_tu</v>
      </c>
      <c r="J290" s="51" t="s">
        <v>900</v>
      </c>
      <c r="K290" s="51" t="str">
        <f>VLOOKUP(F290,glossary!H:L,5,FALSE)</f>
        <v>The species-specific factors of a population that, together, play a large role in the population's trend. These include the birth rate, recruitment rate, and probability of survival and mortality.' (NBCKC, 2024a)</v>
      </c>
      <c r="L290" t="s">
        <v>1617</v>
      </c>
      <c r="M290" s="39" t="str">
        <f t="shared" si="13"/>
        <v>{{ obj_vital_rate_tu }}</v>
      </c>
      <c r="N290" t="s">
        <v>902</v>
      </c>
      <c r="O290" s="13" t="s">
        <v>1907</v>
      </c>
      <c r="P290" t="s">
        <v>4742</v>
      </c>
      <c r="Q290" t="str">
        <f t="shared" si="14"/>
        <v xml:space="preserve">    obj_vital_rate_tu: "&lt;a href=\"09_glossary.html#obj_vital_rate\" target=\"_blank\" data-bs-toggle=\"tooltip\" data-bs-title=\"Vital rate: The species-specific factors of a population that, together, play a large role in the population's trend. These include the birth rate, recruitment rate, and probability of survival and mortality.' (NBCKC, 2024a)\"&gt;Vital rate&lt;button type=\"button\" class=\"btn btn-bd-tip-info-hidden btn-sm position-relative\"&gt;.&lt;span class=\"position-absolute top-0 start-100 translate-middle\"&gt;{{ icon_info }}&lt;/span&gt;&lt;/button&gt;&lt;/a&gt;"</v>
      </c>
      <c r="R290" t="b" cm="1">
        <f t="array" ref="R290">SUMPRODUCT(--EXACT($J$2:$J$485,J290))&gt;1</f>
        <v>0</v>
      </c>
      <c r="S290" t="s">
        <v>5144</v>
      </c>
    </row>
    <row r="291" spans="1:19">
      <c r="B291" s="39" t="s">
        <v>773</v>
      </c>
      <c r="D291" s="39" t="s">
        <v>1270</v>
      </c>
      <c r="E291" s="39" t="s">
        <v>1016</v>
      </c>
      <c r="F291" s="39" t="s">
        <v>793</v>
      </c>
      <c r="G291" s="51" t="str">
        <f>VLOOKUP(F291,glossary!H:L,2,FALSE)</f>
        <v>Precision</v>
      </c>
      <c r="H291" s="39" t="s">
        <v>793</v>
      </c>
      <c r="I291" s="57" t="str">
        <f t="shared" si="12"/>
        <v>precision_tl</v>
      </c>
      <c r="J291" s="39" t="s">
        <v>793</v>
      </c>
      <c r="K291" s="51" t="str">
        <f>VLOOKUP(F291,glossary!H:L,5,FALSE)</f>
        <v>Uncertainty in estimates (Hammond et al., 2021)' (Clarke et al., 2023).</v>
      </c>
      <c r="L291" s="39" t="s">
        <v>1016</v>
      </c>
      <c r="M291" s="39" t="str">
        <f t="shared" si="13"/>
        <v>{{ precision_tl }}</v>
      </c>
      <c r="N291" t="s">
        <v>902</v>
      </c>
      <c r="O291" s="13" t="s">
        <v>1907</v>
      </c>
      <c r="P291" t="s">
        <v>4742</v>
      </c>
      <c r="Q291" t="str">
        <f t="shared" si="14"/>
        <v xml:space="preserve">    precision_tl: "&lt;a href=\"09_glossary.html#precision\" target=\"_blank\" data-bs-toggle=\"tooltip\" data-bs-title=\"Precision: Uncertainty in estimates (Hammond et al., 2021)' (Clarke et al., 2023).\"&gt;precision&lt;button type=\"button\" class=\"btn btn-bd-tip-info-hidden btn-sm position-relative\"&gt;.&lt;span class=\"position-absolute top-0 start-100 translate-middle\"&gt;{{ icon_info }}&lt;/span&gt;&lt;/button&gt;&lt;/a&gt;"</v>
      </c>
      <c r="R291" t="b" cm="1">
        <f t="array" ref="R291">SUMPRODUCT(--EXACT($J$2:$J$485,J291))&gt;1</f>
        <v>0</v>
      </c>
      <c r="S291" t="s">
        <v>5145</v>
      </c>
    </row>
    <row r="292" spans="1:19">
      <c r="B292" s="39" t="s">
        <v>1481</v>
      </c>
      <c r="D292" s="39" t="s">
        <v>1270</v>
      </c>
      <c r="E292" s="39" t="s">
        <v>1841</v>
      </c>
      <c r="F292" s="39" t="s">
        <v>793</v>
      </c>
      <c r="G292" s="51" t="str">
        <f>VLOOKUP(F292,glossary!H:L,2,FALSE)</f>
        <v>Precision</v>
      </c>
      <c r="H292" s="39" t="s">
        <v>793</v>
      </c>
      <c r="I292" s="58" t="str">
        <f t="shared" si="12"/>
        <v>precision_tl_abrv</v>
      </c>
      <c r="J292" s="51" t="s">
        <v>4623</v>
      </c>
      <c r="K292" s="51" t="str">
        <f>VLOOKUP(F292,glossary!H:L,5,FALSE)</f>
        <v>Uncertainty in estimates (Hammond et al., 2021)' (Clarke et al., 2023).</v>
      </c>
      <c r="L292" s="39" t="s">
        <v>1016</v>
      </c>
      <c r="M292" s="39" t="str">
        <f t="shared" si="13"/>
        <v>{{ precision_tl_abrv }}</v>
      </c>
      <c r="N292" t="s">
        <v>902</v>
      </c>
      <c r="O292" s="13" t="s">
        <v>1907</v>
      </c>
      <c r="P292" t="s">
        <v>4742</v>
      </c>
      <c r="Q292" t="str">
        <f t="shared" si="14"/>
        <v xml:space="preserve">    precision_tl_abrv: "&lt;a href=\"09_glossary.html#precision\" target=\"_blank\" data-bs-toggle=\"tooltip\" data-bs-title=\"Precision: Uncertainty in estimates (Hammond et al., 2021)' (Clarke et al., 2023).\"&gt;precise&lt;button type=\"button\" class=\"btn btn-bd-tip-info-hidden btn-sm position-relative\"&gt;.&lt;span class=\"position-absolute top-0 start-100 translate-middle\"&gt;{{ icon_info }}&lt;/span&gt;&lt;/button&gt;&lt;/a&gt;"</v>
      </c>
      <c r="R292" t="b" cm="1">
        <f t="array" ref="R292">SUMPRODUCT(--EXACT($J$2:$J$485,J292))&gt;1</f>
        <v>0</v>
      </c>
      <c r="S292" t="s">
        <v>5146</v>
      </c>
    </row>
    <row r="293" spans="1:19">
      <c r="B293" s="39" t="s">
        <v>773</v>
      </c>
      <c r="D293" s="39" t="s">
        <v>1270</v>
      </c>
      <c r="E293" s="39" t="s">
        <v>4645</v>
      </c>
      <c r="F293" s="39" t="s">
        <v>793</v>
      </c>
      <c r="G293" s="51" t="str">
        <f>VLOOKUP(F293,glossary!H:L,2,FALSE)</f>
        <v>Precision</v>
      </c>
      <c r="H293" s="39" t="s">
        <v>793</v>
      </c>
      <c r="I293" s="57" t="str">
        <f t="shared" si="12"/>
        <v>precision_tl_op</v>
      </c>
      <c r="J293" s="39" t="s">
        <v>4641</v>
      </c>
      <c r="K293" s="51" t="str">
        <f>VLOOKUP(F293,glossary!H:L,5,FALSE)</f>
        <v>Uncertainty in estimates (Hammond et al., 2021)' (Clarke et al., 2023).</v>
      </c>
      <c r="L293" s="39" t="s">
        <v>1016</v>
      </c>
      <c r="M293" s="39" t="str">
        <f t="shared" si="13"/>
        <v>{{ precision_tl_op }}</v>
      </c>
      <c r="N293" t="s">
        <v>902</v>
      </c>
      <c r="O293" s="13" t="s">
        <v>1907</v>
      </c>
      <c r="P293" t="s">
        <v>4742</v>
      </c>
      <c r="Q293" t="str">
        <f t="shared" si="14"/>
        <v xml:space="preserve">    precision_tl_op: "&lt;a href=\"09_glossary.html#precision\" target=\"_blank\" data-bs-toggle=\"tooltip\" data-bs-title=\"Precision: Uncertainty in estimates (Hammond et al., 2021)' (Clarke et al., 2023).\"&gt;imprecise&lt;button type=\"button\" class=\"btn btn-bd-tip-info-hidden btn-sm position-relative\"&gt;.&lt;span class=\"position-absolute top-0 start-100 translate-middle\"&gt;{{ icon_info }}&lt;/span&gt;&lt;/button&gt;&lt;/a&gt;"</v>
      </c>
      <c r="R293" t="b" cm="1">
        <f t="array" ref="R293">SUMPRODUCT(--EXACT($J$2:$J$485,J293))&gt;1</f>
        <v>0</v>
      </c>
      <c r="S293" t="s">
        <v>5147</v>
      </c>
    </row>
    <row r="294" spans="1:19">
      <c r="B294" s="39" t="s">
        <v>773</v>
      </c>
      <c r="D294" s="39" t="s">
        <v>1271</v>
      </c>
      <c r="E294" s="39" t="s">
        <v>1016</v>
      </c>
      <c r="F294" s="39" t="s">
        <v>793</v>
      </c>
      <c r="G294" s="51" t="str">
        <f>VLOOKUP(F294,glossary!H:L,2,FALSE)</f>
        <v>Precision</v>
      </c>
      <c r="H294" s="39" t="s">
        <v>793</v>
      </c>
      <c r="I294" s="57" t="str">
        <f t="shared" si="12"/>
        <v>precision_tu</v>
      </c>
      <c r="J294" s="39" t="s">
        <v>667</v>
      </c>
      <c r="K294" s="51" t="str">
        <f>VLOOKUP(F294,glossary!H:L,5,FALSE)</f>
        <v>Uncertainty in estimates (Hammond et al., 2021)' (Clarke et al., 2023).</v>
      </c>
      <c r="L294" s="39" t="s">
        <v>1016</v>
      </c>
      <c r="M294" s="39" t="str">
        <f t="shared" si="13"/>
        <v>{{ precision_tu }}</v>
      </c>
      <c r="N294" t="s">
        <v>902</v>
      </c>
      <c r="O294" s="13" t="s">
        <v>1907</v>
      </c>
      <c r="P294" t="s">
        <v>4742</v>
      </c>
      <c r="Q294" t="str">
        <f t="shared" si="14"/>
        <v xml:space="preserve">    precision_tu: "&lt;a href=\"09_glossary.html#precision\" target=\"_blank\" data-bs-toggle=\"tooltip\" data-bs-title=\"Precision: Uncertainty in estimates (Hammond et al., 2021)' (Clarke et al., 2023).\"&gt;Precision&lt;button type=\"button\" class=\"btn btn-bd-tip-info-hidden btn-sm position-relative\"&gt;.&lt;span class=\"position-absolute top-0 start-100 translate-middle\"&gt;{{ icon_info }}&lt;/span&gt;&lt;/button&gt;&lt;/a&gt;"</v>
      </c>
      <c r="R294" t="b" cm="1">
        <f t="array" ref="R294">SUMPRODUCT(--EXACT($J$2:$J$485,J294))&gt;1</f>
        <v>0</v>
      </c>
      <c r="S294" t="s">
        <v>5148</v>
      </c>
    </row>
    <row r="295" spans="1:19">
      <c r="B295" s="39" t="s">
        <v>1481</v>
      </c>
      <c r="D295" s="39" t="s">
        <v>1271</v>
      </c>
      <c r="E295" s="39" t="s">
        <v>1841</v>
      </c>
      <c r="F295" s="39" t="s">
        <v>793</v>
      </c>
      <c r="G295" s="51" t="str">
        <f>VLOOKUP(F295,glossary!H:L,2,FALSE)</f>
        <v>Precision</v>
      </c>
      <c r="H295" s="39" t="s">
        <v>793</v>
      </c>
      <c r="I295" s="58" t="str">
        <f t="shared" si="12"/>
        <v>precision_tu_abrv</v>
      </c>
      <c r="J295" s="51" t="s">
        <v>4624</v>
      </c>
      <c r="K295" s="51" t="str">
        <f>VLOOKUP(F295,glossary!H:L,5,FALSE)</f>
        <v>Uncertainty in estimates (Hammond et al., 2021)' (Clarke et al., 2023).</v>
      </c>
      <c r="L295" s="39" t="s">
        <v>1016</v>
      </c>
      <c r="M295" s="39" t="str">
        <f t="shared" si="13"/>
        <v>{{ precision_tu_abrv }}</v>
      </c>
      <c r="N295" t="s">
        <v>902</v>
      </c>
      <c r="O295" s="13" t="s">
        <v>1907</v>
      </c>
      <c r="P295" t="s">
        <v>4742</v>
      </c>
      <c r="Q295" t="str">
        <f t="shared" si="14"/>
        <v xml:space="preserve">    precision_tu_abrv: "&lt;a href=\"09_glossary.html#precision\" target=\"_blank\" data-bs-toggle=\"tooltip\" data-bs-title=\"Precision: Uncertainty in estimates (Hammond et al., 2021)' (Clarke et al., 2023).\"&gt;Precise&lt;button type=\"button\" class=\"btn btn-bd-tip-info-hidden btn-sm position-relative\"&gt;.&lt;span class=\"position-absolute top-0 start-100 translate-middle\"&gt;{{ icon_info }}&lt;/span&gt;&lt;/button&gt;&lt;/a&gt;"</v>
      </c>
      <c r="S295" t="s">
        <v>5149</v>
      </c>
    </row>
    <row r="296" spans="1:19">
      <c r="B296" s="39" t="s">
        <v>773</v>
      </c>
      <c r="D296" s="39" t="s">
        <v>1271</v>
      </c>
      <c r="E296" s="39" t="s">
        <v>4645</v>
      </c>
      <c r="F296" s="39" t="s">
        <v>793</v>
      </c>
      <c r="G296" s="51" t="str">
        <f>VLOOKUP(F296,glossary!H:L,2,FALSE)</f>
        <v>Precision</v>
      </c>
      <c r="H296" s="39" t="s">
        <v>793</v>
      </c>
      <c r="I296" s="57" t="str">
        <f t="shared" si="12"/>
        <v>precision_tu_op</v>
      </c>
      <c r="J296" s="39" t="s">
        <v>4642</v>
      </c>
      <c r="K296" s="51" t="str">
        <f>VLOOKUP(F296,glossary!H:L,5,FALSE)</f>
        <v>Uncertainty in estimates (Hammond et al., 2021)' (Clarke et al., 2023).</v>
      </c>
      <c r="L296" s="39" t="s">
        <v>1016</v>
      </c>
      <c r="M296" s="39" t="str">
        <f t="shared" si="13"/>
        <v>{{ precision_tu_op }}</v>
      </c>
      <c r="N296" t="s">
        <v>902</v>
      </c>
      <c r="O296" s="13" t="s">
        <v>1907</v>
      </c>
      <c r="P296" t="s">
        <v>4742</v>
      </c>
      <c r="Q296" t="str">
        <f t="shared" si="14"/>
        <v xml:space="preserve">    precision_tu_op: "&lt;a href=\"09_glossary.html#precision\" target=\"_blank\" data-bs-toggle=\"tooltip\" data-bs-title=\"Precision: Uncertainty in estimates (Hammond et al., 2021)' (Clarke et al., 2023).\"&gt;Imprecise&lt;button type=\"button\" class=\"btn btn-bd-tip-info-hidden btn-sm position-relative\"&gt;.&lt;span class=\"position-absolute top-0 start-100 translate-middle\"&gt;{{ icon_info }}&lt;/span&gt;&lt;/button&gt;&lt;/a&gt;"</v>
      </c>
      <c r="R296" t="b" cm="1">
        <f t="array" ref="R296">SUMPRODUCT(--EXACT($J$2:$J$485,J296))&gt;1</f>
        <v>0</v>
      </c>
      <c r="S296" t="s">
        <v>5150</v>
      </c>
    </row>
    <row r="297" spans="1:19">
      <c r="A297" s="39">
        <v>3</v>
      </c>
      <c r="B297" s="39" t="s">
        <v>1481</v>
      </c>
      <c r="C297" s="39"/>
      <c r="D297" s="39" t="s">
        <v>1271</v>
      </c>
      <c r="E297" s="39" t="s">
        <v>1016</v>
      </c>
      <c r="F297" s="39" t="s">
        <v>271</v>
      </c>
      <c r="G297" s="51" t="str">
        <f>VLOOKUP(F297,glossary!H:L,2,FALSE)</f>
        <v>Project Coordinator Email</v>
      </c>
      <c r="H297" s="43" t="s">
        <v>271</v>
      </c>
      <c r="I297" s="57" t="str">
        <f t="shared" si="12"/>
        <v>project_coordinator_email_tu</v>
      </c>
      <c r="J297" s="54" t="s">
        <v>712</v>
      </c>
      <c r="K297" s="51" t="str">
        <f>VLOOKUP(F297,glossary!H:L,5,FALSE)</f>
        <v>The email address of the Project Coordinator.</v>
      </c>
      <c r="L297" t="s">
        <v>1613</v>
      </c>
      <c r="M297" s="39" t="str">
        <f t="shared" si="13"/>
        <v>{{ project_coordinator_email_tu }}</v>
      </c>
      <c r="N297" t="s">
        <v>902</v>
      </c>
      <c r="O297" s="13" t="s">
        <v>1907</v>
      </c>
      <c r="P297" t="s">
        <v>4742</v>
      </c>
      <c r="Q297" t="str">
        <f t="shared" si="14"/>
        <v xml:space="preserve">    project_coordinator_email_tu: "&lt;a href=\"09_glossary.html#project_coordinator_email\" target=\"_blank\" data-bs-toggle=\"tooltip\" data-bs-title=\"Project Coordinator Email: The email address of the Project Coordinator.\"&gt;Project Coordinator Email&lt;button type=\"button\" class=\"btn btn-bd-tip-info-hidden btn-sm position-relative\"&gt;.&lt;span class=\"position-absolute top-0 start-100 translate-middle\"&gt;{{ icon_info }}&lt;/span&gt;&lt;/button&gt;&lt;/a&gt;"</v>
      </c>
      <c r="R297" t="b" cm="1">
        <f t="array" ref="R297">SUMPRODUCT(--EXACT($J$2:$J$485,J297))&gt;1</f>
        <v>0</v>
      </c>
      <c r="S297" t="s">
        <v>5151</v>
      </c>
    </row>
    <row r="298" spans="1:19">
      <c r="A298" s="39">
        <v>3</v>
      </c>
      <c r="B298" s="39" t="s">
        <v>1481</v>
      </c>
      <c r="C298" s="39"/>
      <c r="D298" s="39" t="s">
        <v>1271</v>
      </c>
      <c r="E298" s="39" t="s">
        <v>1016</v>
      </c>
      <c r="F298" s="39" t="s">
        <v>268</v>
      </c>
      <c r="G298" s="51" t="str">
        <f>VLOOKUP(F298,glossary!H:L,2,FALSE)</f>
        <v>Project Coordinator</v>
      </c>
      <c r="H298" s="43" t="s">
        <v>268</v>
      </c>
      <c r="I298" s="57" t="str">
        <f t="shared" si="12"/>
        <v>project_coordinator_tu</v>
      </c>
      <c r="J298" s="54" t="s">
        <v>711</v>
      </c>
      <c r="K298" s="51" t="str">
        <f>VLOOKUP(F298,glossary!H:L,5,FALSE)</f>
        <v>The first and last name of the primary contact for the project.</v>
      </c>
      <c r="L298" t="s">
        <v>1614</v>
      </c>
      <c r="M298" s="39" t="str">
        <f t="shared" si="13"/>
        <v>{{ project_coordinator_tu }}</v>
      </c>
      <c r="N298" t="s">
        <v>902</v>
      </c>
      <c r="O298" s="13" t="s">
        <v>1907</v>
      </c>
      <c r="P298" t="s">
        <v>4742</v>
      </c>
      <c r="Q298" t="str">
        <f t="shared" si="14"/>
        <v xml:space="preserve">    project_coordinator_tu: "&lt;a href=\"09_glossary.html#project_coordinator\" target=\"_blank\" data-bs-toggle=\"tooltip\" data-bs-title=\"Project Coordinator: The first and last name of the primary contact for the project.\"&gt;Project Coordinator&lt;button type=\"button\" class=\"btn btn-bd-tip-info-hidden btn-sm position-relative\"&gt;.&lt;span class=\"position-absolute top-0 start-100 translate-middle\"&gt;{{ icon_info }}&lt;/span&gt;&lt;/button&gt;&lt;/a&gt;"</v>
      </c>
      <c r="R298" t="b" cm="1">
        <f t="array" ref="R298">SUMPRODUCT(--EXACT($J$2:$J$485,J298))&gt;1</f>
        <v>0</v>
      </c>
      <c r="S298" t="s">
        <v>5152</v>
      </c>
    </row>
    <row r="299" spans="1:19">
      <c r="A299" s="39">
        <v>3</v>
      </c>
      <c r="B299" s="39" t="s">
        <v>1481</v>
      </c>
      <c r="C299" s="39"/>
      <c r="D299" s="39" t="s">
        <v>1271</v>
      </c>
      <c r="E299" s="39" t="s">
        <v>1016</v>
      </c>
      <c r="F299" s="39" t="s">
        <v>265</v>
      </c>
      <c r="G299" s="51" t="str">
        <f>VLOOKUP(F299,glossary!H:L,2,FALSE)</f>
        <v>Project Description</v>
      </c>
      <c r="H299" s="43" t="s">
        <v>265</v>
      </c>
      <c r="I299" s="57" t="str">
        <f t="shared" si="12"/>
        <v>project_description_tu</v>
      </c>
      <c r="J299" s="54" t="s">
        <v>713</v>
      </c>
      <c r="K299" s="51" t="str">
        <f>VLOOKUP(F299,glossary!H:L,5,FALSE)</f>
        <v>A description of the project objective(s) and general methods.</v>
      </c>
      <c r="L299" t="s">
        <v>1612</v>
      </c>
      <c r="M299" s="39" t="str">
        <f t="shared" si="13"/>
        <v>{{ project_description_tu }}</v>
      </c>
      <c r="N299" t="s">
        <v>902</v>
      </c>
      <c r="O299" s="13" t="s">
        <v>1907</v>
      </c>
      <c r="P299" t="s">
        <v>4742</v>
      </c>
      <c r="Q299" t="str">
        <f t="shared" si="14"/>
        <v xml:space="preserve">    project_description_tu: "&lt;a href=\"09_glossary.html#project_description\" target=\"_blank\" data-bs-toggle=\"tooltip\" data-bs-title=\"Project Description: A description of the project objective(s) and general methods.\"&gt;Project Description&lt;button type=\"button\" class=\"btn btn-bd-tip-info-hidden btn-sm position-relative\"&gt;.&lt;span class=\"position-absolute top-0 start-100 translate-middle\"&gt;{{ icon_info }}&lt;/span&gt;&lt;/button&gt;&lt;/a&gt;"</v>
      </c>
      <c r="R299" t="b" cm="1">
        <f t="array" ref="R299">SUMPRODUCT(--EXACT($J$2:$J$485,J299))&gt;1</f>
        <v>0</v>
      </c>
      <c r="S299" t="s">
        <v>5153</v>
      </c>
    </row>
    <row r="300" spans="1:19">
      <c r="A300" s="39">
        <v>3</v>
      </c>
      <c r="B300" s="39" t="s">
        <v>1481</v>
      </c>
      <c r="C300" s="39"/>
      <c r="D300" s="39" t="s">
        <v>1271</v>
      </c>
      <c r="E300" s="39" t="s">
        <v>1016</v>
      </c>
      <c r="F300" s="39" t="s">
        <v>264</v>
      </c>
      <c r="G300" s="51" t="str">
        <f>VLOOKUP(F300,glossary!H:L,2,FALSE)</f>
        <v>Project Name</v>
      </c>
      <c r="H300" s="43" t="s">
        <v>264</v>
      </c>
      <c r="I300" s="57" t="str">
        <f t="shared" si="12"/>
        <v>project_name_tu</v>
      </c>
      <c r="J300" s="54" t="s">
        <v>714</v>
      </c>
      <c r="K300" s="51" t="str">
        <f>VLOOKUP(F300,glossary!H:L,5,FALSE)</f>
        <v>A unique alphanumeric identifier for each project. Ideally, the Project Name should include an abbreviation for the organization, a brief project name, and the year the project began (e.g., 'uofa_oilsands_2018').</v>
      </c>
      <c r="L300" t="s">
        <v>1611</v>
      </c>
      <c r="M300" s="39" t="str">
        <f t="shared" si="13"/>
        <v>{{ project_name_tu }}</v>
      </c>
      <c r="N300" t="s">
        <v>902</v>
      </c>
      <c r="O300" s="13" t="s">
        <v>1907</v>
      </c>
      <c r="P300" t="s">
        <v>4742</v>
      </c>
      <c r="Q300" t="str">
        <f t="shared" si="14"/>
        <v xml:space="preserve">    project_name_tu: "&lt;a href=\"09_glossary.html#project_name\" target=\"_blank\" data-bs-toggle=\"tooltip\" data-bs-title=\"Project Name: A unique alphanumeric identifier for each project. Ideally, the Project Name should include an abbreviation for the organization, a brief project name, and the year the project began (e.g., 'uofa_oilsands_2018').\"&gt;Project Name&lt;button type=\"button\" class=\"btn btn-bd-tip-info-hidden btn-sm position-relative\"&gt;.&lt;span class=\"position-absolute top-0 start-100 translate-middle\"&gt;{{ icon_info }}&lt;/span&gt;&lt;/button&gt;&lt;/a&gt;"</v>
      </c>
      <c r="R300" t="b" cm="1">
        <f t="array" ref="R300">SUMPRODUCT(--EXACT($J$2:$J$485,J300))&gt;1</f>
        <v>0</v>
      </c>
      <c r="S300" t="s">
        <v>5154</v>
      </c>
    </row>
    <row r="301" spans="1:19">
      <c r="A301" s="39">
        <v>2</v>
      </c>
      <c r="B301" s="39" t="s">
        <v>1488</v>
      </c>
      <c r="C301" s="39"/>
      <c r="D301" s="39" t="s">
        <v>1270</v>
      </c>
      <c r="E301" s="39" t="s">
        <v>1016</v>
      </c>
      <c r="F301" s="39" t="s">
        <v>139</v>
      </c>
      <c r="G301" s="51" t="str">
        <f>VLOOKUP(F301,glossary!H:L,2,FALSE)</f>
        <v>Project</v>
      </c>
      <c r="H301" s="39" t="s">
        <v>139</v>
      </c>
      <c r="I301" s="57" t="str">
        <f t="shared" si="12"/>
        <v>project_tl</v>
      </c>
      <c r="J301" s="51" t="s">
        <v>139</v>
      </c>
      <c r="K301" s="51" t="str">
        <f>VLOOKUP(F301,glossary!H:L,5,FALSE)</f>
        <v>A scientific study, inventory or monitoring program that has a certain objective, defined methods, and a defined boundary in space and time (recorded as 'Project Name').</v>
      </c>
      <c r="L301" s="39" t="s">
        <v>1616</v>
      </c>
      <c r="M301" s="39" t="str">
        <f t="shared" si="13"/>
        <v>{{ project_tl }}</v>
      </c>
      <c r="N301" t="s">
        <v>902</v>
      </c>
      <c r="O301" s="13" t="s">
        <v>1907</v>
      </c>
      <c r="P301" t="s">
        <v>4742</v>
      </c>
      <c r="Q301" t="str">
        <f t="shared" si="14"/>
        <v xml:space="preserve">    project_tl: "&lt;a href=\"09_glossary.html#project\" target=\"_blank\" data-bs-toggle=\"tooltip\" data-bs-title=\"Project: 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v>
      </c>
      <c r="R301" t="b" cm="1">
        <f t="array" ref="R301">SUMPRODUCT(--EXACT($J$2:$J$485,J301))&gt;1</f>
        <v>0</v>
      </c>
      <c r="S301" t="s">
        <v>5155</v>
      </c>
    </row>
    <row r="302" spans="1:19">
      <c r="A302" s="39">
        <v>1</v>
      </c>
      <c r="B302" s="39" t="s">
        <v>1127</v>
      </c>
      <c r="C302" s="39" t="s">
        <v>429</v>
      </c>
      <c r="D302" s="39" t="s">
        <v>1270</v>
      </c>
      <c r="E302" s="39" t="s">
        <v>1847</v>
      </c>
      <c r="F302" s="39" t="s">
        <v>139</v>
      </c>
      <c r="G302" s="51" t="str">
        <f>VLOOKUP(F302,glossary!H:L,2,FALSE)</f>
        <v>Project</v>
      </c>
      <c r="H302" s="39" t="s">
        <v>139</v>
      </c>
      <c r="I302" s="57" t="str">
        <f t="shared" si="12"/>
        <v>project_tl_pl</v>
      </c>
      <c r="J302" s="51" t="s">
        <v>1246</v>
      </c>
      <c r="K302" s="51" t="str">
        <f>VLOOKUP(F302,glossary!H:L,5,FALSE)</f>
        <v>A scientific study, inventory or monitoring program that has a certain objective, defined methods, and a defined boundary in space and time (recorded as 'Project Name').</v>
      </c>
      <c r="L302" s="39" t="s">
        <v>1191</v>
      </c>
      <c r="M302" s="39" t="str">
        <f t="shared" si="13"/>
        <v>{{ project_tl_pl }}</v>
      </c>
      <c r="N302" t="s">
        <v>902</v>
      </c>
      <c r="O302" s="13" t="s">
        <v>1907</v>
      </c>
      <c r="P302" t="s">
        <v>4742</v>
      </c>
      <c r="Q302" t="str">
        <f t="shared" si="14"/>
        <v xml:space="preserve">    project_tl_pl: "&lt;a href=\"09_glossary.html#project\" target=\"_blank\" data-bs-toggle=\"tooltip\" data-bs-title=\"Project: 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v>
      </c>
      <c r="R302" t="b" cm="1">
        <f t="array" ref="R302">SUMPRODUCT(--EXACT($J$2:$J$485,J302))&gt;1</f>
        <v>0</v>
      </c>
      <c r="S302" t="s">
        <v>5156</v>
      </c>
    </row>
    <row r="303" spans="1:19">
      <c r="A303" s="39">
        <v>2</v>
      </c>
      <c r="B303" s="39" t="s">
        <v>1488</v>
      </c>
      <c r="C303" s="39"/>
      <c r="D303" s="39" t="s">
        <v>1271</v>
      </c>
      <c r="E303" s="39" t="s">
        <v>1016</v>
      </c>
      <c r="F303" s="39" t="s">
        <v>139</v>
      </c>
      <c r="G303" s="51" t="str">
        <f>VLOOKUP(F303,glossary!H:L,2,FALSE)</f>
        <v>Project</v>
      </c>
      <c r="H303" s="39" t="s">
        <v>139</v>
      </c>
      <c r="I303" s="57" t="str">
        <f t="shared" si="12"/>
        <v>project_tu</v>
      </c>
      <c r="J303" s="51" t="s">
        <v>140</v>
      </c>
      <c r="K303" s="51" t="str">
        <f>VLOOKUP(F303,glossary!H:L,5,FALSE)</f>
        <v>A scientific study, inventory or monitoring program that has a certain objective, defined methods, and a defined boundary in space and time (recorded as 'Project Name').</v>
      </c>
      <c r="L303" s="39" t="s">
        <v>1615</v>
      </c>
      <c r="M303" s="39" t="str">
        <f t="shared" si="13"/>
        <v>{{ project_tu }}</v>
      </c>
      <c r="N303" t="s">
        <v>902</v>
      </c>
      <c r="O303" s="13" t="s">
        <v>1907</v>
      </c>
      <c r="P303" t="s">
        <v>4742</v>
      </c>
      <c r="Q303" t="str">
        <f t="shared" si="14"/>
        <v xml:space="preserve">    project_tu: "&lt;a href=\"09_glossary.html#project\" target=\"_blank\" data-bs-toggle=\"tooltip\" data-bs-title=\"Project: A scientific study, inventory or monitoring program that has a certain objective, defined methods, and a defined boundary in space and time (recorded as 'Project Name').\"&gt;Project&lt;button type=\"button\" class=\"btn btn-bd-tip-info-hidden btn-sm position-relative\"&gt;.&lt;span class=\"position-absolute top-0 start-100 translate-middle\"&gt;{{ icon_info }}&lt;/span&gt;&lt;/button&gt;&lt;/a&gt;"</v>
      </c>
      <c r="R303" t="b" cm="1">
        <f t="array" ref="R303">SUMPRODUCT(--EXACT($J$2:$J$485,J303))&gt;1</f>
        <v>0</v>
      </c>
      <c r="S303" t="s">
        <v>5157</v>
      </c>
    </row>
    <row r="304" spans="1:19">
      <c r="A304" s="39">
        <v>1</v>
      </c>
      <c r="B304" s="39" t="s">
        <v>1127</v>
      </c>
      <c r="C304" s="39" t="s">
        <v>429</v>
      </c>
      <c r="D304" s="39" t="s">
        <v>1271</v>
      </c>
      <c r="E304" s="39" t="s">
        <v>1847</v>
      </c>
      <c r="F304" s="39" t="s">
        <v>139</v>
      </c>
      <c r="G304" s="51" t="str">
        <f>VLOOKUP(F304,glossary!H:L,2,FALSE)</f>
        <v>Project</v>
      </c>
      <c r="H304" s="39" t="s">
        <v>139</v>
      </c>
      <c r="I304" s="57" t="str">
        <f t="shared" si="12"/>
        <v>project_tu_pl</v>
      </c>
      <c r="J304" s="51" t="s">
        <v>1232</v>
      </c>
      <c r="K304" s="51" t="str">
        <f>VLOOKUP(F304,glossary!H:L,5,FALSE)</f>
        <v>A scientific study, inventory or monitoring program that has a certain objective, defined methods, and a defined boundary in space and time (recorded as 'Project Name').</v>
      </c>
      <c r="L304" s="39" t="s">
        <v>1188</v>
      </c>
      <c r="M304" s="39" t="str">
        <f t="shared" si="13"/>
        <v>{{ project_tu_pl }}</v>
      </c>
      <c r="N304" t="s">
        <v>902</v>
      </c>
      <c r="O304" s="13" t="s">
        <v>1907</v>
      </c>
      <c r="P304" t="s">
        <v>4742</v>
      </c>
      <c r="Q304" t="str">
        <f t="shared" si="14"/>
        <v xml:space="preserve">    project_tu_pl: "&lt;a href=\"09_glossary.html#project\" target=\"_blank\" data-bs-toggle=\"tooltip\" data-bs-title=\"Project: A scientific study, inventory or monitoring program that has a certain objective, defined methods, and a defined boundary in space and time (recorded as 'Project Name').\"&gt;Projects&lt;button type=\"button\" class=\"btn btn-bd-tip-info-hidden btn-sm position-relative\"&gt;.&lt;span class=\"position-absolute top-0 start-100 translate-middle\"&gt;{{ icon_info }}&lt;/span&gt;&lt;/button&gt;&lt;/a&gt;"</v>
      </c>
      <c r="R304" t="b" cm="1">
        <f t="array" ref="R304">SUMPRODUCT(--EXACT($J$2:$J$485,J304))&gt;1</f>
        <v>0</v>
      </c>
      <c r="S304" t="s">
        <v>5158</v>
      </c>
    </row>
    <row r="305" spans="1:19">
      <c r="A305" s="39">
        <v>2</v>
      </c>
      <c r="B305" s="39" t="s">
        <v>1488</v>
      </c>
      <c r="C305" s="39"/>
      <c r="D305" s="39" t="s">
        <v>1270</v>
      </c>
      <c r="E305" s="39" t="s">
        <v>1016</v>
      </c>
      <c r="F305" s="39" t="s">
        <v>136</v>
      </c>
      <c r="G305" s="51" t="str">
        <f>VLOOKUP(F305,glossary!H:L,2,FALSE)</f>
        <v>Pseudoreplication</v>
      </c>
      <c r="H305" s="39" t="s">
        <v>136</v>
      </c>
      <c r="I305" s="57" t="str">
        <f t="shared" si="12"/>
        <v>pseudoreplication_tl</v>
      </c>
      <c r="J305" s="51" t="s">
        <v>136</v>
      </c>
      <c r="K305" s="51" t="str">
        <f>VLOOKUP(F305,glossary!H:L,5,FALSE)</f>
        <v>When observations are not statistically independent (spatially or temporally) but are treated as if they are independent.</v>
      </c>
      <c r="L305" s="39" t="s">
        <v>1610</v>
      </c>
      <c r="M305" s="39" t="str">
        <f t="shared" si="13"/>
        <v>{{ pseudoreplication_tl }}</v>
      </c>
      <c r="N305" t="s">
        <v>902</v>
      </c>
      <c r="O305" s="13" t="s">
        <v>1907</v>
      </c>
      <c r="P305" t="s">
        <v>4742</v>
      </c>
      <c r="Q305" t="str">
        <f t="shared" si="14"/>
        <v xml:space="preserve">    pseudoreplication_tl: "&lt;a href=\"09_glossary.html#pseudoreplication\" target=\"_blank\" data-bs-toggle=\"tooltip\" data-bs-title=\"Pseudoreplication: 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v>
      </c>
      <c r="R305" t="b" cm="1">
        <f t="array" ref="R305">SUMPRODUCT(--EXACT($J$2:$J$485,J305))&gt;1</f>
        <v>0</v>
      </c>
      <c r="S305" t="s">
        <v>5159</v>
      </c>
    </row>
    <row r="306" spans="1:19">
      <c r="A306" s="39">
        <v>2</v>
      </c>
      <c r="B306" s="39" t="s">
        <v>1488</v>
      </c>
      <c r="C306" s="39"/>
      <c r="D306" s="39" t="s">
        <v>1271</v>
      </c>
      <c r="E306" s="39" t="s">
        <v>1016</v>
      </c>
      <c r="F306" s="39" t="s">
        <v>136</v>
      </c>
      <c r="G306" s="51" t="str">
        <f>VLOOKUP(F306,glossary!H:L,2,FALSE)</f>
        <v>Pseudoreplication</v>
      </c>
      <c r="H306" s="39" t="s">
        <v>136</v>
      </c>
      <c r="I306" s="57" t="str">
        <f t="shared" si="12"/>
        <v>pseudoreplication_tu</v>
      </c>
      <c r="J306" s="51" t="s">
        <v>138</v>
      </c>
      <c r="K306" s="51" t="str">
        <f>VLOOKUP(F306,glossary!H:L,5,FALSE)</f>
        <v>When observations are not statistically independent (spatially or temporally) but are treated as if they are independent.</v>
      </c>
      <c r="L306" s="39" t="s">
        <v>1609</v>
      </c>
      <c r="M306" s="39" t="str">
        <f t="shared" si="13"/>
        <v>{{ pseudoreplication_tu }}</v>
      </c>
      <c r="N306" t="s">
        <v>902</v>
      </c>
      <c r="O306" s="13" t="s">
        <v>1907</v>
      </c>
      <c r="P306" t="s">
        <v>4742</v>
      </c>
      <c r="Q306" t="str">
        <f t="shared" si="14"/>
        <v xml:space="preserve">    pseudoreplication_tu: "&lt;a href=\"09_glossary.html#pseudoreplication\" target=\"_blank\" data-bs-toggle=\"tooltip\" data-bs-title=\"Pseudoreplication: When observations are not statistically independent (spatially or temporally) but are treated as if they are independent.\"&gt;Pseudoreplication&lt;button type=\"button\" class=\"btn btn-bd-tip-info-hidden btn-sm position-relative\"&gt;.&lt;span class=\"position-absolute top-0 start-100 translate-middle\"&gt;{{ icon_info }}&lt;/span&gt;&lt;/button&gt;&lt;/a&gt;"</v>
      </c>
      <c r="R306" t="b" cm="1">
        <f t="array" ref="R306">SUMPRODUCT(--EXACT($J$2:$J$485,J306))&gt;1</f>
        <v>0</v>
      </c>
      <c r="S306" t="s">
        <v>5160</v>
      </c>
    </row>
    <row r="307" spans="1:19">
      <c r="A307" s="39">
        <v>3</v>
      </c>
      <c r="B307" s="39" t="s">
        <v>1481</v>
      </c>
      <c r="C307" s="39"/>
      <c r="D307" s="39" t="s">
        <v>1271</v>
      </c>
      <c r="E307" s="39" t="s">
        <v>1016</v>
      </c>
      <c r="F307" s="39" t="s">
        <v>262</v>
      </c>
      <c r="G307" s="51" t="str">
        <f>VLOOKUP(F307,glossary!H:L,2,FALSE)</f>
        <v>Purpose of Visit</v>
      </c>
      <c r="H307" s="43" t="s">
        <v>262</v>
      </c>
      <c r="I307" s="57" t="str">
        <f t="shared" si="12"/>
        <v>purpose_of_visit_tu</v>
      </c>
      <c r="J307" s="54" t="s">
        <v>715</v>
      </c>
      <c r="K307" s="51" t="str">
        <f>VLOOKUP(F307,glossary!H:L,5,FALSE)</f>
        <v>The reason for visiting the camera location (i.e. to deploy the camera ['Deployment'], retrieve the camera ['Retrieve'] or to change batteries*/SD card or replace the camera ['Service']).</v>
      </c>
      <c r="L307" t="s">
        <v>1608</v>
      </c>
      <c r="M307" s="39" t="str">
        <f t="shared" si="13"/>
        <v>{{ purpose_of_visit_tu }}</v>
      </c>
      <c r="N307" t="s">
        <v>902</v>
      </c>
      <c r="O307" s="13" t="s">
        <v>1907</v>
      </c>
      <c r="P307" t="s">
        <v>4742</v>
      </c>
      <c r="Q307" t="str">
        <f t="shared" si="14"/>
        <v xml:space="preserve">    purpose_of_visit_tu: "&lt;a href=\"09_glossary.html#purpose_of_visit\" target=\"_blank\" data-bs-toggle=\"tooltip\" data-bs-title=\"Purpose of Visit: The reason for visiting the camera location (i.e. to deploy the camera ['Deployment'], retrieve the camera ['Retrieve'] or to change batteries*/SD card or replace the camera ['Service']).\"&gt;Purpose of Visit&lt;button type=\"button\" class=\"btn btn-bd-tip-info-hidden btn-sm position-relative\"&gt;.&lt;span class=\"position-absolute top-0 start-100 translate-middle\"&gt;{{ icon_info }}&lt;/span&gt;&lt;/button&gt;&lt;/a&gt;"</v>
      </c>
      <c r="R307" t="b" cm="1">
        <f t="array" ref="R307">SUMPRODUCT(--EXACT($J$2:$J$485,J307))&gt;1</f>
        <v>0</v>
      </c>
      <c r="S307" t="s">
        <v>5161</v>
      </c>
    </row>
    <row r="308" spans="1:19">
      <c r="B308" s="39" t="s">
        <v>773</v>
      </c>
      <c r="D308" s="39" t="s">
        <v>1270</v>
      </c>
      <c r="E308" s="39" t="s">
        <v>1016</v>
      </c>
      <c r="F308" s="39" t="s">
        <v>1017</v>
      </c>
      <c r="G308" s="51" t="str">
        <f>VLOOKUP(F308,glossary!H:L,2,FALSE)</f>
        <v>Rarefaction</v>
      </c>
      <c r="H308" s="39" t="s">
        <v>1017</v>
      </c>
      <c r="I308" s="57" t="str">
        <f t="shared" si="12"/>
        <v>rarefaction_tl</v>
      </c>
      <c r="J308" s="39" t="s">
        <v>1017</v>
      </c>
      <c r="K308" s="51" t="str">
        <f>VLOOKUP(F308,glossary!H:L,5,FALSE)</f>
        <v>A statistical interpolation method of rarefying or thinning a reference sample by drawing random subsets of individuals (or samples) in order to standardize the comparison of biological diversity on the basis of a common number of individuals or samples' (Gotelli &amp; Chao, 2013)</v>
      </c>
      <c r="L308" s="39" t="s">
        <v>1016</v>
      </c>
      <c r="M308" s="39" t="str">
        <f t="shared" si="13"/>
        <v>{{ rarefaction_tl }}</v>
      </c>
      <c r="N308" t="s">
        <v>902</v>
      </c>
      <c r="O308" s="13" t="s">
        <v>1907</v>
      </c>
      <c r="P308" t="s">
        <v>4742</v>
      </c>
      <c r="Q308" t="str">
        <f>IF(K308&lt;&gt;"-",("    "&amp;I308&amp;": "&amp;""""&amp;"&lt;a href=\"&amp;""""&amp;"09_glossary.html#"&amp;H308&amp;N308&amp;K308&amp;O308&amp;J308&amp;P308&amp;""""),"-")</f>
        <v xml:space="preserve">    rarefaction_tl: "&lt;a href=\"09_glossary.html#rarefaction\" target=\"_blank\" data-bs-toggle=\"tooltip\" data-bs-title=\"A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v>
      </c>
      <c r="R308" t="b" cm="1">
        <f t="array" ref="R308">SUMPRODUCT(--EXACT($J$2:$J$485,J308))&gt;1</f>
        <v>0</v>
      </c>
      <c r="S308" t="s">
        <v>5162</v>
      </c>
    </row>
    <row r="309" spans="1:19">
      <c r="B309" s="39" t="s">
        <v>773</v>
      </c>
      <c r="D309" s="39" t="s">
        <v>1271</v>
      </c>
      <c r="E309" s="39" t="s">
        <v>1016</v>
      </c>
      <c r="F309" s="39" t="s">
        <v>1017</v>
      </c>
      <c r="G309" s="51" t="str">
        <f>VLOOKUP(F309,glossary!H:L,2,FALSE)</f>
        <v>Rarefaction</v>
      </c>
      <c r="H309" s="39" t="s">
        <v>1017</v>
      </c>
      <c r="I309" s="57" t="str">
        <f t="shared" si="12"/>
        <v>rarefaction_tu</v>
      </c>
      <c r="J309" s="39" t="s">
        <v>1422</v>
      </c>
      <c r="K309" s="51" t="str">
        <f>VLOOKUP(F309,glossary!H:L,5,FALSE)</f>
        <v>A statistical interpolation method of rarefying or thinning a reference sample by drawing random subsets of individuals (or samples) in order to standardize the comparison of biological diversity on the basis of a common number of individuals or samples' (Gotelli &amp; Chao, 2013)</v>
      </c>
      <c r="L309" s="39" t="s">
        <v>1016</v>
      </c>
      <c r="M309" s="39" t="str">
        <f t="shared" si="13"/>
        <v>{{ rarefaction_tu }}</v>
      </c>
      <c r="N309" t="s">
        <v>902</v>
      </c>
      <c r="O309" s="13" t="s">
        <v>1907</v>
      </c>
      <c r="P309" t="s">
        <v>4742</v>
      </c>
      <c r="Q309" t="str">
        <f>IF(K309&lt;&gt;"-",("    "&amp;I309&amp;": "&amp;""""&amp;"&lt;a href=\"&amp;""""&amp;"09_glossary.html#"&amp;H309&amp;N309&amp;K309&amp;O309&amp;J309&amp;P309&amp;""""),"-")</f>
        <v xml:space="preserve">    rarefaction_tu: "&lt;a href=\"09_glossary.html#rarefaction\" target=\"_blank\" data-bs-toggle=\"tooltip\" data-bs-title=\"A statistical interpolation method of rarefying or thinning a reference sample by drawing random subsets of individuals (or samples) in order to standardize the comparison of biological diversity on the basis of a common number of individuals or samples' (Gotelli &amp; Chao, 2013)\"&gt;Rarefaction&lt;button type=\"button\" class=\"btn btn-bd-tip-info-hidden btn-sm position-relative\"&gt;.&lt;span class=\"position-absolute top-0 start-100 translate-middle\"&gt;{{ icon_info }}&lt;/span&gt;&lt;/button&gt;&lt;/a&gt;"</v>
      </c>
      <c r="R309" t="b" cm="1">
        <f t="array" ref="R309">SUMPRODUCT(--EXACT($J$2:$J$485,J309))&gt;1</f>
        <v>0</v>
      </c>
      <c r="S309" t="s">
        <v>5163</v>
      </c>
    </row>
    <row r="310" spans="1:19">
      <c r="A310" s="39">
        <v>3</v>
      </c>
      <c r="B310" s="39" t="s">
        <v>1481</v>
      </c>
      <c r="C310" s="39"/>
      <c r="D310" s="39" t="s">
        <v>1270</v>
      </c>
      <c r="E310" s="39" t="s">
        <v>1016</v>
      </c>
      <c r="F310" s="39" t="s">
        <v>129</v>
      </c>
      <c r="G310" s="51" t="str">
        <f>VLOOKUP(F310,glossary!H:L,2,FALSE)</f>
        <v>Recovery time</v>
      </c>
      <c r="H310" s="43" t="s">
        <v>129</v>
      </c>
      <c r="I310" s="57" t="str">
        <f t="shared" si="12"/>
        <v>recovery_time_tl</v>
      </c>
      <c r="J310" s="55" t="s">
        <v>970</v>
      </c>
      <c r="K310" s="51" t="str">
        <f>VLOOKUP(F310,glossary!H:L,5,FALSE)</f>
        <v>The time necessary for the camera to prepare to capture the next photo after the previous one has been recorded (Trolliet et al., 2014).</v>
      </c>
      <c r="L310" t="s">
        <v>1607</v>
      </c>
      <c r="M310" s="39" t="str">
        <f t="shared" si="13"/>
        <v>{{ recovery_time_tl }}</v>
      </c>
      <c r="N310" t="s">
        <v>902</v>
      </c>
      <c r="O310" s="13" t="s">
        <v>1907</v>
      </c>
      <c r="P310" t="s">
        <v>4742</v>
      </c>
      <c r="Q310" t="str">
        <f t="shared" ref="Q310:Q341" si="15">IF(K310&lt;&gt;"-",("    "&amp;I310&amp;": "&amp;""""&amp;"&lt;a href=\"&amp;""""&amp;"09_glossary.html#"&amp;H310&amp;N310&amp;G310&amp;": "&amp;K310&amp;O310&amp;J310&amp;P310&amp;""""),"-")</f>
        <v xml:space="preserve">    recovery_time_tl: "&lt;a href=\"09_glossary.html#recovery_time\" target=\"_blank\" data-bs-toggle=\"tooltip\" data-bs-title=\"Recovery time: 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v>
      </c>
      <c r="R310" t="b" cm="1">
        <f t="array" ref="R310">SUMPRODUCT(--EXACT($J$2:$J$485,J310))&gt;1</f>
        <v>0</v>
      </c>
      <c r="S310" t="s">
        <v>5164</v>
      </c>
    </row>
    <row r="311" spans="1:19">
      <c r="A311" s="39">
        <v>3</v>
      </c>
      <c r="B311" s="39" t="s">
        <v>1481</v>
      </c>
      <c r="C311" s="39"/>
      <c r="D311" s="39" t="s">
        <v>1271</v>
      </c>
      <c r="E311" s="39" t="s">
        <v>1016</v>
      </c>
      <c r="F311" s="39" t="s">
        <v>129</v>
      </c>
      <c r="G311" s="51" t="str">
        <f>VLOOKUP(F311,glossary!H:L,2,FALSE)</f>
        <v>Recovery time</v>
      </c>
      <c r="H311" s="43" t="s">
        <v>129</v>
      </c>
      <c r="I311" s="57" t="str">
        <f t="shared" si="12"/>
        <v>recovery_time_tu</v>
      </c>
      <c r="J311" s="54" t="s">
        <v>131</v>
      </c>
      <c r="K311" s="51" t="str">
        <f>VLOOKUP(F311,glossary!H:L,5,FALSE)</f>
        <v>The time necessary for the camera to prepare to capture the next photo after the previous one has been recorded (Trolliet et al., 2014).</v>
      </c>
      <c r="L311" t="s">
        <v>1606</v>
      </c>
      <c r="M311" s="39" t="str">
        <f t="shared" si="13"/>
        <v>{{ recovery_time_tu }}</v>
      </c>
      <c r="N311" t="s">
        <v>902</v>
      </c>
      <c r="O311" s="13" t="s">
        <v>1907</v>
      </c>
      <c r="P311" t="s">
        <v>4742</v>
      </c>
      <c r="Q311" t="str">
        <f t="shared" si="15"/>
        <v xml:space="preserve">    recovery_time_tu: "&lt;a href=\"09_glossary.html#recovery_time\" target=\"_blank\" data-bs-toggle=\"tooltip\" data-bs-title=\"Recovery time: The time necessary for the camera to prepare to capture the next photo after the previous one has been recorded (Trolliet et al., 2014).\"&gt;Recovery time&lt;button type=\"button\" class=\"btn btn-bd-tip-info-hidden btn-sm position-relative\"&gt;.&lt;span class=\"position-absolute top-0 start-100 translate-middle\"&gt;{{ icon_info }}&lt;/span&gt;&lt;/button&gt;&lt;/a&gt;"</v>
      </c>
      <c r="R311" t="b" cm="1">
        <f t="array" ref="R311">SUMPRODUCT(--EXACT($J$2:$J$485,J311))&gt;1</f>
        <v>0</v>
      </c>
      <c r="S311" t="s">
        <v>5165</v>
      </c>
    </row>
    <row r="312" spans="1:19">
      <c r="A312" s="39">
        <v>3</v>
      </c>
      <c r="B312" s="39" t="s">
        <v>1481</v>
      </c>
      <c r="C312" s="39"/>
      <c r="D312" s="39" t="s">
        <v>1271</v>
      </c>
      <c r="E312" s="39" t="s">
        <v>1840</v>
      </c>
      <c r="F312" s="39" t="s">
        <v>324</v>
      </c>
      <c r="G312" s="51" t="str">
        <f>VLOOKUP(F312,glossary!H:L,2,FALSE)</f>
        <v>Remaining Battery (%)</v>
      </c>
      <c r="H312" s="43" t="s">
        <v>324</v>
      </c>
      <c r="I312" s="57" t="str">
        <f t="shared" si="12"/>
        <v>remaining_battery_percent_tu_u</v>
      </c>
      <c r="J312" s="54" t="s">
        <v>757</v>
      </c>
      <c r="K312" s="51" t="str">
        <f>VLOOKUP(F312,glossary!H:L,5,FALSE)</f>
        <v>The remaining battery power (%) of batteries within a camera.</v>
      </c>
      <c r="L312" t="s">
        <v>1605</v>
      </c>
      <c r="M312" s="39" t="str">
        <f t="shared" si="13"/>
        <v>{{ remaining_battery_percent_tu_u }}</v>
      </c>
      <c r="N312" t="s">
        <v>902</v>
      </c>
      <c r="O312" s="13" t="s">
        <v>1907</v>
      </c>
      <c r="P312" t="s">
        <v>4742</v>
      </c>
      <c r="Q312" t="str">
        <f t="shared" si="15"/>
        <v xml:space="preserve">    remaining_battery_percent_tu_u: "&lt;a href=\"09_glossary.html#remaining_battery_percent\" target=\"_blank\" data-bs-toggle=\"tooltip\" data-bs-title=\"Remaining Battery (%): The remaining battery power (%) of batteries within a camera.\"&gt;Remaining Battery (%)&lt;button type=\"button\" class=\"btn btn-bd-tip-info-hidden btn-sm position-relative\"&gt;.&lt;span class=\"position-absolute top-0 start-100 translate-middle\"&gt;{{ icon_info }}&lt;/span&gt;&lt;/button&gt;&lt;/a&gt;"</v>
      </c>
      <c r="R312" t="b" cm="1">
        <f t="array" ref="R312">SUMPRODUCT(--EXACT($J$2:$J$485,J312))&gt;1</f>
        <v>0</v>
      </c>
      <c r="S312" t="s">
        <v>5166</v>
      </c>
    </row>
    <row r="313" spans="1:19">
      <c r="A313" s="39">
        <v>3</v>
      </c>
      <c r="B313" s="39" t="s">
        <v>1481</v>
      </c>
      <c r="C313" s="39"/>
      <c r="D313" s="39" t="s">
        <v>1271</v>
      </c>
      <c r="E313" s="39" t="s">
        <v>1016</v>
      </c>
      <c r="F313" s="39" t="s">
        <v>260</v>
      </c>
      <c r="G313" s="51" t="str">
        <f>VLOOKUP(F313,glossary!H:L,2,FALSE)</f>
        <v>Sample Station Name</v>
      </c>
      <c r="H313" s="43" t="s">
        <v>260</v>
      </c>
      <c r="I313" s="57" t="str">
        <f t="shared" si="12"/>
        <v>sample_station_name_tu</v>
      </c>
      <c r="J313" s="54" t="s">
        <v>716</v>
      </c>
      <c r="K313" s="51" t="str">
        <f>VLOOKUP(F313,glossary!H:L,5,FALSE)</f>
        <v>A sequential alphanumeric identifier for each grouping of two more non-independent camera locations (when cameras are deployed in clusters, pairs, or arrays; e.g., 'ss1' in 'ss1_bh1,' 'ss1_bh2,' 'ss1_bh3' etc.). Leave blank if not applicable.</v>
      </c>
      <c r="L313" t="s">
        <v>1602</v>
      </c>
      <c r="M313" s="39" t="str">
        <f t="shared" si="13"/>
        <v>{{ sample_station_name_tu }}</v>
      </c>
      <c r="N313" t="s">
        <v>902</v>
      </c>
      <c r="O313" s="13" t="s">
        <v>1907</v>
      </c>
      <c r="P313" t="s">
        <v>4742</v>
      </c>
      <c r="Q313" t="str">
        <f t="shared" si="15"/>
        <v xml:space="preserve">    sample_station_name_tu: "&lt;a href=\"09_glossary.html#sample_station_name\" target=\"_blank\" data-bs-toggle=\"tooltip\" data-bs-title=\"Sample Station Name: A sequential alphanumeric identifier for each grouping of two more non-independent camera locations (when cameras are deployed in clusters, pairs, or arrays; e.g., 'ss1' in 'ss1_bh1,' 'ss1_bh2,' 'ss1_bh3' etc.). Leave blank if not applicable.\"&gt;Sample Station Name&lt;button type=\"button\" class=\"btn btn-bd-tip-info-hidden btn-sm position-relative\"&gt;.&lt;span class=\"position-absolute top-0 start-100 translate-middle\"&gt;{{ icon_info }}&lt;/span&gt;&lt;/button&gt;&lt;/a&gt;"</v>
      </c>
      <c r="R313" t="b" cm="1">
        <f t="array" ref="R313">SUMPRODUCT(--EXACT($J$2:$J$485,J313))&gt;1</f>
        <v>0</v>
      </c>
      <c r="S313" t="s">
        <v>5167</v>
      </c>
    </row>
    <row r="314" spans="1:19">
      <c r="A314" s="39">
        <v>3</v>
      </c>
      <c r="B314" s="39" t="s">
        <v>1481</v>
      </c>
      <c r="C314" s="39"/>
      <c r="D314" s="39" t="s">
        <v>1270</v>
      </c>
      <c r="E314" s="39" t="s">
        <v>1016</v>
      </c>
      <c r="F314" s="39" t="s">
        <v>122</v>
      </c>
      <c r="G314" s="51" t="str">
        <f>VLOOKUP(F314,glossary!H:L,2,FALSE)</f>
        <v>Sample station</v>
      </c>
      <c r="H314" s="43" t="s">
        <v>122</v>
      </c>
      <c r="I314" s="57" t="str">
        <f t="shared" si="12"/>
        <v>sample_station_tl</v>
      </c>
      <c r="J314" s="55" t="s">
        <v>974</v>
      </c>
      <c r="K314" s="51" t="str">
        <f>VLOOKUP(F314,glossary!H:L,5,FALSE)</f>
        <v>A grouping of two or more non-independent camera locations, such as when cameras are clustered or paired (recorded as 'Sample Station Name').</v>
      </c>
      <c r="L314" t="s">
        <v>1604</v>
      </c>
      <c r="M314" s="39" t="str">
        <f t="shared" si="13"/>
        <v>{{ sample_station_tl }}</v>
      </c>
      <c r="N314" t="s">
        <v>902</v>
      </c>
      <c r="O314" s="13" t="s">
        <v>1907</v>
      </c>
      <c r="P314" t="s">
        <v>4742</v>
      </c>
      <c r="Q314" t="str">
        <f t="shared" si="15"/>
        <v xml:space="preserve">    sample_station_tl: "&lt;a href=\"09_glossary.html#sample_station\" target=\"_blank\" data-bs-toggle=\"tooltip\" data-bs-title=\"Sample station: 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v>
      </c>
      <c r="R314" t="b" cm="1">
        <f t="array" ref="R314">SUMPRODUCT(--EXACT($J$2:$J$485,J314))&gt;1</f>
        <v>0</v>
      </c>
      <c r="S314" t="s">
        <v>5168</v>
      </c>
    </row>
    <row r="315" spans="1:19">
      <c r="A315" s="39">
        <v>1</v>
      </c>
      <c r="B315" s="39" t="s">
        <v>1127</v>
      </c>
      <c r="C315" s="39" t="s">
        <v>429</v>
      </c>
      <c r="D315" s="39" t="s">
        <v>1270</v>
      </c>
      <c r="E315" s="39" t="s">
        <v>1847</v>
      </c>
      <c r="F315" s="39" t="s">
        <v>122</v>
      </c>
      <c r="G315" s="51" t="str">
        <f>VLOOKUP(F315,glossary!H:L,2,FALSE)</f>
        <v>Sample station</v>
      </c>
      <c r="H315" s="39" t="s">
        <v>122</v>
      </c>
      <c r="I315" s="57" t="str">
        <f t="shared" si="12"/>
        <v>sample_station_tl_pl</v>
      </c>
      <c r="J315" s="51" t="s">
        <v>1247</v>
      </c>
      <c r="K315" s="51" t="str">
        <f>VLOOKUP(F315,glossary!H:L,5,FALSE)</f>
        <v>A grouping of two or more non-independent camera locations, such as when cameras are clustered or paired (recorded as 'Sample Station Name').</v>
      </c>
      <c r="L315" s="39" t="s">
        <v>1192</v>
      </c>
      <c r="M315" s="39" t="str">
        <f t="shared" si="13"/>
        <v>{{ sample_station_tl_pl }}</v>
      </c>
      <c r="N315" t="s">
        <v>902</v>
      </c>
      <c r="O315" s="13" t="s">
        <v>1907</v>
      </c>
      <c r="P315" t="s">
        <v>4742</v>
      </c>
      <c r="Q315" t="str">
        <f t="shared" si="15"/>
        <v xml:space="preserve">    sample_station_tl_pl: "&lt;a href=\"09_glossary.html#sample_station\" target=\"_blank\" data-bs-toggle=\"tooltip\" data-bs-title=\"Sample station: 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v>
      </c>
      <c r="R315" t="b" cm="1">
        <f t="array" ref="R315">SUMPRODUCT(--EXACT($J$2:$J$485,J315))&gt;1</f>
        <v>0</v>
      </c>
      <c r="S315" t="s">
        <v>5169</v>
      </c>
    </row>
    <row r="316" spans="1:19">
      <c r="A316" s="39">
        <v>3</v>
      </c>
      <c r="B316" s="39" t="s">
        <v>1481</v>
      </c>
      <c r="C316" s="39"/>
      <c r="D316" s="39" t="s">
        <v>1271</v>
      </c>
      <c r="E316" s="39" t="s">
        <v>1016</v>
      </c>
      <c r="F316" s="39" t="s">
        <v>122</v>
      </c>
      <c r="G316" s="51" t="str">
        <f>VLOOKUP(F316,glossary!H:L,2,FALSE)</f>
        <v>Sample station</v>
      </c>
      <c r="H316" s="43" t="s">
        <v>122</v>
      </c>
      <c r="I316" s="57" t="str">
        <f t="shared" si="12"/>
        <v>sample_station_tu</v>
      </c>
      <c r="J316" s="54" t="s">
        <v>123</v>
      </c>
      <c r="K316" s="51" t="str">
        <f>VLOOKUP(F316,glossary!H:L,5,FALSE)</f>
        <v>A grouping of two or more non-independent camera locations, such as when cameras are clustered or paired (recorded as 'Sample Station Name').</v>
      </c>
      <c r="L316" t="s">
        <v>1603</v>
      </c>
      <c r="M316" s="39" t="str">
        <f t="shared" si="13"/>
        <v>{{ sample_station_tu }}</v>
      </c>
      <c r="N316" t="s">
        <v>902</v>
      </c>
      <c r="O316" s="13" t="s">
        <v>1907</v>
      </c>
      <c r="P316" t="s">
        <v>4742</v>
      </c>
      <c r="Q316" t="str">
        <f t="shared" si="15"/>
        <v xml:space="preserve">    sample_station_tu: "&lt;a href=\"09_glossary.html#sample_station\" target=\"_blank\" data-bs-toggle=\"tooltip\" data-bs-title=\"Sample station: A grouping of two or more non-independent camera locations, such as when cameras are clustered or paired (recorded as 'Sample Station Name').\"&gt;Sample station&lt;button type=\"button\" class=\"btn btn-bd-tip-info-hidden btn-sm position-relative\"&gt;.&lt;span class=\"position-absolute top-0 start-100 translate-middle\"&gt;{{ icon_info }}&lt;/span&gt;&lt;/button&gt;&lt;/a&gt;"</v>
      </c>
      <c r="R316" t="b" cm="1">
        <f t="array" ref="R316">SUMPRODUCT(--EXACT($J$2:$J$485,J316))&gt;1</f>
        <v>0</v>
      </c>
      <c r="S316" t="s">
        <v>5170</v>
      </c>
    </row>
    <row r="317" spans="1:19">
      <c r="A317" s="39">
        <v>1</v>
      </c>
      <c r="B317" s="39" t="s">
        <v>1127</v>
      </c>
      <c r="C317" s="39" t="s">
        <v>429</v>
      </c>
      <c r="D317" s="39" t="s">
        <v>1271</v>
      </c>
      <c r="E317" s="39" t="s">
        <v>1847</v>
      </c>
      <c r="F317" s="39" t="s">
        <v>122</v>
      </c>
      <c r="G317" s="51" t="str">
        <f>VLOOKUP(F317,glossary!H:L,2,FALSE)</f>
        <v>Sample station</v>
      </c>
      <c r="H317" s="39" t="s">
        <v>122</v>
      </c>
      <c r="I317" s="57" t="str">
        <f t="shared" si="12"/>
        <v>sample_station_tu_pl</v>
      </c>
      <c r="J317" s="51" t="s">
        <v>1233</v>
      </c>
      <c r="K317" s="51" t="str">
        <f>VLOOKUP(F317,glossary!H:L,5,FALSE)</f>
        <v>A grouping of two or more non-independent camera locations, such as when cameras are clustered or paired (recorded as 'Sample Station Name').</v>
      </c>
      <c r="L317" s="39" t="s">
        <v>1184</v>
      </c>
      <c r="M317" s="39" t="str">
        <f t="shared" si="13"/>
        <v>{{ sample_station_tu_pl }}</v>
      </c>
      <c r="N317" t="s">
        <v>902</v>
      </c>
      <c r="O317" s="13" t="s">
        <v>1907</v>
      </c>
      <c r="P317" t="s">
        <v>4742</v>
      </c>
      <c r="Q317" t="str">
        <f t="shared" si="15"/>
        <v xml:space="preserve">    sample_station_tu_pl: "&lt;a href=\"09_glossary.html#sample_station\" target=\"_blank\" data-bs-toggle=\"tooltip\" data-bs-title=\"Sample station: A grouping of two or more non-independent camera locations, such as when cameras are clustered or paired (recorded as 'Sample Station Name').\"&gt;Sample stations&lt;button type=\"button\" class=\"btn btn-bd-tip-info-hidden btn-sm position-relative\"&gt;.&lt;span class=\"position-absolute top-0 start-100 translate-middle\"&gt;{{ icon_info }}&lt;/span&gt;&lt;/button&gt;&lt;/a&gt;"</v>
      </c>
      <c r="R317" t="b" cm="1">
        <f t="array" ref="R317">SUMPRODUCT(--EXACT($J$2:$J$485,J317))&gt;1</f>
        <v>0</v>
      </c>
      <c r="S317" t="s">
        <v>5171</v>
      </c>
    </row>
    <row r="318" spans="1:19">
      <c r="A318" s="39">
        <v>3</v>
      </c>
      <c r="B318" s="39" t="s">
        <v>1481</v>
      </c>
      <c r="C318" s="39"/>
      <c r="D318" s="39" t="s">
        <v>1270</v>
      </c>
      <c r="E318" s="39" t="s">
        <v>1016</v>
      </c>
      <c r="F318" s="39" t="s">
        <v>224</v>
      </c>
      <c r="G318" s="51" t="str">
        <f>VLOOKUP(F318,glossary!H:L,2,FALSE)</f>
        <v>Clustered design</v>
      </c>
      <c r="H318" s="43" t="s">
        <v>224</v>
      </c>
      <c r="I318" s="57" t="str">
        <f t="shared" si="12"/>
        <v>sampledesign_clustered_tl</v>
      </c>
      <c r="J318" s="55" t="s">
        <v>934</v>
      </c>
      <c r="K318" s="51" t="str">
        <f>VLOOKUP(F318,glossary!H:L,5,FALSE)</f>
        <v>Multiple cameras are deployed at a sample station (Figure 3d). A clustered design can be used within a systematic or stratified approach (i.e., systematic clustered design or as a clustered random design [Wearn &amp; Glover-Kapfer, 2017]).</v>
      </c>
      <c r="L318" t="s">
        <v>1601</v>
      </c>
      <c r="M318" s="39" t="str">
        <f t="shared" si="13"/>
        <v>{{ sampledesign_clustered_tl }}</v>
      </c>
      <c r="N318" t="s">
        <v>902</v>
      </c>
      <c r="O318" s="13" t="s">
        <v>1907</v>
      </c>
      <c r="P318" t="s">
        <v>4742</v>
      </c>
      <c r="Q318" t="str">
        <f t="shared" si="15"/>
        <v xml:space="preserve">    sampledesign_clustered_tl: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v>
      </c>
      <c r="R318" t="b" cm="1">
        <f t="array" ref="R318">SUMPRODUCT(--EXACT($J$2:$J$485,J318))&gt;1</f>
        <v>0</v>
      </c>
      <c r="S318" t="s">
        <v>5172</v>
      </c>
    </row>
    <row r="319" spans="1:19">
      <c r="A319" s="39">
        <v>3</v>
      </c>
      <c r="B319" s="39" t="s">
        <v>1481</v>
      </c>
      <c r="C319" s="39"/>
      <c r="D319" s="39" t="s">
        <v>1271</v>
      </c>
      <c r="E319" s="39" t="s">
        <v>1016</v>
      </c>
      <c r="F319" s="39" t="s">
        <v>224</v>
      </c>
      <c r="G319" s="51" t="str">
        <f>VLOOKUP(F319,glossary!H:L,2,FALSE)</f>
        <v>Clustered design</v>
      </c>
      <c r="H319" s="43" t="s">
        <v>224</v>
      </c>
      <c r="I319" s="57" t="str">
        <f t="shared" si="12"/>
        <v>sampledesign_clustered_tu</v>
      </c>
      <c r="J319" s="54" t="s">
        <v>225</v>
      </c>
      <c r="K319" s="51" t="str">
        <f>VLOOKUP(F319,glossary!H:L,5,FALSE)</f>
        <v>Multiple cameras are deployed at a sample station (Figure 3d). A clustered design can be used within a systematic or stratified approach (i.e., systematic clustered design or as a clustered random design [Wearn &amp; Glover-Kapfer, 2017]).</v>
      </c>
      <c r="L319" t="s">
        <v>1600</v>
      </c>
      <c r="M319" s="39" t="str">
        <f t="shared" si="13"/>
        <v>{{ sampledesign_clustered_tu }}</v>
      </c>
      <c r="N319" t="s">
        <v>902</v>
      </c>
      <c r="O319" s="13" t="s">
        <v>1907</v>
      </c>
      <c r="P319" t="s">
        <v>4742</v>
      </c>
      <c r="Q319" t="str">
        <f t="shared" si="15"/>
        <v xml:space="preserve">    sampledesign_clustered_tu: "&lt;a href=\"09_glossary.html#sampledesign_clustered\" target=\"_blank\" data-bs-toggle=\"tooltip\" data-bs-title=\"Clustered design: Multiple cameras are deployed at a sample station (Figure 3d). A clustered design can be used within a systematic or stratified approach (i.e., systematic clustered design or as a clustered random design [Wearn &amp; Glover-Kapfer, 2017]).\"&gt;Clustered design&lt;button type=\"button\" class=\"btn btn-bd-tip-info-hidden btn-sm position-relative\"&gt;.&lt;span class=\"position-absolute top-0 start-100 translate-middle\"&gt;{{ icon_info }}&lt;/span&gt;&lt;/button&gt;&lt;/a&gt;"</v>
      </c>
      <c r="R319" t="b" cm="1">
        <f t="array" ref="R319">SUMPRODUCT(--EXACT($J$2:$J$485,J319))&gt;1</f>
        <v>0</v>
      </c>
      <c r="S319" t="s">
        <v>5173</v>
      </c>
    </row>
    <row r="320" spans="1:19">
      <c r="A320" s="39">
        <v>3</v>
      </c>
      <c r="B320" s="39" t="s">
        <v>1481</v>
      </c>
      <c r="C320" s="39"/>
      <c r="D320" s="39" t="s">
        <v>1270</v>
      </c>
      <c r="E320" s="39" t="s">
        <v>1016</v>
      </c>
      <c r="F320" s="39" t="s">
        <v>222</v>
      </c>
      <c r="G320" s="51" t="str">
        <f>VLOOKUP(F320,glossary!H:L,2,FALSE)</f>
        <v>Convenience design</v>
      </c>
      <c r="H320" s="43" t="s">
        <v>222</v>
      </c>
      <c r="I320" s="57" t="str">
        <f t="shared" si="12"/>
        <v>sampledesign_convenience_tl</v>
      </c>
      <c r="J320" s="55" t="s">
        <v>935</v>
      </c>
      <c r="K320" s="51" t="str">
        <f>VLOOKUP(F320,glossary!H:L,5,FALSE)</f>
        <v>Camera locations or sample stations are chosen based on logistic considerations (e.g., remoteness, access constraints, and*/or costs).</v>
      </c>
      <c r="L320" t="s">
        <v>1599</v>
      </c>
      <c r="M320" s="39" t="str">
        <f t="shared" si="13"/>
        <v>{{ sampledesign_convenience_tl }}</v>
      </c>
      <c r="N320" t="s">
        <v>902</v>
      </c>
      <c r="O320" s="13" t="s">
        <v>1907</v>
      </c>
      <c r="P320" t="s">
        <v>4742</v>
      </c>
      <c r="Q320" t="str">
        <f t="shared" si="15"/>
        <v xml:space="preserve">    sampledesign_convenience_tl: "&lt;a href=\"09_glossary.html#sampledesign_convenience\" target=\"_blank\" data-bs-toggle=\"tooltip\" data-bs-title=\"Convenience design: 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v>
      </c>
      <c r="R320" t="b" cm="1">
        <f t="array" ref="R320">SUMPRODUCT(--EXACT($J$2:$J$485,J320))&gt;1</f>
        <v>0</v>
      </c>
      <c r="S320" t="s">
        <v>5174</v>
      </c>
    </row>
    <row r="321" spans="1:19">
      <c r="A321" s="39">
        <v>3</v>
      </c>
      <c r="B321" s="39" t="s">
        <v>1481</v>
      </c>
      <c r="C321" s="39"/>
      <c r="D321" s="39" t="s">
        <v>1271</v>
      </c>
      <c r="E321" s="39" t="s">
        <v>1016</v>
      </c>
      <c r="F321" s="39" t="s">
        <v>222</v>
      </c>
      <c r="G321" s="51" t="str">
        <f>VLOOKUP(F321,glossary!H:L,2,FALSE)</f>
        <v>Convenience design</v>
      </c>
      <c r="H321" s="43" t="s">
        <v>222</v>
      </c>
      <c r="I321" s="57" t="str">
        <f t="shared" si="12"/>
        <v>sampledesign_convenience_tu</v>
      </c>
      <c r="J321" s="54" t="s">
        <v>223</v>
      </c>
      <c r="K321" s="51" t="str">
        <f>VLOOKUP(F321,glossary!H:L,5,FALSE)</f>
        <v>Camera locations or sample stations are chosen based on logistic considerations (e.g., remoteness, access constraints, and*/or costs).</v>
      </c>
      <c r="L321" t="s">
        <v>1598</v>
      </c>
      <c r="M321" s="39" t="str">
        <f t="shared" si="13"/>
        <v>{{ sampledesign_convenience_tu }}</v>
      </c>
      <c r="N321" t="s">
        <v>902</v>
      </c>
      <c r="O321" s="13" t="s">
        <v>1907</v>
      </c>
      <c r="P321" t="s">
        <v>4742</v>
      </c>
      <c r="Q321" t="str">
        <f t="shared" si="15"/>
        <v xml:space="preserve">    sampledesign_convenience_tu: "&lt;a href=\"09_glossary.html#sampledesign_convenience\" target=\"_blank\" data-bs-toggle=\"tooltip\" data-bs-title=\"Convenience design: Camera locations or sample stations are chosen based on logistic considerations (e.g., remoteness, access constraints, and*/or costs).\"&gt;Convenience design&lt;button type=\"button\" class=\"btn btn-bd-tip-info-hidden btn-sm position-relative\"&gt;.&lt;span class=\"position-absolute top-0 start-100 translate-middle\"&gt;{{ icon_info }}&lt;/span&gt;&lt;/button&gt;&lt;/a&gt;"</v>
      </c>
      <c r="R321" t="b" cm="1">
        <f t="array" ref="R321">SUMPRODUCT(--EXACT($J$2:$J$485,J321))&gt;1</f>
        <v>0</v>
      </c>
      <c r="S321" t="s">
        <v>5175</v>
      </c>
    </row>
    <row r="322" spans="1:19">
      <c r="A322" s="39">
        <v>3</v>
      </c>
      <c r="B322" s="39" t="s">
        <v>1481</v>
      </c>
      <c r="C322" s="39"/>
      <c r="D322" s="39" t="s">
        <v>1270</v>
      </c>
      <c r="E322" s="39" t="s">
        <v>1016</v>
      </c>
      <c r="F322" s="39" t="s">
        <v>144</v>
      </c>
      <c r="G322" s="51" t="str">
        <f>VLOOKUP(F322,glossary!H:L,2,FALSE)</f>
        <v>Paired design</v>
      </c>
      <c r="H322" s="43" t="s">
        <v>144</v>
      </c>
      <c r="I322" s="57" t="str">
        <f t="shared" ref="I322:I385" si="16">IF(D322="-","-",IF(E322&lt;&gt;"-",(H322&amp;"_"&amp;D322&amp;"_"&amp;E322),H322&amp;"_"&amp;D322))</f>
        <v>sampledesign_paired_tl</v>
      </c>
      <c r="J322" s="55" t="s">
        <v>966</v>
      </c>
      <c r="K322" s="51" t="str">
        <f>VLOOKUP(F322,glossary!H:L,5,FALSE)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L322" t="s">
        <v>1597</v>
      </c>
      <c r="M322" s="39" t="str">
        <f t="shared" si="13"/>
        <v>{{ sampledesign_paired_tl }}</v>
      </c>
      <c r="N322" t="s">
        <v>902</v>
      </c>
      <c r="O322" s="13" t="s">
        <v>1907</v>
      </c>
      <c r="P322" t="s">
        <v>4742</v>
      </c>
      <c r="Q322" t="str">
        <f t="shared" si="15"/>
        <v xml:space="preserve">    sampledesign_paired_tl: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v>
      </c>
      <c r="R322" t="b" cm="1">
        <f t="array" ref="R322">SUMPRODUCT(--EXACT($J$2:$J$485,J322))&gt;1</f>
        <v>0</v>
      </c>
      <c r="S322" t="s">
        <v>5176</v>
      </c>
    </row>
    <row r="323" spans="1:19">
      <c r="A323" s="39">
        <v>3</v>
      </c>
      <c r="B323" s="39" t="s">
        <v>1481</v>
      </c>
      <c r="C323" s="39"/>
      <c r="D323" s="39" t="s">
        <v>1270</v>
      </c>
      <c r="E323" s="39" t="s">
        <v>1841</v>
      </c>
      <c r="F323" s="39" t="s">
        <v>144</v>
      </c>
      <c r="G323" s="51" t="str">
        <f>VLOOKUP(F323,glossary!H:L,2,FALSE)</f>
        <v>Paired design</v>
      </c>
      <c r="H323" s="43" t="s">
        <v>144</v>
      </c>
      <c r="I323" s="57" t="str">
        <f t="shared" si="16"/>
        <v>sampledesign_paired_tl_abrv</v>
      </c>
      <c r="J323" s="55" t="s">
        <v>4651</v>
      </c>
      <c r="K323" s="51" t="str">
        <f>VLOOKUP(F323,glossary!H:L,5,FALSE)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L323" t="s">
        <v>1597</v>
      </c>
      <c r="M323" s="39" t="str">
        <f t="shared" si="13"/>
        <v>{{ sampledesign_paired_tl_abrv }}</v>
      </c>
      <c r="N323" t="s">
        <v>902</v>
      </c>
      <c r="O323" s="13" t="s">
        <v>1907</v>
      </c>
      <c r="P323" t="s">
        <v>4742</v>
      </c>
      <c r="Q323" t="str">
        <f t="shared" si="15"/>
        <v xml:space="preserve">    sampledesign_paired_tl_abrv: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systematic).\"&gt;paired&lt;button type=\"button\" class=\"btn btn-bd-tip-info-hidden btn-sm position-relative\"&gt;.&lt;span class=\"position-absolute top-0 start-100 translate-middle\"&gt;{{ icon_info }}&lt;/span&gt;&lt;/button&gt;&lt;/a&gt;"</v>
      </c>
      <c r="R323" t="b" cm="1">
        <f t="array" ref="R323">SUMPRODUCT(--EXACT($J$2:$J$485,J323))&gt;1</f>
        <v>0</v>
      </c>
      <c r="S323" t="s">
        <v>5177</v>
      </c>
    </row>
    <row r="324" spans="1:19">
      <c r="A324" s="39">
        <v>3</v>
      </c>
      <c r="B324" s="39" t="s">
        <v>1481</v>
      </c>
      <c r="C324" s="39"/>
      <c r="D324" s="39" t="s">
        <v>1271</v>
      </c>
      <c r="E324" s="39" t="s">
        <v>1016</v>
      </c>
      <c r="F324" s="39" t="s">
        <v>144</v>
      </c>
      <c r="G324" s="51" t="str">
        <f>VLOOKUP(F324,glossary!H:L,2,FALSE)</f>
        <v>Paired design</v>
      </c>
      <c r="H324" s="43" t="s">
        <v>144</v>
      </c>
      <c r="I324" s="57" t="str">
        <f t="shared" si="16"/>
        <v>sampledesign_paired_tu</v>
      </c>
      <c r="J324" s="54" t="s">
        <v>145</v>
      </c>
      <c r="K324" s="51" t="str">
        <f>VLOOKUP(F324,glossary!H:L,5,FALSE)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L324" t="s">
        <v>1596</v>
      </c>
      <c r="M324" s="39" t="str">
        <f t="shared" ref="M324:M387" si="17">"{{ "&amp;I324&amp;" }}"</f>
        <v>{{ sampledesign_paired_tu }}</v>
      </c>
      <c r="N324" t="s">
        <v>902</v>
      </c>
      <c r="O324" s="13" t="s">
        <v>1907</v>
      </c>
      <c r="P324" t="s">
        <v>4742</v>
      </c>
      <c r="Q324" t="str">
        <f t="shared" si="15"/>
        <v xml:space="preserve">    sampledesign_paired_tu: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 design&lt;button type=\"button\" class=\"btn btn-bd-tip-info-hidden btn-sm position-relative\"&gt;.&lt;span class=\"position-absolute top-0 start-100 translate-middle\"&gt;{{ icon_info }}&lt;/span&gt;&lt;/button&gt;&lt;/a&gt;"</v>
      </c>
      <c r="R324" t="b" cm="1">
        <f t="array" ref="R324">SUMPRODUCT(--EXACT($J$2:$J$485,J324))&gt;1</f>
        <v>0</v>
      </c>
      <c r="S324" t="s">
        <v>5178</v>
      </c>
    </row>
    <row r="325" spans="1:19">
      <c r="A325" s="39">
        <v>3</v>
      </c>
      <c r="B325" s="39" t="s">
        <v>1481</v>
      </c>
      <c r="C325" s="39"/>
      <c r="D325" s="39" t="s">
        <v>1271</v>
      </c>
      <c r="E325" s="39" t="s">
        <v>1841</v>
      </c>
      <c r="F325" s="39" t="s">
        <v>144</v>
      </c>
      <c r="G325" s="51" t="str">
        <f>VLOOKUP(F325,glossary!H:L,2,FALSE)</f>
        <v>Paired design</v>
      </c>
      <c r="H325" s="43" t="s">
        <v>144</v>
      </c>
      <c r="I325" s="57" t="str">
        <f t="shared" si="16"/>
        <v>sampledesign_paired_tu_abrv</v>
      </c>
      <c r="J325" s="54" t="s">
        <v>4652</v>
      </c>
      <c r="K325" s="51" t="str">
        <f>VLOOKUP(F325,glossary!H:L,5,FALSE)</f>
        <v>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v>
      </c>
      <c r="L325" t="s">
        <v>1596</v>
      </c>
      <c r="M325" s="39" t="str">
        <f t="shared" si="17"/>
        <v>{{ sampledesign_paired_tu_abrv }}</v>
      </c>
      <c r="N325" t="s">
        <v>902</v>
      </c>
      <c r="O325" s="13" t="s">
        <v>1907</v>
      </c>
      <c r="P325" t="s">
        <v>4742</v>
      </c>
      <c r="Q325" t="str">
        <f t="shared" si="15"/>
        <v xml:space="preserve">    sampledesign_paired_tu_abrv: "&lt;a href=\"09_glossary.html#sampledesign_paired\" target=\"_blank\" data-bs-toggle=\"tooltip\" data-bs-title=\"Paired design: A form of 'clustered design' where two cameras that are placed closely together to increase detection probability ('paired cameras'), to evaluate certain conditions ('paired sites,' e.g., on- or off trails), etc. Paired placements can help to account for other variability that might occur (i.e., variation in habitat quality). For some objectives, pairs of cameras might be considered subsamples within another sampling design (e.g., simple random, stratified random, systematic).\"&gt;Paired&lt;button type=\"button\" class=\"btn btn-bd-tip-info-hidden btn-sm position-relative\"&gt;.&lt;span class=\"position-absolute top-0 start-100 translate-middle\"&gt;{{ icon_info }}&lt;/span&gt;&lt;/button&gt;&lt;/a&gt;"</v>
      </c>
      <c r="R325" t="b" cm="1">
        <f t="array" ref="R325">SUMPRODUCT(--EXACT($J$2:$J$485,J325))&gt;1</f>
        <v>0</v>
      </c>
      <c r="S325" t="s">
        <v>5179</v>
      </c>
    </row>
    <row r="326" spans="1:19">
      <c r="A326" s="39">
        <v>1</v>
      </c>
      <c r="B326" s="39" t="s">
        <v>1127</v>
      </c>
      <c r="C326" s="39"/>
      <c r="D326" s="39" t="s">
        <v>1270</v>
      </c>
      <c r="E326" s="39" t="s">
        <v>1841</v>
      </c>
      <c r="F326" s="39" t="s">
        <v>134</v>
      </c>
      <c r="G326" s="51" t="str">
        <f>VLOOKUP(F326,glossary!H:L,2,FALSE)</f>
        <v>Random (or 'simple random') design</v>
      </c>
      <c r="H326" s="39" t="s">
        <v>134</v>
      </c>
      <c r="I326" s="57" t="str">
        <f t="shared" si="16"/>
        <v>sampledesign_random_tl_abrv</v>
      </c>
      <c r="J326" s="51" t="s">
        <v>1467</v>
      </c>
      <c r="K326" s="51" t="str">
        <f>VLOOKUP(F326,glossary!H:L,5,FALSE)</f>
        <v>Cameras occur at randomized camera locations (or sample stations) across the area of interest, sometimes with a predetermined minimum distance between camera locations (or sample stations).</v>
      </c>
      <c r="L326" s="40" t="s">
        <v>1468</v>
      </c>
      <c r="M326" s="39" t="str">
        <f t="shared" si="17"/>
        <v>{{ sampledesign_random_tl_abrv }}</v>
      </c>
      <c r="N326" t="s">
        <v>902</v>
      </c>
      <c r="O326" s="13" t="s">
        <v>1907</v>
      </c>
      <c r="P326" t="s">
        <v>4742</v>
      </c>
      <c r="Q326" t="str">
        <f t="shared" si="15"/>
        <v xml:space="preserve">    sampledesign_random_tl_abrv: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v>
      </c>
      <c r="R326" t="b" cm="1">
        <f t="array" ref="R326">SUMPRODUCT(--EXACT($J$2:$J$485,J326))&gt;1</f>
        <v>1</v>
      </c>
      <c r="S326" t="s">
        <v>5180</v>
      </c>
    </row>
    <row r="327" spans="1:19">
      <c r="A327" s="39">
        <v>1</v>
      </c>
      <c r="B327" s="39" t="s">
        <v>1127</v>
      </c>
      <c r="C327" s="39" t="s">
        <v>429</v>
      </c>
      <c r="D327" s="39" t="s">
        <v>1270</v>
      </c>
      <c r="E327" s="39" t="s">
        <v>1842</v>
      </c>
      <c r="F327" s="39" t="s">
        <v>134</v>
      </c>
      <c r="G327" s="51" t="str">
        <f>VLOOKUP(F327,glossary!H:L,2,FALSE)</f>
        <v>Random (or 'simple random') design</v>
      </c>
      <c r="H327" s="39" t="s">
        <v>134</v>
      </c>
      <c r="I327" s="57" t="str">
        <f t="shared" si="16"/>
        <v>sampledesign_random_tl_abrv2</v>
      </c>
      <c r="J327" s="51" t="s">
        <v>1261</v>
      </c>
      <c r="K327" s="51" t="str">
        <f>VLOOKUP(F327,glossary!H:L,5,FALSE)</f>
        <v>Cameras occur at randomized camera locations (or sample stations) across the area of interest, sometimes with a predetermined minimum distance between camera locations (or sample stations).</v>
      </c>
      <c r="L327" s="39" t="s">
        <v>1190</v>
      </c>
      <c r="M327" s="39" t="str">
        <f t="shared" si="17"/>
        <v>{{ sampledesign_random_tl_abrv2 }}</v>
      </c>
      <c r="N327" t="s">
        <v>902</v>
      </c>
      <c r="O327" s="13" t="s">
        <v>1907</v>
      </c>
      <c r="P327" t="s">
        <v>4742</v>
      </c>
      <c r="Q327" t="str">
        <f t="shared" si="15"/>
        <v xml:space="preserve">    sampledesign_random_tl_abrv2: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v>
      </c>
      <c r="R327" t="b" cm="1">
        <f t="array" ref="R327">SUMPRODUCT(--EXACT($J$2:$J$485,J327))&gt;1</f>
        <v>0</v>
      </c>
      <c r="S327" t="s">
        <v>5181</v>
      </c>
    </row>
    <row r="328" spans="1:19">
      <c r="A328" s="39">
        <v>1</v>
      </c>
      <c r="B328" s="39" t="s">
        <v>1127</v>
      </c>
      <c r="C328" s="39"/>
      <c r="D328" s="39" t="s">
        <v>1270</v>
      </c>
      <c r="E328" s="39" t="s">
        <v>1844</v>
      </c>
      <c r="F328" s="39" t="s">
        <v>134</v>
      </c>
      <c r="G328" s="51" t="str">
        <f>VLOOKUP(F328,glossary!H:L,2,FALSE)</f>
        <v>Random (or 'simple random') design</v>
      </c>
      <c r="H328" s="39" t="s">
        <v>134</v>
      </c>
      <c r="I328" s="57" t="str">
        <f t="shared" si="16"/>
        <v>sampledesign_random_tl_mod</v>
      </c>
      <c r="J328" s="51" t="s">
        <v>1804</v>
      </c>
      <c r="K328" s="51" t="str">
        <f>VLOOKUP(F328,glossary!H:L,5,FALSE)</f>
        <v>Cameras occur at randomized camera locations (or sample stations) across the area of interest, sometimes with a predetermined minimum distance between camera locations (or sample stations).</v>
      </c>
      <c r="L328" s="53" t="s">
        <v>1805</v>
      </c>
      <c r="M328" s="39" t="str">
        <f t="shared" si="17"/>
        <v>{{ sampledesign_random_tl_mod }}</v>
      </c>
      <c r="N328" t="s">
        <v>902</v>
      </c>
      <c r="O328" s="13" t="s">
        <v>1907</v>
      </c>
      <c r="P328" t="s">
        <v>4742</v>
      </c>
      <c r="Q328" t="str">
        <f t="shared" si="15"/>
        <v xml:space="preserve">    sampledesign_random_tl_mod: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stations).\"&gt;randomly placed&lt;button type=\"button\" class=\"btn btn-bd-tip-info-hidden btn-sm position-relative\"&gt;.&lt;span class=\"position-absolute top-0 start-100 translate-middle\"&gt;{{ icon_info }}&lt;/span&gt;&lt;/button&gt;&lt;/a&gt;"</v>
      </c>
      <c r="R328" t="b" cm="1">
        <f t="array" ref="R328">SUMPRODUCT(--EXACT($J$2:$J$485,J328))&gt;1</f>
        <v>0</v>
      </c>
      <c r="S328" t="s">
        <v>5182</v>
      </c>
    </row>
    <row r="329" spans="1:19">
      <c r="A329" s="39">
        <v>1</v>
      </c>
      <c r="B329" s="39" t="s">
        <v>1127</v>
      </c>
      <c r="C329" s="39"/>
      <c r="D329" s="39" t="s">
        <v>1270</v>
      </c>
      <c r="E329" s="39" t="s">
        <v>1846</v>
      </c>
      <c r="F329" s="39" t="s">
        <v>134</v>
      </c>
      <c r="G329" s="51" t="str">
        <f>VLOOKUP(F329,glossary!H:L,2,FALSE)</f>
        <v>Random (or 'simple random') design</v>
      </c>
      <c r="H329" s="39" t="s">
        <v>134</v>
      </c>
      <c r="I329" s="57" t="str">
        <f t="shared" si="16"/>
        <v>sampledesign_random_tl_nu</v>
      </c>
      <c r="J329" s="51" t="s">
        <v>1467</v>
      </c>
      <c r="K329" s="51" t="str">
        <f>VLOOKUP(F329,glossary!H:L,5,FALSE)</f>
        <v>Cameras occur at randomized camera locations (or sample stations) across the area of interest, sometimes with a predetermined minimum distance between camera locations (or sample stations).</v>
      </c>
      <c r="L329" s="39" t="s">
        <v>1468</v>
      </c>
      <c r="M329" s="39" t="str">
        <f t="shared" si="17"/>
        <v>{{ sampledesign_random_tl_nu }}</v>
      </c>
      <c r="N329" t="s">
        <v>902</v>
      </c>
      <c r="O329" s="13" t="s">
        <v>1907</v>
      </c>
      <c r="P329" t="s">
        <v>4742</v>
      </c>
      <c r="Q329" t="str">
        <f t="shared" si="15"/>
        <v xml:space="preserve">    sampledesign_random_tl_nu: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v>
      </c>
      <c r="R329" t="b" cm="1">
        <f t="array" ref="R329">SUMPRODUCT(--EXACT($J$2:$J$485,J329))&gt;1</f>
        <v>1</v>
      </c>
      <c r="S329" t="s">
        <v>5183</v>
      </c>
    </row>
    <row r="330" spans="1:19">
      <c r="A330" s="39">
        <v>3</v>
      </c>
      <c r="B330" s="39" t="s">
        <v>1481</v>
      </c>
      <c r="C330" s="39"/>
      <c r="D330" s="39" t="s">
        <v>1270</v>
      </c>
      <c r="E330" s="39" t="s">
        <v>1852</v>
      </c>
      <c r="F330" s="39" t="s">
        <v>134</v>
      </c>
      <c r="G330" s="51" t="str">
        <f>VLOOKUP(F330,glossary!H:L,2,FALSE)</f>
        <v>Random (or 'simple random') design</v>
      </c>
      <c r="H330" s="43" t="s">
        <v>134</v>
      </c>
      <c r="I330" s="57" t="str">
        <f t="shared" si="16"/>
        <v>sampledesign_random_tl_or</v>
      </c>
      <c r="J330" s="55" t="s">
        <v>969</v>
      </c>
      <c r="K330" s="51" t="str">
        <f>VLOOKUP(F330,glossary!H:L,5,FALSE)</f>
        <v>Cameras occur at randomized camera locations (or sample stations) across the area of interest, sometimes with a predetermined minimum distance between camera locations (or sample stations).</v>
      </c>
      <c r="L330" t="s">
        <v>1595</v>
      </c>
      <c r="M330" s="39" t="str">
        <f t="shared" si="17"/>
        <v>{{ sampledesign_random_tl_or }}</v>
      </c>
      <c r="N330" t="s">
        <v>902</v>
      </c>
      <c r="O330" s="13" t="s">
        <v>1907</v>
      </c>
      <c r="P330" t="s">
        <v>4742</v>
      </c>
      <c r="Q330" t="str">
        <f t="shared" si="15"/>
        <v xml:space="preserve">    sampledesign_random_tl_or: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v>
      </c>
      <c r="R330" t="b" cm="1">
        <f t="array" ref="R330">SUMPRODUCT(--EXACT($J$2:$J$485,J330))&gt;1</f>
        <v>0</v>
      </c>
      <c r="S330" t="s">
        <v>5184</v>
      </c>
    </row>
    <row r="331" spans="1:19">
      <c r="A331" s="39">
        <v>1</v>
      </c>
      <c r="B331" s="39" t="s">
        <v>1127</v>
      </c>
      <c r="C331" s="39" t="s">
        <v>0</v>
      </c>
      <c r="D331" s="39" t="s">
        <v>1271</v>
      </c>
      <c r="E331" s="39" t="s">
        <v>1841</v>
      </c>
      <c r="F331" s="39" t="s">
        <v>134</v>
      </c>
      <c r="G331" s="51" t="str">
        <f>VLOOKUP(F331,glossary!H:L,2,FALSE)</f>
        <v>Random (or 'simple random') design</v>
      </c>
      <c r="H331" s="39" t="s">
        <v>134</v>
      </c>
      <c r="I331" s="57" t="str">
        <f t="shared" si="16"/>
        <v>sampledesign_random_tu_abrv</v>
      </c>
      <c r="J331" s="51" t="s">
        <v>1262</v>
      </c>
      <c r="K331" s="51" t="str">
        <f>VLOOKUP(F331,glossary!H:L,5,FALSE)</f>
        <v>Cameras occur at randomized camera locations (or sample stations) across the area of interest, sometimes with a predetermined minimum distance between camera locations (or sample stations).</v>
      </c>
      <c r="L331" s="39" t="s">
        <v>1189</v>
      </c>
      <c r="M331" s="39" t="str">
        <f t="shared" si="17"/>
        <v>{{ sampledesign_random_tu_abrv }}</v>
      </c>
      <c r="N331" t="s">
        <v>902</v>
      </c>
      <c r="O331" s="13" t="s">
        <v>1907</v>
      </c>
      <c r="P331" t="s">
        <v>4742</v>
      </c>
      <c r="Q331" t="str">
        <f t="shared" si="15"/>
        <v xml:space="preserve">    sampledesign_random_tu_abrv: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stations).\"&gt;Random&lt;button type=\"button\" class=\"btn btn-bd-tip-info-hidden btn-sm position-relative\"&gt;.&lt;span class=\"position-absolute top-0 start-100 translate-middle\"&gt;{{ icon_info }}&lt;/span&gt;&lt;/button&gt;&lt;/a&gt;"</v>
      </c>
      <c r="R331" t="b" cm="1">
        <f t="array" ref="R331">SUMPRODUCT(--EXACT($J$2:$J$485,J331))&gt;1</f>
        <v>0</v>
      </c>
      <c r="S331" t="s">
        <v>5185</v>
      </c>
    </row>
    <row r="332" spans="1:19">
      <c r="A332" s="39">
        <v>1</v>
      </c>
      <c r="B332" s="39" t="s">
        <v>1127</v>
      </c>
      <c r="C332" s="39" t="s">
        <v>0</v>
      </c>
      <c r="D332" s="44" t="s">
        <v>1271</v>
      </c>
      <c r="E332" s="39" t="s">
        <v>1846</v>
      </c>
      <c r="F332" s="39" t="s">
        <v>134</v>
      </c>
      <c r="G332" s="51" t="str">
        <f>VLOOKUP(F332,glossary!H:L,2,FALSE)</f>
        <v>Random (or 'simple random') design</v>
      </c>
      <c r="H332" s="44" t="s">
        <v>134</v>
      </c>
      <c r="I332" s="57" t="str">
        <f t="shared" si="16"/>
        <v>sampledesign_random_tu_nu</v>
      </c>
      <c r="J332" s="51" t="s">
        <v>1137</v>
      </c>
      <c r="K332" s="51" t="str">
        <f>VLOOKUP(F332,glossary!H:L,5,FALSE)</f>
        <v>Cameras occur at randomized camera locations (or sample stations) across the area of interest, sometimes with a predetermined minimum distance between camera locations (or sample stations).</v>
      </c>
      <c r="L332" s="44" t="s">
        <v>1162</v>
      </c>
      <c r="M332" s="39" t="str">
        <f t="shared" si="17"/>
        <v>{{ sampledesign_random_tu_nu }}</v>
      </c>
      <c r="N332" t="s">
        <v>902</v>
      </c>
      <c r="O332" s="13" t="s">
        <v>1907</v>
      </c>
      <c r="P332" t="s">
        <v>4742</v>
      </c>
      <c r="Q332" t="str">
        <f t="shared" si="15"/>
        <v xml:space="preserve">    sampledesign_random_tu_nu: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design&lt;button type=\"button\" class=\"btn btn-bd-tip-info-hidden btn-sm position-relative\"&gt;.&lt;span class=\"position-absolute top-0 start-100 translate-middle\"&gt;{{ icon_info }}&lt;/span&gt;&lt;/button&gt;&lt;/a&gt;"</v>
      </c>
      <c r="R332" t="b" cm="1">
        <f t="array" ref="R332">SUMPRODUCT(--EXACT($J$2:$J$485,J332))&gt;1</f>
        <v>0</v>
      </c>
      <c r="S332" t="s">
        <v>5186</v>
      </c>
    </row>
    <row r="333" spans="1:19">
      <c r="A333" s="39">
        <v>3</v>
      </c>
      <c r="B333" s="39" t="s">
        <v>1481</v>
      </c>
      <c r="C333" s="39"/>
      <c r="D333" s="39" t="s">
        <v>1271</v>
      </c>
      <c r="E333" s="39" t="s">
        <v>1852</v>
      </c>
      <c r="F333" s="39" t="s">
        <v>134</v>
      </c>
      <c r="G333" s="51" t="str">
        <f>VLOOKUP(F333,glossary!H:L,2,FALSE)</f>
        <v>Random (or 'simple random') design</v>
      </c>
      <c r="H333" s="43" t="s">
        <v>134</v>
      </c>
      <c r="I333" s="57" t="str">
        <f t="shared" si="16"/>
        <v>sampledesign_random_tu_or</v>
      </c>
      <c r="J333" s="54" t="s">
        <v>456</v>
      </c>
      <c r="K333" s="51" t="str">
        <f>VLOOKUP(F333,glossary!H:L,5,FALSE)</f>
        <v>Cameras occur at randomized camera locations (or sample stations) across the area of interest, sometimes with a predetermined minimum distance between camera locations (or sample stations).</v>
      </c>
      <c r="L333" t="s">
        <v>1594</v>
      </c>
      <c r="M333" s="39" t="str">
        <f t="shared" si="17"/>
        <v>{{ sampledesign_random_tu_or }}</v>
      </c>
      <c r="N333" t="s">
        <v>902</v>
      </c>
      <c r="O333" s="13" t="s">
        <v>1907</v>
      </c>
      <c r="P333" t="s">
        <v>4742</v>
      </c>
      <c r="Q333" t="str">
        <f t="shared" si="15"/>
        <v xml:space="preserve">    sampledesign_random_tu_or: "&lt;a href=\"09_glossary.html#sampledesign_random\" target=\"_blank\" data-bs-toggle=\"tooltip\" data-bs-title=\"Random (or 'simple random') design: Cameras occur at randomized camera locations (or sample stations) across the area of interest, sometimes with a predetermined minimum distance between camera locations (or sample stations).\"&gt;Random (or 'simple random') design&lt;button type=\"button\" class=\"btn btn-bd-tip-info-hidden btn-sm position-relative\"&gt;.&lt;span class=\"position-absolute top-0 start-100 translate-middle\"&gt;{{ icon_info }}&lt;/span&gt;&lt;/button&gt;&lt;/a&gt;"</v>
      </c>
      <c r="R333" t="b" cm="1">
        <f t="array" ref="R333">SUMPRODUCT(--EXACT($J$2:$J$485,J333))&gt;1</f>
        <v>0</v>
      </c>
      <c r="S333" t="s">
        <v>5187</v>
      </c>
    </row>
    <row r="334" spans="1:19">
      <c r="A334" s="39">
        <v>3</v>
      </c>
      <c r="B334" s="39" t="s">
        <v>1481</v>
      </c>
      <c r="C334" s="39"/>
      <c r="D334" s="39" t="s">
        <v>1270</v>
      </c>
      <c r="E334" s="39" t="s">
        <v>1016</v>
      </c>
      <c r="F334" s="39" t="s">
        <v>96</v>
      </c>
      <c r="G334" s="51" t="str">
        <f>VLOOKUP(F334,glossary!H:L,2,FALSE)</f>
        <v xml:space="preserve">Stratified random design </v>
      </c>
      <c r="H334" s="43" t="s">
        <v>96</v>
      </c>
      <c r="I334" s="57" t="str">
        <f t="shared" si="16"/>
        <v>sampledesign_stratified_random_tl</v>
      </c>
      <c r="J334" s="55" t="s">
        <v>982</v>
      </c>
      <c r="K334" s="51" t="str">
        <f>VLOOKUP(F334,glossary!H:L,5,FALSE)</f>
        <v>The area of interest is divided into smaller strata (e.g., habitat type, disturbance levels), and then a proportional random sample of sites is selected within each stratum (e.g., 15%, 35% and 50% of sites within high, medium and low disturbance strata).</v>
      </c>
      <c r="L334" t="s">
        <v>1856</v>
      </c>
      <c r="M334" s="39" t="str">
        <f t="shared" si="17"/>
        <v>{{ sampledesign_stratified_random_tl }}</v>
      </c>
      <c r="N334" t="s">
        <v>902</v>
      </c>
      <c r="O334" s="13" t="s">
        <v>1907</v>
      </c>
      <c r="P334" t="s">
        <v>4742</v>
      </c>
      <c r="Q334" t="str">
        <f t="shared" si="15"/>
        <v xml:space="preserve">    sampledesign_stratified_random_tl: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v>
      </c>
      <c r="R334" t="b" cm="1">
        <f t="array" ref="R334">SUMPRODUCT(--EXACT($J$2:$J$485,J334))&gt;1</f>
        <v>0</v>
      </c>
      <c r="S334" t="s">
        <v>5188</v>
      </c>
    </row>
    <row r="335" spans="1:19">
      <c r="A335" s="39">
        <v>3</v>
      </c>
      <c r="B335" s="39" t="s">
        <v>1481</v>
      </c>
      <c r="C335" s="39"/>
      <c r="D335" s="39" t="s">
        <v>1270</v>
      </c>
      <c r="E335" s="39" t="s">
        <v>1841</v>
      </c>
      <c r="F335" s="39" t="s">
        <v>96</v>
      </c>
      <c r="G335" s="51" t="str">
        <f>VLOOKUP(F335,glossary!H:L,2,FALSE)</f>
        <v xml:space="preserve">Stratified random design </v>
      </c>
      <c r="H335" s="43" t="s">
        <v>96</v>
      </c>
      <c r="I335" s="39" t="str">
        <f t="shared" si="16"/>
        <v>sampledesign_stratified_random_tl_abrv</v>
      </c>
      <c r="J335" s="55" t="s">
        <v>4653</v>
      </c>
      <c r="K335" s="51" t="str">
        <f>VLOOKUP(F335,glossary!H:L,5,FALSE)</f>
        <v>The area of interest is divided into smaller strata (e.g., habitat type, disturbance levels), and then a proportional random sample of sites is selected within each stratum (e.g., 15%, 35% and 50% of sites within high, medium and low disturbance strata).</v>
      </c>
      <c r="L335" t="s">
        <v>1856</v>
      </c>
      <c r="M335" s="39" t="str">
        <f t="shared" si="17"/>
        <v>{{ sampledesign_stratified_random_tl_abrv }}</v>
      </c>
      <c r="N335" t="s">
        <v>902</v>
      </c>
      <c r="O335" s="13" t="s">
        <v>1907</v>
      </c>
      <c r="P335" t="s">
        <v>4742</v>
      </c>
      <c r="Q335" t="str">
        <f t="shared" si="15"/>
        <v xml:space="preserve">    sampledesign_stratified_random_tl_abrv: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random&lt;button type=\"button\" class=\"btn btn-bd-tip-info-hidden btn-sm position-relative\"&gt;.&lt;span class=\"position-absolute top-0 start-100 translate-middle\"&gt;{{ icon_info }}&lt;/span&gt;&lt;/button&gt;&lt;/a&gt;"</v>
      </c>
      <c r="R335" t="b" cm="1">
        <f t="array" ref="R335">SUMPRODUCT(--EXACT($J$2:$J$485,J335))&gt;1</f>
        <v>0</v>
      </c>
      <c r="S335" t="s">
        <v>5189</v>
      </c>
    </row>
    <row r="336" spans="1:19">
      <c r="A336" s="39">
        <v>3</v>
      </c>
      <c r="B336" s="39" t="s">
        <v>1481</v>
      </c>
      <c r="C336" s="39"/>
      <c r="D336" s="39" t="s">
        <v>1271</v>
      </c>
      <c r="E336" s="39" t="s">
        <v>1016</v>
      </c>
      <c r="F336" s="39" t="s">
        <v>96</v>
      </c>
      <c r="G336" s="51" t="str">
        <f>VLOOKUP(F336,glossary!H:L,2,FALSE)</f>
        <v xml:space="preserve">Stratified random design </v>
      </c>
      <c r="H336" s="43" t="s">
        <v>96</v>
      </c>
      <c r="I336" s="57" t="str">
        <f t="shared" si="16"/>
        <v>sampledesign_stratified_random_tu</v>
      </c>
      <c r="J336" s="54" t="s">
        <v>98</v>
      </c>
      <c r="K336" s="51" t="str">
        <f>VLOOKUP(F336,glossary!H:L,5,FALSE)</f>
        <v>The area of interest is divided into smaller strata (e.g., habitat type, disturbance levels), and then a proportional random sample of sites is selected within each stratum (e.g., 15%, 35% and 50% of sites within high, medium and low disturbance strata).</v>
      </c>
      <c r="L336" t="s">
        <v>1857</v>
      </c>
      <c r="M336" s="39" t="str">
        <f t="shared" si="17"/>
        <v>{{ sampledesign_stratified_random_tu }}</v>
      </c>
      <c r="N336" t="s">
        <v>902</v>
      </c>
      <c r="O336" s="13" t="s">
        <v>1907</v>
      </c>
      <c r="P336" t="s">
        <v>4742</v>
      </c>
      <c r="Q336" t="str">
        <f t="shared" si="15"/>
        <v xml:space="preserve">    sampledesign_stratified_random_tu: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 design &lt;button type=\"button\" class=\"btn btn-bd-tip-info-hidden btn-sm position-relative\"&gt;.&lt;span class=\"position-absolute top-0 start-100 translate-middle\"&gt;{{ icon_info }}&lt;/span&gt;&lt;/button&gt;&lt;/a&gt;"</v>
      </c>
      <c r="R336" t="b" cm="1">
        <f t="array" ref="R336">SUMPRODUCT(--EXACT($J$2:$J$485,J336))&gt;1</f>
        <v>0</v>
      </c>
      <c r="S336" t="s">
        <v>5190</v>
      </c>
    </row>
    <row r="337" spans="1:19" ht="16.5" customHeight="1">
      <c r="A337" s="39">
        <v>3</v>
      </c>
      <c r="B337" s="39" t="s">
        <v>1481</v>
      </c>
      <c r="C337" s="39"/>
      <c r="D337" s="39" t="s">
        <v>1271</v>
      </c>
      <c r="E337" s="39" t="s">
        <v>1841</v>
      </c>
      <c r="F337" s="39" t="s">
        <v>96</v>
      </c>
      <c r="G337" s="51" t="str">
        <f>VLOOKUP(F337,glossary!H:L,2,FALSE)</f>
        <v xml:space="preserve">Stratified random design </v>
      </c>
      <c r="H337" s="43" t="s">
        <v>96</v>
      </c>
      <c r="I337" s="39" t="str">
        <f t="shared" si="16"/>
        <v>sampledesign_stratified_random_tu_abrv</v>
      </c>
      <c r="J337" s="54" t="s">
        <v>4654</v>
      </c>
      <c r="K337" s="51" t="str">
        <f>VLOOKUP(F337,glossary!H:L,5,FALSE)</f>
        <v>The area of interest is divided into smaller strata (e.g., habitat type, disturbance levels), and then a proportional random sample of sites is selected within each stratum (e.g., 15%, 35% and 50% of sites within high, medium and low disturbance strata).</v>
      </c>
      <c r="L337" t="s">
        <v>1857</v>
      </c>
      <c r="M337" s="39" t="str">
        <f t="shared" si="17"/>
        <v>{{ sampledesign_stratified_random_tu_abrv }}</v>
      </c>
      <c r="N337" t="s">
        <v>902</v>
      </c>
      <c r="O337" s="13" t="s">
        <v>1907</v>
      </c>
      <c r="P337" t="s">
        <v>4742</v>
      </c>
      <c r="Q337" t="str">
        <f t="shared" si="15"/>
        <v xml:space="preserve">    sampledesign_stratified_random_tu_abrv: "&lt;a href=\"09_glossary.html#sampledesign_stratified_random\" target=\"_blank\" data-bs-toggle=\"tooltip\" data-bs-title=\"Stratified random design : The area of interest is divided into smaller strata (e.g., habitat type, disturbance levels), and then a proportional random sample of sites is selected within each stratum (e.g., 15%, 35% and 50% of sites within high, medium and low disturbance strata).\"&gt;Stratified random&lt;button type=\"button\" class=\"btn btn-bd-tip-info-hidden btn-sm position-relative\"&gt;.&lt;span class=\"position-absolute top-0 start-100 translate-middle\"&gt;{{ icon_info }}&lt;/span&gt;&lt;/button&gt;&lt;/a&gt;"</v>
      </c>
      <c r="R337" t="b" cm="1">
        <f t="array" ref="R337">SUMPRODUCT(--EXACT($J$2:$J$485,J337))&gt;1</f>
        <v>0</v>
      </c>
      <c r="S337" t="s">
        <v>5191</v>
      </c>
    </row>
    <row r="338" spans="1:19">
      <c r="A338" s="39">
        <v>3</v>
      </c>
      <c r="B338" s="39" t="s">
        <v>1481</v>
      </c>
      <c r="C338" s="39"/>
      <c r="D338" s="39" t="s">
        <v>1270</v>
      </c>
      <c r="E338" s="39" t="s">
        <v>1016</v>
      </c>
      <c r="F338" s="39" t="s">
        <v>99</v>
      </c>
      <c r="G338" s="51" t="str">
        <f>VLOOKUP(F338,glossary!H:L,2,FALSE)</f>
        <v>Stratified design</v>
      </c>
      <c r="H338" s="43" t="s">
        <v>99</v>
      </c>
      <c r="I338" s="57" t="str">
        <f t="shared" si="16"/>
        <v>sampledesign_stratified_tl</v>
      </c>
      <c r="J338" s="55" t="s">
        <v>981</v>
      </c>
      <c r="K338" s="51" t="str">
        <f>VLOOKUP(F338,glossary!H:L,5,FALSE)</f>
        <v>The area of interest is divided into smaller strata (e.g., habitat type, disturbance levels), and cameras are placed within each stratum (e.g., 15%, 35% and 50% of sites within high, medium, and low disturbance strata).</v>
      </c>
      <c r="L338" t="s">
        <v>1593</v>
      </c>
      <c r="M338" s="39" t="str">
        <f t="shared" si="17"/>
        <v>{{ sampledesign_stratified_tl }}</v>
      </c>
      <c r="N338" t="s">
        <v>902</v>
      </c>
      <c r="O338" s="13" t="s">
        <v>1907</v>
      </c>
      <c r="P338" t="s">
        <v>4742</v>
      </c>
      <c r="Q338" t="str">
        <f t="shared" si="15"/>
        <v xml:space="preserve">    sampledesign_stratified_tl: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v>
      </c>
      <c r="R338" t="b" cm="1">
        <f t="array" ref="R338">SUMPRODUCT(--EXACT($J$2:$J$485,J338))&gt;1</f>
        <v>0</v>
      </c>
      <c r="S338" t="s">
        <v>5192</v>
      </c>
    </row>
    <row r="339" spans="1:19">
      <c r="A339" s="39">
        <v>3</v>
      </c>
      <c r="B339" s="39" t="s">
        <v>1481</v>
      </c>
      <c r="C339" s="39"/>
      <c r="D339" s="39" t="s">
        <v>1270</v>
      </c>
      <c r="E339" s="39" t="s">
        <v>1841</v>
      </c>
      <c r="F339" s="39" t="s">
        <v>99</v>
      </c>
      <c r="G339" s="51" t="str">
        <f>VLOOKUP(F339,glossary!H:L,2,FALSE)</f>
        <v>Stratified design</v>
      </c>
      <c r="H339" s="43" t="s">
        <v>99</v>
      </c>
      <c r="I339" s="39" t="str">
        <f t="shared" si="16"/>
        <v>sampledesign_stratified_tl_abrv</v>
      </c>
      <c r="J339" s="55" t="s">
        <v>4655</v>
      </c>
      <c r="K339" s="51" t="str">
        <f>VLOOKUP(F339,glossary!H:L,5,FALSE)</f>
        <v>The area of interest is divided into smaller strata (e.g., habitat type, disturbance levels), and cameras are placed within each stratum (e.g., 15%, 35% and 50% of sites within high, medium, and low disturbance strata).</v>
      </c>
      <c r="L339" t="s">
        <v>1593</v>
      </c>
      <c r="M339" s="39" t="str">
        <f t="shared" si="17"/>
        <v>{{ sampledesign_stratified_tl_abrv }}</v>
      </c>
      <c r="N339" t="s">
        <v>902</v>
      </c>
      <c r="O339" s="13" t="s">
        <v>1907</v>
      </c>
      <c r="P339" t="s">
        <v>4742</v>
      </c>
      <c r="Q339" t="str">
        <f t="shared" si="15"/>
        <v xml:space="preserve">    sampledesign_stratified_tl_abrv: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strata).\"&gt;stratified&lt;button type=\"button\" class=\"btn btn-bd-tip-info-hidden btn-sm position-relative\"&gt;.&lt;span class=\"position-absolute top-0 start-100 translate-middle\"&gt;{{ icon_info }}&lt;/span&gt;&lt;/button&gt;&lt;/a&gt;"</v>
      </c>
      <c r="R339" t="b" cm="1">
        <f t="array" ref="R339">SUMPRODUCT(--EXACT($J$2:$J$485,J339))&gt;1</f>
        <v>0</v>
      </c>
      <c r="S339" t="s">
        <v>5193</v>
      </c>
    </row>
    <row r="340" spans="1:19">
      <c r="A340" s="39">
        <v>3</v>
      </c>
      <c r="B340" s="39" t="s">
        <v>1481</v>
      </c>
      <c r="C340" s="39"/>
      <c r="D340" s="39" t="s">
        <v>1271</v>
      </c>
      <c r="E340" s="39" t="s">
        <v>1016</v>
      </c>
      <c r="F340" s="39" t="s">
        <v>99</v>
      </c>
      <c r="G340" s="51" t="str">
        <f>VLOOKUP(F340,glossary!H:L,2,FALSE)</f>
        <v>Stratified design</v>
      </c>
      <c r="H340" s="43" t="s">
        <v>99</v>
      </c>
      <c r="I340" s="57" t="str">
        <f t="shared" si="16"/>
        <v>sampledesign_stratified_tu</v>
      </c>
      <c r="J340" s="54" t="s">
        <v>101</v>
      </c>
      <c r="K340" s="51" t="str">
        <f>VLOOKUP(F340,glossary!H:L,5,FALSE)</f>
        <v>The area of interest is divided into smaller strata (e.g., habitat type, disturbance levels), and cameras are placed within each stratum (e.g., 15%, 35% and 50% of sites within high, medium, and low disturbance strata).</v>
      </c>
      <c r="L340" t="s">
        <v>1592</v>
      </c>
      <c r="M340" s="39" t="str">
        <f t="shared" si="17"/>
        <v>{{ sampledesign_stratified_tu }}</v>
      </c>
      <c r="N340" t="s">
        <v>902</v>
      </c>
      <c r="O340" s="13" t="s">
        <v>1907</v>
      </c>
      <c r="P340" t="s">
        <v>4742</v>
      </c>
      <c r="Q340" t="str">
        <f t="shared" si="15"/>
        <v xml:space="preserve">    sampledesign_stratified_tu: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 design&lt;button type=\"button\" class=\"btn btn-bd-tip-info-hidden btn-sm position-relative\"&gt;.&lt;span class=\"position-absolute top-0 start-100 translate-middle\"&gt;{{ icon_info }}&lt;/span&gt;&lt;/button&gt;&lt;/a&gt;"</v>
      </c>
      <c r="R340" t="b" cm="1">
        <f t="array" ref="R340">SUMPRODUCT(--EXACT($J$2:$J$485,J340))&gt;1</f>
        <v>0</v>
      </c>
      <c r="S340" t="s">
        <v>5194</v>
      </c>
    </row>
    <row r="341" spans="1:19">
      <c r="A341" s="39">
        <v>3</v>
      </c>
      <c r="B341" s="39" t="s">
        <v>1481</v>
      </c>
      <c r="C341" s="39"/>
      <c r="D341" s="39" t="s">
        <v>1271</v>
      </c>
      <c r="E341" s="39" t="s">
        <v>1841</v>
      </c>
      <c r="F341" s="39" t="s">
        <v>99</v>
      </c>
      <c r="G341" s="51" t="str">
        <f>VLOOKUP(F341,glossary!H:L,2,FALSE)</f>
        <v>Stratified design</v>
      </c>
      <c r="H341" s="43" t="s">
        <v>99</v>
      </c>
      <c r="I341" s="39" t="str">
        <f t="shared" si="16"/>
        <v>sampledesign_stratified_tu_abrv</v>
      </c>
      <c r="J341" s="54" t="s">
        <v>4656</v>
      </c>
      <c r="K341" s="51" t="str">
        <f>VLOOKUP(F341,glossary!H:L,5,FALSE)</f>
        <v>The area of interest is divided into smaller strata (e.g., habitat type, disturbance levels), and cameras are placed within each stratum (e.g., 15%, 35% and 50% of sites within high, medium, and low disturbance strata).</v>
      </c>
      <c r="L341" t="s">
        <v>1592</v>
      </c>
      <c r="M341" s="39" t="str">
        <f t="shared" si="17"/>
        <v>{{ sampledesign_stratified_tu_abrv }}</v>
      </c>
      <c r="N341" t="s">
        <v>902</v>
      </c>
      <c r="O341" s="13" t="s">
        <v>1907</v>
      </c>
      <c r="P341" t="s">
        <v>4742</v>
      </c>
      <c r="Q341" t="str">
        <f t="shared" si="15"/>
        <v xml:space="preserve">    sampledesign_stratified_tu_abrv: "&lt;a href=\"09_glossary.html#sampledesign_stratified\" target=\"_blank\" data-bs-toggle=\"tooltip\" data-bs-title=\"Stratified design: The area of interest is divided into smaller strata (e.g., habitat type, disturbance levels), and cameras are placed within each stratum (e.g., 15%, 35% and 50% of sites within high, medium, and low disturbance strata).\"&gt;Stratified&lt;button type=\"button\" class=\"btn btn-bd-tip-info-hidden btn-sm position-relative\"&gt;.&lt;span class=\"position-absolute top-0 start-100 translate-middle\"&gt;{{ icon_info }}&lt;/span&gt;&lt;/button&gt;&lt;/a&gt;"</v>
      </c>
      <c r="R341" t="b" cm="1">
        <f t="array" ref="R341">SUMPRODUCT(--EXACT($J$2:$J$485,J341))&gt;1</f>
        <v>0</v>
      </c>
      <c r="S341" t="s">
        <v>5195</v>
      </c>
    </row>
    <row r="342" spans="1:19">
      <c r="A342" s="39">
        <v>3</v>
      </c>
      <c r="B342" s="39" t="s">
        <v>1481</v>
      </c>
      <c r="C342" s="39"/>
      <c r="D342" s="39" t="s">
        <v>1270</v>
      </c>
      <c r="E342" s="39" t="s">
        <v>1016</v>
      </c>
      <c r="F342" s="39" t="s">
        <v>88</v>
      </c>
      <c r="G342" s="51" t="str">
        <f>VLOOKUP(F342,glossary!H:L,2,FALSE)</f>
        <v>Systematic random design</v>
      </c>
      <c r="H342" s="43" t="s">
        <v>88</v>
      </c>
      <c r="I342" s="57" t="str">
        <f t="shared" si="16"/>
        <v>sampledesign_systematic_random_tl</v>
      </c>
      <c r="J342" s="55" t="s">
        <v>985</v>
      </c>
      <c r="K342" s="51" t="str">
        <f>VLOOKUP(F342,glossary!H:L,5,FALSE)</f>
        <v>Camera locations are selected using a two-stage approach. Firstly, girds are selected systematically (to occur within a regular pattern) across the study area. The location of the camera within each grid is then selected randomly.</v>
      </c>
      <c r="L342" t="s">
        <v>1589</v>
      </c>
      <c r="M342" s="39" t="str">
        <f t="shared" si="17"/>
        <v>{{ sampledesign_systematic_random_tl }}</v>
      </c>
      <c r="N342" t="s">
        <v>902</v>
      </c>
      <c r="O342" s="13" t="s">
        <v>1907</v>
      </c>
      <c r="P342" t="s">
        <v>4742</v>
      </c>
      <c r="Q342" t="str">
        <f t="shared" ref="Q342:Q373" si="18">IF(K342&lt;&gt;"-",("    "&amp;I342&amp;": "&amp;""""&amp;"&lt;a href=\"&amp;""""&amp;"09_glossary.html#"&amp;H342&amp;N342&amp;G342&amp;": "&amp;K342&amp;O342&amp;J342&amp;P342&amp;""""),"-")</f>
        <v xml:space="preserve">    sampledesign_systematic_random_tl: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v>
      </c>
      <c r="R342" t="b" cm="1">
        <f t="array" ref="R342">SUMPRODUCT(--EXACT($J$2:$J$485,J342))&gt;1</f>
        <v>0</v>
      </c>
      <c r="S342" t="s">
        <v>5196</v>
      </c>
    </row>
    <row r="343" spans="1:19">
      <c r="A343" s="39">
        <v>3</v>
      </c>
      <c r="B343" s="39" t="s">
        <v>1481</v>
      </c>
      <c r="C343" s="39"/>
      <c r="D343" s="39" t="s">
        <v>1270</v>
      </c>
      <c r="E343" s="39" t="s">
        <v>1841</v>
      </c>
      <c r="F343" s="39" t="s">
        <v>88</v>
      </c>
      <c r="G343" s="51" t="str">
        <f>VLOOKUP(F343,glossary!H:L,2,FALSE)</f>
        <v>Systematic random design</v>
      </c>
      <c r="H343" s="43" t="s">
        <v>88</v>
      </c>
      <c r="I343" s="39" t="str">
        <f t="shared" si="16"/>
        <v>sampledesign_systematic_random_tl_abrv</v>
      </c>
      <c r="J343" s="55" t="s">
        <v>4636</v>
      </c>
      <c r="K343" s="51" t="str">
        <f>VLOOKUP(F343,glossary!H:L,5,FALSE)</f>
        <v>Camera locations are selected using a two-stage approach. Firstly, girds are selected systematically (to occur within a regular pattern) across the study area. The location of the camera within each grid is then selected randomly.</v>
      </c>
      <c r="L343" t="s">
        <v>1589</v>
      </c>
      <c r="M343" s="39" t="str">
        <f t="shared" si="17"/>
        <v>{{ sampledesign_systematic_random_tl_abrv }}</v>
      </c>
      <c r="N343" t="s">
        <v>902</v>
      </c>
      <c r="O343" s="13" t="s">
        <v>1907</v>
      </c>
      <c r="P343" t="s">
        <v>4742</v>
      </c>
      <c r="Q343" t="str">
        <f t="shared" si="18"/>
        <v xml:space="preserve">    sampledesign_systematic_random_tl_abrv: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random&lt;button type=\"button\" class=\"btn btn-bd-tip-info-hidden btn-sm position-relative\"&gt;.&lt;span class=\"position-absolute top-0 start-100 translate-middle\"&gt;{{ icon_info }}&lt;/span&gt;&lt;/button&gt;&lt;/a&gt;"</v>
      </c>
      <c r="R343" t="b" cm="1">
        <f t="array" ref="R343">SUMPRODUCT(--EXACT($J$2:$J$485,J343))&gt;1</f>
        <v>0</v>
      </c>
      <c r="S343" t="s">
        <v>5197</v>
      </c>
    </row>
    <row r="344" spans="1:19">
      <c r="A344" s="39">
        <v>3</v>
      </c>
      <c r="B344" s="39" t="s">
        <v>1481</v>
      </c>
      <c r="C344" s="39"/>
      <c r="D344" s="39" t="s">
        <v>1271</v>
      </c>
      <c r="E344" s="39" t="s">
        <v>1016</v>
      </c>
      <c r="F344" s="39" t="s">
        <v>88</v>
      </c>
      <c r="G344" s="51" t="str">
        <f>VLOOKUP(F344,glossary!H:L,2,FALSE)</f>
        <v>Systematic random design</v>
      </c>
      <c r="H344" s="43" t="s">
        <v>88</v>
      </c>
      <c r="I344" s="57" t="str">
        <f t="shared" si="16"/>
        <v>sampledesign_systematic_random_tu</v>
      </c>
      <c r="J344" s="54" t="s">
        <v>90</v>
      </c>
      <c r="K344" s="51" t="str">
        <f>VLOOKUP(F344,glossary!H:L,5,FALSE)</f>
        <v>Camera locations are selected using a two-stage approach. Firstly, girds are selected systematically (to occur within a regular pattern) across the study area. The location of the camera within each grid is then selected randomly.</v>
      </c>
      <c r="L344" t="s">
        <v>1588</v>
      </c>
      <c r="M344" s="39" t="str">
        <f t="shared" si="17"/>
        <v>{{ sampledesign_systematic_random_tu }}</v>
      </c>
      <c r="N344" t="s">
        <v>902</v>
      </c>
      <c r="O344" s="13" t="s">
        <v>1907</v>
      </c>
      <c r="P344" t="s">
        <v>4742</v>
      </c>
      <c r="Q344" t="str">
        <f t="shared" si="18"/>
        <v xml:space="preserve">    sampledesign_systematic_random_tu: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 design&lt;button type=\"button\" class=\"btn btn-bd-tip-info-hidden btn-sm position-relative\"&gt;.&lt;span class=\"position-absolute top-0 start-100 translate-middle\"&gt;{{ icon_info }}&lt;/span&gt;&lt;/button&gt;&lt;/a&gt;"</v>
      </c>
      <c r="R344" t="b" cm="1">
        <f t="array" ref="R344">SUMPRODUCT(--EXACT($J$2:$J$485,J344))&gt;1</f>
        <v>0</v>
      </c>
      <c r="S344" t="s">
        <v>5198</v>
      </c>
    </row>
    <row r="345" spans="1:19">
      <c r="A345" s="39">
        <v>3</v>
      </c>
      <c r="B345" s="39" t="s">
        <v>1481</v>
      </c>
      <c r="C345" s="39"/>
      <c r="D345" s="39" t="s">
        <v>1271</v>
      </c>
      <c r="E345" s="39" t="s">
        <v>1841</v>
      </c>
      <c r="F345" s="39" t="s">
        <v>88</v>
      </c>
      <c r="G345" s="51" t="str">
        <f>VLOOKUP(F345,glossary!H:L,2,FALSE)</f>
        <v>Systematic random design</v>
      </c>
      <c r="H345" s="43" t="s">
        <v>88</v>
      </c>
      <c r="I345" s="39" t="str">
        <f t="shared" si="16"/>
        <v>sampledesign_systematic_random_tu_abrv</v>
      </c>
      <c r="J345" s="54" t="s">
        <v>4657</v>
      </c>
      <c r="K345" s="51" t="str">
        <f>VLOOKUP(F345,glossary!H:L,5,FALSE)</f>
        <v>Camera locations are selected using a two-stage approach. Firstly, girds are selected systematically (to occur within a regular pattern) across the study area. The location of the camera within each grid is then selected randomly.</v>
      </c>
      <c r="L345" t="s">
        <v>1588</v>
      </c>
      <c r="M345" s="39" t="str">
        <f t="shared" si="17"/>
        <v>{{ sampledesign_systematic_random_tu_abrv }}</v>
      </c>
      <c r="N345" t="s">
        <v>902</v>
      </c>
      <c r="O345" s="13" t="s">
        <v>1907</v>
      </c>
      <c r="P345" t="s">
        <v>4742</v>
      </c>
      <c r="Q345" t="str">
        <f t="shared" si="18"/>
        <v xml:space="preserve">    sampledesign_systematic_random_tu_abrv: "&lt;a href=\"09_glossary.html#sampledesign_systematic_random\" target=\"_blank\" data-bs-toggle=\"tooltip\" data-bs-title=\"Systematic random design: Camera locations are selected using a two-stage approach. Firstly, girds are selected systematically (to occur within a regular pattern) across the study area. The location of the camera within each grid is then selected randomly.\"&gt;Systematic random&lt;button type=\"button\" class=\"btn btn-bd-tip-info-hidden btn-sm position-relative\"&gt;.&lt;span class=\"position-absolute top-0 start-100 translate-middle\"&gt;{{ icon_info }}&lt;/span&gt;&lt;/button&gt;&lt;/a&gt;"</v>
      </c>
      <c r="R345" t="b" cm="1">
        <f t="array" ref="R345">SUMPRODUCT(--EXACT($J$2:$J$485,J345))&gt;1</f>
        <v>0</v>
      </c>
      <c r="S345" t="s">
        <v>5199</v>
      </c>
    </row>
    <row r="346" spans="1:19">
      <c r="A346" s="39">
        <v>3</v>
      </c>
      <c r="B346" s="39" t="s">
        <v>1481</v>
      </c>
      <c r="C346" s="39"/>
      <c r="D346" s="39" t="s">
        <v>1270</v>
      </c>
      <c r="E346" s="39" t="s">
        <v>1016</v>
      </c>
      <c r="F346" s="39" t="s">
        <v>91</v>
      </c>
      <c r="G346" s="51" t="str">
        <f>VLOOKUP(F346,glossary!H:L,2,FALSE)</f>
        <v>Systematic design</v>
      </c>
      <c r="H346" s="43" t="s">
        <v>91</v>
      </c>
      <c r="I346" s="57" t="str">
        <f t="shared" si="16"/>
        <v>sampledesign_systematic_tl</v>
      </c>
      <c r="J346" s="55" t="s">
        <v>984</v>
      </c>
      <c r="K346" s="51" t="str">
        <f>VLOOKUP(F346,glossary!H:L,5,FALSE)</f>
        <v>Camera locations occur in a regular pattern (e.g., a grid pattern) across the study area.</v>
      </c>
      <c r="L346" t="s">
        <v>1591</v>
      </c>
      <c r="M346" s="39" t="str">
        <f t="shared" si="17"/>
        <v>{{ sampledesign_systematic_tl }}</v>
      </c>
      <c r="N346" t="s">
        <v>902</v>
      </c>
      <c r="O346" s="13" t="s">
        <v>1907</v>
      </c>
      <c r="P346" t="s">
        <v>4742</v>
      </c>
      <c r="Q346" t="str">
        <f t="shared" si="18"/>
        <v xml:space="preserve">    sampledesign_systematic_tl: "&lt;a href=\"09_glossary.html#sampledesign_systematic\" target=\"_blank\" data-bs-toggle=\"tooltip\" data-bs-title=\"Systematic design: Camera locations occur in a regular pattern (e.g., a grid pattern) across the study area.\"&gt;systematic design&lt;button type=\"button\" class=\"btn btn-bd-tip-info-hidden btn-sm position-relative\"&gt;.&lt;span class=\"position-absolute top-0 start-100 translate-middle\"&gt;{{ icon_info }}&lt;/span&gt;&lt;/button&gt;&lt;/a&gt;"</v>
      </c>
      <c r="R346" t="b" cm="1">
        <f t="array" ref="R346">SUMPRODUCT(--EXACT($J$2:$J$485,J346))&gt;1</f>
        <v>0</v>
      </c>
      <c r="S346" t="s">
        <v>5200</v>
      </c>
    </row>
    <row r="347" spans="1:19" ht="16.5" customHeight="1">
      <c r="A347" s="39">
        <v>3</v>
      </c>
      <c r="B347" s="39" t="s">
        <v>1481</v>
      </c>
      <c r="C347" s="39"/>
      <c r="D347" s="39" t="s">
        <v>1270</v>
      </c>
      <c r="E347" s="39" t="s">
        <v>1841</v>
      </c>
      <c r="F347" s="39" t="s">
        <v>91</v>
      </c>
      <c r="G347" s="51" t="str">
        <f>VLOOKUP(F347,glossary!H:L,2,FALSE)</f>
        <v>Systematic design</v>
      </c>
      <c r="H347" s="43" t="s">
        <v>91</v>
      </c>
      <c r="I347" s="39" t="str">
        <f t="shared" si="16"/>
        <v>sampledesign_systematic_tl_abrv</v>
      </c>
      <c r="J347" s="55" t="s">
        <v>4637</v>
      </c>
      <c r="K347" s="51" t="str">
        <f>VLOOKUP(F347,glossary!H:L,5,FALSE)</f>
        <v>Camera locations occur in a regular pattern (e.g., a grid pattern) across the study area.</v>
      </c>
      <c r="L347" t="s">
        <v>1591</v>
      </c>
      <c r="M347" s="39" t="str">
        <f t="shared" si="17"/>
        <v>{{ sampledesign_systematic_tl_abrv }}</v>
      </c>
      <c r="N347" t="s">
        <v>902</v>
      </c>
      <c r="O347" s="13" t="s">
        <v>1907</v>
      </c>
      <c r="P347" t="s">
        <v>4742</v>
      </c>
      <c r="Q347" t="str">
        <f t="shared" si="18"/>
        <v xml:space="preserve">    sampledesign_systematic_tl_abrv: "&lt;a href=\"09_glossary.html#sampledesign_systematic\" target=\"_blank\" data-bs-toggle=\"tooltip\" data-bs-title=\"Systematic design: Camera locations occur in a regular pattern (e.g., a grid pattern) across the study area.\"&gt;systematic&lt;button type=\"button\" class=\"btn btn-bd-tip-info-hidden btn-sm position-relative\"&gt;.&lt;span class=\"position-absolute top-0 start-100 translate-middle\"&gt;{{ icon_info }}&lt;/span&gt;&lt;/button&gt;&lt;/a&gt;"</v>
      </c>
      <c r="R347" t="b" cm="1">
        <f t="array" ref="R347">SUMPRODUCT(--EXACT($J$2:$J$485,J347))&gt;1</f>
        <v>0</v>
      </c>
      <c r="S347" t="s">
        <v>5201</v>
      </c>
    </row>
    <row r="348" spans="1:19">
      <c r="A348" s="39">
        <v>3</v>
      </c>
      <c r="B348" s="39" t="s">
        <v>1481</v>
      </c>
      <c r="C348" s="39"/>
      <c r="D348" s="39" t="s">
        <v>1271</v>
      </c>
      <c r="E348" s="39" t="s">
        <v>1016</v>
      </c>
      <c r="F348" s="39" t="s">
        <v>91</v>
      </c>
      <c r="G348" s="51" t="str">
        <f>VLOOKUP(F348,glossary!H:L,2,FALSE)</f>
        <v>Systematic design</v>
      </c>
      <c r="H348" s="43" t="s">
        <v>91</v>
      </c>
      <c r="I348" s="57" t="str">
        <f t="shared" si="16"/>
        <v>sampledesign_systematic_tu</v>
      </c>
      <c r="J348" s="54" t="s">
        <v>93</v>
      </c>
      <c r="K348" s="51" t="str">
        <f>VLOOKUP(F348,glossary!H:L,5,FALSE)</f>
        <v>Camera locations occur in a regular pattern (e.g., a grid pattern) across the study area.</v>
      </c>
      <c r="L348" t="s">
        <v>1590</v>
      </c>
      <c r="M348" s="39" t="str">
        <f t="shared" si="17"/>
        <v>{{ sampledesign_systematic_tu }}</v>
      </c>
      <c r="N348" t="s">
        <v>902</v>
      </c>
      <c r="O348" s="13" t="s">
        <v>1907</v>
      </c>
      <c r="P348" t="s">
        <v>4742</v>
      </c>
      <c r="Q348" t="str">
        <f t="shared" si="18"/>
        <v xml:space="preserve">    sampledesign_systematic_tu: "&lt;a href=\"09_glossary.html#sampledesign_systematic\" target=\"_blank\" data-bs-toggle=\"tooltip\" data-bs-title=\"Systematic design: Camera locations occur in a regular pattern (e.g., a grid pattern) across the study area.\"&gt;Systematic design&lt;button type=\"button\" class=\"btn btn-bd-tip-info-hidden btn-sm position-relative\"&gt;.&lt;span class=\"position-absolute top-0 start-100 translate-middle\"&gt;{{ icon_info }}&lt;/span&gt;&lt;/button&gt;&lt;/a&gt;"</v>
      </c>
      <c r="R348" t="b" cm="1">
        <f t="array" ref="R348">SUMPRODUCT(--EXACT($J$2:$J$485,J348))&gt;1</f>
        <v>0</v>
      </c>
      <c r="S348" t="s">
        <v>5202</v>
      </c>
    </row>
    <row r="349" spans="1:19">
      <c r="A349" s="39">
        <v>3</v>
      </c>
      <c r="B349" s="39" t="s">
        <v>1481</v>
      </c>
      <c r="C349" s="39"/>
      <c r="D349" s="39" t="s">
        <v>1271</v>
      </c>
      <c r="E349" s="39" t="s">
        <v>1841</v>
      </c>
      <c r="F349" s="39" t="s">
        <v>91</v>
      </c>
      <c r="G349" s="51" t="str">
        <f>VLOOKUP(F349,glossary!H:L,2,FALSE)</f>
        <v>Systematic design</v>
      </c>
      <c r="H349" s="43" t="s">
        <v>91</v>
      </c>
      <c r="I349" s="39" t="str">
        <f t="shared" si="16"/>
        <v>sampledesign_systematic_tu_abrv</v>
      </c>
      <c r="J349" s="54" t="s">
        <v>4658</v>
      </c>
      <c r="K349" s="51" t="str">
        <f>VLOOKUP(F349,glossary!H:L,5,FALSE)</f>
        <v>Camera locations occur in a regular pattern (e.g., a grid pattern) across the study area.</v>
      </c>
      <c r="L349" t="s">
        <v>1590</v>
      </c>
      <c r="M349" s="39" t="str">
        <f t="shared" si="17"/>
        <v>{{ sampledesign_systematic_tu_abrv }}</v>
      </c>
      <c r="N349" t="s">
        <v>902</v>
      </c>
      <c r="O349" s="13" t="s">
        <v>1907</v>
      </c>
      <c r="P349" t="s">
        <v>4742</v>
      </c>
      <c r="Q349" t="str">
        <f t="shared" si="18"/>
        <v xml:space="preserve">    sampledesign_systematic_tu_abrv: "&lt;a href=\"09_glossary.html#sampledesign_systematic\" target=\"_blank\" data-bs-toggle=\"tooltip\" data-bs-title=\"Systematic design: Camera locations occur in a regular pattern (e.g., a grid pattern) across the study area.\"&gt;Systematic&lt;button type=\"button\" class=\"btn btn-bd-tip-info-hidden btn-sm position-relative\"&gt;.&lt;span class=\"position-absolute top-0 start-100 translate-middle\"&gt;{{ icon_info }}&lt;/span&gt;&lt;/button&gt;&lt;/a&gt;"</v>
      </c>
      <c r="R349" t="b" cm="1">
        <f t="array" ref="R349">SUMPRODUCT(--EXACT($J$2:$J$485,J349))&gt;1</f>
        <v>0</v>
      </c>
      <c r="S349" t="s">
        <v>5203</v>
      </c>
    </row>
    <row r="350" spans="1:19">
      <c r="A350" s="39">
        <v>3</v>
      </c>
      <c r="B350" s="39" t="s">
        <v>1481</v>
      </c>
      <c r="C350" s="39"/>
      <c r="D350" s="39" t="s">
        <v>1270</v>
      </c>
      <c r="E350" s="39" t="s">
        <v>1016</v>
      </c>
      <c r="F350" s="39" t="s">
        <v>85</v>
      </c>
      <c r="G350" s="51" t="str">
        <f>VLOOKUP(F350,glossary!H:L,2,FALSE)</f>
        <v>Targeted design</v>
      </c>
      <c r="H350" s="43" t="s">
        <v>85</v>
      </c>
      <c r="I350" s="57" t="str">
        <f t="shared" si="16"/>
        <v>sampledesign_targeted_tl</v>
      </c>
      <c r="J350" s="55" t="s">
        <v>986</v>
      </c>
      <c r="K350" s="51" t="str">
        <f>VLOOKUP(F350,glossary!H:L,5,FALSE)</f>
        <v>Camera locations or sample stations are placed in areas that are known or suspected to have higher activity levels (e.g., game trails, mineral licks).</v>
      </c>
      <c r="L350" t="s">
        <v>1587</v>
      </c>
      <c r="M350" s="39" t="str">
        <f t="shared" si="17"/>
        <v>{{ sampledesign_targeted_tl }}</v>
      </c>
      <c r="N350" t="s">
        <v>902</v>
      </c>
      <c r="O350" s="13" t="s">
        <v>1907</v>
      </c>
      <c r="P350" t="s">
        <v>4742</v>
      </c>
      <c r="Q350" t="str">
        <f t="shared" si="18"/>
        <v xml:space="preserve">    sampledesign_targeted_tl: "&lt;a href=\"09_glossary.html#sampledesign_targeted\" target=\"_blank\" data-bs-toggle=\"tooltip\" data-bs-title=\"Targeted design: 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v>
      </c>
      <c r="R350" t="b" cm="1">
        <f t="array" ref="R350">SUMPRODUCT(--EXACT($J$2:$J$485,J350))&gt;1</f>
        <v>0</v>
      </c>
      <c r="S350" t="s">
        <v>5204</v>
      </c>
    </row>
    <row r="351" spans="1:19">
      <c r="A351" s="39">
        <v>3</v>
      </c>
      <c r="B351" s="39" t="s">
        <v>1481</v>
      </c>
      <c r="C351" s="39"/>
      <c r="D351" s="39" t="s">
        <v>1270</v>
      </c>
      <c r="E351" s="39" t="s">
        <v>1841</v>
      </c>
      <c r="F351" s="39" t="s">
        <v>85</v>
      </c>
      <c r="G351" s="51" t="str">
        <f>VLOOKUP(F351,glossary!H:L,2,FALSE)</f>
        <v>Targeted design</v>
      </c>
      <c r="H351" s="43" t="s">
        <v>85</v>
      </c>
      <c r="I351" s="39" t="str">
        <f t="shared" si="16"/>
        <v>sampledesign_targeted_tl_abrv</v>
      </c>
      <c r="J351" s="55" t="s">
        <v>4659</v>
      </c>
      <c r="K351" s="51" t="str">
        <f>VLOOKUP(F351,glossary!H:L,5,FALSE)</f>
        <v>Camera locations or sample stations are placed in areas that are known or suspected to have higher activity levels (e.g., game trails, mineral licks).</v>
      </c>
      <c r="L351" t="s">
        <v>1587</v>
      </c>
      <c r="M351" s="39" t="str">
        <f t="shared" si="17"/>
        <v>{{ sampledesign_targeted_tl_abrv }}</v>
      </c>
      <c r="N351" t="s">
        <v>902</v>
      </c>
      <c r="O351" s="13" t="s">
        <v>1907</v>
      </c>
      <c r="P351" t="s">
        <v>4742</v>
      </c>
      <c r="Q351" t="str">
        <f t="shared" si="18"/>
        <v xml:space="preserve">    sampledesign_targeted_tl_abrv: "&lt;a href=\"09_glossary.html#sampledesign_targeted\" target=\"_blank\" data-bs-toggle=\"tooltip\" data-bs-title=\"Targeted design: Camera locations or sample stations are placed in areas that are known or suspected to have higher activity levels (e.g., game trails, mineral licks).\"&gt;targeted&lt;button type=\"button\" class=\"btn btn-bd-tip-info-hidden btn-sm position-relative\"&gt;.&lt;span class=\"position-absolute top-0 start-100 translate-middle\"&gt;{{ icon_info }}&lt;/span&gt;&lt;/button&gt;&lt;/a&gt;"</v>
      </c>
      <c r="R351" t="b" cm="1">
        <f t="array" ref="R351">SUMPRODUCT(--EXACT($J$2:$J$485,J351))&gt;1</f>
        <v>0</v>
      </c>
      <c r="S351" t="s">
        <v>5205</v>
      </c>
    </row>
    <row r="352" spans="1:19">
      <c r="A352" s="39">
        <v>3</v>
      </c>
      <c r="B352" s="39" t="s">
        <v>1481</v>
      </c>
      <c r="C352" s="39"/>
      <c r="D352" s="39" t="s">
        <v>1271</v>
      </c>
      <c r="E352" s="39" t="s">
        <v>1016</v>
      </c>
      <c r="F352" s="39" t="s">
        <v>85</v>
      </c>
      <c r="G352" s="51" t="str">
        <f>VLOOKUP(F352,glossary!H:L,2,FALSE)</f>
        <v>Targeted design</v>
      </c>
      <c r="H352" s="43" t="s">
        <v>85</v>
      </c>
      <c r="I352" s="57" t="str">
        <f t="shared" si="16"/>
        <v>sampledesign_targeted_tu</v>
      </c>
      <c r="J352" s="54" t="s">
        <v>87</v>
      </c>
      <c r="K352" s="51" t="str">
        <f>VLOOKUP(F352,glossary!H:L,5,FALSE)</f>
        <v>Camera locations or sample stations are placed in areas that are known or suspected to have higher activity levels (e.g., game trails, mineral licks).</v>
      </c>
      <c r="L352" t="s">
        <v>1586</v>
      </c>
      <c r="M352" s="39" t="str">
        <f t="shared" si="17"/>
        <v>{{ sampledesign_targeted_tu }}</v>
      </c>
      <c r="N352" t="s">
        <v>902</v>
      </c>
      <c r="O352" s="13" t="s">
        <v>1907</v>
      </c>
      <c r="P352" t="s">
        <v>4742</v>
      </c>
      <c r="Q352" t="str">
        <f t="shared" si="18"/>
        <v xml:space="preserve">    sampledesign_targeted_tu: "&lt;a href=\"09_glossary.html#sampledesign_targeted\" target=\"_blank\" data-bs-toggle=\"tooltip\" data-bs-title=\"Targeted design: Camera locations or sample stations are placed in areas that are known or suspected to have higher activity levels (e.g., game trails, mineral licks).\"&gt;Targeted design&lt;button type=\"button\" class=\"btn btn-bd-tip-info-hidden btn-sm position-relative\"&gt;.&lt;span class=\"position-absolute top-0 start-100 translate-middle\"&gt;{{ icon_info }}&lt;/span&gt;&lt;/button&gt;&lt;/a&gt;"</v>
      </c>
      <c r="R352" t="b" cm="1">
        <f t="array" ref="R352">SUMPRODUCT(--EXACT($J$2:$J$485,J352))&gt;1</f>
        <v>0</v>
      </c>
      <c r="S352" t="s">
        <v>5206</v>
      </c>
    </row>
    <row r="353" spans="1:19">
      <c r="A353" s="39">
        <v>3</v>
      </c>
      <c r="B353" s="39" t="s">
        <v>1481</v>
      </c>
      <c r="C353" s="39"/>
      <c r="D353" s="39" t="s">
        <v>1271</v>
      </c>
      <c r="E353" s="39" t="s">
        <v>1841</v>
      </c>
      <c r="F353" s="39" t="s">
        <v>85</v>
      </c>
      <c r="G353" s="51" t="str">
        <f>VLOOKUP(F353,glossary!H:L,2,FALSE)</f>
        <v>Targeted design</v>
      </c>
      <c r="H353" s="43" t="s">
        <v>85</v>
      </c>
      <c r="I353" s="39" t="str">
        <f t="shared" si="16"/>
        <v>sampledesign_targeted_tu_abrv</v>
      </c>
      <c r="J353" s="54" t="s">
        <v>4660</v>
      </c>
      <c r="K353" s="51" t="str">
        <f>VLOOKUP(F353,glossary!H:L,5,FALSE)</f>
        <v>Camera locations or sample stations are placed in areas that are known or suspected to have higher activity levels (e.g., game trails, mineral licks).</v>
      </c>
      <c r="L353" t="s">
        <v>1586</v>
      </c>
      <c r="M353" s="39" t="str">
        <f t="shared" si="17"/>
        <v>{{ sampledesign_targeted_tu_abrv }}</v>
      </c>
      <c r="N353" t="s">
        <v>902</v>
      </c>
      <c r="O353" s="13" t="s">
        <v>1907</v>
      </c>
      <c r="P353" t="s">
        <v>4742</v>
      </c>
      <c r="Q353" t="str">
        <f t="shared" si="18"/>
        <v xml:space="preserve">    sampledesign_targeted_tu_abrv: "&lt;a href=\"09_glossary.html#sampledesign_targeted\" target=\"_blank\" data-bs-toggle=\"tooltip\" data-bs-title=\"Targeted design: Camera locations or sample stations are placed in areas that are known or suspected to have higher activity levels (e.g., game trails, mineral licks).\"&gt;Targeted&lt;button type=\"button\" class=\"btn btn-bd-tip-info-hidden btn-sm position-relative\"&gt;.&lt;span class=\"position-absolute top-0 start-100 translate-middle\"&gt;{{ icon_info }}&lt;/span&gt;&lt;/button&gt;&lt;/a&gt;"</v>
      </c>
      <c r="R353" t="b" cm="1">
        <f t="array" ref="R353">SUMPRODUCT(--EXACT($J$2:$J$485,J353))&gt;1</f>
        <v>0</v>
      </c>
      <c r="S353" t="s">
        <v>5207</v>
      </c>
    </row>
    <row r="354" spans="1:19">
      <c r="A354" s="39">
        <v>3</v>
      </c>
      <c r="B354" s="39" t="s">
        <v>1481</v>
      </c>
      <c r="C354" s="39"/>
      <c r="D354" s="39" t="s">
        <v>1271</v>
      </c>
      <c r="E354" s="39" t="s">
        <v>1016</v>
      </c>
      <c r="F354" s="39" t="s">
        <v>323</v>
      </c>
      <c r="G354" s="51" t="str">
        <f>VLOOKUP(F354,glossary!H:L,2,FALSE)</f>
        <v>SD Card ID</v>
      </c>
      <c r="H354" s="43" t="s">
        <v>323</v>
      </c>
      <c r="I354" s="57" t="str">
        <f t="shared" si="16"/>
        <v>sd_card_id_tu</v>
      </c>
      <c r="J354" s="54" t="s">
        <v>758</v>
      </c>
      <c r="K354" s="51" t="str">
        <f>VLOOKUP(F354,glossary!H:L,5,FALSE)</f>
        <v>The ID label on an SD card (e.g., 'cmu_100').</v>
      </c>
      <c r="L354" t="s">
        <v>1585</v>
      </c>
      <c r="M354" s="39" t="str">
        <f t="shared" si="17"/>
        <v>{{ sd_card_id_tu }}</v>
      </c>
      <c r="N354" t="s">
        <v>902</v>
      </c>
      <c r="O354" s="13" t="s">
        <v>1907</v>
      </c>
      <c r="P354" t="s">
        <v>4742</v>
      </c>
      <c r="Q354" t="str">
        <f t="shared" si="18"/>
        <v xml:space="preserve">    sd_card_id_tu: "&lt;a href=\"09_glossary.html#sd_card_id\" target=\"_blank\" data-bs-toggle=\"tooltip\" data-bs-title=\"SD Card ID: The ID label on an SD card (e.g., 'cmu_100').\"&gt;SD Card ID&lt;button type=\"button\" class=\"btn btn-bd-tip-info-hidden btn-sm position-relative\"&gt;.&lt;span class=\"position-absolute top-0 start-100 translate-middle\"&gt;{{ icon_info }}&lt;/span&gt;&lt;/button&gt;&lt;/a&gt;"</v>
      </c>
      <c r="R354" t="b" cm="1">
        <f t="array" ref="R354">SUMPRODUCT(--EXACT($J$2:$J$485,J354))&gt;1</f>
        <v>0</v>
      </c>
      <c r="S354" t="s">
        <v>5208</v>
      </c>
    </row>
    <row r="355" spans="1:19">
      <c r="A355" s="39">
        <v>3</v>
      </c>
      <c r="B355" s="39" t="s">
        <v>1481</v>
      </c>
      <c r="C355" s="39"/>
      <c r="D355" s="39" t="s">
        <v>1271</v>
      </c>
      <c r="E355" s="39" t="s">
        <v>1016</v>
      </c>
      <c r="F355" s="39" t="s">
        <v>321</v>
      </c>
      <c r="G355" s="51" t="str">
        <f>VLOOKUP(F355,glossary!H:L,2,FALSE)</f>
        <v>SD Card Replaced</v>
      </c>
      <c r="H355" s="43" t="s">
        <v>321</v>
      </c>
      <c r="I355" s="57" t="str">
        <f t="shared" si="16"/>
        <v>sd_card_replaced_tu</v>
      </c>
      <c r="J355" s="54" t="s">
        <v>759</v>
      </c>
      <c r="K355" s="51" t="str">
        <f>VLOOKUP(F355,glossary!H:L,5,FALSE)</f>
        <v>Whether the SD card was replaced.</v>
      </c>
      <c r="L355" t="s">
        <v>1584</v>
      </c>
      <c r="M355" s="39" t="str">
        <f t="shared" si="17"/>
        <v>{{ sd_card_replaced_tu }}</v>
      </c>
      <c r="N355" t="s">
        <v>902</v>
      </c>
      <c r="O355" s="13" t="s">
        <v>1907</v>
      </c>
      <c r="P355" t="s">
        <v>4742</v>
      </c>
      <c r="Q355" t="str">
        <f t="shared" si="18"/>
        <v xml:space="preserve">    sd_card_replaced_tu: "&lt;a href=\"09_glossary.html#sd_card_replaced\" target=\"_blank\" data-bs-toggle=\"tooltip\" data-bs-title=\"SD Card Replaced: Whether the SD card was replaced.\"&gt;SD Card Replaced&lt;button type=\"button\" class=\"btn btn-bd-tip-info-hidden btn-sm position-relative\"&gt;.&lt;span class=\"position-absolute top-0 start-100 translate-middle\"&gt;{{ icon_info }}&lt;/span&gt;&lt;/button&gt;&lt;/a&gt;"</v>
      </c>
      <c r="R355" t="b" cm="1">
        <f t="array" ref="R355">SUMPRODUCT(--EXACT($J$2:$J$485,J355))&gt;1</f>
        <v>0</v>
      </c>
      <c r="S355" t="s">
        <v>5209</v>
      </c>
    </row>
    <row r="356" spans="1:19">
      <c r="A356" s="39">
        <v>1</v>
      </c>
      <c r="B356" s="39" t="s">
        <v>1127</v>
      </c>
      <c r="C356" s="39" t="s">
        <v>0</v>
      </c>
      <c r="D356" s="39" t="s">
        <v>1271</v>
      </c>
      <c r="E356" s="39" t="s">
        <v>1846</v>
      </c>
      <c r="F356" s="39" t="s">
        <v>319</v>
      </c>
      <c r="G356" s="51" t="str">
        <f>VLOOKUP(F356,glossary!H:L,2,FALSE)</f>
        <v>SD Card Status (% Full)</v>
      </c>
      <c r="H356" s="39" t="s">
        <v>319</v>
      </c>
      <c r="I356" s="57" t="str">
        <f t="shared" si="16"/>
        <v>sd_card_status_tu_nu</v>
      </c>
      <c r="J356" s="51" t="s">
        <v>1148</v>
      </c>
      <c r="K356" s="51" t="str">
        <f>VLOOKUP(F356,glossary!H:L,5,FALSE)</f>
        <v>The remaining storage capacity on an SD card; collected during a camera service or retrieval.</v>
      </c>
      <c r="L356" s="39" t="s">
        <v>1156</v>
      </c>
      <c r="M356" s="39" t="str">
        <f t="shared" si="17"/>
        <v>{{ sd_card_status_tu_nu }}</v>
      </c>
      <c r="N356" t="s">
        <v>902</v>
      </c>
      <c r="O356" s="13" t="s">
        <v>1907</v>
      </c>
      <c r="P356" t="s">
        <v>4742</v>
      </c>
      <c r="Q356" t="str">
        <f t="shared" si="18"/>
        <v xml:space="preserve">    sd_card_status_tu_nu: "&lt;a href=\"09_glossary.html#sd_card_status\" target=\"_blank\" data-bs-toggle=\"tooltip\" data-bs-title=\"SD Card Status (% Full): The remaining storage capacity on an SD card; collected during a camera service or retrieval.\"&gt;SD Card Status&lt;button type=\"button\" class=\"btn btn-bd-tip-info-hidden btn-sm position-relative\"&gt;.&lt;span class=\"position-absolute top-0 start-100 translate-middle\"&gt;{{ icon_info }}&lt;/span&gt;&lt;/button&gt;&lt;/a&gt;"</v>
      </c>
      <c r="R356" t="b" cm="1">
        <f t="array" ref="R356">SUMPRODUCT(--EXACT($J$2:$J$485,J356))&gt;1</f>
        <v>0</v>
      </c>
      <c r="S356" t="s">
        <v>5210</v>
      </c>
    </row>
    <row r="357" spans="1:19">
      <c r="A357" s="39">
        <v>3</v>
      </c>
      <c r="B357" s="39" t="s">
        <v>1481</v>
      </c>
      <c r="C357" s="39"/>
      <c r="D357" s="39" t="s">
        <v>1271</v>
      </c>
      <c r="E357" s="39" t="s">
        <v>1840</v>
      </c>
      <c r="F357" s="39" t="s">
        <v>319</v>
      </c>
      <c r="G357" s="51" t="str">
        <f>VLOOKUP(F357,glossary!H:L,2,FALSE)</f>
        <v>SD Card Status (% Full)</v>
      </c>
      <c r="H357" s="43" t="s">
        <v>319</v>
      </c>
      <c r="I357" s="57" t="str">
        <f t="shared" si="16"/>
        <v>sd_card_status_tu_u</v>
      </c>
      <c r="J357" s="54" t="s">
        <v>760</v>
      </c>
      <c r="K357" s="51" t="str">
        <f>VLOOKUP(F357,glossary!H:L,5,FALSE)</f>
        <v>The remaining storage capacity on an SD card; collected during a camera service or retrieval.</v>
      </c>
      <c r="L357" t="s">
        <v>1583</v>
      </c>
      <c r="M357" s="39" t="str">
        <f t="shared" si="17"/>
        <v>{{ sd_card_status_tu_u }}</v>
      </c>
      <c r="N357" t="s">
        <v>902</v>
      </c>
      <c r="O357" s="13" t="s">
        <v>1907</v>
      </c>
      <c r="P357" t="s">
        <v>4742</v>
      </c>
      <c r="Q357" t="str">
        <f t="shared" si="18"/>
        <v xml:space="preserve">    sd_card_status_tu_u: "&lt;a href=\"09_glossary.html#sd_card_status\" target=\"_blank\" data-bs-toggle=\"tooltip\" data-bs-title=\"SD Card Status (% Full): The remaining storage capacity on an SD card; collected during a camera service or retrieval.\"&gt;SD Card Status (% Full)&lt;button type=\"button\" class=\"btn btn-bd-tip-info-hidden btn-sm position-relative\"&gt;.&lt;span class=\"position-absolute top-0 start-100 translate-middle\"&gt;{{ icon_info }}&lt;/span&gt;&lt;/button&gt;&lt;/a&gt;"</v>
      </c>
      <c r="R357" t="b" cm="1">
        <f t="array" ref="R357">SUMPRODUCT(--EXACT($J$2:$J$485,J357))&gt;1</f>
        <v>0</v>
      </c>
      <c r="S357" t="s">
        <v>5211</v>
      </c>
    </row>
    <row r="358" spans="1:19">
      <c r="A358" s="39">
        <v>2</v>
      </c>
      <c r="B358" s="39" t="s">
        <v>1488</v>
      </c>
      <c r="C358" s="39"/>
      <c r="D358" s="39" t="s">
        <v>1271</v>
      </c>
      <c r="E358" s="39" t="s">
        <v>1016</v>
      </c>
      <c r="F358" s="39" t="s">
        <v>318</v>
      </c>
      <c r="G358" s="51" t="str">
        <f>VLOOKUP(F358,glossary!H:L,2,FALSE)</f>
        <v>Security</v>
      </c>
      <c r="H358" s="39" t="s">
        <v>318</v>
      </c>
      <c r="I358" s="57" t="str">
        <f t="shared" si="16"/>
        <v>security_tu</v>
      </c>
      <c r="J358" s="51" t="s">
        <v>761</v>
      </c>
      <c r="K358" s="51" t="str">
        <f>VLOOKUP(F358,glossary!H:L,5,FALSE)</f>
        <v>The equipment used to secure the camera (e.g., 'Security box,' 'Bracket,' 'Bracket + Screws,' or 'None').</v>
      </c>
      <c r="L358" s="39" t="s">
        <v>1581</v>
      </c>
      <c r="M358" s="39" t="str">
        <f t="shared" si="17"/>
        <v>{{ security_tu }}</v>
      </c>
      <c r="N358" t="s">
        <v>902</v>
      </c>
      <c r="O358" s="13" t="s">
        <v>1907</v>
      </c>
      <c r="P358" t="s">
        <v>4742</v>
      </c>
      <c r="Q358" t="str">
        <f t="shared" si="18"/>
        <v xml:space="preserve">    security_tu: "&lt;a href=\"09_glossary.html#security\" target=\"_blank\" data-bs-toggle=\"tooltip\" data-bs-title=\"Security: The equipment used to secure the camera (e.g., 'Security box,' 'Bracket,' 'Bracket + Screws,' or 'None').\"&gt;Security&lt;button type=\"button\" class=\"btn btn-bd-tip-info-hidden btn-sm position-relative\"&gt;.&lt;span class=\"position-absolute top-0 start-100 translate-middle\"&gt;{{ icon_info }}&lt;/span&gt;&lt;/button&gt;&lt;/a&gt;"</v>
      </c>
      <c r="R358" t="b" cm="1">
        <f t="array" ref="R358">SUMPRODUCT(--EXACT($J$2:$J$485,J358))&gt;1</f>
        <v>0</v>
      </c>
      <c r="S358" t="s">
        <v>5212</v>
      </c>
    </row>
    <row r="359" spans="1:19">
      <c r="A359" s="39">
        <v>3</v>
      </c>
      <c r="B359" s="39" t="s">
        <v>1481</v>
      </c>
      <c r="C359" s="39"/>
      <c r="D359" s="39" t="s">
        <v>1271</v>
      </c>
      <c r="E359" s="39" t="s">
        <v>1016</v>
      </c>
      <c r="F359" s="39" t="s">
        <v>259</v>
      </c>
      <c r="G359" s="51" t="str">
        <f>VLOOKUP(F359,glossary!H:L,2,FALSE)</f>
        <v>Sequence Name</v>
      </c>
      <c r="H359" s="43" t="s">
        <v>259</v>
      </c>
      <c r="I359" s="57" t="str">
        <f t="shared" si="16"/>
        <v>sequence_name_tu</v>
      </c>
      <c r="J359" s="54" t="s">
        <v>718</v>
      </c>
      <c r="K359" s="51" t="str">
        <f>VLOOKUP(F359,glossary!H:L,5,FALSE)</f>
        <v xml:space="preserve">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v>
      </c>
      <c r="L359" t="s">
        <v>1578</v>
      </c>
      <c r="M359" s="39" t="str">
        <f t="shared" si="17"/>
        <v>{{ sequence_name_tu }}</v>
      </c>
      <c r="N359" t="s">
        <v>902</v>
      </c>
      <c r="O359" s="13" t="s">
        <v>1907</v>
      </c>
      <c r="P359" t="s">
        <v>4742</v>
      </c>
      <c r="Q359" t="str">
        <f t="shared" si="18"/>
        <v xml:space="preserve">    sequence_name_tu: "&lt;a href=\"09_glossary.html#sequence_name\" target=\"_blank\" data-bs-toggle=\"tooltip\" data-bs-title=\"Sequence Name: A unique alphanumeric identifier for a multi-image sequence. The Sequence Name should ideally consist of the Deployment Name and the names of the first and last images and videos in the sequence (separated by '_') (i.e., 'Deployment Name'_'img_#[name of first image in sequence]'_'img_#[name of last image in sequence] (e.g., 'bh1_22-Jul-2018_img_001-img_005'). Leave blank if not applicable. \"&gt;Sequence Name&lt;button type=\"button\" class=\"btn btn-bd-tip-info-hidden btn-sm position-relative\"&gt;.&lt;span class=\"position-absolute top-0 start-100 translate-middle\"&gt;{{ icon_info }}&lt;/span&gt;&lt;/button&gt;&lt;/a&gt;"</v>
      </c>
      <c r="R359" t="b" cm="1">
        <f t="array" ref="R359">SUMPRODUCT(--EXACT($J$2:$J$485,J359))&gt;1</f>
        <v>0</v>
      </c>
      <c r="S359" t="s">
        <v>5213</v>
      </c>
    </row>
    <row r="360" spans="1:19">
      <c r="A360" s="39">
        <v>2</v>
      </c>
      <c r="B360" s="39" t="s">
        <v>1488</v>
      </c>
      <c r="C360" s="39"/>
      <c r="D360" s="39" t="s">
        <v>1270</v>
      </c>
      <c r="E360" s="39" t="s">
        <v>1016</v>
      </c>
      <c r="F360" s="39" t="s">
        <v>118</v>
      </c>
      <c r="G360" s="51" t="str">
        <f>VLOOKUP(F360,glossary!H:L,2,FALSE)</f>
        <v>Sequence</v>
      </c>
      <c r="H360" s="39" t="s">
        <v>118</v>
      </c>
      <c r="I360" s="57" t="str">
        <f t="shared" si="16"/>
        <v>sequence_tl</v>
      </c>
      <c r="J360" s="51" t="s">
        <v>118</v>
      </c>
      <c r="K360" s="51" t="str">
        <f>VLOOKUP(F360,glossary!H:L,5,FALSE)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L360" s="39" t="s">
        <v>1580</v>
      </c>
      <c r="M360" s="39" t="str">
        <f t="shared" si="17"/>
        <v>{{ sequence_tl }}</v>
      </c>
      <c r="N360" t="s">
        <v>902</v>
      </c>
      <c r="O360" s="13" t="s">
        <v>1907</v>
      </c>
      <c r="P360" t="s">
        <v>4742</v>
      </c>
      <c r="Q360" t="str">
        <f t="shared" si="18"/>
        <v xml:space="preserve">    sequence_tl: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v>
      </c>
      <c r="R360" t="b" cm="1">
        <f t="array" ref="R360">SUMPRODUCT(--EXACT($J$2:$J$485,J360))&gt;1</f>
        <v>0</v>
      </c>
      <c r="S360" t="s">
        <v>5214</v>
      </c>
    </row>
    <row r="361" spans="1:19">
      <c r="A361" s="39">
        <v>1</v>
      </c>
      <c r="B361" s="39" t="s">
        <v>1127</v>
      </c>
      <c r="C361" s="39" t="s">
        <v>429</v>
      </c>
      <c r="D361" s="39" t="s">
        <v>1270</v>
      </c>
      <c r="E361" s="39" t="s">
        <v>1847</v>
      </c>
      <c r="F361" s="39" t="s">
        <v>118</v>
      </c>
      <c r="G361" s="51" t="str">
        <f>VLOOKUP(F361,glossary!H:L,2,FALSE)</f>
        <v>Sequence</v>
      </c>
      <c r="H361" s="39" t="s">
        <v>118</v>
      </c>
      <c r="I361" s="57" t="str">
        <f t="shared" si="16"/>
        <v>sequence_tl_pl</v>
      </c>
      <c r="J361" s="51" t="s">
        <v>1803</v>
      </c>
      <c r="K361" s="51" t="str">
        <f>VLOOKUP(F361,glossary!H:L,5,FALSE)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L361" s="39" t="s">
        <v>1193</v>
      </c>
      <c r="M361" s="39" t="str">
        <f t="shared" si="17"/>
        <v>{{ sequence_tl_pl }}</v>
      </c>
      <c r="N361" t="s">
        <v>902</v>
      </c>
      <c r="O361" s="13" t="s">
        <v>1907</v>
      </c>
      <c r="P361" t="s">
        <v>4742</v>
      </c>
      <c r="Q361" t="str">
        <f t="shared" si="18"/>
        <v xml:space="preserve">    sequence_tl_pl: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v>
      </c>
      <c r="R361" t="b" cm="1">
        <f t="array" ref="R361">SUMPRODUCT(--EXACT($J$2:$J$485,J361))&gt;1</f>
        <v>0</v>
      </c>
      <c r="S361" t="s">
        <v>5215</v>
      </c>
    </row>
    <row r="362" spans="1:19">
      <c r="A362" s="39">
        <v>2</v>
      </c>
      <c r="B362" s="39" t="s">
        <v>1488</v>
      </c>
      <c r="C362" s="39"/>
      <c r="D362" s="39" t="s">
        <v>1271</v>
      </c>
      <c r="E362" s="39" t="s">
        <v>1016</v>
      </c>
      <c r="F362" s="39" t="s">
        <v>118</v>
      </c>
      <c r="G362" s="51" t="str">
        <f>VLOOKUP(F362,glossary!H:L,2,FALSE)</f>
        <v>Sequence</v>
      </c>
      <c r="H362" s="39" t="s">
        <v>118</v>
      </c>
      <c r="I362" s="57" t="str">
        <f t="shared" si="16"/>
        <v>sequence_tu</v>
      </c>
      <c r="J362" s="51" t="s">
        <v>119</v>
      </c>
      <c r="K362" s="51" t="str">
        <f>VLOOKUP(F362,glossary!H:L,5,FALSE)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L362" s="39" t="s">
        <v>1579</v>
      </c>
      <c r="M362" s="39" t="str">
        <f t="shared" si="17"/>
        <v>{{ sequence_tu }}</v>
      </c>
      <c r="N362" t="s">
        <v>902</v>
      </c>
      <c r="O362" s="13" t="s">
        <v>1907</v>
      </c>
      <c r="P362" t="s">
        <v>4742</v>
      </c>
      <c r="Q362" t="str">
        <f t="shared" si="18"/>
        <v xml:space="preserve">    sequence_tu: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Description).\"&gt;Sequence&lt;button type=\"button\" class=\"btn btn-bd-tip-info-hidden btn-sm position-relative\"&gt;.&lt;span class=\"position-absolute top-0 start-100 translate-middle\"&gt;{{ icon_info }}&lt;/span&gt;&lt;/button&gt;&lt;/a&gt;"</v>
      </c>
      <c r="R362" t="b" cm="1">
        <f t="array" ref="R362">SUMPRODUCT(--EXACT($J$2:$J$485,J362))&gt;1</f>
        <v>0</v>
      </c>
      <c r="S362" t="s">
        <v>5216</v>
      </c>
    </row>
    <row r="363" spans="1:19">
      <c r="A363" s="39">
        <v>1</v>
      </c>
      <c r="B363" s="39" t="s">
        <v>1127</v>
      </c>
      <c r="C363" s="39" t="s">
        <v>0</v>
      </c>
      <c r="D363" s="39" t="s">
        <v>1271</v>
      </c>
      <c r="E363" s="39" t="s">
        <v>1847</v>
      </c>
      <c r="F363" s="39" t="s">
        <v>118</v>
      </c>
      <c r="G363" s="51" t="str">
        <f>VLOOKUP(F363,glossary!H:L,2,FALSE)</f>
        <v>Sequence</v>
      </c>
      <c r="H363" s="39" t="s">
        <v>118</v>
      </c>
      <c r="I363" s="57" t="str">
        <f t="shared" si="16"/>
        <v>sequence_tu_pl</v>
      </c>
      <c r="J363" s="51" t="s">
        <v>1234</v>
      </c>
      <c r="K363" s="51" t="str">
        <f>VLOOKUP(F363,glossary!H:L,5,FALSE)</f>
        <v>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v>
      </c>
      <c r="L363" s="39" t="s">
        <v>1185</v>
      </c>
      <c r="M363" s="39" t="str">
        <f t="shared" si="17"/>
        <v>{{ sequence_tu_pl }}</v>
      </c>
      <c r="N363" t="s">
        <v>902</v>
      </c>
      <c r="O363" s="13" t="s">
        <v>1907</v>
      </c>
      <c r="P363" t="s">
        <v>4742</v>
      </c>
      <c r="Q363" t="str">
        <f t="shared" si="18"/>
        <v xml:space="preserve">    sequence_tu_pl: "&lt;a href=\"09_glossary.html#sequence\" target=\"_blank\" data-bs-toggle=\"tooltip\" data-bs-title=\"Sequence: A user-defined group of images or video clips considered as a single 'detection event' (recorded as 'Sequence Name'); often users choose a certain time threshold (or 'inter-detection interval') to define independent 'events'; e.g., 30 minutes or 1 hour. The threshold should be recorded in the Survey Design Description).\"&gt;Sequences&lt;button type=\"button\" class=\"btn btn-bd-tip-info-hidden btn-sm position-relative\"&gt;.&lt;span class=\"position-absolute top-0 start-100 translate-middle\"&gt;{{ icon_info }}&lt;/span&gt;&lt;/button&gt;&lt;/a&gt;"</v>
      </c>
      <c r="R363" t="b" cm="1">
        <f t="array" ref="R363">SUMPRODUCT(--EXACT($J$2:$J$485,J363))&gt;1</f>
        <v>0</v>
      </c>
      <c r="S363" t="s">
        <v>5217</v>
      </c>
    </row>
    <row r="364" spans="1:19">
      <c r="A364" s="39">
        <v>3</v>
      </c>
      <c r="B364" s="39" t="s">
        <v>1481</v>
      </c>
      <c r="C364" s="39"/>
      <c r="D364" s="39" t="s">
        <v>1271</v>
      </c>
      <c r="E364" s="39" t="s">
        <v>1016</v>
      </c>
      <c r="F364" s="39" t="s">
        <v>316</v>
      </c>
      <c r="G364" s="51" t="str">
        <f>VLOOKUP(F364,glossary!H:L,2,FALSE)</f>
        <v>Service/Retrieval Comments</v>
      </c>
      <c r="H364" s="43" t="s">
        <v>316</v>
      </c>
      <c r="I364" s="57" t="str">
        <f t="shared" si="16"/>
        <v>service_retrieval_comments_tu</v>
      </c>
      <c r="J364" s="54" t="s">
        <v>762</v>
      </c>
      <c r="K364" s="51" t="str">
        <f>VLOOKUP(F364,glossary!H:L,5,FALSE)</f>
        <v>Comments describing additional details about the Service*/Retrieval.</v>
      </c>
      <c r="L364" t="s">
        <v>1575</v>
      </c>
      <c r="M364" s="39" t="str">
        <f t="shared" si="17"/>
        <v>{{ service_retrieval_comments_tu }}</v>
      </c>
      <c r="N364" t="s">
        <v>902</v>
      </c>
      <c r="O364" s="13" t="s">
        <v>1907</v>
      </c>
      <c r="P364" t="s">
        <v>4742</v>
      </c>
      <c r="Q364" t="str">
        <f t="shared" si="18"/>
        <v xml:space="preserve">    service_retrieval_comments_tu: "&lt;a href=\"09_glossary.html#service_retrieval_comments\" target=\"_blank\" data-bs-toggle=\"tooltip\" data-bs-title=\"Service/Retrieval Comments: Comments describing additional details about the Service*/Retrieval.\"&gt;Service/Retrieval Comments&lt;button type=\"button\" class=\"btn btn-bd-tip-info-hidden btn-sm position-relative\"&gt;.&lt;span class=\"position-absolute top-0 start-100 translate-middle\"&gt;{{ icon_info }}&lt;/span&gt;&lt;/button&gt;&lt;/a&gt;"</v>
      </c>
      <c r="R364" t="b" cm="1">
        <f t="array" ref="R364">SUMPRODUCT(--EXACT($J$2:$J$485,J364))&gt;1</f>
        <v>0</v>
      </c>
      <c r="S364" t="s">
        <v>5218</v>
      </c>
    </row>
    <row r="365" spans="1:19">
      <c r="A365" s="39">
        <v>3</v>
      </c>
      <c r="B365" s="39" t="s">
        <v>1481</v>
      </c>
      <c r="C365" s="39"/>
      <c r="D365" s="39" t="s">
        <v>1271</v>
      </c>
      <c r="E365" s="39" t="s">
        <v>1016</v>
      </c>
      <c r="F365" s="39" t="s">
        <v>256</v>
      </c>
      <c r="G365" s="51" t="str">
        <f>VLOOKUP(F365,glossary!H:L,2,FALSE)</f>
        <v>Service/Retrieval Crew</v>
      </c>
      <c r="H365" s="43" t="s">
        <v>256</v>
      </c>
      <c r="I365" s="57" t="str">
        <f t="shared" si="16"/>
        <v>service_retrieval_crew_tu</v>
      </c>
      <c r="J365" s="54" t="s">
        <v>720</v>
      </c>
      <c r="K365" s="51" t="str">
        <f>VLOOKUP(F365,glossary!H:L,5,FALSE)</f>
        <v>The first and last names of the individuals who collected data during the Service*/Retrieval visit.</v>
      </c>
      <c r="L365" t="s">
        <v>1574</v>
      </c>
      <c r="M365" s="39" t="str">
        <f t="shared" si="17"/>
        <v>{{ service_retrieval_crew_tu }}</v>
      </c>
      <c r="N365" t="s">
        <v>902</v>
      </c>
      <c r="O365" s="13" t="s">
        <v>1907</v>
      </c>
      <c r="P365" t="s">
        <v>4742</v>
      </c>
      <c r="Q365" t="str">
        <f t="shared" si="18"/>
        <v xml:space="preserve">    service_retrieval_crew_tu: "&lt;a href=\"09_glossary.html#service_retrieval_crew\" target=\"_blank\" data-bs-toggle=\"tooltip\" data-bs-title=\"Service/Retrieval Crew: The first and last names of the individuals who collected data during the Service*/Retrieval visit.\"&gt;Service/Retrieval Crew&lt;button type=\"button\" class=\"btn btn-bd-tip-info-hidden btn-sm position-relative\"&gt;.&lt;span class=\"position-absolute top-0 start-100 translate-middle\"&gt;{{ icon_info }}&lt;/span&gt;&lt;/button&gt;&lt;/a&gt;"</v>
      </c>
      <c r="R365" t="b" cm="1">
        <f t="array" ref="R365">SUMPRODUCT(--EXACT($J$2:$J$485,J365))&gt;1</f>
        <v>0</v>
      </c>
      <c r="S365" t="s">
        <v>5219</v>
      </c>
    </row>
    <row r="366" spans="1:19">
      <c r="A366" s="39">
        <v>3</v>
      </c>
      <c r="B366" s="39" t="s">
        <v>1481</v>
      </c>
      <c r="C366" s="39"/>
      <c r="D366" s="39" t="s">
        <v>1270</v>
      </c>
      <c r="E366" s="39" t="s">
        <v>1016</v>
      </c>
      <c r="F366" s="39" t="s">
        <v>113</v>
      </c>
      <c r="G366" s="51" t="str">
        <f>VLOOKUP(F366,glossary!H:L,2,FALSE)</f>
        <v>Service/Retrieval metadata</v>
      </c>
      <c r="H366" s="43" t="s">
        <v>113</v>
      </c>
      <c r="I366" s="57" t="str">
        <f t="shared" si="16"/>
        <v>service_retrieval_metadata_tl</v>
      </c>
      <c r="J366" s="55" t="s">
        <v>999</v>
      </c>
      <c r="K366" s="51" t="str">
        <f>VLOOKUP(F366,glossary!H:L,5,FALSE)</f>
        <v>Metadata that should be collected each time a camera location is visited to Service*/Retrieval Field Datasheet.</v>
      </c>
      <c r="L366" t="s">
        <v>1573</v>
      </c>
      <c r="M366" s="39" t="str">
        <f t="shared" si="17"/>
        <v>{{ service_retrieval_metadata_tl }}</v>
      </c>
      <c r="N366" t="s">
        <v>902</v>
      </c>
      <c r="O366" s="13" t="s">
        <v>1907</v>
      </c>
      <c r="P366" t="s">
        <v>4742</v>
      </c>
      <c r="Q366" t="str">
        <f t="shared" si="18"/>
        <v xml:space="preserve">    service_retrieval_metadata_tl: "&lt;a href=\"09_glossary.html#service_retrieval_metadata\" target=\"_blank\" data-bs-toggle=\"tooltip\" data-bs-title=\"Service/Retrieval metadata: 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v>
      </c>
      <c r="R366" t="b" cm="1">
        <f t="array" ref="R366">SUMPRODUCT(--EXACT($J$2:$J$485,J366))&gt;1</f>
        <v>0</v>
      </c>
      <c r="S366" t="s">
        <v>5220</v>
      </c>
    </row>
    <row r="367" spans="1:19">
      <c r="A367" s="39">
        <v>3</v>
      </c>
      <c r="B367" s="39" t="s">
        <v>1481</v>
      </c>
      <c r="C367" s="39"/>
      <c r="D367" s="39" t="s">
        <v>1271</v>
      </c>
      <c r="E367" s="39" t="s">
        <v>1016</v>
      </c>
      <c r="F367" s="39" t="s">
        <v>113</v>
      </c>
      <c r="G367" s="51" t="str">
        <f>VLOOKUP(F367,glossary!H:L,2,FALSE)</f>
        <v>Service/Retrieval metadata</v>
      </c>
      <c r="H367" s="43" t="s">
        <v>113</v>
      </c>
      <c r="I367" s="57" t="str">
        <f t="shared" si="16"/>
        <v>service_retrieval_metadata_tu</v>
      </c>
      <c r="J367" s="54" t="s">
        <v>721</v>
      </c>
      <c r="K367" s="51" t="str">
        <f>VLOOKUP(F367,glossary!H:L,5,FALSE)</f>
        <v>Metadata that should be collected each time a camera location is visited to Service*/Retrieval Field Datasheet.</v>
      </c>
      <c r="L367" t="s">
        <v>1572</v>
      </c>
      <c r="M367" s="39" t="str">
        <f t="shared" si="17"/>
        <v>{{ service_retrieval_metadata_tu }}</v>
      </c>
      <c r="N367" t="s">
        <v>902</v>
      </c>
      <c r="O367" s="13" t="s">
        <v>1907</v>
      </c>
      <c r="P367" t="s">
        <v>4742</v>
      </c>
      <c r="Q367" t="str">
        <f t="shared" si="18"/>
        <v xml:space="preserve">    service_retrieval_metadata_tu: "&lt;a href=\"09_glossary.html#service_retrieval_metadata\" target=\"_blank\" data-bs-toggle=\"tooltip\" data-bs-title=\"Service/Retrieval metadata: Metadata that should be collected each time a camera location is visited to Service*/Retrieval Field Datasheet.\"&gt;Service/Retrieval metadata&lt;button type=\"button\" class=\"btn btn-bd-tip-info-hidden btn-sm position-relative\"&gt;.&lt;span class=\"position-absolute top-0 start-100 translate-middle\"&gt;{{ icon_info }}&lt;/span&gt;&lt;/button&gt;&lt;/a&gt;"</v>
      </c>
      <c r="R367" t="b" cm="1">
        <f t="array" ref="R367">SUMPRODUCT(--EXACT($J$2:$J$485,J367))&gt;1</f>
        <v>0</v>
      </c>
      <c r="S367" t="s">
        <v>5221</v>
      </c>
    </row>
    <row r="368" spans="1:19">
      <c r="A368" s="39">
        <v>3</v>
      </c>
      <c r="B368" s="39" t="s">
        <v>1481</v>
      </c>
      <c r="C368" s="39"/>
      <c r="D368" s="39" t="s">
        <v>1270</v>
      </c>
      <c r="E368" s="39" t="s">
        <v>1016</v>
      </c>
      <c r="F368" s="39" t="s">
        <v>116</v>
      </c>
      <c r="G368" s="51" t="str">
        <f>VLOOKUP(F368,glossary!H:L,2,FALSE)</f>
        <v>Service/Retrieval</v>
      </c>
      <c r="H368" s="43" t="s">
        <v>116</v>
      </c>
      <c r="I368" s="57" t="str">
        <f t="shared" si="16"/>
        <v>service_retrieval_tl</v>
      </c>
      <c r="J368" s="55" t="s">
        <v>998</v>
      </c>
      <c r="K368" s="51" t="str">
        <f>VLOOKUP(F368,glossary!H:L,5,FALSE)</f>
        <v>When a crew has gone to a location to service or retrieve a remote camera.</v>
      </c>
      <c r="L368" t="s">
        <v>1577</v>
      </c>
      <c r="M368" s="39" t="str">
        <f t="shared" si="17"/>
        <v>{{ service_retrieval_tl }}</v>
      </c>
      <c r="N368" t="s">
        <v>902</v>
      </c>
      <c r="O368" s="13" t="s">
        <v>1907</v>
      </c>
      <c r="P368" t="s">
        <v>4742</v>
      </c>
      <c r="Q368" t="str">
        <f t="shared" si="18"/>
        <v xml:space="preserve">    service_retrieval_tl: "&lt;a href=\"09_glossary.html#service_retrieval\" target=\"_blank\" data-bs-toggle=\"tooltip\" data-bs-title=\"Service/Retrieval: When a crew has gone to a location to service or retrieve a remote camera.\"&gt;service/retrieval&lt;button type=\"button\" class=\"btn btn-bd-tip-info-hidden btn-sm position-relative\"&gt;.&lt;span class=\"position-absolute top-0 start-100 translate-middle\"&gt;{{ icon_info }}&lt;/span&gt;&lt;/button&gt;&lt;/a&gt;"</v>
      </c>
      <c r="R368" t="b" cm="1">
        <f t="array" ref="R368">SUMPRODUCT(--EXACT($J$2:$J$485,J368))&gt;1</f>
        <v>0</v>
      </c>
      <c r="S368" t="s">
        <v>5222</v>
      </c>
    </row>
    <row r="369" spans="1:19">
      <c r="A369" s="39">
        <v>3</v>
      </c>
      <c r="B369" s="39" t="s">
        <v>1481</v>
      </c>
      <c r="C369" s="39"/>
      <c r="D369" s="39" t="s">
        <v>1271</v>
      </c>
      <c r="E369" s="39" t="s">
        <v>1016</v>
      </c>
      <c r="F369" s="39" t="s">
        <v>116</v>
      </c>
      <c r="G369" s="51" t="str">
        <f>VLOOKUP(F369,glossary!H:L,2,FALSE)</f>
        <v>Service/Retrieval</v>
      </c>
      <c r="H369" s="43" t="s">
        <v>116</v>
      </c>
      <c r="I369" s="57" t="str">
        <f t="shared" si="16"/>
        <v>service_retrieval_tu</v>
      </c>
      <c r="J369" s="54" t="s">
        <v>719</v>
      </c>
      <c r="K369" s="51" t="str">
        <f>VLOOKUP(F369,glossary!H:L,5,FALSE)</f>
        <v>When a crew has gone to a location to service or retrieve a remote camera.</v>
      </c>
      <c r="L369" t="s">
        <v>1576</v>
      </c>
      <c r="M369" s="39" t="str">
        <f t="shared" si="17"/>
        <v>{{ service_retrieval_tu }}</v>
      </c>
      <c r="N369" t="s">
        <v>902</v>
      </c>
      <c r="O369" s="13" t="s">
        <v>1907</v>
      </c>
      <c r="P369" t="s">
        <v>4742</v>
      </c>
      <c r="Q369" t="str">
        <f t="shared" si="18"/>
        <v xml:space="preserve">    service_retrieval_tu: "&lt;a href=\"09_glossary.html#service_retrieval\" target=\"_blank\" data-bs-toggle=\"tooltip\" data-bs-title=\"Service/Retrieval: When a crew has gone to a location to service or retrieve a remote camera.\"&gt;Service/Retrieval&lt;button type=\"button\" class=\"btn btn-bd-tip-info-hidden btn-sm position-relative\"&gt;.&lt;span class=\"position-absolute top-0 start-100 translate-middle\"&gt;{{ icon_info }}&lt;/span&gt;&lt;/button&gt;&lt;/a&gt;"</v>
      </c>
      <c r="R369" t="b" cm="1">
        <f t="array" ref="R369">SUMPRODUCT(--EXACT($J$2:$J$485,J369))&gt;1</f>
        <v>0</v>
      </c>
      <c r="S369" t="s">
        <v>5223</v>
      </c>
    </row>
    <row r="370" spans="1:19">
      <c r="A370" s="39">
        <v>3</v>
      </c>
      <c r="B370" s="39" t="s">
        <v>1481</v>
      </c>
      <c r="C370" s="39"/>
      <c r="D370" s="39" t="s">
        <v>1270</v>
      </c>
      <c r="E370" s="39" t="s">
        <v>1016</v>
      </c>
      <c r="F370" s="39" t="s">
        <v>110</v>
      </c>
      <c r="G370" s="51" t="str">
        <f>VLOOKUP(F370,glossary!H:L,2,FALSE)</f>
        <v>Service/Retrieval visit</v>
      </c>
      <c r="H370" s="43" t="s">
        <v>110</v>
      </c>
      <c r="I370" s="57" t="str">
        <f t="shared" si="16"/>
        <v>service_retrieval_visit_tl</v>
      </c>
      <c r="J370" s="55" t="s">
        <v>1000</v>
      </c>
      <c r="K370" s="51" t="str">
        <f>VLOOKUP(F370,glossary!H:L,5,FALSE)</f>
        <v>When a crew has gone to a location to service or retrieve a remote camera.</v>
      </c>
      <c r="L370" t="s">
        <v>1571</v>
      </c>
      <c r="M370" s="39" t="str">
        <f t="shared" si="17"/>
        <v>{{ service_retrieval_visit_tl }}</v>
      </c>
      <c r="N370" t="s">
        <v>902</v>
      </c>
      <c r="O370" s="13" t="s">
        <v>1907</v>
      </c>
      <c r="P370" t="s">
        <v>4742</v>
      </c>
      <c r="Q370" t="str">
        <f t="shared" si="18"/>
        <v xml:space="preserve">    service_retrieval_visit_tl: "&lt;a href=\"09_glossary.html#service_retrieval_visit\" target=\"_blank\" data-bs-toggle=\"tooltip\" data-bs-title=\"Service/Retrieval visit: When a crew has gone to a location to service or retrieve a remote camera.\"&gt;service/retrieval visit&lt;button type=\"button\" class=\"btn btn-bd-tip-info-hidden btn-sm position-relative\"&gt;.&lt;span class=\"position-absolute top-0 start-100 translate-middle\"&gt;{{ icon_info }}&lt;/span&gt;&lt;/button&gt;&lt;/a&gt;"</v>
      </c>
      <c r="R370" t="b" cm="1">
        <f t="array" ref="R370">SUMPRODUCT(--EXACT($J$2:$J$485,J370))&gt;1</f>
        <v>0</v>
      </c>
      <c r="S370" t="s">
        <v>5224</v>
      </c>
    </row>
    <row r="371" spans="1:19">
      <c r="A371" s="39">
        <v>3</v>
      </c>
      <c r="B371" s="39" t="s">
        <v>1481</v>
      </c>
      <c r="C371" s="39"/>
      <c r="D371" s="39" t="s">
        <v>1271</v>
      </c>
      <c r="E371" s="39" t="s">
        <v>1016</v>
      </c>
      <c r="F371" s="39" t="s">
        <v>110</v>
      </c>
      <c r="G371" s="51" t="str">
        <f>VLOOKUP(F371,glossary!H:L,2,FALSE)</f>
        <v>Service/Retrieval visit</v>
      </c>
      <c r="H371" s="43" t="s">
        <v>110</v>
      </c>
      <c r="I371" s="57" t="str">
        <f t="shared" si="16"/>
        <v>service_retrieval_visit_tu</v>
      </c>
      <c r="J371" s="54" t="s">
        <v>722</v>
      </c>
      <c r="K371" s="51" t="str">
        <f>VLOOKUP(F371,glossary!H:L,5,FALSE)</f>
        <v>When a crew has gone to a location to service or retrieve a remote camera.</v>
      </c>
      <c r="L371" t="s">
        <v>1570</v>
      </c>
      <c r="M371" s="39" t="str">
        <f t="shared" si="17"/>
        <v>{{ service_retrieval_visit_tu }}</v>
      </c>
      <c r="N371" t="s">
        <v>902</v>
      </c>
      <c r="O371" s="13" t="s">
        <v>1907</v>
      </c>
      <c r="P371" t="s">
        <v>4742</v>
      </c>
      <c r="Q371" t="str">
        <f t="shared" si="18"/>
        <v xml:space="preserve">    service_retrieval_visit_tu: "&lt;a href=\"09_glossary.html#service_retrieval_visit\" target=\"_blank\" data-bs-toggle=\"tooltip\" data-bs-title=\"Service/Retrieval visit: When a crew has gone to a location to service or retrieve a remote camera.\"&gt;Service/Retrieval visit&lt;button type=\"button\" class=\"btn btn-bd-tip-info-hidden btn-sm position-relative\"&gt;.&lt;span class=\"position-absolute top-0 start-100 translate-middle\"&gt;{{ icon_info }}&lt;/span&gt;&lt;/button&gt;&lt;/a&gt;"</v>
      </c>
      <c r="R371" t="b" cm="1">
        <f t="array" ref="R371">SUMPRODUCT(--EXACT($J$2:$J$485,J371))&gt;1</f>
        <v>0</v>
      </c>
      <c r="S371" t="s">
        <v>5225</v>
      </c>
    </row>
    <row r="372" spans="1:19">
      <c r="A372" s="39">
        <v>3</v>
      </c>
      <c r="B372" s="39" t="s">
        <v>1481</v>
      </c>
      <c r="C372" s="39"/>
      <c r="D372" s="39" t="s">
        <v>1270</v>
      </c>
      <c r="E372" s="39" t="s">
        <v>1016</v>
      </c>
      <c r="F372" s="39" t="s">
        <v>185</v>
      </c>
      <c r="G372" s="51" t="str">
        <f>VLOOKUP(F372,glossary!H:L,2,FALSE)</f>
        <v>Flash output</v>
      </c>
      <c r="H372" s="43" t="s">
        <v>185</v>
      </c>
      <c r="I372" s="57" t="str">
        <f t="shared" si="16"/>
        <v>settings_flash_output_tl</v>
      </c>
      <c r="J372" s="55" t="s">
        <v>947</v>
      </c>
      <c r="K372" s="51" t="str">
        <f>VLOOKUP(F372,glossary!H:L,5,FALSE)</f>
        <v>The camera setting that provides the level of intensity of the flash (if enabled).</v>
      </c>
      <c r="L372" t="s">
        <v>1569</v>
      </c>
      <c r="M372" s="39" t="str">
        <f t="shared" si="17"/>
        <v>{{ settings_flash_output_tl }}</v>
      </c>
      <c r="N372" t="s">
        <v>902</v>
      </c>
      <c r="O372" s="13" t="s">
        <v>1907</v>
      </c>
      <c r="P372" t="s">
        <v>4742</v>
      </c>
      <c r="Q372" t="str">
        <f t="shared" si="18"/>
        <v xml:space="preserve">    settings_flash_output_tl: "&lt;a href=\"09_glossary.html#settings_flash_output\" target=\"_blank\" data-bs-toggle=\"tooltip\" data-bs-title=\"Flash output: The camera setting that provides the level of intensity of the flash (if enabled).\"&gt;flash output&lt;button type=\"button\" class=\"btn btn-bd-tip-info-hidden btn-sm position-relative\"&gt;.&lt;span class=\"position-absolute top-0 start-100 translate-middle\"&gt;{{ icon_info }}&lt;/span&gt;&lt;/button&gt;&lt;/a&gt;"</v>
      </c>
      <c r="R372" t="b" cm="1">
        <f t="array" ref="R372">SUMPRODUCT(--EXACT($J$2:$J$485,J372))&gt;1</f>
        <v>0</v>
      </c>
      <c r="S372" t="s">
        <v>5226</v>
      </c>
    </row>
    <row r="373" spans="1:19">
      <c r="A373" s="39">
        <v>3</v>
      </c>
      <c r="B373" s="39" t="s">
        <v>1481</v>
      </c>
      <c r="C373" s="39"/>
      <c r="D373" s="39" t="s">
        <v>1271</v>
      </c>
      <c r="E373" s="39" t="s">
        <v>1016</v>
      </c>
      <c r="F373" s="39" t="s">
        <v>185</v>
      </c>
      <c r="G373" s="51" t="str">
        <f>VLOOKUP(F373,glossary!H:L,2,FALSE)</f>
        <v>Flash output</v>
      </c>
      <c r="H373" s="43" t="s">
        <v>185</v>
      </c>
      <c r="I373" s="57" t="str">
        <f t="shared" si="16"/>
        <v>settings_flash_output_tu</v>
      </c>
      <c r="J373" s="54" t="s">
        <v>187</v>
      </c>
      <c r="K373" s="51" t="str">
        <f>VLOOKUP(F373,glossary!H:L,5,FALSE)</f>
        <v>The camera setting that provides the level of intensity of the flash (if enabled).</v>
      </c>
      <c r="L373" t="s">
        <v>1568</v>
      </c>
      <c r="M373" s="39" t="str">
        <f t="shared" si="17"/>
        <v>{{ settings_flash_output_tu }}</v>
      </c>
      <c r="N373" t="s">
        <v>902</v>
      </c>
      <c r="O373" s="13" t="s">
        <v>1907</v>
      </c>
      <c r="P373" t="s">
        <v>4742</v>
      </c>
      <c r="Q373" t="str">
        <f t="shared" si="18"/>
        <v xml:space="preserve">    settings_flash_output_tu: "&lt;a href=\"09_glossary.html#settings_flash_output\" target=\"_blank\" data-bs-toggle=\"tooltip\" data-bs-title=\"Flash output: The camera setting that provides the level of intensity of the flash (if enabled).\"&gt;Flash output&lt;button type=\"button\" class=\"btn btn-bd-tip-info-hidden btn-sm position-relative\"&gt;.&lt;span class=\"position-absolute top-0 start-100 translate-middle\"&gt;{{ icon_info }}&lt;/span&gt;&lt;/button&gt;&lt;/a&gt;"</v>
      </c>
      <c r="R373" t="b" cm="1">
        <f t="array" ref="R373">SUMPRODUCT(--EXACT($J$2:$J$485,J373))&gt;1</f>
        <v>0</v>
      </c>
      <c r="S373" t="s">
        <v>5227</v>
      </c>
    </row>
    <row r="374" spans="1:19">
      <c r="A374" s="39">
        <v>3</v>
      </c>
      <c r="B374" s="39" t="s">
        <v>1481</v>
      </c>
      <c r="C374" s="39"/>
      <c r="D374" s="39" t="s">
        <v>1270</v>
      </c>
      <c r="E374" s="39" t="s">
        <v>1016</v>
      </c>
      <c r="F374" s="39" t="s">
        <v>168</v>
      </c>
      <c r="G374" s="51" t="str">
        <f>VLOOKUP(F374,glossary!H:L,2,FALSE)</f>
        <v>Infrared illuminator</v>
      </c>
      <c r="H374" s="43" t="s">
        <v>168</v>
      </c>
      <c r="I374" s="57" t="str">
        <f t="shared" si="16"/>
        <v>settings_infrared_illum_tl</v>
      </c>
      <c r="J374" s="55" t="s">
        <v>955</v>
      </c>
      <c r="K374" s="51" t="str">
        <f>VLOOKUP(F374,glossary!H:L,5,FALSE)</f>
        <v>The camera setting that can be enabled (if applicable to the camera make and camera model) to obtain greater visibility at night by producing infrared light. This field is categorical; leave blank if not applicable and record 'Unknown' if not known.</v>
      </c>
      <c r="L374" t="s">
        <v>1567</v>
      </c>
      <c r="M374" s="39" t="str">
        <f t="shared" si="17"/>
        <v>{{ settings_infrared_illum_tl }}</v>
      </c>
      <c r="N374" t="s">
        <v>902</v>
      </c>
      <c r="O374" s="13" t="s">
        <v>1907</v>
      </c>
      <c r="P374" t="s">
        <v>4742</v>
      </c>
      <c r="Q374" t="str">
        <f t="shared" ref="Q374:Q405" si="19">IF(K374&lt;&gt;"-",("    "&amp;I374&amp;": "&amp;""""&amp;"&lt;a href=\"&amp;""""&amp;"09_glossary.html#"&amp;H374&amp;N374&amp;G374&amp;": "&amp;K374&amp;O374&amp;J374&amp;P374&amp;""""),"-")</f>
        <v xml:space="preserve">    settings_infrared_illum_tl: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v>
      </c>
      <c r="R374" t="b" cm="1">
        <f t="array" ref="R374">SUMPRODUCT(--EXACT($J$2:$J$485,J374))&gt;1</f>
        <v>0</v>
      </c>
      <c r="S374" t="s">
        <v>5228</v>
      </c>
    </row>
    <row r="375" spans="1:19">
      <c r="A375" s="39">
        <v>3</v>
      </c>
      <c r="B375" s="39" t="s">
        <v>1481</v>
      </c>
      <c r="C375" s="39"/>
      <c r="D375" s="39" t="s">
        <v>1271</v>
      </c>
      <c r="E375" s="39" t="s">
        <v>1016</v>
      </c>
      <c r="F375" s="39" t="s">
        <v>168</v>
      </c>
      <c r="G375" s="51" t="str">
        <f>VLOOKUP(F375,glossary!H:L,2,FALSE)</f>
        <v>Infrared illuminator</v>
      </c>
      <c r="H375" s="43" t="s">
        <v>168</v>
      </c>
      <c r="I375" s="57" t="str">
        <f t="shared" si="16"/>
        <v>settings_infrared_illum_tu</v>
      </c>
      <c r="J375" s="54" t="s">
        <v>169</v>
      </c>
      <c r="K375" s="51" t="str">
        <f>VLOOKUP(F375,glossary!H:L,5,FALSE)</f>
        <v>The camera setting that can be enabled (if applicable to the camera make and camera model) to obtain greater visibility at night by producing infrared light. This field is categorical; leave blank if not applicable and record 'Unknown' if not known.</v>
      </c>
      <c r="L375" t="s">
        <v>1566</v>
      </c>
      <c r="M375" s="39" t="str">
        <f t="shared" si="17"/>
        <v>{{ settings_infrared_illum_tu }}</v>
      </c>
      <c r="N375" t="s">
        <v>902</v>
      </c>
      <c r="O375" s="13" t="s">
        <v>1907</v>
      </c>
      <c r="P375" t="s">
        <v>4742</v>
      </c>
      <c r="Q375" t="str">
        <f t="shared" si="19"/>
        <v xml:space="preserve">    settings_infrared_illum_tu: "&lt;a href=\"09_glossary.html#settings_infrared_illum\" target=\"_blank\" data-bs-toggle=\"tooltip\" data-bs-title=\"Infrared illuminator: The camera setting that can be enabled (if applicable to the camera make and camera model) to obtain greater visibility at night by producing infrared light. This field is categorical; leave blank if not applicable and record 'Unknown' if not known.\"&gt;Infrared illuminator&lt;button type=\"button\" class=\"btn btn-bd-tip-info-hidden btn-sm position-relative\"&gt;.&lt;span class=\"position-absolute top-0 start-100 translate-middle\"&gt;{{ icon_info }}&lt;/span&gt;&lt;/button&gt;&lt;/a&gt;"</v>
      </c>
      <c r="R375" t="b" cm="1">
        <f t="array" ref="R375">SUMPRODUCT(--EXACT($J$2:$J$485,J375))&gt;1</f>
        <v>0</v>
      </c>
      <c r="S375" t="s">
        <v>5229</v>
      </c>
    </row>
    <row r="376" spans="1:19">
      <c r="A376" s="39">
        <v>1</v>
      </c>
      <c r="B376" s="39" t="s">
        <v>1127</v>
      </c>
      <c r="C376" s="39" t="s">
        <v>0</v>
      </c>
      <c r="D376" s="39" t="s">
        <v>1271</v>
      </c>
      <c r="E376" s="39" t="s">
        <v>1846</v>
      </c>
      <c r="F376" s="39" t="s">
        <v>1329</v>
      </c>
      <c r="G376" s="51" t="str">
        <f>VLOOKUP(F376,glossary!H:L,2,FALSE)</f>
        <v>Motion Image Interval (seconds)</v>
      </c>
      <c r="H376" s="39" t="s">
        <v>1329</v>
      </c>
      <c r="I376" s="57" t="str">
        <f t="shared" si="16"/>
        <v>settings_motion_img_interval_tu_nu</v>
      </c>
      <c r="J376" s="51" t="s">
        <v>1138</v>
      </c>
      <c r="K376" s="51" t="str">
        <f>VLOOKUP(F376,glossary!H:L,5,FALSE)</f>
        <v>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c r="L376" s="39" t="s">
        <v>1334</v>
      </c>
      <c r="M376" s="39" t="str">
        <f t="shared" si="17"/>
        <v>{{ settings_motion_img_interval_tu_nu }}</v>
      </c>
      <c r="N376" t="s">
        <v>902</v>
      </c>
      <c r="O376" s="13" t="s">
        <v>1907</v>
      </c>
      <c r="P376" t="s">
        <v>4742</v>
      </c>
      <c r="Q376" t="str">
        <f t="shared" si="19"/>
        <v xml:space="preserve">    settings_motion_img_interval_tu_nu: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Interval&lt;button type=\"button\" class=\"btn btn-bd-tip-info-hidden btn-sm position-relative\"&gt;.&lt;span class=\"position-absolute top-0 start-100 translate-middle\"&gt;{{ icon_info }}&lt;/span&gt;&lt;/button&gt;&lt;/a&gt;"</v>
      </c>
      <c r="R376" t="b" cm="1">
        <f t="array" ref="R376">SUMPRODUCT(--EXACT($J$2:$J$485,J376))&gt;1</f>
        <v>0</v>
      </c>
      <c r="S376" t="s">
        <v>5230</v>
      </c>
    </row>
    <row r="377" spans="1:19">
      <c r="A377" s="39">
        <v>3</v>
      </c>
      <c r="B377" s="39" t="s">
        <v>1481</v>
      </c>
      <c r="C377" s="39"/>
      <c r="D377" s="39" t="s">
        <v>1271</v>
      </c>
      <c r="E377" s="39" t="s">
        <v>1840</v>
      </c>
      <c r="F377" s="39" t="s">
        <v>1329</v>
      </c>
      <c r="G377" s="51" t="str">
        <f>VLOOKUP(F377,glossary!H:L,2,FALSE)</f>
        <v>Motion Image Interval (seconds)</v>
      </c>
      <c r="H377" s="43" t="s">
        <v>1329</v>
      </c>
      <c r="I377" s="57" t="str">
        <f t="shared" si="16"/>
        <v>settings_motion_img_interval_tu_u</v>
      </c>
      <c r="J377" s="54" t="s">
        <v>723</v>
      </c>
      <c r="K377" s="51" t="str">
        <f>VLOOKUP(F377,glossary!H:L,5,FALSE)</f>
        <v>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v>
      </c>
      <c r="L377" t="s">
        <v>1565</v>
      </c>
      <c r="M377" s="39" t="str">
        <f t="shared" si="17"/>
        <v>{{ settings_motion_img_interval_tu_u }}</v>
      </c>
      <c r="N377" t="s">
        <v>902</v>
      </c>
      <c r="O377" s="13" t="s">
        <v>1907</v>
      </c>
      <c r="P377" t="s">
        <v>4742</v>
      </c>
      <c r="Q377" t="str">
        <f t="shared" si="19"/>
        <v xml:space="preserve">    settings_motion_img_interval_tu_u: "&lt;a href=\"09_glossary.html#settings_motion_img_interval\" target=\"_blank\" data-bs-toggle=\"tooltip\" data-bs-title=\"Motion Image Interval (seconds): The time (in seconds) between images within a multi-image sequence that occur due to motion, heat, or activation of external detector devices. The Motion Image Interval is pre-set in the camera’s settings by the user, but the time at which the camera collects images because of this setting is influenced by the presence of movement or heat. For example, if the camera was set to take 3 images per event at a Motion Image Interval of 3 seconds when the camera detects motion or heat, the first image will be collected (e.g., at 09:00:00), the second image will be collected 3 seconds later (09:00:03), and the third will be collected 3 seconds after that (09:00:06).  &lt;br&gt; &lt;br&gt; This setting differs from the Quiet Period in that the delay occurs between images contained within a multi-image sequence, rather than between multi-image sequences (as in Quiet Period). If a Motion Image Interval was not set, enter '0' seconds (i.e., instantaneous).\"&gt;Motion Image Interval (seconds)&lt;button type=\"button\" class=\"btn btn-bd-tip-info-hidden btn-sm position-relative\"&gt;.&lt;span class=\"position-absolute top-0 start-100 translate-middle\"&gt;{{ icon_info }}&lt;/span&gt;&lt;/button&gt;&lt;/a&gt;"</v>
      </c>
      <c r="R377" t="b" cm="1">
        <f t="array" ref="R377">SUMPRODUCT(--EXACT($J$2:$J$485,J377))&gt;1</f>
        <v>0</v>
      </c>
      <c r="S377" t="s">
        <v>5231</v>
      </c>
    </row>
    <row r="378" spans="1:19">
      <c r="A378" s="39">
        <v>3</v>
      </c>
      <c r="B378" s="39" t="s">
        <v>1481</v>
      </c>
      <c r="C378" s="39"/>
      <c r="D378" s="39" t="s">
        <v>1271</v>
      </c>
      <c r="E378" s="39" t="s">
        <v>1016</v>
      </c>
      <c r="F378" s="39" t="s">
        <v>274</v>
      </c>
      <c r="G378" s="51" t="str">
        <f>VLOOKUP(F378,glossary!H:L,2,FALSE)</f>
        <v>Photos Per Trigger</v>
      </c>
      <c r="H378" s="43" t="s">
        <v>274</v>
      </c>
      <c r="I378" s="57" t="str">
        <f t="shared" si="16"/>
        <v>settings_photos_per_trigger_tu</v>
      </c>
      <c r="J378" s="54" t="s">
        <v>724</v>
      </c>
      <c r="K378" s="51" t="str">
        <f>VLOOKUP(F378,glossary!H:L,5,FALSE)</f>
        <v>The camera setting that describes the number of photos taken each time the camera is triggered.</v>
      </c>
      <c r="L378" t="s">
        <v>1564</v>
      </c>
      <c r="M378" s="39" t="str">
        <f t="shared" si="17"/>
        <v>{{ settings_photos_per_trigger_tu }}</v>
      </c>
      <c r="N378" t="s">
        <v>902</v>
      </c>
      <c r="O378" s="13" t="s">
        <v>1907</v>
      </c>
      <c r="P378" t="s">
        <v>4742</v>
      </c>
      <c r="Q378" t="str">
        <f t="shared" si="19"/>
        <v xml:space="preserve">    settings_photos_per_trigger_tu: "&lt;a href=\"09_glossary.html#settings_photos_per_trigger\" target=\"_blank\" data-bs-toggle=\"tooltip\" data-bs-title=\"Photos Per Trigger: The camera setting that describes the number of photos taken each time the camera is triggered.\"&gt;Photos Per Trigger&lt;button type=\"button\" class=\"btn btn-bd-tip-info-hidden btn-sm position-relative\"&gt;.&lt;span class=\"position-absolute top-0 start-100 translate-middle\"&gt;{{ icon_info }}&lt;/span&gt;&lt;/button&gt;&lt;/a&gt;"</v>
      </c>
      <c r="R378" t="b" cm="1">
        <f t="array" ref="R378">SUMPRODUCT(--EXACT($J$2:$J$485,J378))&gt;1</f>
        <v>0</v>
      </c>
      <c r="S378" t="s">
        <v>5232</v>
      </c>
    </row>
    <row r="379" spans="1:19">
      <c r="A379" s="39">
        <v>1</v>
      </c>
      <c r="B379" s="39" t="s">
        <v>1127</v>
      </c>
      <c r="C379" s="39" t="s">
        <v>0</v>
      </c>
      <c r="D379" s="39" t="s">
        <v>1271</v>
      </c>
      <c r="E379" s="39" t="s">
        <v>1846</v>
      </c>
      <c r="F379" s="39" t="s">
        <v>261</v>
      </c>
      <c r="G379" s="51" t="str">
        <f>VLOOKUP(F379,glossary!H:L,2,FALSE)</f>
        <v>Quiet Period (seconds)</v>
      </c>
      <c r="H379" s="39" t="s">
        <v>261</v>
      </c>
      <c r="I379" s="57" t="str">
        <f t="shared" si="16"/>
        <v>settings_quiet_period_tu_nu</v>
      </c>
      <c r="J379" s="51" t="s">
        <v>1149</v>
      </c>
      <c r="K379" s="51" t="str">
        <f>VLOOKUP(F379,glossary!H:L,5,FALSE)</f>
        <v>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c r="L379" s="39" t="s">
        <v>1157</v>
      </c>
      <c r="M379" s="39" t="str">
        <f t="shared" si="17"/>
        <v>{{ settings_quiet_period_tu_nu }}</v>
      </c>
      <c r="N379" t="s">
        <v>902</v>
      </c>
      <c r="O379" s="13" t="s">
        <v>1907</v>
      </c>
      <c r="P379" t="s">
        <v>4742</v>
      </c>
      <c r="Q379" t="str">
        <f t="shared" si="19"/>
        <v xml:space="preserve">    settings_quiet_period_tu_nu: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&lt;button type=\"button\" class=\"btn btn-bd-tip-info-hidden btn-sm position-relative\"&gt;.&lt;span class=\"position-absolute top-0 start-100 translate-middle\"&gt;{{ icon_info }}&lt;/span&gt;&lt;/button&gt;&lt;/a&gt;"</v>
      </c>
      <c r="R379" t="b" cm="1">
        <f t="array" ref="R379">SUMPRODUCT(--EXACT($J$2:$J$485,J379))&gt;1</f>
        <v>0</v>
      </c>
      <c r="S379" t="s">
        <v>5233</v>
      </c>
    </row>
    <row r="380" spans="1:19">
      <c r="A380" s="39">
        <v>3</v>
      </c>
      <c r="B380" s="39" t="s">
        <v>1481</v>
      </c>
      <c r="C380" s="39"/>
      <c r="D380" s="39" t="s">
        <v>1271</v>
      </c>
      <c r="E380" s="39" t="s">
        <v>1840</v>
      </c>
      <c r="F380" s="39" t="s">
        <v>261</v>
      </c>
      <c r="G380" s="51" t="str">
        <f>VLOOKUP(F380,glossary!H:L,2,FALSE)</f>
        <v>Quiet Period (seconds)</v>
      </c>
      <c r="H380" s="43" t="s">
        <v>261</v>
      </c>
      <c r="I380" s="57" t="str">
        <f t="shared" si="16"/>
        <v>settings_quiet_period_tu_u</v>
      </c>
      <c r="J380" s="54" t="s">
        <v>725</v>
      </c>
      <c r="K380" s="51" t="str">
        <f>VLOOKUP(F380,glossary!H:L,5,FALSE)</f>
        <v>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v>
      </c>
      <c r="L380" t="s">
        <v>1563</v>
      </c>
      <c r="M380" s="39" t="str">
        <f t="shared" si="17"/>
        <v>{{ settings_quiet_period_tu_u }}</v>
      </c>
      <c r="N380" t="s">
        <v>902</v>
      </c>
      <c r="O380" s="13" t="s">
        <v>1907</v>
      </c>
      <c r="P380" t="s">
        <v>4742</v>
      </c>
      <c r="Q380" t="str">
        <f t="shared" si="19"/>
        <v xml:space="preserve">    settings_quiet_period_tu_u: "&lt;a href=\"09_glossary.html#settings_quiet_period\" target=\"_blank\" data-bs-toggle=\"tooltip\" data-bs-title=\"Quiet Period (seconds): The user-defined camera setting which provides the time (in seconds) between shutter 'triggers' if the camera was programmed to pause between firing initially and firing a second time. If a Quiet Period was not set, enter '0.' &lt;br&gt; &lt;br&gt; Also known as 'time lag' (depending on the Camera Make and Camera Model; Palmer et al., 2018). The Quiet Period differs from the Motion Image Interval in that the delay occurs between multi-image sequences rather than between the images contained within multi-image sequences (as in the Motion Image Interval).\"&gt;Quiet Period (seconds)&lt;button type=\"button\" class=\"btn btn-bd-tip-info-hidden btn-sm position-relative\"&gt;.&lt;span class=\"position-absolute top-0 start-100 translate-middle\"&gt;{{ icon_info }}&lt;/span&gt;&lt;/button&gt;&lt;/a&gt;"</v>
      </c>
      <c r="R380" t="b" cm="1">
        <f t="array" ref="R380">SUMPRODUCT(--EXACT($J$2:$J$485,J380))&gt;1</f>
        <v>0</v>
      </c>
      <c r="S380" t="s">
        <v>5234</v>
      </c>
    </row>
    <row r="381" spans="1:19">
      <c r="A381" s="39">
        <v>3</v>
      </c>
      <c r="B381" s="39" t="s">
        <v>1481</v>
      </c>
      <c r="C381" s="39"/>
      <c r="D381" s="39" t="s">
        <v>1271</v>
      </c>
      <c r="E381" s="39" t="s">
        <v>1844</v>
      </c>
      <c r="F381" s="39" t="s">
        <v>239</v>
      </c>
      <c r="G381" s="51" t="str">
        <f>VLOOKUP(F381,glossary!H:L,2,FALSE)</f>
        <v>Trigger Mode(s) (camera settings)</v>
      </c>
      <c r="H381" s="43" t="s">
        <v>239</v>
      </c>
      <c r="I381" s="57" t="str">
        <f t="shared" si="16"/>
        <v>settings_trigger_modes_tu_mod</v>
      </c>
      <c r="J381" s="54" t="s">
        <v>1865</v>
      </c>
      <c r="K381" s="51" t="str">
        <f>VLOOKUP(F381,glossary!H:L,5,FALSE)</f>
        <v>The camera setting(s) that determine how the camera will trigger: by motion ('Motion Image'), at set intervals ('Time-lapse image'), and*/or by video ('Video'; possible with newer camera models, such as Reconyx HP2X).</v>
      </c>
      <c r="L381" t="s">
        <v>1920</v>
      </c>
      <c r="M381" s="39" t="str">
        <f t="shared" si="17"/>
        <v>{{ settings_trigger_modes_tu_mod }}</v>
      </c>
      <c r="N381" t="s">
        <v>902</v>
      </c>
      <c r="O381" s="13" t="s">
        <v>1907</v>
      </c>
      <c r="P381" t="s">
        <v>4742</v>
      </c>
      <c r="Q381" t="str">
        <f t="shared" si="19"/>
        <v xml:space="preserve">    settings_trigger_modes_tu_mod: "&lt;a href=\"09_glossary.html#settings_trigger_modes\" target=\"_blank\" data-bs-toggle=\"tooltip\" data-bs-title=\"Trigger Mode(s) (camera settings): The camera setting(s) that determine how the camera will trigger: by motion ('Motion Image'), at set intervals ('Time-lapse image'), and*/or by video ('Video'; possible with newer camera models, such as Reconyx HP2X).\"&gt;Trigger Mode(s) (camera settings)&lt;button type=\"button\" class=\"btn btn-bd-tip-info-hidden btn-sm position-relative\"&gt;.&lt;span class=\"position-absolute top-0 start-100 translate-middle\"&gt;{{ icon_info }}&lt;/span&gt;&lt;/button&gt;&lt;/a&gt;"</v>
      </c>
      <c r="R381" t="b" cm="1">
        <f t="array" ref="R381">SUMPRODUCT(--EXACT($J$2:$J$485,J381))&gt;1</f>
        <v>0</v>
      </c>
      <c r="S381" t="s">
        <v>5235</v>
      </c>
    </row>
    <row r="382" spans="1:19">
      <c r="A382" s="39">
        <v>3</v>
      </c>
      <c r="B382" s="39" t="s">
        <v>1481</v>
      </c>
      <c r="C382" s="39"/>
      <c r="D382" s="39" t="s">
        <v>1271</v>
      </c>
      <c r="E382" s="39" t="s">
        <v>1016</v>
      </c>
      <c r="F382" s="39" t="s">
        <v>238</v>
      </c>
      <c r="G382" s="51" t="str">
        <f>VLOOKUP(F382,glossary!H:L,2,FALSE)</f>
        <v>Trigger Sensitivity</v>
      </c>
      <c r="H382" s="43" t="s">
        <v>238</v>
      </c>
      <c r="I382" s="57" t="str">
        <f t="shared" si="16"/>
        <v>settings_trigger_sensitivity_tu</v>
      </c>
      <c r="J382" s="54" t="s">
        <v>726</v>
      </c>
      <c r="K382" s="51" t="str">
        <f>VLOOKUP(F382,glossary!H:L,5,FALSE)</f>
        <v xml:space="preserve">The camera setting responsible for how sensitive a camera is to activation (to 'triggering') via the infrared and*/or heat detectors (if applicable, e.g., Reconyx HyperFire cameras have a choice between 'Low,' 'Low*/Med,' 'Med,' 'Med*/High,' 'High,' 'Very high' and 'Unknown'). </v>
      </c>
      <c r="L382" t="s">
        <v>1562</v>
      </c>
      <c r="M382" s="39" t="str">
        <f t="shared" si="17"/>
        <v>{{ settings_trigger_sensitivity_tu }}</v>
      </c>
      <c r="N382" t="s">
        <v>902</v>
      </c>
      <c r="O382" s="13" t="s">
        <v>1907</v>
      </c>
      <c r="P382" t="s">
        <v>4742</v>
      </c>
      <c r="Q382" t="str">
        <f t="shared" si="19"/>
        <v xml:space="preserve">    settings_trigger_sensitivity_tu: "&lt;a href=\"09_glossary.html#settings_trigger_sensitivity\" target=\"_blank\" data-bs-toggle=\"tooltip\" data-bs-title=\"Trigger Sensitivity: The camera setting responsible for how sensitive a camera is to activation (to 'triggering') via the infrared and*/or heat detectors (if applicable, e.g., Reconyx HyperFire cameras have a choice between 'Low,' 'Low*/Med,' 'Med,' 'Med*/High,' 'High,' 'Very high' and 'Unknown'). \"&gt;Trigger Sensitivity&lt;button type=\"button\" class=\"btn btn-bd-tip-info-hidden btn-sm position-relative\"&gt;.&lt;span class=\"position-absolute top-0 start-100 translate-middle\"&gt;{{ icon_info }}&lt;/span&gt;&lt;/button&gt;&lt;/a&gt;"</v>
      </c>
      <c r="R382" t="b" cm="1">
        <f t="array" ref="R382">SUMPRODUCT(--EXACT($J$2:$J$485,J382))&gt;1</f>
        <v>0</v>
      </c>
      <c r="S382" t="s">
        <v>5236</v>
      </c>
    </row>
    <row r="383" spans="1:19">
      <c r="A383" s="39">
        <v>3</v>
      </c>
      <c r="B383" s="39" t="s">
        <v>1481</v>
      </c>
      <c r="C383" s="39"/>
      <c r="D383" s="39" t="s">
        <v>1270</v>
      </c>
      <c r="E383" s="39" t="s">
        <v>1016</v>
      </c>
      <c r="F383" s="39" t="s">
        <v>69</v>
      </c>
      <c r="G383" s="51" t="str">
        <f>VLOOKUP(F383,glossary!H:L,2,FALSE)</f>
        <v>User label</v>
      </c>
      <c r="H383" s="43" t="s">
        <v>69</v>
      </c>
      <c r="I383" s="57" t="str">
        <f t="shared" si="16"/>
        <v>settings_userlabel_tl</v>
      </c>
      <c r="J383" s="55" t="s">
        <v>992</v>
      </c>
      <c r="K383" s="51" t="str">
        <f>VLOOKUP(F383,glossary!H:L,5,FALSE)</f>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c r="L383" t="s">
        <v>1561</v>
      </c>
      <c r="M383" s="39" t="str">
        <f t="shared" si="17"/>
        <v>{{ settings_userlabel_tl }}</v>
      </c>
      <c r="N383" t="s">
        <v>902</v>
      </c>
      <c r="O383" s="13" t="s">
        <v>1907</v>
      </c>
      <c r="P383" t="s">
        <v>4742</v>
      </c>
      <c r="Q383" t="str">
        <f t="shared" si="19"/>
        <v xml:space="preserve">    settings_userlabel_tl: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v>
      </c>
      <c r="R383" t="b" cm="1">
        <f t="array" ref="R383">SUMPRODUCT(--EXACT($J$2:$J$485,J383))&gt;1</f>
        <v>0</v>
      </c>
      <c r="S383" t="s">
        <v>5237</v>
      </c>
    </row>
    <row r="384" spans="1:19">
      <c r="A384" s="39">
        <v>3</v>
      </c>
      <c r="B384" s="39" t="s">
        <v>1481</v>
      </c>
      <c r="C384" s="39"/>
      <c r="D384" s="39" t="s">
        <v>1271</v>
      </c>
      <c r="E384" s="39" t="s">
        <v>1016</v>
      </c>
      <c r="F384" s="39" t="s">
        <v>69</v>
      </c>
      <c r="G384" s="51" t="str">
        <f>VLOOKUP(F384,glossary!H:L,2,FALSE)</f>
        <v>User label</v>
      </c>
      <c r="H384" s="43" t="s">
        <v>69</v>
      </c>
      <c r="I384" s="57" t="str">
        <f t="shared" si="16"/>
        <v>settings_userlabel_tu</v>
      </c>
      <c r="J384" s="54" t="s">
        <v>70</v>
      </c>
      <c r="K384" s="51" t="str">
        <f>VLOOKUP(F384,glossary!H:L,5,FALSE)</f>
        <v>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v>
      </c>
      <c r="L384" t="s">
        <v>1560</v>
      </c>
      <c r="M384" s="39" t="str">
        <f t="shared" si="17"/>
        <v>{{ settings_userlabel_tu }}</v>
      </c>
      <c r="N384" t="s">
        <v>902</v>
      </c>
      <c r="O384" s="13" t="s">
        <v>1907</v>
      </c>
      <c r="P384" t="s">
        <v>4742</v>
      </c>
      <c r="Q384" t="str">
        <f t="shared" si="19"/>
        <v xml:space="preserve">    settings_userlabel_tu: "&lt;a href=\"09_glossary.html#settings_userlabel\" target=\"_blank\" data-bs-toggle=\"tooltip\" data-bs-title=\"User label: A label (up to 16 characters) that can be programmed in the camera’s settings, and that will be visible in the data band of all photos and videos taken by the camera (Reconyx, 2018). It is recommended that users program the Sample Station Name*/Camera Location Name as the user label, which serves as a means to confirm which Sample Station Name*/Camera Location Name is associated with the images*/videos.\"&gt;User label&lt;button type=\"button\" class=\"btn btn-bd-tip-info-hidden btn-sm position-relative\"&gt;.&lt;span class=\"position-absolute top-0 start-100 translate-middle\"&gt;{{ icon_info }}&lt;/span&gt;&lt;/button&gt;&lt;/a&gt;"</v>
      </c>
      <c r="R384" t="b" cm="1">
        <f t="array" ref="R384">SUMPRODUCT(--EXACT($J$2:$J$485,J384))&gt;1</f>
        <v>0</v>
      </c>
      <c r="S384" t="s">
        <v>5238</v>
      </c>
    </row>
    <row r="385" spans="1:19">
      <c r="A385" s="39">
        <v>1</v>
      </c>
      <c r="B385" s="39" t="s">
        <v>1127</v>
      </c>
      <c r="C385" s="39" t="s">
        <v>429</v>
      </c>
      <c r="D385" s="39" t="s">
        <v>1271</v>
      </c>
      <c r="E385" s="39" t="s">
        <v>1846</v>
      </c>
      <c r="F385" s="39" t="s">
        <v>311</v>
      </c>
      <c r="G385" s="51" t="str">
        <f>VLOOKUP(F385,glossary!H:L,2,FALSE)</f>
        <v>Video Length (seconds)</v>
      </c>
      <c r="H385" s="39" t="s">
        <v>311</v>
      </c>
      <c r="I385" s="57" t="str">
        <f t="shared" si="16"/>
        <v>settings_video_length_tu_nu</v>
      </c>
      <c r="J385" s="51" t="s">
        <v>1144</v>
      </c>
      <c r="K385" s="51" t="str">
        <f>VLOOKUP(F385,glossary!H:L,5,FALSE)</f>
        <v>If applicable, describes the camera setting that specifies the minimum video duration (in seconds) that the camera will record when triggered. Leave blank if not applicable.</v>
      </c>
      <c r="L385" s="39" t="s">
        <v>1158</v>
      </c>
      <c r="M385" s="39" t="str">
        <f t="shared" si="17"/>
        <v>{{ settings_video_length_tu_nu }}</v>
      </c>
      <c r="N385" t="s">
        <v>902</v>
      </c>
      <c r="O385" s="13" t="s">
        <v>1907</v>
      </c>
      <c r="P385" t="s">
        <v>4742</v>
      </c>
      <c r="Q385" t="str">
        <f t="shared" si="19"/>
        <v xml:space="preserve">    settings_video_length_tu_nu: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applicable.\"&gt;Video Length&lt;button type=\"button\" class=\"btn btn-bd-tip-info-hidden btn-sm position-relative\"&gt;.&lt;span class=\"position-absolute top-0 start-100 translate-middle\"&gt;{{ icon_info }}&lt;/span&gt;&lt;/button&gt;&lt;/a&gt;"</v>
      </c>
      <c r="R385" t="b" cm="1">
        <f t="array" ref="R385">SUMPRODUCT(--EXACT($J$2:$J$485,J385))&gt;1</f>
        <v>0</v>
      </c>
      <c r="S385" t="s">
        <v>5239</v>
      </c>
    </row>
    <row r="386" spans="1:19">
      <c r="A386" s="39">
        <v>3</v>
      </c>
      <c r="B386" s="39" t="s">
        <v>1481</v>
      </c>
      <c r="C386" s="39"/>
      <c r="D386" s="39" t="s">
        <v>1271</v>
      </c>
      <c r="E386" s="39" t="s">
        <v>1840</v>
      </c>
      <c r="F386" s="39" t="s">
        <v>311</v>
      </c>
      <c r="G386" s="51" t="str">
        <f>VLOOKUP(F386,glossary!H:L,2,FALSE)</f>
        <v>Video Length (seconds)</v>
      </c>
      <c r="H386" s="43" t="s">
        <v>311</v>
      </c>
      <c r="I386" s="57" t="str">
        <f t="shared" ref="I386:I449" si="20">IF(D386="-","-",IF(E386&lt;&gt;"-",(H386&amp;"_"&amp;D386&amp;"_"&amp;E386),H386&amp;"_"&amp;D386))</f>
        <v>settings_video_length_tu_u</v>
      </c>
      <c r="J386" s="54" t="s">
        <v>763</v>
      </c>
      <c r="K386" s="51" t="str">
        <f>VLOOKUP(F386,glossary!H:L,5,FALSE)</f>
        <v>If applicable, describes the camera setting that specifies the minimum video duration (in seconds) that the camera will record when triggered. Leave blank if not applicable.</v>
      </c>
      <c r="L386" t="s">
        <v>1559</v>
      </c>
      <c r="M386" s="39" t="str">
        <f t="shared" si="17"/>
        <v>{{ settings_video_length_tu_u }}</v>
      </c>
      <c r="N386" t="s">
        <v>902</v>
      </c>
      <c r="O386" s="13" t="s">
        <v>1907</v>
      </c>
      <c r="P386" t="s">
        <v>4742</v>
      </c>
      <c r="Q386" t="str">
        <f t="shared" si="19"/>
        <v xml:space="preserve">    settings_video_length_tu_u: "&lt;a href=\"09_glossary.html#settings_video_length\" target=\"_blank\" data-bs-toggle=\"tooltip\" data-bs-title=\"Video Length (seconds): If applicable, describes the camera setting that specifies the minimum video duration (in seconds) that the camera will record when triggered. Leave blank if not applicable.\"&gt;Video Length (seconds)&lt;button type=\"button\" class=\"btn btn-bd-tip-info-hidden btn-sm position-relative\"&gt;.&lt;span class=\"position-absolute top-0 start-100 translate-middle\"&gt;{{ icon_info }}&lt;/span&gt;&lt;/button&gt;&lt;/a&gt;"</v>
      </c>
      <c r="R386" t="b" cm="1">
        <f t="array" ref="R386">SUMPRODUCT(--EXACT($J$2:$J$485,J386))&gt;1</f>
        <v>0</v>
      </c>
      <c r="S386" t="s">
        <v>5240</v>
      </c>
    </row>
    <row r="387" spans="1:19">
      <c r="A387" s="39">
        <v>3</v>
      </c>
      <c r="B387" s="39" t="s">
        <v>1481</v>
      </c>
      <c r="C387" s="39"/>
      <c r="D387" s="39" t="s">
        <v>1271</v>
      </c>
      <c r="E387" s="39" t="s">
        <v>1016</v>
      </c>
      <c r="F387" s="39" t="s">
        <v>255</v>
      </c>
      <c r="G387" s="51" t="str">
        <f>VLOOKUP(F387,glossary!H:L,2,FALSE)</f>
        <v>Sex Class</v>
      </c>
      <c r="H387" s="43" t="s">
        <v>255</v>
      </c>
      <c r="I387" s="57" t="str">
        <f t="shared" si="20"/>
        <v>sex_class_tu</v>
      </c>
      <c r="J387" s="54" t="s">
        <v>727</v>
      </c>
      <c r="K387" s="51" t="str">
        <f>VLOOKUP(F387,glossary!H:L,5,FALSE)</f>
        <v>The sex classification of individual(s) being categorized (e.g., 'Male,' 'Female,' or 'Unknown').</v>
      </c>
      <c r="L387" t="s">
        <v>1558</v>
      </c>
      <c r="M387" s="39" t="str">
        <f t="shared" si="17"/>
        <v>{{ sex_class_tu }}</v>
      </c>
      <c r="N387" t="s">
        <v>902</v>
      </c>
      <c r="O387" s="13" t="s">
        <v>1907</v>
      </c>
      <c r="P387" t="s">
        <v>4742</v>
      </c>
      <c r="Q387" t="str">
        <f t="shared" si="19"/>
        <v xml:space="preserve">    sex_class_tu: "&lt;a href=\"09_glossary.html#sex_class\" target=\"_blank\" data-bs-toggle=\"tooltip\" data-bs-title=\"Sex Class: The sex classification of individual(s) being categorized (e.g., 'Male,' 'Female,' or 'Unknown').\"&gt;Sex Class&lt;button type=\"button\" class=\"btn btn-bd-tip-info-hidden btn-sm position-relative\"&gt;.&lt;span class=\"position-absolute top-0 start-100 translate-middle\"&gt;{{ icon_info }}&lt;/span&gt;&lt;/button&gt;&lt;/a&gt;"</v>
      </c>
      <c r="R387" t="b" cm="1">
        <f t="array" ref="R387">SUMPRODUCT(--EXACT($J$2:$J$485,J387))&gt;1</f>
        <v>0</v>
      </c>
      <c r="S387" t="s">
        <v>5241</v>
      </c>
    </row>
    <row r="388" spans="1:19">
      <c r="A388" s="39">
        <v>1</v>
      </c>
      <c r="B388" s="39" t="s">
        <v>1127</v>
      </c>
      <c r="C388" s="39" t="s">
        <v>429</v>
      </c>
      <c r="D388" s="39" t="s">
        <v>1271</v>
      </c>
      <c r="E388" s="39" t="s">
        <v>1847</v>
      </c>
      <c r="F388" s="39" t="s">
        <v>255</v>
      </c>
      <c r="G388" s="51" t="str">
        <f>VLOOKUP(F388,glossary!H:L,2,FALSE)</f>
        <v>Sex Class</v>
      </c>
      <c r="H388" s="39" t="s">
        <v>255</v>
      </c>
      <c r="I388" s="57" t="str">
        <f t="shared" si="20"/>
        <v>sex_class_tu_pl</v>
      </c>
      <c r="J388" s="51" t="s">
        <v>1235</v>
      </c>
      <c r="K388" s="51" t="str">
        <f>VLOOKUP(F388,glossary!H:L,5,FALSE)</f>
        <v>The sex classification of individual(s) being categorized (e.g., 'Male,' 'Female,' or 'Unknown').</v>
      </c>
      <c r="L388" s="39" t="s">
        <v>1186</v>
      </c>
      <c r="M388" s="39" t="str">
        <f t="shared" ref="M388:M451" si="21">"{{ "&amp;I388&amp;" }}"</f>
        <v>{{ sex_class_tu_pl }}</v>
      </c>
      <c r="N388" t="s">
        <v>902</v>
      </c>
      <c r="O388" s="13" t="s">
        <v>1907</v>
      </c>
      <c r="P388" t="s">
        <v>4742</v>
      </c>
      <c r="Q388" t="str">
        <f t="shared" si="19"/>
        <v xml:space="preserve">    sex_class_tu_pl: "&lt;a href=\"09_glossary.html#sex_class\" target=\"_blank\" data-bs-toggle=\"tooltip\" data-bs-title=\"Sex Class: The sex classification of individual(s) being categorized (e.g., 'Male,' 'Female,' or 'Unknown').\"&gt;Sex Classes&lt;button type=\"button\" class=\"btn btn-bd-tip-info-hidden btn-sm position-relative\"&gt;.&lt;span class=\"position-absolute top-0 start-100 translate-middle\"&gt;{{ icon_info }}&lt;/span&gt;&lt;/button&gt;&lt;/a&gt;"</v>
      </c>
      <c r="R388" t="b" cm="1">
        <f t="array" ref="R388">SUMPRODUCT(--EXACT($J$2:$J$485,J388))&gt;1</f>
        <v>0</v>
      </c>
      <c r="S388" t="s">
        <v>5242</v>
      </c>
    </row>
    <row r="389" spans="1:19">
      <c r="B389" s="39" t="s">
        <v>773</v>
      </c>
      <c r="D389" s="39" t="s">
        <v>1270</v>
      </c>
      <c r="E389" s="39" t="s">
        <v>1016</v>
      </c>
      <c r="F389" s="39" t="s">
        <v>1427</v>
      </c>
      <c r="G389" s="51" t="str">
        <f>VLOOKUP(F389,glossary!H:L,2,FALSE)</f>
        <v>Species-accumulation curve</v>
      </c>
      <c r="H389" s="39" t="s">
        <v>1427</v>
      </c>
      <c r="I389" s="57" t="str">
        <f t="shared" si="20"/>
        <v>sp_accum_curve_tl</v>
      </c>
      <c r="J389" s="39" t="s">
        <v>1896</v>
      </c>
      <c r="K389" s="51" t="str">
        <f>VLOOKUP(F389,glossary!H:L,5,FALSE)</f>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v>
      </c>
      <c r="L389" s="39" t="s">
        <v>1016</v>
      </c>
      <c r="M389" s="39" t="str">
        <f t="shared" si="21"/>
        <v>{{ sp_accum_curve_tl }}</v>
      </c>
      <c r="N389" t="s">
        <v>902</v>
      </c>
      <c r="O389" s="13" t="s">
        <v>1907</v>
      </c>
      <c r="P389" t="s">
        <v>4742</v>
      </c>
      <c r="Q389" t="str">
        <f>IF(K389&lt;&gt;"-",("    "&amp;I389&amp;": "&amp;""""&amp;"&lt;a href=\"&amp;""""&amp;"09_glossary.html#"&amp;H389&amp;N389&amp;K389&amp;O389&amp;J389&amp;P389&amp;""""),"-")</f>
        <v xml:space="preserve">    sp_accum_curve_tl: "&lt;a href=\"09_glossary.html#sp_accum_curve\" target=\"_blank\" data-bs-toggle=\"tooltip\" data-bs-title=\"A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v>
      </c>
      <c r="R389" t="b" cm="1">
        <f t="array" ref="R389">SUMPRODUCT(--EXACT($J$2:$J$485,J389))&gt;1</f>
        <v>0</v>
      </c>
      <c r="S389" t="s">
        <v>5243</v>
      </c>
    </row>
    <row r="390" spans="1:19">
      <c r="B390" s="39" t="s">
        <v>773</v>
      </c>
      <c r="D390" s="39" t="s">
        <v>1271</v>
      </c>
      <c r="E390" s="39" t="s">
        <v>1016</v>
      </c>
      <c r="F390" s="39" t="s">
        <v>1427</v>
      </c>
      <c r="G390" s="51" t="str">
        <f>VLOOKUP(F390,glossary!H:L,2,FALSE)</f>
        <v>Species-accumulation curve</v>
      </c>
      <c r="H390" s="39" t="s">
        <v>1427</v>
      </c>
      <c r="I390" s="57" t="str">
        <f t="shared" si="20"/>
        <v>sp_accum_curve_tu</v>
      </c>
      <c r="J390" s="39" t="s">
        <v>1421</v>
      </c>
      <c r="K390" s="51" t="str">
        <f>VLOOKUP(F390,glossary!H:L,5,FALSE)</f>
        <v>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v>
      </c>
      <c r="L390" s="39" t="s">
        <v>1016</v>
      </c>
      <c r="M390" s="39" t="str">
        <f t="shared" si="21"/>
        <v>{{ sp_accum_curve_tu }}</v>
      </c>
      <c r="N390" t="s">
        <v>902</v>
      </c>
      <c r="O390" s="13" t="s">
        <v>1907</v>
      </c>
      <c r="P390" t="s">
        <v>4742</v>
      </c>
      <c r="Q390" t="str">
        <f>IF(K390&lt;&gt;"-",("    "&amp;I390&amp;": "&amp;""""&amp;"&lt;a href=\"&amp;""""&amp;"09_glossary.html#"&amp;H390&amp;N390&amp;K390&amp;O390&amp;J390&amp;P390&amp;""""),"-")</f>
        <v xml:space="preserve">    sp_accum_curve_tu: "&lt;a href=\"09_glossary.html#sp_accum_curve\" target=\"_blank\" data-bs-toggle=\"tooltip\" data-bs-title=\"A curve of rising biodiversity in which the x-axis is the number of sampling units (individuals or samples) from an assemblage and the y-axis is the observed species richness. The species accumulation curve rises monotonically to an asymptotic maximum number of species.' (Gotelli &amp; Chao, 2013)\"&gt;Species-accumulation curve&lt;button type=\"button\" class=\"btn btn-bd-tip-info-hidden btn-sm position-relative\"&gt;.&lt;span class=\"position-absolute top-0 start-100 translate-middle\"&gt;{{ icon_info }}&lt;/span&gt;&lt;/button&gt;&lt;/a&gt;"</v>
      </c>
      <c r="R390" t="b" cm="1">
        <f t="array" ref="R390">SUMPRODUCT(--EXACT($J$2:$J$485,J390))&gt;1</f>
        <v>0</v>
      </c>
      <c r="S390" t="s">
        <v>5244</v>
      </c>
    </row>
    <row r="391" spans="1:19">
      <c r="B391" s="39" t="s">
        <v>773</v>
      </c>
      <c r="D391" s="39" t="s">
        <v>1270</v>
      </c>
      <c r="E391" s="39" t="s">
        <v>1016</v>
      </c>
      <c r="F391" s="39" t="s">
        <v>460</v>
      </c>
      <c r="G391" s="51" t="str">
        <f>VLOOKUP(F391,glossary!H:L,2,FALSE)</f>
        <v>Species rarity</v>
      </c>
      <c r="H391" s="39" t="s">
        <v>460</v>
      </c>
      <c r="I391" s="57" t="str">
        <f t="shared" si="20"/>
        <v>sp_rarity_tl</v>
      </c>
      <c r="J391" s="39" t="s">
        <v>1900</v>
      </c>
      <c r="K391" s="51" t="str">
        <f>VLOOKUP(F391,glossary!H:L,5,FALSE)</f>
        <v>the number of individuals present of the species in question, relative to the total number of individuals of all species (or how 'represented' is the species when considering the total number of individuals of all species).</v>
      </c>
      <c r="L391" s="39" t="s">
        <v>1016</v>
      </c>
      <c r="M391" s="39" t="str">
        <f t="shared" si="21"/>
        <v>{{ sp_rarity_tl }}</v>
      </c>
      <c r="N391" t="s">
        <v>902</v>
      </c>
      <c r="O391" s="13" t="s">
        <v>1907</v>
      </c>
      <c r="P391" t="s">
        <v>4742</v>
      </c>
      <c r="Q391" t="str">
        <f>IF(K391&lt;&gt;"-",("    "&amp;I391&amp;": "&amp;""""&amp;"&lt;a href=\"&amp;""""&amp;"09_glossary.html#"&amp;H391&amp;N391&amp;K391&amp;O391&amp;J391&amp;P391&amp;""""),"-")</f>
        <v xml:space="preserve">    sp_rarity_tl: "&lt;a href=\"09_glossary.html#sp_rarity\" target=\"_blank\" data-bs-toggle=\"tooltip\" data-bs-title=\"the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v>
      </c>
      <c r="R391" t="b" cm="1">
        <f t="array" ref="R391">SUMPRODUCT(--EXACT($J$2:$J$485,J391))&gt;1</f>
        <v>0</v>
      </c>
      <c r="S391" t="s">
        <v>5245</v>
      </c>
    </row>
    <row r="392" spans="1:19">
      <c r="B392" s="39" t="s">
        <v>773</v>
      </c>
      <c r="D392" s="39" t="s">
        <v>1271</v>
      </c>
      <c r="E392" s="39" t="s">
        <v>1016</v>
      </c>
      <c r="F392" s="39" t="s">
        <v>460</v>
      </c>
      <c r="G392" s="51" t="str">
        <f>VLOOKUP(F392,glossary!H:L,2,FALSE)</f>
        <v>Species rarity</v>
      </c>
      <c r="H392" s="39" t="s">
        <v>460</v>
      </c>
      <c r="I392" s="57" t="str">
        <f t="shared" si="20"/>
        <v>sp_rarity_tu</v>
      </c>
      <c r="J392" s="39" t="s">
        <v>671</v>
      </c>
      <c r="K392" s="51" t="str">
        <f>VLOOKUP(F392,glossary!H:L,5,FALSE)</f>
        <v>the number of individuals present of the species in question, relative to the total number of individuals of all species (or how 'represented' is the species when considering the total number of individuals of all species).</v>
      </c>
      <c r="L392" s="39" t="s">
        <v>1016</v>
      </c>
      <c r="M392" s="39" t="str">
        <f t="shared" si="21"/>
        <v>{{ sp_rarity_tu }}</v>
      </c>
      <c r="N392" t="s">
        <v>902</v>
      </c>
      <c r="O392" s="13" t="s">
        <v>1907</v>
      </c>
      <c r="P392" t="s">
        <v>4742</v>
      </c>
      <c r="Q392" t="str">
        <f>IF(K392&lt;&gt;"-",("    "&amp;I392&amp;": "&amp;""""&amp;"&lt;a href=\"&amp;""""&amp;"09_glossary.html#"&amp;H392&amp;N392&amp;K392&amp;O392&amp;J392&amp;P392&amp;""""),"-")</f>
        <v xml:space="preserve">    sp_rarity_tu: "&lt;a href=\"09_glossary.html#sp_rarity\" target=\"_blank\" data-bs-toggle=\"tooltip\" data-bs-title=\"the number of individuals present of the species in question, relative to the total number of individuals of all species (or how 'represented' is the species when considering the total number of individuals of all species).\"&gt;Species rarity&lt;button type=\"button\" class=\"btn btn-bd-tip-info-hidden btn-sm position-relative\"&gt;.&lt;span class=\"position-absolute top-0 start-100 translate-middle\"&gt;{{ icon_info }}&lt;/span&gt;&lt;/button&gt;&lt;/a&gt;"</v>
      </c>
      <c r="R392" t="b" cm="1">
        <f t="array" ref="R392">SUMPRODUCT(--EXACT($J$2:$J$485,J392))&gt;1</f>
        <v>0</v>
      </c>
      <c r="S392" t="s">
        <v>5246</v>
      </c>
    </row>
    <row r="393" spans="1:19">
      <c r="B393" s="39" t="s">
        <v>773</v>
      </c>
      <c r="D393" s="39" t="s">
        <v>1270</v>
      </c>
      <c r="E393" s="39" t="s">
        <v>1016</v>
      </c>
      <c r="F393" s="39" t="s">
        <v>803</v>
      </c>
      <c r="G393" s="51" t="str">
        <f>VLOOKUP(F393,glossary!H:L,2,FALSE)</f>
        <v>Species-specific</v>
      </c>
      <c r="H393" s="39" t="s">
        <v>803</v>
      </c>
      <c r="I393" s="57" t="str">
        <f t="shared" si="20"/>
        <v>sp_specific_tl</v>
      </c>
      <c r="J393" s="39" t="s">
        <v>1897</v>
      </c>
      <c r="K393" s="51" t="str">
        <f>VLOOKUP(F393,glossary!H:L,5,FALSE)</f>
        <v>Relating to one specific species. For example, focusing specifically on moose.' (Kemp et al., 2022).</v>
      </c>
      <c r="L393" t="s">
        <v>1016</v>
      </c>
      <c r="M393" s="39" t="str">
        <f t="shared" si="21"/>
        <v>{{ sp_specific_tl }}</v>
      </c>
      <c r="N393" t="s">
        <v>902</v>
      </c>
      <c r="O393" s="13" t="s">
        <v>1907</v>
      </c>
      <c r="P393" t="s">
        <v>4742</v>
      </c>
      <c r="Q393" t="str">
        <f t="shared" ref="Q393:Q424" si="22">IF(K393&lt;&gt;"-",("    "&amp;I393&amp;": "&amp;""""&amp;"&lt;a href=\"&amp;""""&amp;"09_glossary.html#"&amp;H393&amp;N393&amp;G393&amp;": "&amp;K393&amp;O393&amp;J393&amp;P393&amp;""""),"-")</f>
        <v xml:space="preserve">    sp_specific_tl: "&lt;a href=\"09_glossary.html#sp_specific\" target=\"_blank\" data-bs-toggle=\"tooltip\" data-bs-title=\"Species-specific: Relating to one specific species. For example, focusing specifically on moose.' (Kemp et al., 2022).\"&gt;species-specific&lt;button type=\"button\" class=\"btn btn-bd-tip-info-hidden btn-sm position-relative\"&gt;.&lt;span class=\"position-absolute top-0 start-100 translate-middle\"&gt;{{ icon_info }}&lt;/span&gt;&lt;/button&gt;&lt;/a&gt;"</v>
      </c>
      <c r="R393" t="b" cm="1">
        <f t="array" ref="R393">SUMPRODUCT(--EXACT($J$2:$J$485,J393))&gt;1</f>
        <v>0</v>
      </c>
      <c r="S393" t="s">
        <v>5247</v>
      </c>
    </row>
    <row r="394" spans="1:19">
      <c r="B394" s="39" t="s">
        <v>773</v>
      </c>
      <c r="D394" s="39" t="s">
        <v>1271</v>
      </c>
      <c r="E394" s="39" t="s">
        <v>1016</v>
      </c>
      <c r="F394" s="39" t="s">
        <v>803</v>
      </c>
      <c r="G394" s="51" t="str">
        <f>VLOOKUP(F394,glossary!H:L,2,FALSE)</f>
        <v>Species-specific</v>
      </c>
      <c r="H394" s="39" t="s">
        <v>803</v>
      </c>
      <c r="I394" s="57" t="str">
        <f t="shared" si="20"/>
        <v>sp_specific_tu</v>
      </c>
      <c r="J394" s="39" t="s">
        <v>651</v>
      </c>
      <c r="K394" s="51" t="str">
        <f>VLOOKUP(F394,glossary!H:L,5,FALSE)</f>
        <v>Relating to one specific species. For example, focusing specifically on moose.' (Kemp et al., 2022).</v>
      </c>
      <c r="L394" t="s">
        <v>1016</v>
      </c>
      <c r="M394" s="39" t="str">
        <f t="shared" si="21"/>
        <v>{{ sp_specific_tu }}</v>
      </c>
      <c r="N394" t="s">
        <v>902</v>
      </c>
      <c r="O394" s="13" t="s">
        <v>1907</v>
      </c>
      <c r="P394" t="s">
        <v>4742</v>
      </c>
      <c r="Q394" t="str">
        <f t="shared" si="22"/>
        <v xml:space="preserve">    sp_specific_tu: "&lt;a href=\"09_glossary.html#sp_specific\" target=\"_blank\" data-bs-toggle=\"tooltip\" data-bs-title=\"Species-specific: Relating to one specific species. For example, focusing specifically on moose.' (Kemp et al., 2022).\"&gt;Species-specific&lt;button type=\"button\" class=\"btn btn-bd-tip-info-hidden btn-sm position-relative\"&gt;.&lt;span class=\"position-absolute top-0 start-100 translate-middle\"&gt;{{ icon_info }}&lt;/span&gt;&lt;/button&gt;&lt;/a&gt;"</v>
      </c>
      <c r="R394" t="b" cm="1">
        <f t="array" ref="R394">SUMPRODUCT(--EXACT($J$2:$J$485,J394))&gt;1</f>
        <v>0</v>
      </c>
      <c r="S394" t="s">
        <v>5248</v>
      </c>
    </row>
    <row r="395" spans="1:19">
      <c r="A395" s="39">
        <v>3</v>
      </c>
      <c r="B395" s="39" t="s">
        <v>1481</v>
      </c>
      <c r="C395" s="39"/>
      <c r="D395" s="39" t="s">
        <v>1270</v>
      </c>
      <c r="E395" s="39" t="s">
        <v>1016</v>
      </c>
      <c r="F395" s="39" t="s">
        <v>106</v>
      </c>
      <c r="G395" s="51" t="str">
        <f>VLOOKUP(F395,glossary!H:L,2,FALSE)</f>
        <v>Spatial autocorrelation</v>
      </c>
      <c r="H395" s="43" t="s">
        <v>106</v>
      </c>
      <c r="I395" s="57" t="str">
        <f t="shared" si="20"/>
        <v>spatial_autocorrelation_tl</v>
      </c>
      <c r="J395" s="55" t="s">
        <v>976</v>
      </c>
      <c r="K395" s="51" t="str">
        <f>VLOOKUP(F395,glossary!H:L,5,FALSE)</f>
        <v>The tendency for locations that are closer together to be more similar.</v>
      </c>
      <c r="L395" t="s">
        <v>1557</v>
      </c>
      <c r="M395" s="39" t="str">
        <f t="shared" si="21"/>
        <v>{{ spatial_autocorrelation_tl }}</v>
      </c>
      <c r="N395" t="s">
        <v>902</v>
      </c>
      <c r="O395" s="13" t="s">
        <v>1907</v>
      </c>
      <c r="P395" t="s">
        <v>4742</v>
      </c>
      <c r="Q395" t="str">
        <f t="shared" si="22"/>
        <v xml:space="preserve">    spatial_autocorrelation_tl: "&lt;a href=\"09_glossary.html#spatial_autocorrelation\" target=\"_blank\" data-bs-toggle=\"tooltip\" data-bs-title=\"Spatial autocorrelation: The tendency for locations that are closer together to be more similar.\"&gt;spatial autocorrelation&lt;button type=\"button\" class=\"btn btn-bd-tip-info-hidden btn-sm position-relative\"&gt;.&lt;span class=\"position-absolute top-0 start-100 translate-middle\"&gt;{{ icon_info }}&lt;/span&gt;&lt;/button&gt;&lt;/a&gt;"</v>
      </c>
      <c r="R395" t="b" cm="1">
        <f t="array" ref="R395">SUMPRODUCT(--EXACT($J$2:$J$485,J395))&gt;1</f>
        <v>0</v>
      </c>
      <c r="S395" t="s">
        <v>5249</v>
      </c>
    </row>
    <row r="396" spans="1:19">
      <c r="A396" s="39">
        <v>3</v>
      </c>
      <c r="B396" s="39" t="s">
        <v>1481</v>
      </c>
      <c r="C396" s="39"/>
      <c r="D396" s="39" t="s">
        <v>1271</v>
      </c>
      <c r="E396" s="39" t="s">
        <v>1016</v>
      </c>
      <c r="F396" s="39" t="s">
        <v>106</v>
      </c>
      <c r="G396" s="51" t="str">
        <f>VLOOKUP(F396,glossary!H:L,2,FALSE)</f>
        <v>Spatial autocorrelation</v>
      </c>
      <c r="H396" s="43" t="s">
        <v>106</v>
      </c>
      <c r="I396" s="57" t="str">
        <f t="shared" si="20"/>
        <v>spatial_autocorrelation_tu</v>
      </c>
      <c r="J396" s="54" t="s">
        <v>108</v>
      </c>
      <c r="K396" s="51" t="str">
        <f>VLOOKUP(F396,glossary!H:L,5,FALSE)</f>
        <v>The tendency for locations that are closer together to be more similar.</v>
      </c>
      <c r="L396" t="s">
        <v>1556</v>
      </c>
      <c r="M396" s="39" t="str">
        <f t="shared" si="21"/>
        <v>{{ spatial_autocorrelation_tu }}</v>
      </c>
      <c r="N396" t="s">
        <v>902</v>
      </c>
      <c r="O396" s="13" t="s">
        <v>1907</v>
      </c>
      <c r="P396" t="s">
        <v>4742</v>
      </c>
      <c r="Q396" t="str">
        <f t="shared" si="22"/>
        <v xml:space="preserve">    spatial_autocorrelation_tu: "&lt;a href=\"09_glossary.html#spatial_autocorrelation\" target=\"_blank\" data-bs-toggle=\"tooltip\" data-bs-title=\"Spatial autocorrelation: The tendency for locations that are closer together to be more similar.\"&gt;Spatial autocorrelation&lt;button type=\"button\" class=\"btn btn-bd-tip-info-hidden btn-sm position-relative\"&gt;.&lt;span class=\"position-absolute top-0 start-100 translate-middle\"&gt;{{ icon_info }}&lt;/span&gt;&lt;/button&gt;&lt;/a&gt;"</v>
      </c>
      <c r="R396" t="b" cm="1">
        <f t="array" ref="R396">SUMPRODUCT(--EXACT($J$2:$J$485,J396))&gt;1</f>
        <v>0</v>
      </c>
      <c r="S396" t="s">
        <v>5250</v>
      </c>
    </row>
    <row r="397" spans="1:19">
      <c r="A397" s="39">
        <v>2</v>
      </c>
      <c r="B397" s="39" t="s">
        <v>1488</v>
      </c>
      <c r="C397" s="39"/>
      <c r="D397" s="39" t="s">
        <v>1271</v>
      </c>
      <c r="E397" s="39" t="s">
        <v>1016</v>
      </c>
      <c r="F397" s="39" t="s">
        <v>253</v>
      </c>
      <c r="G397" s="51" t="str">
        <f>VLOOKUP(F397,glossary!H:L,2,FALSE)</f>
        <v>Species</v>
      </c>
      <c r="H397" s="39" t="s">
        <v>253</v>
      </c>
      <c r="I397" s="57" t="str">
        <f t="shared" si="20"/>
        <v>species_tu</v>
      </c>
      <c r="J397" s="51" t="s">
        <v>649</v>
      </c>
      <c r="K397" s="51" t="str">
        <f>VLOOKUP(F397,glossary!H:L,5,FALSE)</f>
        <v>The capitalized common name of the species being categorized ('tagged').</v>
      </c>
      <c r="L397" s="39" t="s">
        <v>1555</v>
      </c>
      <c r="M397" s="39" t="str">
        <f t="shared" si="21"/>
        <v>{{ species_tu }}</v>
      </c>
      <c r="N397" t="s">
        <v>902</v>
      </c>
      <c r="O397" s="13" t="s">
        <v>1907</v>
      </c>
      <c r="P397" t="s">
        <v>4742</v>
      </c>
      <c r="Q397" t="str">
        <f t="shared" si="22"/>
        <v xml:space="preserve">    species_tu: "&lt;a href=\"09_glossary.html#species\" target=\"_blank\" data-bs-toggle=\"tooltip\" data-bs-title=\"Species: The capitalized common name of the species being categorized ('tagged').\"&gt;Species&lt;button type=\"button\" class=\"btn btn-bd-tip-info-hidden btn-sm position-relative\"&gt;.&lt;span class=\"position-absolute top-0 start-100 translate-middle\"&gt;{{ icon_info }}&lt;/span&gt;&lt;/button&gt;&lt;/a&gt;"</v>
      </c>
      <c r="R397" t="b" cm="1">
        <f t="array" ref="R397">SUMPRODUCT(--EXACT($J$2:$J$485,J397))&gt;1</f>
        <v>0</v>
      </c>
      <c r="S397" t="s">
        <v>5251</v>
      </c>
    </row>
    <row r="398" spans="1:19">
      <c r="A398" s="39">
        <v>1</v>
      </c>
      <c r="B398" s="39" t="s">
        <v>1127</v>
      </c>
      <c r="C398" s="39" t="s">
        <v>429</v>
      </c>
      <c r="D398" s="39" t="s">
        <v>1271</v>
      </c>
      <c r="E398" s="39" t="s">
        <v>1846</v>
      </c>
      <c r="F398" s="39" t="s">
        <v>314</v>
      </c>
      <c r="G398" s="51" t="str">
        <f>VLOOKUP(F398,glossary!H:L,2,FALSE)</f>
        <v>Stake Distance (m)</v>
      </c>
      <c r="H398" s="39" t="s">
        <v>314</v>
      </c>
      <c r="I398" s="57" t="str">
        <f t="shared" si="20"/>
        <v>stake_distance_tu_nu</v>
      </c>
      <c r="J398" s="51" t="s">
        <v>1147</v>
      </c>
      <c r="K398" s="51" t="str">
        <f>VLOOKUP(F398,glossary!H:L,5,FALSE)</f>
        <v>The distance from the camera to a stake (in metres to the nearest 0.05 m). Leave blank if not applicable.</v>
      </c>
      <c r="L398" s="39" t="s">
        <v>1159</v>
      </c>
      <c r="M398" s="39" t="str">
        <f t="shared" si="21"/>
        <v>{{ stake_distance_tu_nu }}</v>
      </c>
      <c r="N398" t="s">
        <v>902</v>
      </c>
      <c r="O398" s="13" t="s">
        <v>1907</v>
      </c>
      <c r="P398" t="s">
        <v>4742</v>
      </c>
      <c r="Q398" t="str">
        <f t="shared" si="22"/>
        <v xml:space="preserve">    stake_distance_tu_nu: "&lt;a href=\"09_glossary.html#stake_distance\" target=\"_blank\" data-bs-toggle=\"tooltip\" data-bs-title=\"Stake Distance (m): The distance from the camera to a stake (in metres to the nearest 0.05 m). Leave blank if not applicable.\"&gt;Stake Distance&lt;button type=\"button\" class=\"btn btn-bd-tip-info-hidden btn-sm position-relative\"&gt;.&lt;span class=\"position-absolute top-0 start-100 translate-middle\"&gt;{{ icon_info }}&lt;/span&gt;&lt;/button&gt;&lt;/a&gt;"</v>
      </c>
      <c r="R398" t="b" cm="1">
        <f t="array" ref="R398">SUMPRODUCT(--EXACT($J$2:$J$485,J398))&gt;1</f>
        <v>0</v>
      </c>
      <c r="S398" t="s">
        <v>5252</v>
      </c>
    </row>
    <row r="399" spans="1:19">
      <c r="A399" s="39">
        <v>3</v>
      </c>
      <c r="B399" s="39" t="s">
        <v>1481</v>
      </c>
      <c r="C399" s="39"/>
      <c r="D399" s="39" t="s">
        <v>1271</v>
      </c>
      <c r="E399" s="39" t="s">
        <v>1840</v>
      </c>
      <c r="F399" s="39" t="s">
        <v>314</v>
      </c>
      <c r="G399" s="51" t="str">
        <f>VLOOKUP(F399,glossary!H:L,2,FALSE)</f>
        <v>Stake Distance (m)</v>
      </c>
      <c r="H399" s="43" t="s">
        <v>314</v>
      </c>
      <c r="I399" s="57" t="str">
        <f t="shared" si="20"/>
        <v>stake_distance_tu_u</v>
      </c>
      <c r="J399" s="54" t="s">
        <v>764</v>
      </c>
      <c r="K399" s="51" t="str">
        <f>VLOOKUP(F399,glossary!H:L,5,FALSE)</f>
        <v>The distance from the camera to a stake (in metres to the nearest 0.05 m). Leave blank if not applicable.</v>
      </c>
      <c r="L399" t="s">
        <v>1554</v>
      </c>
      <c r="M399" s="39" t="str">
        <f t="shared" si="21"/>
        <v>{{ stake_distance_tu_u }}</v>
      </c>
      <c r="N399" t="s">
        <v>902</v>
      </c>
      <c r="O399" s="13" t="s">
        <v>1907</v>
      </c>
      <c r="P399" t="s">
        <v>4742</v>
      </c>
      <c r="Q399" t="str">
        <f t="shared" si="22"/>
        <v xml:space="preserve">    stake_distance_tu_u: "&lt;a href=\"09_glossary.html#stake_distance\" target=\"_blank\" data-bs-toggle=\"tooltip\" data-bs-title=\"Stake Distance (m): The distance from the camera to a stake (in metres to the nearest 0.05 m). Leave blank if not applicable.\"&gt;Stake Distance (m)&lt;button type=\"button\" class=\"btn btn-bd-tip-info-hidden btn-sm position-relative\"&gt;.&lt;span class=\"position-absolute top-0 start-100 translate-middle\"&gt;{{ icon_info }}&lt;/span&gt;&lt;/button&gt;&lt;/a&gt;"</v>
      </c>
      <c r="R399" t="b" cm="1">
        <f t="array" ref="R399">SUMPRODUCT(--EXACT($J$2:$J$485,J399))&gt;1</f>
        <v>0</v>
      </c>
      <c r="S399" t="s">
        <v>5253</v>
      </c>
    </row>
    <row r="400" spans="1:19">
      <c r="A400" s="39">
        <v>3</v>
      </c>
      <c r="B400" s="39" t="s">
        <v>1481</v>
      </c>
      <c r="C400" s="39"/>
      <c r="D400" s="39" t="s">
        <v>1270</v>
      </c>
      <c r="E400" s="39" t="s">
        <v>1016</v>
      </c>
      <c r="F400" s="39" t="s">
        <v>102</v>
      </c>
      <c r="G400" s="51" t="str">
        <f>VLOOKUP(F400,glossary!H:L,2,FALSE)</f>
        <v>State variable</v>
      </c>
      <c r="H400" s="43" t="s">
        <v>102</v>
      </c>
      <c r="I400" s="57" t="str">
        <f t="shared" si="20"/>
        <v>state_variable_tl</v>
      </c>
      <c r="J400" s="55" t="s">
        <v>980</v>
      </c>
      <c r="K400" s="51" t="str">
        <f>VLOOKUP(F400,glossary!H:L,5,FALSE)</f>
        <v>A formal measure that summarizes the state of a community or population at a particular time (Wearn &amp; Glover-Kapfer, 2017), (e.g., species richness or population abundance).</v>
      </c>
      <c r="L400" t="s">
        <v>1553</v>
      </c>
      <c r="M400" s="39" t="str">
        <f t="shared" si="21"/>
        <v>{{ state_variable_tl }}</v>
      </c>
      <c r="N400" t="s">
        <v>902</v>
      </c>
      <c r="O400" s="13" t="s">
        <v>1907</v>
      </c>
      <c r="P400" t="s">
        <v>4742</v>
      </c>
      <c r="Q400" t="str">
        <f t="shared" si="22"/>
        <v xml:space="preserve">    state_variable_tl: "&lt;a href=\"09_glossary.html#state_variable\" target=\"_blank\" data-bs-toggle=\"tooltip\" data-bs-title=\"State variable: 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v>
      </c>
      <c r="R400" t="b" cm="1">
        <f t="array" ref="R400">SUMPRODUCT(--EXACT($J$2:$J$485,J400))&gt;1</f>
        <v>0</v>
      </c>
      <c r="S400" t="s">
        <v>5254</v>
      </c>
    </row>
    <row r="401" spans="1:19">
      <c r="A401" s="39">
        <v>1</v>
      </c>
      <c r="B401" s="39" t="s">
        <v>1127</v>
      </c>
      <c r="C401" s="39" t="s">
        <v>429</v>
      </c>
      <c r="D401" s="39" t="s">
        <v>1270</v>
      </c>
      <c r="E401" s="39" t="s">
        <v>1847</v>
      </c>
      <c r="F401" s="39" t="s">
        <v>102</v>
      </c>
      <c r="G401" s="51" t="str">
        <f>VLOOKUP(F401,glossary!H:L,2,FALSE)</f>
        <v>State variable</v>
      </c>
      <c r="H401" s="39" t="s">
        <v>102</v>
      </c>
      <c r="I401" s="57" t="str">
        <f t="shared" si="20"/>
        <v>state_variable_tl_pl</v>
      </c>
      <c r="J401" s="51" t="s">
        <v>1248</v>
      </c>
      <c r="K401" s="51" t="str">
        <f>VLOOKUP(F401,glossary!H:L,5,FALSE)</f>
        <v>A formal measure that summarizes the state of a community or population at a particular time (Wearn &amp; Glover-Kapfer, 2017), (e.g., species richness or population abundance).</v>
      </c>
      <c r="L401" s="39" t="s">
        <v>1194</v>
      </c>
      <c r="M401" s="39" t="str">
        <f t="shared" si="21"/>
        <v>{{ state_variable_tl_pl }}</v>
      </c>
      <c r="N401" t="s">
        <v>902</v>
      </c>
      <c r="O401" s="13" t="s">
        <v>1907</v>
      </c>
      <c r="P401" t="s">
        <v>4742</v>
      </c>
      <c r="Q401" t="str">
        <f t="shared" si="22"/>
        <v xml:space="preserve">    state_variable_tl_pl: "&lt;a href=\"09_glossary.html#state_variable\" target=\"_blank\" data-bs-toggle=\"tooltip\" data-bs-title=\"State variable: 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v>
      </c>
      <c r="R401" t="b" cm="1">
        <f t="array" ref="R401">SUMPRODUCT(--EXACT($J$2:$J$485,J401))&gt;1</f>
        <v>0</v>
      </c>
      <c r="S401" t="s">
        <v>5255</v>
      </c>
    </row>
    <row r="402" spans="1:19">
      <c r="A402" s="39">
        <v>3</v>
      </c>
      <c r="B402" s="39" t="s">
        <v>1481</v>
      </c>
      <c r="C402" s="39"/>
      <c r="D402" s="39" t="s">
        <v>1271</v>
      </c>
      <c r="E402" s="39" t="s">
        <v>1016</v>
      </c>
      <c r="F402" s="39" t="s">
        <v>102</v>
      </c>
      <c r="G402" s="51" t="str">
        <f>VLOOKUP(F402,glossary!H:L,2,FALSE)</f>
        <v>State variable</v>
      </c>
      <c r="H402" s="43" t="s">
        <v>102</v>
      </c>
      <c r="I402" s="57" t="str">
        <f t="shared" si="20"/>
        <v>state_variable_tu</v>
      </c>
      <c r="J402" s="54" t="s">
        <v>103</v>
      </c>
      <c r="K402" s="51" t="str">
        <f>VLOOKUP(F402,glossary!H:L,5,FALSE)</f>
        <v>A formal measure that summarizes the state of a community or population at a particular time (Wearn &amp; Glover-Kapfer, 2017), (e.g., species richness or population abundance).</v>
      </c>
      <c r="L402" t="s">
        <v>1552</v>
      </c>
      <c r="M402" s="39" t="str">
        <f t="shared" si="21"/>
        <v>{{ state_variable_tu }}</v>
      </c>
      <c r="N402" t="s">
        <v>902</v>
      </c>
      <c r="O402" s="13" t="s">
        <v>1907</v>
      </c>
      <c r="P402" t="s">
        <v>4742</v>
      </c>
      <c r="Q402" t="str">
        <f t="shared" si="22"/>
        <v xml:space="preserve">    state_variable_tu: "&lt;a href=\"09_glossary.html#state_variable\" target=\"_blank\" data-bs-toggle=\"tooltip\" data-bs-title=\"State variable: A formal measure that summarizes the state of a community or population at a particular time (Wearn &amp; Glover-Kapfer, 2017), (e.g., species richness or population abundance).\"&gt;State variable&lt;button type=\"button\" class=\"btn btn-bd-tip-info-hidden btn-sm position-relative\"&gt;.&lt;span class=\"position-absolute top-0 start-100 translate-middle\"&gt;{{ icon_info }}&lt;/span&gt;&lt;/button&gt;&lt;/a&gt;"</v>
      </c>
      <c r="R402" t="b" cm="1">
        <f t="array" ref="R402">SUMPRODUCT(--EXACT($J$2:$J$485,J402))&gt;1</f>
        <v>0</v>
      </c>
      <c r="S402" t="s">
        <v>5256</v>
      </c>
    </row>
    <row r="403" spans="1:19">
      <c r="A403" s="39">
        <v>1</v>
      </c>
      <c r="B403" s="39" t="s">
        <v>1127</v>
      </c>
      <c r="C403" s="39" t="s">
        <v>429</v>
      </c>
      <c r="D403" s="39" t="s">
        <v>1271</v>
      </c>
      <c r="E403" s="39" t="s">
        <v>1847</v>
      </c>
      <c r="F403" s="39" t="s">
        <v>102</v>
      </c>
      <c r="G403" s="51" t="str">
        <f>VLOOKUP(F403,glossary!H:L,2,FALSE)</f>
        <v>State variable</v>
      </c>
      <c r="H403" s="39" t="s">
        <v>102</v>
      </c>
      <c r="I403" s="57" t="str">
        <f t="shared" si="20"/>
        <v>state_variable_tu_pl</v>
      </c>
      <c r="J403" s="51" t="s">
        <v>1236</v>
      </c>
      <c r="K403" s="51" t="str">
        <f>VLOOKUP(F403,glossary!H:L,5,FALSE)</f>
        <v>A formal measure that summarizes the state of a community or population at a particular time (Wearn &amp; Glover-Kapfer, 2017), (e.g., species richness or population abundance).</v>
      </c>
      <c r="L403" s="39" t="s">
        <v>1187</v>
      </c>
      <c r="M403" s="39" t="str">
        <f t="shared" si="21"/>
        <v>{{ state_variable_tu_pl }}</v>
      </c>
      <c r="N403" t="s">
        <v>902</v>
      </c>
      <c r="O403" s="13" t="s">
        <v>1907</v>
      </c>
      <c r="P403" t="s">
        <v>4742</v>
      </c>
      <c r="Q403" t="str">
        <f t="shared" si="22"/>
        <v xml:space="preserve">    state_variable_tu_pl: "&lt;a href=\"09_glossary.html#state_variable\" target=\"_blank\" data-bs-toggle=\"tooltip\" data-bs-title=\"State variable: A formal measure that summarizes the state of a community or population at a particular time (Wearn &amp; Glover-Kapfer, 2017), (e.g., species richness or population abundance).\"&gt;State variables&lt;button type=\"button\" class=\"btn btn-bd-tip-info-hidden btn-sm position-relative\"&gt;.&lt;span class=\"position-absolute top-0 start-100 translate-middle\"&gt;{{ icon_info }}&lt;/span&gt;&lt;/button&gt;&lt;/a&gt;"</v>
      </c>
      <c r="R403" t="b" cm="1">
        <f t="array" ref="R403">SUMPRODUCT(--EXACT($J$2:$J$485,J403))&gt;1</f>
        <v>0</v>
      </c>
      <c r="S403" t="s">
        <v>5257</v>
      </c>
    </row>
    <row r="404" spans="1:19">
      <c r="A404" s="39">
        <v>2</v>
      </c>
      <c r="B404" s="39" t="s">
        <v>1488</v>
      </c>
      <c r="C404" s="39"/>
      <c r="D404" s="39" t="s">
        <v>1270</v>
      </c>
      <c r="E404" s="39" t="s">
        <v>1016</v>
      </c>
      <c r="F404" s="39" t="s">
        <v>770</v>
      </c>
      <c r="G404" s="51" t="str">
        <f>VLOOKUP(F404,glossary!H:L,2,FALSE)</f>
        <v>Strata</v>
      </c>
      <c r="H404" s="39" t="s">
        <v>770</v>
      </c>
      <c r="I404" s="57" t="str">
        <f t="shared" si="20"/>
        <v>strata_tl</v>
      </c>
      <c r="J404" s="51" t="s">
        <v>770</v>
      </c>
      <c r="K404" s="51" t="str">
        <f>VLOOKUP(F404,glossary!H:L,5,FALSE)</f>
        <v>(plural of stratum) the 'division in an organized system based on the characteristics of that system' (Morrison et al., 2008)</v>
      </c>
      <c r="L404" t="s">
        <v>1016</v>
      </c>
      <c r="M404" s="39" t="str">
        <f t="shared" si="21"/>
        <v>{{ strata_tl }}</v>
      </c>
      <c r="N404" t="s">
        <v>902</v>
      </c>
      <c r="O404" s="13" t="s">
        <v>1907</v>
      </c>
      <c r="P404" t="s">
        <v>4742</v>
      </c>
      <c r="Q404" t="str">
        <f t="shared" si="22"/>
        <v xml:space="preserve">    strata_tl: "&lt;a href=\"09_glossary.html#strata\" target=\"_blank\" data-bs-toggle=\"tooltip\" data-bs-title=\"Strata: (plural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v>
      </c>
      <c r="R404" t="b" cm="1">
        <f t="array" ref="R404">SUMPRODUCT(--EXACT($J$2:$J$485,J404))&gt;1</f>
        <v>0</v>
      </c>
      <c r="S404" t="s">
        <v>5258</v>
      </c>
    </row>
    <row r="405" spans="1:19">
      <c r="A405" s="39">
        <v>2</v>
      </c>
      <c r="B405" s="39" t="s">
        <v>1488</v>
      </c>
      <c r="C405" s="39"/>
      <c r="D405" s="39" t="s">
        <v>1271</v>
      </c>
      <c r="E405" s="39" t="s">
        <v>1016</v>
      </c>
      <c r="F405" s="39" t="s">
        <v>770</v>
      </c>
      <c r="G405" s="51" t="str">
        <f>VLOOKUP(F405,glossary!H:L,2,FALSE)</f>
        <v>Strata</v>
      </c>
      <c r="H405" s="39" t="s">
        <v>770</v>
      </c>
      <c r="I405" s="57" t="str">
        <f t="shared" si="20"/>
        <v>strata_tu</v>
      </c>
      <c r="J405" s="51" t="s">
        <v>771</v>
      </c>
      <c r="K405" s="51" t="str">
        <f>VLOOKUP(F405,glossary!H:L,5,FALSE)</f>
        <v>(plural of stratum) the 'division in an organized system based on the characteristics of that system' (Morrison et al., 2008)</v>
      </c>
      <c r="L405" t="s">
        <v>1016</v>
      </c>
      <c r="M405" s="39" t="str">
        <f t="shared" si="21"/>
        <v>{{ strata_tu }}</v>
      </c>
      <c r="N405" t="s">
        <v>902</v>
      </c>
      <c r="O405" s="13" t="s">
        <v>1907</v>
      </c>
      <c r="P405" t="s">
        <v>4742</v>
      </c>
      <c r="Q405" t="str">
        <f t="shared" si="22"/>
        <v xml:space="preserve">    strata_tu: "&lt;a href=\"09_glossary.html#strata\" target=\"_blank\" data-bs-toggle=\"tooltip\" data-bs-title=\"Strata: (plural of stratum) the 'division in an organized system based on the characteristics of that system' (Morrison et al., 2008)\"&gt;Strata&lt;button type=\"button\" class=\"btn btn-bd-tip-info-hidden btn-sm position-relative\"&gt;.&lt;span class=\"position-absolute top-0 start-100 translate-middle\"&gt;{{ icon_info }}&lt;/span&gt;&lt;/button&gt;&lt;/a&gt;"</v>
      </c>
      <c r="R405" t="b" cm="1">
        <f t="array" ref="R405">SUMPRODUCT(--EXACT($J$2:$J$485,J405))&gt;1</f>
        <v>0</v>
      </c>
      <c r="S405" t="s">
        <v>5259</v>
      </c>
    </row>
    <row r="406" spans="1:19">
      <c r="A406" s="39">
        <v>2</v>
      </c>
      <c r="B406" s="39" t="s">
        <v>1488</v>
      </c>
      <c r="C406" s="39"/>
      <c r="D406" s="39" t="s">
        <v>1270</v>
      </c>
      <c r="E406" s="39" t="s">
        <v>1016</v>
      </c>
      <c r="F406" s="39" t="s">
        <v>1855</v>
      </c>
      <c r="G406" s="51" t="str">
        <f>VLOOKUP(F406,glossary!H:L,2,FALSE)</f>
        <v>Stratum</v>
      </c>
      <c r="H406" s="39" t="s">
        <v>1855</v>
      </c>
      <c r="I406" s="57" t="str">
        <f t="shared" si="20"/>
        <v>stratum_tl</v>
      </c>
      <c r="J406" s="51" t="s">
        <v>1855</v>
      </c>
      <c r="K406" s="51" t="str">
        <f>VLOOKUP(F406,glossary!H:L,5,FALSE)</f>
        <v>(singular of strata) a single group or category when a system is divided 'based on the characteristics of that system' (Morrison et al., 2008)</v>
      </c>
      <c r="L406" t="s">
        <v>1016</v>
      </c>
      <c r="M406" s="39" t="str">
        <f t="shared" si="21"/>
        <v>{{ stratum_tl }}</v>
      </c>
      <c r="N406" t="s">
        <v>902</v>
      </c>
      <c r="O406" s="13" t="s">
        <v>1907</v>
      </c>
      <c r="P406" t="s">
        <v>4742</v>
      </c>
      <c r="Q406" t="str">
        <f t="shared" si="22"/>
        <v xml:space="preserve">    stratum_tl: "&lt;a href=\"09_glossary.html#stratum\" target=\"_blank\" data-bs-toggle=\"tooltip\" data-bs-title=\"Stratum: (singular of strata) a single group or category when a system is divided 'based on the characteristics of that system' (Morrison et al., 2008)\"&gt;stratum&lt;button type=\"button\" class=\"btn btn-bd-tip-info-hidden btn-sm position-relative\"&gt;.&lt;span class=\"position-absolute top-0 start-100 translate-middle\"&gt;{{ icon_info }}&lt;/span&gt;&lt;/button&gt;&lt;/a&gt;"</v>
      </c>
      <c r="R406" t="b" cm="1">
        <f t="array" ref="R406">SUMPRODUCT(--EXACT($J$2:$J$485,J406))&gt;1</f>
        <v>0</v>
      </c>
      <c r="S406" t="s">
        <v>5260</v>
      </c>
    </row>
    <row r="407" spans="1:19">
      <c r="A407" s="39">
        <v>2</v>
      </c>
      <c r="B407" s="39" t="s">
        <v>1488</v>
      </c>
      <c r="C407" s="39"/>
      <c r="D407" s="39" t="s">
        <v>1271</v>
      </c>
      <c r="E407" s="39" t="s">
        <v>1016</v>
      </c>
      <c r="F407" s="39" t="s">
        <v>1855</v>
      </c>
      <c r="G407" s="51" t="str">
        <f>VLOOKUP(F407,glossary!H:L,2,FALSE)</f>
        <v>Stratum</v>
      </c>
      <c r="H407" s="39" t="s">
        <v>1855</v>
      </c>
      <c r="I407" s="57" t="str">
        <f t="shared" si="20"/>
        <v>stratum_tu</v>
      </c>
      <c r="J407" s="51" t="s">
        <v>1854</v>
      </c>
      <c r="K407" s="51" t="str">
        <f>VLOOKUP(F407,glossary!H:L,5,FALSE)</f>
        <v>(singular of strata) a single group or category when a system is divided 'based on the characteristics of that system' (Morrison et al., 2008)</v>
      </c>
      <c r="L407" t="s">
        <v>1016</v>
      </c>
      <c r="M407" s="39" t="str">
        <f t="shared" si="21"/>
        <v>{{ stratum_tu }}</v>
      </c>
      <c r="N407" t="s">
        <v>902</v>
      </c>
      <c r="O407" s="13" t="s">
        <v>1907</v>
      </c>
      <c r="P407" t="s">
        <v>4742</v>
      </c>
      <c r="Q407" t="str">
        <f t="shared" si="22"/>
        <v xml:space="preserve">    stratum_tu: "&lt;a href=\"09_glossary.html#stratum\" target=\"_blank\" data-bs-toggle=\"tooltip\" data-bs-title=\"Stratum: (singular of strata) a single group or category when a system is divided 'based on the characteristics of that system' (Morrison et al., 2008)\"&gt;Stratum&lt;button type=\"button\" class=\"btn btn-bd-tip-info-hidden btn-sm position-relative\"&gt;.&lt;span class=\"position-absolute top-0 start-100 translate-middle\"&gt;{{ icon_info }}&lt;/span&gt;&lt;/button&gt;&lt;/a&gt;"</v>
      </c>
      <c r="R407" t="b" cm="1">
        <f t="array" ref="R407">SUMPRODUCT(--EXACT($J$2:$J$485,J407))&gt;1</f>
        <v>0</v>
      </c>
      <c r="S407" t="s">
        <v>5261</v>
      </c>
    </row>
    <row r="408" spans="1:19">
      <c r="A408" s="39">
        <v>3</v>
      </c>
      <c r="B408" s="39" t="s">
        <v>1481</v>
      </c>
      <c r="C408" s="39"/>
      <c r="D408" s="39" t="s">
        <v>1271</v>
      </c>
      <c r="E408" s="39" t="s">
        <v>1016</v>
      </c>
      <c r="F408" s="39" t="s">
        <v>250</v>
      </c>
      <c r="G408" s="51" t="str">
        <f>VLOOKUP(F408,glossary!H:L,2,FALSE)</f>
        <v>Study Area Description</v>
      </c>
      <c r="H408" s="43" t="s">
        <v>250</v>
      </c>
      <c r="I408" s="57" t="str">
        <f t="shared" si="20"/>
        <v>study_area_description_tu</v>
      </c>
      <c r="J408" s="54" t="s">
        <v>728</v>
      </c>
      <c r="K408" s="51" t="str">
        <f>VLOOKUP(F408,glossary!H:L,5,FALSE)</f>
        <v>A description for each unique research or monitoring area including its location, the habitat type(s), land use(s) and habitat disturbances (where applicable).</v>
      </c>
      <c r="L408" t="s">
        <v>1549</v>
      </c>
      <c r="M408" s="39" t="str">
        <f t="shared" si="21"/>
        <v>{{ study_area_description_tu }}</v>
      </c>
      <c r="N408" t="s">
        <v>902</v>
      </c>
      <c r="O408" s="13" t="s">
        <v>1907</v>
      </c>
      <c r="P408" t="s">
        <v>4742</v>
      </c>
      <c r="Q408" t="str">
        <f t="shared" si="22"/>
        <v xml:space="preserve">    study_area_description_tu: "&lt;a href=\"09_glossary.html#study_area_description\" target=\"_blank\" data-bs-toggle=\"tooltip\" data-bs-title=\"Study Area Description: A description for each unique research or monitoring area including its location, the habitat type(s), land use(s) and habitat disturbances (where applicable).\"&gt;Study Area Description&lt;button type=\"button\" class=\"btn btn-bd-tip-info-hidden btn-sm position-relative\"&gt;.&lt;span class=\"position-absolute top-0 start-100 translate-middle\"&gt;{{ icon_info }}&lt;/span&gt;&lt;/button&gt;&lt;/a&gt;"</v>
      </c>
      <c r="R408" t="b" cm="1">
        <f t="array" ref="R408">SUMPRODUCT(--EXACT($J$2:$J$485,J408))&gt;1</f>
        <v>0</v>
      </c>
      <c r="S408" t="s">
        <v>5262</v>
      </c>
    </row>
    <row r="409" spans="1:19">
      <c r="A409" s="39">
        <v>3</v>
      </c>
      <c r="B409" s="39" t="s">
        <v>1481</v>
      </c>
      <c r="C409" s="39"/>
      <c r="D409" s="39" t="s">
        <v>1271</v>
      </c>
      <c r="E409" s="39" t="s">
        <v>1016</v>
      </c>
      <c r="F409" s="39" t="s">
        <v>249</v>
      </c>
      <c r="G409" s="51" t="str">
        <f>VLOOKUP(F409,glossary!H:L,2,FALSE)</f>
        <v>Study Area Name</v>
      </c>
      <c r="H409" s="43" t="s">
        <v>249</v>
      </c>
      <c r="I409" s="57" t="str">
        <f t="shared" si="20"/>
        <v>study_area_name_tu</v>
      </c>
      <c r="J409" s="54" t="s">
        <v>729</v>
      </c>
      <c r="K409" s="51" t="str">
        <f>VLOOKUP(F409,glossary!H:L,5,FALSE)</f>
        <v>A unique alphanumeric identifier for each study area (e.g.,'oilsands_ref1'). If only one area was surveyed, the Project Name and Study Area Name should be the same.</v>
      </c>
      <c r="L409" t="s">
        <v>1548</v>
      </c>
      <c r="M409" s="39" t="str">
        <f t="shared" si="21"/>
        <v>{{ study_area_name_tu }}</v>
      </c>
      <c r="N409" t="s">
        <v>902</v>
      </c>
      <c r="O409" s="13" t="s">
        <v>1907</v>
      </c>
      <c r="P409" t="s">
        <v>4742</v>
      </c>
      <c r="Q409" t="str">
        <f t="shared" si="22"/>
        <v xml:space="preserve">    study_area_name_tu: "&lt;a href=\"09_glossary.html#study_area_name\" target=\"_blank\" data-bs-toggle=\"tooltip\" data-bs-title=\"Study Area Name: A unique alphanumeric identifier for each study area (e.g.,'oilsands_ref1'). If only one area was surveyed, the Project Name and Study Area Name should be the same.\"&gt;Study Area Name&lt;button type=\"button\" class=\"btn btn-bd-tip-info-hidden btn-sm position-relative\"&gt;.&lt;span class=\"position-absolute top-0 start-100 translate-middle\"&gt;{{ icon_info }}&lt;/span&gt;&lt;/button&gt;&lt;/a&gt;"</v>
      </c>
      <c r="R409" t="b" cm="1">
        <f t="array" ref="R409">SUMPRODUCT(--EXACT($J$2:$J$485,J409))&gt;1</f>
        <v>0</v>
      </c>
      <c r="S409" t="s">
        <v>5263</v>
      </c>
    </row>
    <row r="410" spans="1:19">
      <c r="A410" s="39">
        <v>3</v>
      </c>
      <c r="B410" s="39" t="s">
        <v>1481</v>
      </c>
      <c r="C410" s="39"/>
      <c r="D410" s="39" t="s">
        <v>1270</v>
      </c>
      <c r="E410" s="39" t="s">
        <v>1016</v>
      </c>
      <c r="F410" s="39" t="s">
        <v>94</v>
      </c>
      <c r="G410" s="51" t="str">
        <f>VLOOKUP(F410,glossary!H:L,2,FALSE)</f>
        <v>Study area</v>
      </c>
      <c r="H410" s="43" t="s">
        <v>94</v>
      </c>
      <c r="I410" s="57" t="str">
        <f t="shared" si="20"/>
        <v>study_area_tl</v>
      </c>
      <c r="J410" s="55" t="s">
        <v>983</v>
      </c>
      <c r="K410" s="51" t="str">
        <f>VLOOKUP(F410,glossary!H:L,5,FALSE)</f>
        <v>A unique research, inventory or monitoring area (spatial boundary) within a project (there may be multiple study areas within a single project) (recorded as 'Study Area Name').</v>
      </c>
      <c r="L410" t="s">
        <v>1551</v>
      </c>
      <c r="M410" s="39" t="str">
        <f t="shared" si="21"/>
        <v>{{ study_area_tl }}</v>
      </c>
      <c r="N410" t="s">
        <v>902</v>
      </c>
      <c r="O410" s="13" t="s">
        <v>1907</v>
      </c>
      <c r="P410" t="s">
        <v>4742</v>
      </c>
      <c r="Q410" t="str">
        <f t="shared" si="22"/>
        <v xml:space="preserve">    study_area_tl: "&lt;a href=\"09_glossary.html#study_area\" target=\"_blank\" data-bs-toggle=\"tooltip\" data-bs-title=\"Study area: 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v>
      </c>
      <c r="R410" t="b" cm="1">
        <f t="array" ref="R410">SUMPRODUCT(--EXACT($J$2:$J$485,J410))&gt;1</f>
        <v>0</v>
      </c>
      <c r="S410" t="s">
        <v>5264</v>
      </c>
    </row>
    <row r="411" spans="1:19">
      <c r="A411" s="39">
        <v>1</v>
      </c>
      <c r="B411" s="39" t="s">
        <v>1127</v>
      </c>
      <c r="C411" s="39" t="s">
        <v>0</v>
      </c>
      <c r="D411" s="39" t="s">
        <v>1270</v>
      </c>
      <c r="E411" s="39" t="s">
        <v>1847</v>
      </c>
      <c r="F411" s="39" t="s">
        <v>94</v>
      </c>
      <c r="G411" s="51" t="str">
        <f>VLOOKUP(F411,glossary!H:L,2,FALSE)</f>
        <v>Study area</v>
      </c>
      <c r="H411" s="39" t="s">
        <v>94</v>
      </c>
      <c r="I411" s="57" t="str">
        <f t="shared" si="20"/>
        <v>study_area_tl_pl</v>
      </c>
      <c r="J411" s="51" t="s">
        <v>1249</v>
      </c>
      <c r="K411" s="51" t="str">
        <f>VLOOKUP(F411,glossary!H:L,5,FALSE)</f>
        <v>A unique research, inventory or monitoring area (spatial boundary) within a project (there may be multiple study areas within a single project) (recorded as 'Study Area Name').</v>
      </c>
      <c r="L411" s="39" t="s">
        <v>1176</v>
      </c>
      <c r="M411" s="39" t="str">
        <f t="shared" si="21"/>
        <v>{{ study_area_tl_pl }}</v>
      </c>
      <c r="N411" t="s">
        <v>902</v>
      </c>
      <c r="O411" s="13" t="s">
        <v>1907</v>
      </c>
      <c r="P411" t="s">
        <v>4742</v>
      </c>
      <c r="Q411" t="str">
        <f t="shared" si="22"/>
        <v xml:space="preserve">    study_area_tl_pl: "&lt;a href=\"09_glossary.html#study_area\" target=\"_blank\" data-bs-toggle=\"tooltip\" data-bs-title=\"Study area: 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v>
      </c>
      <c r="R411" t="b" cm="1">
        <f t="array" ref="R411">SUMPRODUCT(--EXACT($J$2:$J$485,J411))&gt;1</f>
        <v>0</v>
      </c>
      <c r="S411" t="s">
        <v>5265</v>
      </c>
    </row>
    <row r="412" spans="1:19">
      <c r="A412" s="39">
        <v>3</v>
      </c>
      <c r="B412" s="39" t="s">
        <v>1481</v>
      </c>
      <c r="C412" s="39"/>
      <c r="D412" s="39" t="s">
        <v>1271</v>
      </c>
      <c r="E412" s="39" t="s">
        <v>1016</v>
      </c>
      <c r="F412" s="39" t="s">
        <v>94</v>
      </c>
      <c r="G412" s="51" t="str">
        <f>VLOOKUP(F412,glossary!H:L,2,FALSE)</f>
        <v>Study area</v>
      </c>
      <c r="H412" s="43" t="s">
        <v>94</v>
      </c>
      <c r="I412" s="57" t="str">
        <f t="shared" si="20"/>
        <v>study_area_tu</v>
      </c>
      <c r="J412" s="54" t="s">
        <v>95</v>
      </c>
      <c r="K412" s="51" t="str">
        <f>VLOOKUP(F412,glossary!H:L,5,FALSE)</f>
        <v>A unique research, inventory or monitoring area (spatial boundary) within a project (there may be multiple study areas within a single project) (recorded as 'Study Area Name').</v>
      </c>
      <c r="L412" t="s">
        <v>1550</v>
      </c>
      <c r="M412" s="39" t="str">
        <f t="shared" si="21"/>
        <v>{{ study_area_tu }}</v>
      </c>
      <c r="N412" t="s">
        <v>902</v>
      </c>
      <c r="O412" s="13" t="s">
        <v>1907</v>
      </c>
      <c r="P412" t="s">
        <v>4742</v>
      </c>
      <c r="Q412" t="str">
        <f t="shared" si="22"/>
        <v xml:space="preserve">    study_area_tu: "&lt;a href=\"09_glossary.html#study_area\" target=\"_blank\" data-bs-toggle=\"tooltip\" data-bs-title=\"Study area: A unique research, inventory or monitoring area (spatial boundary) within a project (there may be multiple study areas within a single project) (recorded as 'Study Area Name').\"&gt;Study area&lt;button type=\"button\" class=\"btn btn-bd-tip-info-hidden btn-sm position-relative\"&gt;.&lt;span class=\"position-absolute top-0 start-100 translate-middle\"&gt;{{ icon_info }}&lt;/span&gt;&lt;/button&gt;&lt;/a&gt;"</v>
      </c>
      <c r="R412" t="b" cm="1">
        <f t="array" ref="R412">SUMPRODUCT(--EXACT($J$2:$J$485,J412))&gt;1</f>
        <v>0</v>
      </c>
      <c r="S412" t="s">
        <v>5266</v>
      </c>
    </row>
    <row r="413" spans="1:19">
      <c r="A413" s="39">
        <v>1</v>
      </c>
      <c r="B413" s="39" t="s">
        <v>1127</v>
      </c>
      <c r="C413" s="39" t="s">
        <v>429</v>
      </c>
      <c r="D413" s="39" t="s">
        <v>1271</v>
      </c>
      <c r="E413" s="39" t="s">
        <v>1847</v>
      </c>
      <c r="F413" s="39" t="s">
        <v>94</v>
      </c>
      <c r="G413" s="51" t="str">
        <f>VLOOKUP(F413,glossary!H:L,2,FALSE)</f>
        <v>Study area</v>
      </c>
      <c r="H413" s="39" t="s">
        <v>94</v>
      </c>
      <c r="I413" s="57" t="str">
        <f t="shared" si="20"/>
        <v>study_area_tu_pl</v>
      </c>
      <c r="J413" s="51" t="s">
        <v>1237</v>
      </c>
      <c r="K413" s="51" t="str">
        <f>VLOOKUP(F413,glossary!H:L,5,FALSE)</f>
        <v>A unique research, inventory or monitoring area (spatial boundary) within a project (there may be multiple study areas within a single project) (recorded as 'Study Area Name').</v>
      </c>
      <c r="L413" s="39" t="s">
        <v>1150</v>
      </c>
      <c r="M413" s="39" t="str">
        <f t="shared" si="21"/>
        <v>{{ study_area_tu_pl }}</v>
      </c>
      <c r="N413" t="s">
        <v>902</v>
      </c>
      <c r="O413" s="13" t="s">
        <v>1907</v>
      </c>
      <c r="P413" t="s">
        <v>4742</v>
      </c>
      <c r="Q413" t="str">
        <f t="shared" si="22"/>
        <v xml:space="preserve">    study_area_tu_pl: "&lt;a href=\"09_glossary.html#study_area\" target=\"_blank\" data-bs-toggle=\"tooltip\" data-bs-title=\"Study area: A unique research, inventory or monitoring area (spatial boundary) within a project (there may be multiple study areas within a single project) (recorded as 'Study Area Name').\"&gt;Study areas&lt;button type=\"button\" class=\"btn btn-bd-tip-info-hidden btn-sm position-relative\"&gt;.&lt;span class=\"position-absolute top-0 start-100 translate-middle\"&gt;{{ icon_info }}&lt;/span&gt;&lt;/button&gt;&lt;/a&gt;"</v>
      </c>
      <c r="R413" t="b" cm="1">
        <f t="array" ref="R413">SUMPRODUCT(--EXACT($J$2:$J$485,J413))&gt;1</f>
        <v>0</v>
      </c>
      <c r="S413" t="s">
        <v>5267</v>
      </c>
    </row>
    <row r="414" spans="1:19">
      <c r="A414" s="39">
        <v>3</v>
      </c>
      <c r="B414" s="39" t="s">
        <v>1481</v>
      </c>
      <c r="C414" s="39"/>
      <c r="D414" s="39" t="s">
        <v>1271</v>
      </c>
      <c r="E414" s="39" t="s">
        <v>1016</v>
      </c>
      <c r="F414" s="39" t="s">
        <v>520</v>
      </c>
      <c r="G414" s="51" t="str">
        <f>VLOOKUP(F414,glossary!H:L,2,FALSE)</f>
        <v>Survey Design Description</v>
      </c>
      <c r="H414" s="43" t="s">
        <v>520</v>
      </c>
      <c r="I414" s="57" t="str">
        <f t="shared" si="20"/>
        <v>survey_design_description_tu</v>
      </c>
      <c r="J414" s="54" t="s">
        <v>765</v>
      </c>
      <c r="K414" s="51" t="str">
        <f>VLOOKUP(F414,glossary!H:L,5,FALSE)</f>
        <v>A description of any additional details about the Survey Design.</v>
      </c>
      <c r="L414" t="s">
        <v>1544</v>
      </c>
      <c r="M414" s="39" t="str">
        <f t="shared" si="21"/>
        <v>{{ survey_design_description_tu }}</v>
      </c>
      <c r="N414" t="s">
        <v>902</v>
      </c>
      <c r="O414" s="13" t="s">
        <v>1907</v>
      </c>
      <c r="P414" t="s">
        <v>4742</v>
      </c>
      <c r="Q414" t="str">
        <f t="shared" si="22"/>
        <v xml:space="preserve">    survey_design_description_tu: "&lt;a href=\"09_glossary.html#survey_design_description\" target=\"_blank\" data-bs-toggle=\"tooltip\" data-bs-title=\"Survey Design Description: A description of any additional details about the Survey Design.\"&gt;Survey Design Description&lt;button type=\"button\" class=\"btn btn-bd-tip-info-hidden btn-sm position-relative\"&gt;.&lt;span class=\"position-absolute top-0 start-100 translate-middle\"&gt;{{ icon_info }}&lt;/span&gt;&lt;/button&gt;&lt;/a&gt;"</v>
      </c>
      <c r="R414" t="b" cm="1">
        <f t="array" ref="R414">SUMPRODUCT(--EXACT($J$2:$J$485,J414))&gt;1</f>
        <v>0</v>
      </c>
      <c r="S414" t="s">
        <v>5268</v>
      </c>
    </row>
    <row r="415" spans="1:19">
      <c r="A415" s="39">
        <v>3</v>
      </c>
      <c r="B415" s="39" t="s">
        <v>1481</v>
      </c>
      <c r="C415" s="39"/>
      <c r="D415" s="39" t="s">
        <v>1271</v>
      </c>
      <c r="E415" s="39" t="s">
        <v>1016</v>
      </c>
      <c r="F415" s="39" t="s">
        <v>519</v>
      </c>
      <c r="G415" s="51" t="str">
        <f>VLOOKUP(F415,glossary!H:L,2,FALSE)</f>
        <v>Survey Design</v>
      </c>
      <c r="H415" s="43" t="s">
        <v>519</v>
      </c>
      <c r="I415" s="57" t="str">
        <f t="shared" si="20"/>
        <v>survey_design_tu</v>
      </c>
      <c r="J415" s="54" t="s">
        <v>730</v>
      </c>
      <c r="K415" s="51" t="str">
        <f>VLOOKUP(F415,glossary!H:L,5,FALSE)</f>
        <v>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v>
      </c>
      <c r="L415" t="s">
        <v>1545</v>
      </c>
      <c r="M415" s="39" t="str">
        <f t="shared" si="21"/>
        <v>{{ survey_design_tu }}</v>
      </c>
      <c r="N415" t="s">
        <v>902</v>
      </c>
      <c r="O415" s="13" t="s">
        <v>1907</v>
      </c>
      <c r="P415" t="s">
        <v>4742</v>
      </c>
      <c r="Q415" t="str">
        <f t="shared" si="22"/>
        <v xml:space="preserve">    survey_design_tu: "&lt;a href=\"09_glossary.html#survey_design\" target=\"_blank\" data-bs-toggle=\"tooltip\" data-bs-title=\"Survey 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Design&lt;button type=\"button\" class=\"btn btn-bd-tip-info-hidden btn-sm position-relative\"&gt;.&lt;span class=\"position-absolute top-0 start-100 translate-middle\"&gt;{{ icon_info }}&lt;/span&gt;&lt;/button&gt;&lt;/a&gt;"</v>
      </c>
      <c r="R415" t="b" cm="1">
        <f t="array" ref="R415">SUMPRODUCT(--EXACT($J$2:$J$485,J415))&gt;1</f>
        <v>0</v>
      </c>
      <c r="S415" t="s">
        <v>5269</v>
      </c>
    </row>
    <row r="416" spans="1:19">
      <c r="A416" s="39">
        <v>1</v>
      </c>
      <c r="B416" s="39" t="s">
        <v>1127</v>
      </c>
      <c r="C416" s="39" t="s">
        <v>0</v>
      </c>
      <c r="D416" s="39" t="s">
        <v>1271</v>
      </c>
      <c r="E416" s="39" t="s">
        <v>1847</v>
      </c>
      <c r="F416" s="39" t="s">
        <v>519</v>
      </c>
      <c r="G416" s="51" t="str">
        <f>VLOOKUP(F416,glossary!H:L,2,FALSE)</f>
        <v>Survey Design</v>
      </c>
      <c r="H416" s="39" t="s">
        <v>519</v>
      </c>
      <c r="I416" s="57" t="str">
        <f t="shared" si="20"/>
        <v>survey_design_tu_pl</v>
      </c>
      <c r="J416" s="51" t="s">
        <v>1239</v>
      </c>
      <c r="K416" s="51" t="str">
        <f>VLOOKUP(F416,glossary!H:L,5,FALSE)</f>
        <v>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v>
      </c>
      <c r="L416" s="39" t="s">
        <v>1173</v>
      </c>
      <c r="M416" s="39" t="str">
        <f t="shared" si="21"/>
        <v>{{ survey_design_tu_pl }}</v>
      </c>
      <c r="N416" t="s">
        <v>902</v>
      </c>
      <c r="O416" s="13" t="s">
        <v>1907</v>
      </c>
      <c r="P416" t="s">
        <v>4742</v>
      </c>
      <c r="Q416" t="str">
        <f t="shared" si="22"/>
        <v xml:space="preserve">    survey_design_tu_pl: "&lt;a href=\"09_glossary.html#survey_design\" target=\"_blank\" data-bs-toggle=\"tooltip\" data-bs-title=\"Survey Design: The spatial arrangement of remote cameras within the study area for an individual survey. If 'Hierarchical (multiple)*/*,' include additional details in the Survey Design Description. &lt;br&gt; &lt;br&gt; Note that we refer to different configurations of cameras more generally as study design and sampling design; however, the term 'Survey Design' refers to study design as it applies to an individual survey. There may be multiple Survey Designs for surveys within a project; if this occurs, the Survey Design. should be reported separately for each survey.\"&gt;Survey Designs&lt;button type=\"button\" class=\"btn btn-bd-tip-info-hidden btn-sm position-relative\"&gt;.&lt;span class=\"position-absolute top-0 start-100 translate-middle\"&gt;{{ icon_info }}&lt;/span&gt;&lt;/button&gt;&lt;/a&gt;"</v>
      </c>
      <c r="R416" t="b" cm="1">
        <f t="array" ref="R416">SUMPRODUCT(--EXACT($J$2:$J$485,J416))&gt;1</f>
        <v>0</v>
      </c>
      <c r="S416" t="s">
        <v>5270</v>
      </c>
    </row>
    <row r="417" spans="1:19">
      <c r="A417" s="39">
        <v>3</v>
      </c>
      <c r="B417" s="39" t="s">
        <v>1481</v>
      </c>
      <c r="C417" s="39"/>
      <c r="D417" s="39" t="s">
        <v>1271</v>
      </c>
      <c r="E417" s="39" t="s">
        <v>1016</v>
      </c>
      <c r="F417" s="39" t="s">
        <v>521</v>
      </c>
      <c r="G417" s="51" t="str">
        <f>VLOOKUP(F417,glossary!H:L,2,FALSE)</f>
        <v>Survey Name</v>
      </c>
      <c r="H417" s="43" t="s">
        <v>521</v>
      </c>
      <c r="I417" s="57" t="str">
        <f t="shared" si="20"/>
        <v>survey_name_tu</v>
      </c>
      <c r="J417" s="54" t="s">
        <v>731</v>
      </c>
      <c r="K417" s="51" t="str">
        <f>VLOOKUP(F417,glossary!H:L,5,FALSE)</f>
        <v>A unique alphanumeric identifier for each survey period (e.g., 'fortmc_001').</v>
      </c>
      <c r="L417" t="s">
        <v>1543</v>
      </c>
      <c r="M417" s="39" t="str">
        <f t="shared" si="21"/>
        <v>{{ survey_name_tu }}</v>
      </c>
      <c r="N417" t="s">
        <v>902</v>
      </c>
      <c r="O417" s="13" t="s">
        <v>1907</v>
      </c>
      <c r="P417" t="s">
        <v>4742</v>
      </c>
      <c r="Q417" t="str">
        <f t="shared" si="22"/>
        <v xml:space="preserve">    survey_name_tu: "&lt;a href=\"09_glossary.html#survey_name\" target=\"_blank\" data-bs-toggle=\"tooltip\" data-bs-title=\"Survey Name: A unique alphanumeric identifier for each survey period (e.g., 'fortmc_001').\"&gt;Survey Name&lt;button type=\"button\" class=\"btn btn-bd-tip-info-hidden btn-sm position-relative\"&gt;.&lt;span class=\"position-absolute top-0 start-100 translate-middle\"&gt;{{ icon_info }}&lt;/span&gt;&lt;/button&gt;&lt;/a&gt;"</v>
      </c>
      <c r="R417" t="b" cm="1">
        <f t="array" ref="R417">SUMPRODUCT(--EXACT($J$2:$J$485,J417))&gt;1</f>
        <v>0</v>
      </c>
      <c r="S417" t="s">
        <v>5271</v>
      </c>
    </row>
    <row r="418" spans="1:19">
      <c r="A418" s="39">
        <v>1</v>
      </c>
      <c r="B418" s="39" t="s">
        <v>1127</v>
      </c>
      <c r="C418" s="39" t="s">
        <v>0</v>
      </c>
      <c r="D418" s="39" t="s">
        <v>1270</v>
      </c>
      <c r="E418" s="39" t="s">
        <v>1841</v>
      </c>
      <c r="F418" s="39" t="s">
        <v>522</v>
      </c>
      <c r="G418" s="51" t="str">
        <f>VLOOKUP(F418,glossary!H:L,2,FALSE)</f>
        <v>Survey Objectives</v>
      </c>
      <c r="H418" s="39" t="s">
        <v>522</v>
      </c>
      <c r="I418" s="57" t="str">
        <f t="shared" si="20"/>
        <v>survey_objectives_tl_abrv</v>
      </c>
      <c r="J418" s="51" t="s">
        <v>40</v>
      </c>
      <c r="K418" s="51" t="str">
        <f>VLOOKUP(F418,glossary!H:L,5,FALSE)</f>
        <v>The specific objectives of each survey within a project, including the Target Species, the state variables (e.g., occupancy, density), and proposed modelling approach(es). Survey Objectives should be specific, measurable, achievable, relevant, and time-bound (i.e., SMART).</v>
      </c>
      <c r="L418" s="39" t="s">
        <v>1802</v>
      </c>
      <c r="M418" s="39" t="str">
        <f t="shared" si="21"/>
        <v>{{ survey_objectives_tl_abrv }}</v>
      </c>
      <c r="N418" t="s">
        <v>902</v>
      </c>
      <c r="O418" s="13" t="s">
        <v>1907</v>
      </c>
      <c r="P418" t="s">
        <v>4742</v>
      </c>
      <c r="Q418" t="str">
        <f t="shared" si="22"/>
        <v xml:space="preserve">    survey_objectives_tl_abrv: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v>
      </c>
      <c r="R418" t="b" cm="1">
        <f t="array" ref="R418">SUMPRODUCT(--EXACT($J$2:$J$485,J418))&gt;1</f>
        <v>0</v>
      </c>
      <c r="S418" t="s">
        <v>5272</v>
      </c>
    </row>
    <row r="419" spans="1:19">
      <c r="A419" s="39">
        <v>1</v>
      </c>
      <c r="B419" s="39" t="s">
        <v>1127</v>
      </c>
      <c r="C419" s="39" t="s">
        <v>0</v>
      </c>
      <c r="D419" s="39" t="s">
        <v>1270</v>
      </c>
      <c r="E419" s="39" t="s">
        <v>1848</v>
      </c>
      <c r="F419" s="39" t="s">
        <v>522</v>
      </c>
      <c r="G419" s="51" t="str">
        <f>VLOOKUP(F419,glossary!H:L,2,FALSE)</f>
        <v>Survey Objectives</v>
      </c>
      <c r="H419" s="39" t="s">
        <v>522</v>
      </c>
      <c r="I419" s="57" t="str">
        <f t="shared" si="20"/>
        <v>survey_objectives_tl_abrv_pl</v>
      </c>
      <c r="J419" s="51" t="s">
        <v>1245</v>
      </c>
      <c r="K419" s="51" t="str">
        <f>VLOOKUP(F419,glossary!H:L,5,FALSE)</f>
        <v>The specific objectives of each survey within a project, including the Target Species, the state variables (e.g., occupancy, density), and proposed modelling approach(es). Survey Objectives should be specific, measurable, achievable, relevant, and time-bound (i.e., SMART).</v>
      </c>
      <c r="L419" s="39" t="s">
        <v>1175</v>
      </c>
      <c r="M419" s="39" t="str">
        <f t="shared" si="21"/>
        <v>{{ survey_objectives_tl_abrv_pl }}</v>
      </c>
      <c r="N419" t="s">
        <v>902</v>
      </c>
      <c r="O419" s="13" t="s">
        <v>1907</v>
      </c>
      <c r="P419" t="s">
        <v>4742</v>
      </c>
      <c r="Q419" t="str">
        <f t="shared" si="22"/>
        <v xml:space="preserve">    survey_objectives_tl_abrv_pl: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v>
      </c>
      <c r="R419" t="b" cm="1">
        <f t="array" ref="R419">SUMPRODUCT(--EXACT($J$2:$J$485,J419))&gt;1</f>
        <v>0</v>
      </c>
      <c r="S419" t="s">
        <v>5273</v>
      </c>
    </row>
    <row r="420" spans="1:19">
      <c r="A420" s="39">
        <v>1</v>
      </c>
      <c r="B420" s="39" t="s">
        <v>1127</v>
      </c>
      <c r="C420" s="39"/>
      <c r="D420" s="39" t="s">
        <v>1270</v>
      </c>
      <c r="E420" s="39" t="s">
        <v>1844</v>
      </c>
      <c r="F420" s="39" t="s">
        <v>522</v>
      </c>
      <c r="G420" s="51" t="str">
        <f>VLOOKUP(F420,glossary!H:L,2,FALSE)</f>
        <v>Survey Objectives</v>
      </c>
      <c r="H420" s="39" t="s">
        <v>522</v>
      </c>
      <c r="I420" s="57" t="str">
        <f t="shared" si="20"/>
        <v>survey_objectives_tl_mod</v>
      </c>
      <c r="J420" s="54" t="s">
        <v>1465</v>
      </c>
      <c r="K420" s="51" t="str">
        <f>VLOOKUP(F420,glossary!H:L,5,FALSE)</f>
        <v>The specific objectives of each survey within a project, including the Target Species, the state variables (e.g., occupancy, density), and proposed modelling approach(es). Survey Objectives should be specific, measurable, achievable, relevant, and time-bound (i.e., SMART).</v>
      </c>
      <c r="L420" s="52" t="s">
        <v>1466</v>
      </c>
      <c r="M420" s="39" t="str">
        <f t="shared" si="21"/>
        <v>{{ survey_objectives_tl_mod }}</v>
      </c>
      <c r="N420" t="s">
        <v>902</v>
      </c>
      <c r="O420" s="13" t="s">
        <v>1907</v>
      </c>
      <c r="P420" t="s">
        <v>4742</v>
      </c>
      <c r="Q420" t="str">
        <f t="shared" si="22"/>
        <v xml:space="preserve">    survey_objectives_tl_mod: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SMART).\"&gt;study objectives&lt;button type=\"button\" class=\"btn btn-bd-tip-info-hidden btn-sm position-relative\"&gt;.&lt;span class=\"position-absolute top-0 start-100 translate-middle\"&gt;{{ icon_info }}&lt;/span&gt;&lt;/button&gt;&lt;/a&gt;"</v>
      </c>
      <c r="R420" t="b">
        <v>0</v>
      </c>
      <c r="S420" t="s">
        <v>5274</v>
      </c>
    </row>
    <row r="421" spans="1:19">
      <c r="A421" s="39">
        <v>2</v>
      </c>
      <c r="B421" s="39" t="s">
        <v>1488</v>
      </c>
      <c r="C421" s="39"/>
      <c r="D421" s="39" t="s">
        <v>1271</v>
      </c>
      <c r="E421" s="39" t="s">
        <v>1016</v>
      </c>
      <c r="F421" s="39" t="s">
        <v>522</v>
      </c>
      <c r="G421" s="51" t="str">
        <f>VLOOKUP(F421,glossary!H:L,2,FALSE)</f>
        <v>Survey Objectives</v>
      </c>
      <c r="H421" s="39" t="s">
        <v>522</v>
      </c>
      <c r="I421" s="57" t="str">
        <f t="shared" si="20"/>
        <v>survey_objectives_tu</v>
      </c>
      <c r="J421" s="51" t="s">
        <v>1463</v>
      </c>
      <c r="K421" s="51" t="str">
        <f>VLOOKUP(F421,glossary!H:L,5,FALSE)</f>
        <v>The specific objectives of each survey within a project, including the Target Species, the state variables (e.g., occupancy, density), and proposed modelling approach(es). Survey Objectives should be specific, measurable, achievable, relevant, and time-bound (i.e., SMART).</v>
      </c>
      <c r="L421" s="39" t="s">
        <v>1464</v>
      </c>
      <c r="M421" s="39" t="str">
        <f t="shared" si="21"/>
        <v>{{ survey_objectives_tu }}</v>
      </c>
      <c r="N421" t="s">
        <v>902</v>
      </c>
      <c r="O421" s="13" t="s">
        <v>1907</v>
      </c>
      <c r="P421" t="s">
        <v>4742</v>
      </c>
      <c r="Q421" t="str">
        <f t="shared" si="22"/>
        <v xml:space="preserve">    survey_objectives_tu: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SMART).\"&gt;Survey Objective&lt;button type=\"button\" class=\"btn btn-bd-tip-info-hidden btn-sm position-relative\"&gt;.&lt;span class=\"position-absolute top-0 start-100 translate-middle\"&gt;{{ icon_info }}&lt;/span&gt;&lt;/button&gt;&lt;/a&gt;"</v>
      </c>
      <c r="R421" t="b" cm="1">
        <f t="array" ref="R421">SUMPRODUCT(--EXACT($J$2:$J$485,J421))&gt;1</f>
        <v>0</v>
      </c>
      <c r="S421" t="s">
        <v>5275</v>
      </c>
    </row>
    <row r="422" spans="1:19">
      <c r="A422" s="39">
        <v>1</v>
      </c>
      <c r="B422" s="39" t="s">
        <v>1127</v>
      </c>
      <c r="C422" s="39" t="s">
        <v>0</v>
      </c>
      <c r="D422" s="39" t="s">
        <v>1271</v>
      </c>
      <c r="E422" s="39" t="s">
        <v>1841</v>
      </c>
      <c r="F422" s="39" t="s">
        <v>522</v>
      </c>
      <c r="G422" s="51" t="str">
        <f>VLOOKUP(F422,glossary!H:L,2,FALSE)</f>
        <v>Survey Objectives</v>
      </c>
      <c r="H422" s="39" t="s">
        <v>522</v>
      </c>
      <c r="I422" s="57" t="str">
        <f t="shared" si="20"/>
        <v>survey_objectives_tu_abrv</v>
      </c>
      <c r="J422" s="51" t="s">
        <v>825</v>
      </c>
      <c r="K422" s="51" t="str">
        <f>VLOOKUP(F422,glossary!H:L,5,FALSE)</f>
        <v>The specific objectives of each survey within a project, including the Target Species, the state variables (e.g., occupancy, density), and proposed modelling approach(es). Survey Objectives should be specific, measurable, achievable, relevant, and time-bound (i.e., SMART).</v>
      </c>
      <c r="L422" s="39" t="s">
        <v>1801</v>
      </c>
      <c r="M422" s="39" t="str">
        <f t="shared" si="21"/>
        <v>{{ survey_objectives_tu_abrv }}</v>
      </c>
      <c r="N422" t="s">
        <v>902</v>
      </c>
      <c r="O422" s="13" t="s">
        <v>1907</v>
      </c>
      <c r="P422" t="s">
        <v>4742</v>
      </c>
      <c r="Q422" t="str">
        <f t="shared" si="22"/>
        <v xml:space="preserve">    survey_objectives_tu_abrv: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SMART).\"&gt;Objective&lt;button type=\"button\" class=\"btn btn-bd-tip-info-hidden btn-sm position-relative\"&gt;.&lt;span class=\"position-absolute top-0 start-100 translate-middle\"&gt;{{ icon_info }}&lt;/span&gt;&lt;/button&gt;&lt;/a&gt;"</v>
      </c>
      <c r="R422" t="b" cm="1">
        <f t="array" ref="R422">SUMPRODUCT(--EXACT($J$2:$J$485,J422))&gt;1</f>
        <v>0</v>
      </c>
      <c r="S422" t="s">
        <v>5276</v>
      </c>
    </row>
    <row r="423" spans="1:19">
      <c r="A423" s="39">
        <v>1</v>
      </c>
      <c r="B423" s="39" t="s">
        <v>1127</v>
      </c>
      <c r="C423" s="39" t="s">
        <v>0</v>
      </c>
      <c r="D423" s="39" t="s">
        <v>1271</v>
      </c>
      <c r="E423" s="39" t="s">
        <v>1848</v>
      </c>
      <c r="F423" s="39" t="s">
        <v>522</v>
      </c>
      <c r="G423" s="51" t="str">
        <f>VLOOKUP(F423,glossary!H:L,2,FALSE)</f>
        <v>Survey Objectives</v>
      </c>
      <c r="H423" s="39" t="s">
        <v>522</v>
      </c>
      <c r="I423" s="57" t="str">
        <f t="shared" si="20"/>
        <v>survey_objectives_tu_abrv_pl</v>
      </c>
      <c r="J423" s="51" t="s">
        <v>1223</v>
      </c>
      <c r="K423" s="51" t="str">
        <f>VLOOKUP(F423,glossary!H:L,5,FALSE)</f>
        <v>The specific objectives of each survey within a project, including the Target Species, the state variables (e.g., occupancy, density), and proposed modelling approach(es). Survey Objectives should be specific, measurable, achievable, relevant, and time-bound (i.e., SMART).</v>
      </c>
      <c r="L423" s="39" t="s">
        <v>1174</v>
      </c>
      <c r="M423" s="39" t="str">
        <f t="shared" si="21"/>
        <v>{{ survey_objectives_tu_abrv_pl }}</v>
      </c>
      <c r="N423" t="s">
        <v>902</v>
      </c>
      <c r="O423" s="13" t="s">
        <v>1907</v>
      </c>
      <c r="P423" t="s">
        <v>4742</v>
      </c>
      <c r="Q423" t="str">
        <f t="shared" si="22"/>
        <v xml:space="preserve">    survey_objectives_tu_abrv_pl: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SMART).\"&gt;Objectives&lt;button type=\"button\" class=\"btn btn-bd-tip-info-hidden btn-sm position-relative\"&gt;.&lt;span class=\"position-absolute top-0 start-100 translate-middle\"&gt;{{ icon_info }}&lt;/span&gt;&lt;/button&gt;&lt;/a&gt;"</v>
      </c>
      <c r="R423" t="b" cm="1">
        <f t="array" ref="R423">SUMPRODUCT(--EXACT($J$2:$J$485,J423))&gt;1</f>
        <v>0</v>
      </c>
      <c r="S423" t="s">
        <v>5277</v>
      </c>
    </row>
    <row r="424" spans="1:19">
      <c r="A424" s="39">
        <v>3</v>
      </c>
      <c r="B424" s="39" t="s">
        <v>1481</v>
      </c>
      <c r="C424" s="39"/>
      <c r="D424" s="39" t="s">
        <v>1271</v>
      </c>
      <c r="E424" s="39" t="s">
        <v>1847</v>
      </c>
      <c r="F424" s="39" t="s">
        <v>522</v>
      </c>
      <c r="G424" s="51" t="str">
        <f>VLOOKUP(F424,glossary!H:L,2,FALSE)</f>
        <v>Survey Objectives</v>
      </c>
      <c r="H424" s="43" t="s">
        <v>522</v>
      </c>
      <c r="I424" s="57" t="str">
        <f t="shared" si="20"/>
        <v>survey_objectives_tu_pl</v>
      </c>
      <c r="J424" s="54" t="s">
        <v>732</v>
      </c>
      <c r="K424" s="51" t="str">
        <f>VLOOKUP(F424,glossary!H:L,5,FALSE)</f>
        <v>The specific objectives of each survey within a project, including the Target Species, the state variables (e.g., occupancy, density), and proposed modelling approach(es). Survey Objectives should be specific, measurable, achievable, relevant, and time-bound (i.e., SMART).</v>
      </c>
      <c r="L424" t="s">
        <v>1542</v>
      </c>
      <c r="M424" s="39" t="str">
        <f t="shared" si="21"/>
        <v>{{ survey_objectives_tu_pl }}</v>
      </c>
      <c r="N424" t="s">
        <v>902</v>
      </c>
      <c r="O424" s="13" t="s">
        <v>1907</v>
      </c>
      <c r="P424" t="s">
        <v>4742</v>
      </c>
      <c r="Q424" t="str">
        <f t="shared" si="22"/>
        <v xml:space="preserve">    survey_objectives_tu_pl: "&lt;a href=\"09_glossary.html#survey_objectives\" target=\"_blank\" data-bs-toggle=\"tooltip\" data-bs-title=\"Survey Objectives: The specific objectives of each survey within a project, including the Target Species, the state variables (e.g., occupancy, density), and proposed modelling approach(es). Survey Objectives should be specific, measurable, achievable, relevant, and time-bound (i.e., SMART).\"&gt;Survey Objectives&lt;button type=\"button\" class=\"btn btn-bd-tip-info-hidden btn-sm position-relative\"&gt;.&lt;span class=\"position-absolute top-0 start-100 translate-middle\"&gt;{{ icon_info }}&lt;/span&gt;&lt;/button&gt;&lt;/a&gt;"</v>
      </c>
      <c r="R424" t="b" cm="1">
        <f t="array" ref="R424">SUMPRODUCT(--EXACT($J$2:$J$485,J424))&gt;1</f>
        <v>0</v>
      </c>
      <c r="S424" t="s">
        <v>5278</v>
      </c>
    </row>
    <row r="425" spans="1:19">
      <c r="A425" s="39">
        <v>2</v>
      </c>
      <c r="B425" s="39" t="s">
        <v>1488</v>
      </c>
      <c r="C425" s="39"/>
      <c r="D425" s="39" t="s">
        <v>1270</v>
      </c>
      <c r="E425" s="39" t="s">
        <v>1016</v>
      </c>
      <c r="F425" s="39" t="s">
        <v>518</v>
      </c>
      <c r="G425" s="51" t="str">
        <f>VLOOKUP(F425,glossary!H:L,2,FALSE)</f>
        <v>Survey</v>
      </c>
      <c r="H425" s="39" t="s">
        <v>518</v>
      </c>
      <c r="I425" s="57" t="str">
        <f t="shared" si="20"/>
        <v>survey_tl</v>
      </c>
      <c r="J425" s="51" t="s">
        <v>518</v>
      </c>
      <c r="K425" s="51" t="str">
        <f>VLOOKUP(F425,glossary!H:L,5,FALSE)</f>
        <v>A unique deployment period (temporal extent) within a project (recorded as 'Survey Name').</v>
      </c>
      <c r="L425" s="39" t="s">
        <v>1547</v>
      </c>
      <c r="M425" s="39" t="str">
        <f t="shared" si="21"/>
        <v>{{ survey_tl }}</v>
      </c>
      <c r="N425" t="s">
        <v>902</v>
      </c>
      <c r="O425" s="13" t="s">
        <v>1907</v>
      </c>
      <c r="P425" t="s">
        <v>4742</v>
      </c>
      <c r="Q425" t="str">
        <f t="shared" ref="Q425:Q456" si="23">IF(K425&lt;&gt;"-",("    "&amp;I425&amp;": "&amp;""""&amp;"&lt;a href=\"&amp;""""&amp;"09_glossary.html#"&amp;H425&amp;N425&amp;G425&amp;": "&amp;K425&amp;O425&amp;J425&amp;P425&amp;""""),"-")</f>
        <v xml:space="preserve">    survey_tl: "&lt;a href=\"09_glossary.html#survey\" target=\"_blank\" data-bs-toggle=\"tooltip\" data-bs-title=\"Survey: A unique deployment period (temporal extent) within a project (recorded as 'Survey Name').\"&gt;survey&lt;button type=\"button\" class=\"btn btn-bd-tip-info-hidden btn-sm position-relative\"&gt;.&lt;span class=\"position-absolute top-0 start-100 translate-middle\"&gt;{{ icon_info }}&lt;/span&gt;&lt;/button&gt;&lt;/a&gt;"</v>
      </c>
      <c r="R425" t="b" cm="1">
        <f t="array" ref="R425">SUMPRODUCT(--EXACT($J$2:$J$485,J425))&gt;1</f>
        <v>0</v>
      </c>
      <c r="S425" t="s">
        <v>5279</v>
      </c>
    </row>
    <row r="426" spans="1:19">
      <c r="A426" s="39">
        <v>1</v>
      </c>
      <c r="B426" s="39" t="s">
        <v>1127</v>
      </c>
      <c r="C426" s="39" t="s">
        <v>0</v>
      </c>
      <c r="D426" s="39" t="s">
        <v>1270</v>
      </c>
      <c r="E426" s="39" t="s">
        <v>1847</v>
      </c>
      <c r="F426" s="39" t="s">
        <v>518</v>
      </c>
      <c r="G426" s="51" t="str">
        <f>VLOOKUP(F426,glossary!H:L,2,FALSE)</f>
        <v>Survey</v>
      </c>
      <c r="H426" s="39" t="s">
        <v>518</v>
      </c>
      <c r="I426" s="57" t="str">
        <f t="shared" si="20"/>
        <v>survey_tl_pl</v>
      </c>
      <c r="J426" s="51" t="s">
        <v>1250</v>
      </c>
      <c r="K426" s="51" t="str">
        <f>VLOOKUP(F426,glossary!H:L,5,FALSE)</f>
        <v>A unique deployment period (temporal extent) within a project (recorded as 'Survey Name').</v>
      </c>
      <c r="L426" s="39" t="s">
        <v>1177</v>
      </c>
      <c r="M426" s="39" t="str">
        <f t="shared" si="21"/>
        <v>{{ survey_tl_pl }}</v>
      </c>
      <c r="N426" t="s">
        <v>902</v>
      </c>
      <c r="O426" s="13" t="s">
        <v>1907</v>
      </c>
      <c r="P426" t="s">
        <v>4742</v>
      </c>
      <c r="Q426" t="str">
        <f t="shared" si="23"/>
        <v xml:space="preserve">    survey_tl_pl: "&lt;a href=\"09_glossary.html#survey\" target=\"_blank\" data-bs-toggle=\"tooltip\" data-bs-title=\"Survey: A unique deployment period (temporal extent) within a project (recorded as 'Survey Name').\"&gt;surveys&lt;button type=\"button\" class=\"btn btn-bd-tip-info-hidden btn-sm position-relative\"&gt;.&lt;span class=\"position-absolute top-0 start-100 translate-middle\"&gt;{{ icon_info }}&lt;/span&gt;&lt;/button&gt;&lt;/a&gt;"</v>
      </c>
      <c r="R426" t="b" cm="1">
        <f t="array" ref="R426">SUMPRODUCT(--EXACT($J$2:$J$485,J426))&gt;1</f>
        <v>0</v>
      </c>
      <c r="S426" t="s">
        <v>5280</v>
      </c>
    </row>
    <row r="427" spans="1:19">
      <c r="A427" s="39">
        <v>2</v>
      </c>
      <c r="B427" s="39" t="s">
        <v>1488</v>
      </c>
      <c r="C427" s="39"/>
      <c r="D427" s="39" t="s">
        <v>1271</v>
      </c>
      <c r="E427" s="39" t="s">
        <v>1016</v>
      </c>
      <c r="F427" s="39" t="s">
        <v>518</v>
      </c>
      <c r="G427" s="51" t="str">
        <f>VLOOKUP(F427,glossary!H:L,2,FALSE)</f>
        <v>Survey</v>
      </c>
      <c r="H427" s="39" t="s">
        <v>518</v>
      </c>
      <c r="I427" s="57" t="str">
        <f t="shared" si="20"/>
        <v>survey_tu</v>
      </c>
      <c r="J427" s="51" t="s">
        <v>533</v>
      </c>
      <c r="K427" s="51" t="str">
        <f>VLOOKUP(F427,glossary!H:L,5,FALSE)</f>
        <v>A unique deployment period (temporal extent) within a project (recorded as 'Survey Name').</v>
      </c>
      <c r="L427" s="39" t="s">
        <v>1546</v>
      </c>
      <c r="M427" s="39" t="str">
        <f t="shared" si="21"/>
        <v>{{ survey_tu }}</v>
      </c>
      <c r="N427" t="s">
        <v>902</v>
      </c>
      <c r="O427" s="13" t="s">
        <v>1907</v>
      </c>
      <c r="P427" t="s">
        <v>4742</v>
      </c>
      <c r="Q427" t="str">
        <f t="shared" si="23"/>
        <v xml:space="preserve">    survey_tu: "&lt;a href=\"09_glossary.html#survey\" target=\"_blank\" data-bs-toggle=\"tooltip\" data-bs-title=\"Survey: A unique deployment period (temporal extent) within a project (recorded as 'Survey Name').\"&gt;Survey&lt;button type=\"button\" class=\"btn btn-bd-tip-info-hidden btn-sm position-relative\"&gt;.&lt;span class=\"position-absolute top-0 start-100 translate-middle\"&gt;{{ icon_info }}&lt;/span&gt;&lt;/button&gt;&lt;/a&gt;"</v>
      </c>
      <c r="R427" t="b" cm="1">
        <f t="array" ref="R427">SUMPRODUCT(--EXACT($J$2:$J$485,J427))&gt;1</f>
        <v>0</v>
      </c>
      <c r="S427" t="s">
        <v>5281</v>
      </c>
    </row>
    <row r="428" spans="1:19">
      <c r="A428" s="39">
        <v>1</v>
      </c>
      <c r="B428" s="39" t="s">
        <v>1127</v>
      </c>
      <c r="C428" s="39" t="s">
        <v>0</v>
      </c>
      <c r="D428" s="39" t="s">
        <v>1271</v>
      </c>
      <c r="E428" s="39" t="s">
        <v>1847</v>
      </c>
      <c r="F428" s="39" t="s">
        <v>518</v>
      </c>
      <c r="G428" s="51" t="str">
        <f>VLOOKUP(F428,glossary!H:L,2,FALSE)</f>
        <v>Survey</v>
      </c>
      <c r="H428" s="39" t="s">
        <v>518</v>
      </c>
      <c r="I428" s="57" t="str">
        <f t="shared" si="20"/>
        <v>survey_tu_pl</v>
      </c>
      <c r="J428" s="51" t="s">
        <v>1238</v>
      </c>
      <c r="K428" s="51" t="str">
        <f>VLOOKUP(F428,glossary!H:L,5,FALSE)</f>
        <v>A unique deployment period (temporal extent) within a project (recorded as 'Survey Name').</v>
      </c>
      <c r="L428" s="39" t="s">
        <v>1151</v>
      </c>
      <c r="M428" s="39" t="str">
        <f t="shared" si="21"/>
        <v>{{ survey_tu_pl }}</v>
      </c>
      <c r="N428" t="s">
        <v>902</v>
      </c>
      <c r="O428" s="13" t="s">
        <v>1907</v>
      </c>
      <c r="P428" t="s">
        <v>4742</v>
      </c>
      <c r="Q428" t="str">
        <f t="shared" si="23"/>
        <v xml:space="preserve">    survey_tu_pl: "&lt;a href=\"09_glossary.html#survey\" target=\"_blank\" data-bs-toggle=\"tooltip\" data-bs-title=\"Survey: A unique deployment period (temporal extent) within a project (recorded as 'Survey Name').\"&gt;Surveys&lt;button type=\"button\" class=\"btn btn-bd-tip-info-hidden btn-sm position-relative\"&gt;.&lt;span class=\"position-absolute top-0 start-100 translate-middle\"&gt;{{ icon_info }}&lt;/span&gt;&lt;/button&gt;&lt;/a&gt;"</v>
      </c>
      <c r="R428" t="b" cm="1">
        <f t="array" ref="R428">SUMPRODUCT(--EXACT($J$2:$J$485,J428))&gt;1</f>
        <v>0</v>
      </c>
      <c r="S428" t="s">
        <v>5282</v>
      </c>
    </row>
    <row r="429" spans="1:19">
      <c r="A429" s="39">
        <v>2</v>
      </c>
      <c r="B429" s="39" t="s">
        <v>1488</v>
      </c>
      <c r="C429" s="39"/>
      <c r="D429" s="39" t="s">
        <v>1270</v>
      </c>
      <c r="E429" s="39" t="s">
        <v>1016</v>
      </c>
      <c r="F429" s="39" t="s">
        <v>241</v>
      </c>
      <c r="G429" s="51" t="str">
        <f>VLOOKUP(F429,glossary!H:L,2,FALSE)</f>
        <v>Tag</v>
      </c>
      <c r="H429" s="39" t="s">
        <v>241</v>
      </c>
      <c r="I429" s="57" t="str">
        <f t="shared" si="20"/>
        <v>tag_tl</v>
      </c>
      <c r="J429" s="51" t="s">
        <v>241</v>
      </c>
      <c r="K429" s="51" t="str">
        <f>VLOOKUP(F429,glossary!H:L,5,FALSE)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L429" s="39" t="s">
        <v>1541</v>
      </c>
      <c r="M429" s="39" t="str">
        <f t="shared" si="21"/>
        <v>{{ tag_tl }}</v>
      </c>
      <c r="N429" t="s">
        <v>902</v>
      </c>
      <c r="O429" s="13" t="s">
        <v>1907</v>
      </c>
      <c r="P429" t="s">
        <v>4742</v>
      </c>
      <c r="Q429" t="str">
        <f t="shared" si="23"/>
        <v xml:space="preserve">    tag_tl: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v>
      </c>
      <c r="R429" t="b" cm="1">
        <f t="array" ref="R429">SUMPRODUCT(--EXACT($J$2:$J$485,J429))&gt;1</f>
        <v>0</v>
      </c>
      <c r="S429" t="s">
        <v>5283</v>
      </c>
    </row>
    <row r="430" spans="1:19">
      <c r="A430" s="39">
        <v>1</v>
      </c>
      <c r="B430" s="39" t="s">
        <v>1127</v>
      </c>
      <c r="C430" s="39" t="s">
        <v>0</v>
      </c>
      <c r="D430" s="39" t="s">
        <v>1270</v>
      </c>
      <c r="E430" s="39" t="s">
        <v>1847</v>
      </c>
      <c r="F430" s="39" t="s">
        <v>241</v>
      </c>
      <c r="G430" s="51" t="str">
        <f>VLOOKUP(F430,glossary!H:L,2,FALSE)</f>
        <v>Tag</v>
      </c>
      <c r="H430" s="39" t="s">
        <v>241</v>
      </c>
      <c r="I430" s="57" t="str">
        <f t="shared" si="20"/>
        <v>tag_tl_pl</v>
      </c>
      <c r="J430" s="51" t="s">
        <v>1251</v>
      </c>
      <c r="K430" s="51" t="str">
        <f>VLOOKUP(F430,glossary!H:L,5,FALSE)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L430" s="39" t="s">
        <v>1178</v>
      </c>
      <c r="M430" s="39" t="str">
        <f t="shared" si="21"/>
        <v>{{ tag_tl_pl }}</v>
      </c>
      <c r="N430" t="s">
        <v>902</v>
      </c>
      <c r="O430" s="13" t="s">
        <v>1907</v>
      </c>
      <c r="P430" t="s">
        <v>4742</v>
      </c>
      <c r="Q430" t="str">
        <f t="shared" si="23"/>
        <v xml:space="preserve">    tag_tl_pl: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v>
      </c>
      <c r="R430" t="b" cm="1">
        <f t="array" ref="R430">SUMPRODUCT(--EXACT($J$2:$J$485,J430))&gt;1</f>
        <v>0</v>
      </c>
      <c r="S430" t="s">
        <v>5284</v>
      </c>
    </row>
    <row r="431" spans="1:19">
      <c r="A431" s="39">
        <v>2</v>
      </c>
      <c r="B431" s="39" t="s">
        <v>1488</v>
      </c>
      <c r="C431" s="39"/>
      <c r="D431" s="39" t="s">
        <v>1271</v>
      </c>
      <c r="E431" s="39" t="s">
        <v>1016</v>
      </c>
      <c r="F431" s="39" t="s">
        <v>241</v>
      </c>
      <c r="G431" s="51" t="str">
        <f>VLOOKUP(F431,glossary!H:L,2,FALSE)</f>
        <v>Tag</v>
      </c>
      <c r="H431" s="39" t="s">
        <v>241</v>
      </c>
      <c r="I431" s="57" t="str">
        <f t="shared" si="20"/>
        <v>tag_tu</v>
      </c>
      <c r="J431" s="51" t="s">
        <v>733</v>
      </c>
      <c r="K431" s="51" t="str">
        <f>VLOOKUP(F431,glossary!H:L,5,FALSE)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L431" s="39" t="s">
        <v>1540</v>
      </c>
      <c r="M431" s="39" t="str">
        <f t="shared" si="21"/>
        <v>{{ tag_tu }}</v>
      </c>
      <c r="N431" t="s">
        <v>902</v>
      </c>
      <c r="O431" s="13" t="s">
        <v>1907</v>
      </c>
      <c r="P431" t="s">
        <v>4742</v>
      </c>
      <c r="Q431" t="str">
        <f t="shared" si="23"/>
        <v xml:space="preserve">    tag_tu: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level).\"&gt;Tag&lt;button type=\"button\" class=\"btn btn-bd-tip-info-hidden btn-sm position-relative\"&gt;.&lt;span class=\"position-absolute top-0 start-100 translate-middle\"&gt;{{ icon_info }}&lt;/span&gt;&lt;/button&gt;&lt;/a&gt;"</v>
      </c>
      <c r="R431" t="b" cm="1">
        <f t="array" ref="R431">SUMPRODUCT(--EXACT($J$2:$J$485,J431))&gt;1</f>
        <v>0</v>
      </c>
      <c r="S431" t="s">
        <v>5285</v>
      </c>
    </row>
    <row r="432" spans="1:19">
      <c r="A432" s="39">
        <v>1</v>
      </c>
      <c r="B432" s="39" t="s">
        <v>1127</v>
      </c>
      <c r="C432" s="39" t="s">
        <v>0</v>
      </c>
      <c r="D432" s="39" t="s">
        <v>1271</v>
      </c>
      <c r="E432" s="39" t="s">
        <v>1847</v>
      </c>
      <c r="F432" s="39" t="s">
        <v>241</v>
      </c>
      <c r="G432" s="51" t="str">
        <f>VLOOKUP(F432,glossary!H:L,2,FALSE)</f>
        <v>Tag</v>
      </c>
      <c r="H432" s="39" t="s">
        <v>241</v>
      </c>
      <c r="I432" s="57" t="str">
        <f t="shared" si="20"/>
        <v>tag_tu_pl</v>
      </c>
      <c r="J432" s="51" t="s">
        <v>1240</v>
      </c>
      <c r="K432" s="51" t="str">
        <f>VLOOKUP(F432,glossary!H:L,5,FALSE)</f>
        <v>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v>
      </c>
      <c r="L432" s="39" t="s">
        <v>1172</v>
      </c>
      <c r="M432" s="39" t="str">
        <f t="shared" si="21"/>
        <v>{{ tag_tu_pl }}</v>
      </c>
      <c r="N432" t="s">
        <v>902</v>
      </c>
      <c r="O432" s="13" t="s">
        <v>1907</v>
      </c>
      <c r="P432" t="s">
        <v>4742</v>
      </c>
      <c r="Q432" t="str">
        <f t="shared" si="23"/>
        <v xml:space="preserve">    tag_tu_pl: "&lt;a href=\"09_glossary.html#tag\" target=\"_blank\" data-bs-toggle=\"tooltip\" data-bs-title=\"Tag: When individuals, or groups of individuals, are categorized within an image, regardless of whether the information applies to all of the individuals in the image. A single tag is applied to categorize one or more individuals with the same combination of characteristics (e.g., Adult Males displaying the same Behaviour). Conversely, multiple tags are applied when individuals in an image differ in their characteristics (e.g., an Adult and a Juvenile, all else remaining equal, are tagged separately). This could also occur for Age Class, Behaviour, Human Transport Mode*/Activity, etc. Since multiple tags can occur for a single image, there may be multiple data rows for the same image (if the Event Type is at the 'Tag' level).\"&gt;Tags&lt;button type=\"button\" class=\"btn btn-bd-tip-info-hidden btn-sm position-relative\"&gt;.&lt;span class=\"position-absolute top-0 start-100 translate-middle\"&gt;{{ icon_info }}&lt;/span&gt;&lt;/button&gt;&lt;/a&gt;"</v>
      </c>
      <c r="R432" t="b" cm="1">
        <f t="array" ref="R432">SUMPRODUCT(--EXACT($J$2:$J$485,J432))&gt;1</f>
        <v>0</v>
      </c>
      <c r="S432" t="s">
        <v>5286</v>
      </c>
    </row>
    <row r="433" spans="1:19">
      <c r="A433" s="39">
        <v>3</v>
      </c>
      <c r="B433" s="39" t="s">
        <v>1481</v>
      </c>
      <c r="C433" s="39"/>
      <c r="D433" s="39" t="s">
        <v>1271</v>
      </c>
      <c r="E433" s="39" t="s">
        <v>1016</v>
      </c>
      <c r="F433" s="39" t="s">
        <v>240</v>
      </c>
      <c r="G433" s="51" t="str">
        <f>VLOOKUP(F433,glossary!H:L,2,FALSE)</f>
        <v>Target Species</v>
      </c>
      <c r="H433" s="43" t="s">
        <v>240</v>
      </c>
      <c r="I433" s="57" t="str">
        <f t="shared" si="20"/>
        <v>target_species_tu</v>
      </c>
      <c r="J433" s="54" t="s">
        <v>734</v>
      </c>
      <c r="K433" s="51" t="str">
        <f>VLOOKUP(F433,glossary!H:L,5,FALSE)</f>
        <v>The common name(s) of the species that the survey was designed to detect.</v>
      </c>
      <c r="L433" t="s">
        <v>1539</v>
      </c>
      <c r="M433" s="39" t="str">
        <f t="shared" si="21"/>
        <v>{{ target_species_tu }}</v>
      </c>
      <c r="N433" t="s">
        <v>902</v>
      </c>
      <c r="O433" s="13" t="s">
        <v>1907</v>
      </c>
      <c r="P433" t="s">
        <v>4742</v>
      </c>
      <c r="Q433" t="str">
        <f t="shared" si="23"/>
        <v xml:space="preserve">    target_species_tu: "&lt;a href=\"09_glossary.html#target_species\" target=\"_blank\" data-bs-toggle=\"tooltip\" data-bs-title=\"Target Species: The common name(s) of the species that the survey was designed to detect.\"&gt;Target Species&lt;button type=\"button\" class=\"btn btn-bd-tip-info-hidden btn-sm position-relative\"&gt;.&lt;span class=\"position-absolute top-0 start-100 translate-middle\"&gt;{{ icon_info }}&lt;/span&gt;&lt;/button&gt;&lt;/a&gt;"</v>
      </c>
      <c r="R433" t="b" cm="1">
        <f t="array" ref="R433">SUMPRODUCT(--EXACT($J$2:$J$485,J433))&gt;1</f>
        <v>0</v>
      </c>
      <c r="S433" t="s">
        <v>5287</v>
      </c>
    </row>
    <row r="434" spans="1:19">
      <c r="A434" s="39">
        <v>3</v>
      </c>
      <c r="B434" s="39" t="s">
        <v>1481</v>
      </c>
      <c r="C434" s="39"/>
      <c r="D434" s="39" t="s">
        <v>1271</v>
      </c>
      <c r="E434" s="39" t="s">
        <v>1016</v>
      </c>
      <c r="F434" s="39" t="s">
        <v>1482</v>
      </c>
      <c r="G434" s="51" t="str">
        <f>VLOOKUP(F434,glossary!H:L,2,FALSE)</f>
        <v>Test Image Taken</v>
      </c>
      <c r="H434" s="43" t="s">
        <v>1482</v>
      </c>
      <c r="I434" s="57" t="str">
        <f t="shared" si="20"/>
        <v>test_image_taken_tu</v>
      </c>
      <c r="J434" s="54" t="s">
        <v>766</v>
      </c>
      <c r="K434" s="51" t="str">
        <f>VLOOKUP(F434,glossary!H:L,5,FALSE)</f>
        <v>Whether a test image (i.e., an image taken from a camera after it has been set up to provide a permanent record of the visit metadata) was taken. Arm the camera, from ~5 m in front, walk towards the camera while holding the Test Image Sheet.</v>
      </c>
      <c r="L434" t="s">
        <v>1536</v>
      </c>
      <c r="M434" s="39" t="str">
        <f t="shared" si="21"/>
        <v>{{ test_image_taken_tu }}</v>
      </c>
      <c r="N434" t="s">
        <v>902</v>
      </c>
      <c r="O434" s="13" t="s">
        <v>1907</v>
      </c>
      <c r="P434" t="s">
        <v>4742</v>
      </c>
      <c r="Q434" t="str">
        <f t="shared" si="23"/>
        <v xml:space="preserve">    test_image_taken_tu: "&lt;a href=\"09_glossary.html#test_image_taken\" target=\"_blank\" data-bs-toggle=\"tooltip\" data-bs-title=\"Test Image Taken: Whether a test image (i.e., an image taken from a camera after it has been set up to provide a permanent record of the visit metadata) was taken. Arm the camera, from ~5 m in front, walk towards the camera while holding the Test Image Sheet.\"&gt;Test Image Taken&lt;button type=\"button\" class=\"btn btn-bd-tip-info-hidden btn-sm position-relative\"&gt;.&lt;span class=\"position-absolute top-0 start-100 translate-middle\"&gt;{{ icon_info }}&lt;/span&gt;&lt;/button&gt;&lt;/a&gt;"</v>
      </c>
      <c r="R434" t="b" cm="1">
        <f t="array" ref="R434">SUMPRODUCT(--EXACT($J$2:$J$485,J434))&gt;1</f>
        <v>0</v>
      </c>
      <c r="S434" t="s">
        <v>5288</v>
      </c>
    </row>
    <row r="435" spans="1:19">
      <c r="A435" s="39">
        <v>3</v>
      </c>
      <c r="B435" s="39" t="s">
        <v>1481</v>
      </c>
      <c r="C435" s="39"/>
      <c r="D435" s="39" t="s">
        <v>1270</v>
      </c>
      <c r="E435" s="39" t="s">
        <v>1016</v>
      </c>
      <c r="F435" s="39" t="s">
        <v>82</v>
      </c>
      <c r="G435" s="51" t="str">
        <f>VLOOKUP(F435,glossary!H:L,2,FALSE)</f>
        <v>Test image</v>
      </c>
      <c r="H435" s="43" t="s">
        <v>82</v>
      </c>
      <c r="I435" s="57" t="str">
        <f t="shared" si="20"/>
        <v>test_image_tl</v>
      </c>
      <c r="J435" s="55" t="s">
        <v>987</v>
      </c>
      <c r="K435" s="51" t="str">
        <f>VLOOKUP(F435,glossary!H:L,5,FALSE)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L435" t="s">
        <v>1538</v>
      </c>
      <c r="M435" s="39" t="str">
        <f t="shared" si="21"/>
        <v>{{ test_image_tl }}</v>
      </c>
      <c r="N435" t="s">
        <v>902</v>
      </c>
      <c r="O435" s="13" t="s">
        <v>1907</v>
      </c>
      <c r="P435" t="s">
        <v>4742</v>
      </c>
      <c r="Q435" t="str">
        <f t="shared" si="23"/>
        <v xml:space="preserve">    test_image_tl: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v>
      </c>
      <c r="R435" t="b" cm="1">
        <f t="array" ref="R435">SUMPRODUCT(--EXACT($J$2:$J$485,J435))&gt;1</f>
        <v>0</v>
      </c>
      <c r="S435" t="s">
        <v>5289</v>
      </c>
    </row>
    <row r="436" spans="1:19">
      <c r="A436" s="39">
        <v>1</v>
      </c>
      <c r="B436" s="39" t="s">
        <v>1127</v>
      </c>
      <c r="C436" s="39" t="s">
        <v>0</v>
      </c>
      <c r="D436" s="39" t="s">
        <v>1270</v>
      </c>
      <c r="E436" s="39" t="s">
        <v>1847</v>
      </c>
      <c r="F436" s="39" t="s">
        <v>82</v>
      </c>
      <c r="G436" s="51" t="str">
        <f>VLOOKUP(F436,glossary!H:L,2,FALSE)</f>
        <v>Test image</v>
      </c>
      <c r="H436" s="43" t="s">
        <v>82</v>
      </c>
      <c r="I436" s="57" t="str">
        <f t="shared" si="20"/>
        <v>test_image_tl_pl</v>
      </c>
      <c r="J436" s="51" t="s">
        <v>1252</v>
      </c>
      <c r="K436" s="51" t="str">
        <f>VLOOKUP(F436,glossary!H:L,5,FALSE)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L436" s="39" t="s">
        <v>1179</v>
      </c>
      <c r="M436" s="39" t="str">
        <f t="shared" si="21"/>
        <v>{{ test_image_tl_pl }}</v>
      </c>
      <c r="N436" t="s">
        <v>902</v>
      </c>
      <c r="O436" s="13" t="s">
        <v>1907</v>
      </c>
      <c r="P436" t="s">
        <v>4742</v>
      </c>
      <c r="Q436" t="str">
        <f t="shared" si="23"/>
        <v xml:space="preserve">    test_image_tl_pl: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v>
      </c>
      <c r="R436" t="b" cm="1">
        <f t="array" ref="R436">SUMPRODUCT(--EXACT($J$2:$J$485,J436))&gt;1</f>
        <v>0</v>
      </c>
      <c r="S436" t="s">
        <v>5290</v>
      </c>
    </row>
    <row r="437" spans="1:19">
      <c r="A437" s="39">
        <v>3</v>
      </c>
      <c r="B437" s="39" t="s">
        <v>1481</v>
      </c>
      <c r="C437" s="39"/>
      <c r="D437" s="39" t="s">
        <v>1271</v>
      </c>
      <c r="E437" s="39" t="s">
        <v>1016</v>
      </c>
      <c r="F437" s="39" t="s">
        <v>82</v>
      </c>
      <c r="G437" s="51" t="str">
        <f>VLOOKUP(F437,glossary!H:L,2,FALSE)</f>
        <v>Test image</v>
      </c>
      <c r="H437" s="43" t="s">
        <v>82</v>
      </c>
      <c r="I437" s="57" t="str">
        <f t="shared" si="20"/>
        <v>test_image_tu</v>
      </c>
      <c r="J437" s="54" t="s">
        <v>84</v>
      </c>
      <c r="K437" s="51" t="str">
        <f>VLOOKUP(F437,glossary!H:L,5,FALSE)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L437" t="s">
        <v>1537</v>
      </c>
      <c r="M437" s="39" t="str">
        <f t="shared" si="21"/>
        <v>{{ test_image_tu }}</v>
      </c>
      <c r="N437" t="s">
        <v>902</v>
      </c>
      <c r="O437" s="13" t="s">
        <v>1907</v>
      </c>
      <c r="P437" t="s">
        <v>4742</v>
      </c>
      <c r="Q437" t="str">
        <f t="shared" si="23"/>
        <v xml:space="preserve">    test_image_tu: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image&lt;button type=\"button\" class=\"btn btn-bd-tip-info-hidden btn-sm position-relative\"&gt;.&lt;span class=\"position-absolute top-0 start-100 translate-middle\"&gt;{{ icon_info }}&lt;/span&gt;&lt;/button&gt;&lt;/a&gt;"</v>
      </c>
      <c r="R437" t="b" cm="1">
        <f t="array" ref="R437">SUMPRODUCT(--EXACT($J$2:$J$485,J437))&gt;1</f>
        <v>0</v>
      </c>
      <c r="S437" t="s">
        <v>5291</v>
      </c>
    </row>
    <row r="438" spans="1:19">
      <c r="A438" s="39">
        <v>1</v>
      </c>
      <c r="B438" s="39" t="s">
        <v>1127</v>
      </c>
      <c r="C438" s="39" t="s">
        <v>0</v>
      </c>
      <c r="D438" s="39" t="s">
        <v>1271</v>
      </c>
      <c r="E438" s="39" t="s">
        <v>1847</v>
      </c>
      <c r="F438" s="39" t="s">
        <v>82</v>
      </c>
      <c r="G438" s="51" t="str">
        <f>VLOOKUP(F438,glossary!H:L,2,FALSE)</f>
        <v>Test image</v>
      </c>
      <c r="H438" s="43" t="s">
        <v>82</v>
      </c>
      <c r="I438" s="57" t="str">
        <f t="shared" si="20"/>
        <v>test_image_tu_pl</v>
      </c>
      <c r="J438" s="51" t="s">
        <v>1136</v>
      </c>
      <c r="K438" s="51" t="str">
        <f>VLOOKUP(F438,glossary!H:L,5,FALSE)</f>
        <v>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v>
      </c>
      <c r="L438" s="39" t="s">
        <v>1171</v>
      </c>
      <c r="M438" s="39" t="str">
        <f t="shared" si="21"/>
        <v>{{ test_image_tu_pl }}</v>
      </c>
      <c r="N438" t="s">
        <v>902</v>
      </c>
      <c r="O438" s="13" t="s">
        <v>1907</v>
      </c>
      <c r="P438" t="s">
        <v>4742</v>
      </c>
      <c r="Q438" t="str">
        <f t="shared" si="23"/>
        <v xml:space="preserve">    test_image_tu_pl: "&lt;a href=\"09_glossary.html#test_image\" target=\"_blank\" data-bs-toggle=\"tooltip\" data-bs-title=\"Test image: An image taken from a camera after it has been set up to provide a permanent record of the visit metadata (e.g., Sample Station Name, Camera Location Name, Deployment Name, Crew, and Deployment Start Date Time [DD-MMM-YYYY HH:MM:SS]). &lt;br&gt;&lt;br&gt;Taking a test image can be useful to compare the information from the image to that of which was collected on the Camera Service*/Retrieval Field Datasheet after retrieval and can help in reducing recording errors.\"&gt;Test images&lt;button type=\"button\" class=\"btn btn-bd-tip-info-hidden btn-sm position-relative\"&gt;.&lt;span class=\"position-absolute top-0 start-100 translate-middle\"&gt;{{ icon_info }}&lt;/span&gt;&lt;/button&gt;&lt;/a&gt;"</v>
      </c>
      <c r="R438" t="b" cm="1">
        <f t="array" ref="R438">SUMPRODUCT(--EXACT($J$2:$J$485,J438))&gt;1</f>
        <v>0</v>
      </c>
      <c r="S438" t="s">
        <v>5292</v>
      </c>
    </row>
    <row r="439" spans="1:19">
      <c r="A439" s="39">
        <v>3</v>
      </c>
      <c r="B439" s="39" t="s">
        <v>1481</v>
      </c>
      <c r="C439" s="39"/>
      <c r="D439" s="39" t="s">
        <v>1270</v>
      </c>
      <c r="E439" s="39" t="s">
        <v>1016</v>
      </c>
      <c r="F439" s="39" t="s">
        <v>79</v>
      </c>
      <c r="G439" s="51" t="str">
        <f>VLOOKUP(F439,glossary!H:L,2,FALSE)</f>
        <v>Time-lapse image</v>
      </c>
      <c r="H439" s="43" t="s">
        <v>79</v>
      </c>
      <c r="I439" s="57" t="str">
        <f t="shared" si="20"/>
        <v>timelapse_image_tl</v>
      </c>
      <c r="J439" s="55" t="s">
        <v>988</v>
      </c>
      <c r="K439" s="51" t="str">
        <f>VLOOKUP(F439,glossary!H:L,5,FALSE)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L439" t="s">
        <v>1535</v>
      </c>
      <c r="M439" s="39" t="str">
        <f t="shared" si="21"/>
        <v>{{ timelapse_image_tl }}</v>
      </c>
      <c r="N439" t="s">
        <v>902</v>
      </c>
      <c r="O439" s="13" t="s">
        <v>1907</v>
      </c>
      <c r="P439" t="s">
        <v>4742</v>
      </c>
      <c r="Q439" t="str">
        <f t="shared" si="23"/>
        <v xml:space="preserve">    timelapse_image_tl: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v>
      </c>
      <c r="R439" t="b" cm="1">
        <f t="array" ref="R439">SUMPRODUCT(--EXACT($J$2:$J$485,J439))&gt;1</f>
        <v>0</v>
      </c>
      <c r="S439" t="s">
        <v>5293</v>
      </c>
    </row>
    <row r="440" spans="1:19">
      <c r="A440" s="39">
        <v>1</v>
      </c>
      <c r="B440" s="39" t="s">
        <v>1127</v>
      </c>
      <c r="C440" s="39" t="s">
        <v>0</v>
      </c>
      <c r="D440" s="39" t="s">
        <v>1270</v>
      </c>
      <c r="E440" s="39" t="s">
        <v>1847</v>
      </c>
      <c r="F440" s="39" t="s">
        <v>79</v>
      </c>
      <c r="G440" s="51" t="str">
        <f>VLOOKUP(F440,glossary!H:L,2,FALSE)</f>
        <v>Time-lapse image</v>
      </c>
      <c r="H440" s="43" t="s">
        <v>79</v>
      </c>
      <c r="I440" s="57" t="str">
        <f t="shared" si="20"/>
        <v>timelapse_image_tl_pl</v>
      </c>
      <c r="J440" s="51" t="s">
        <v>1253</v>
      </c>
      <c r="K440" s="51" t="str">
        <f>VLOOKUP(F440,glossary!H:L,5,FALSE)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L440" s="39" t="s">
        <v>1180</v>
      </c>
      <c r="M440" s="39" t="str">
        <f t="shared" si="21"/>
        <v>{{ timelapse_image_tl_pl }}</v>
      </c>
      <c r="N440" t="s">
        <v>902</v>
      </c>
      <c r="O440" s="13" t="s">
        <v>1907</v>
      </c>
      <c r="P440" t="s">
        <v>4742</v>
      </c>
      <c r="Q440" t="str">
        <f t="shared" si="23"/>
        <v xml:space="preserve">    timelapse_image_tl_pl: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v>
      </c>
      <c r="R440" t="b" cm="1">
        <f t="array" ref="R440">SUMPRODUCT(--EXACT($J$2:$J$485,J440))&gt;1</f>
        <v>0</v>
      </c>
      <c r="S440" t="s">
        <v>5294</v>
      </c>
    </row>
    <row r="441" spans="1:19">
      <c r="A441" s="39">
        <v>3</v>
      </c>
      <c r="B441" s="39" t="s">
        <v>1481</v>
      </c>
      <c r="C441" s="39"/>
      <c r="D441" s="39" t="s">
        <v>1271</v>
      </c>
      <c r="E441" s="39" t="s">
        <v>1016</v>
      </c>
      <c r="F441" s="39" t="s">
        <v>79</v>
      </c>
      <c r="G441" s="51" t="str">
        <f>VLOOKUP(F441,glossary!H:L,2,FALSE)</f>
        <v>Time-lapse image</v>
      </c>
      <c r="H441" s="43" t="s">
        <v>79</v>
      </c>
      <c r="I441" s="57" t="str">
        <f t="shared" si="20"/>
        <v>timelapse_image_tu</v>
      </c>
      <c r="J441" s="54" t="s">
        <v>80</v>
      </c>
      <c r="K441" s="51" t="str">
        <f>VLOOKUP(F441,glossary!H:L,5,FALSE)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L441" t="s">
        <v>1534</v>
      </c>
      <c r="M441" s="39" t="str">
        <f t="shared" si="21"/>
        <v>{{ timelapse_image_tu }}</v>
      </c>
      <c r="N441" t="s">
        <v>902</v>
      </c>
      <c r="O441" s="13" t="s">
        <v>1907</v>
      </c>
      <c r="P441" t="s">
        <v>4742</v>
      </c>
      <c r="Q441" t="str">
        <f t="shared" si="23"/>
        <v xml:space="preserve">    timelapse_image_tu: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image&lt;button type=\"button\" class=\"btn btn-bd-tip-info-hidden btn-sm position-relative\"&gt;.&lt;span class=\"position-absolute top-0 start-100 translate-middle\"&gt;{{ icon_info }}&lt;/span&gt;&lt;/button&gt;&lt;/a&gt;"</v>
      </c>
      <c r="R441" t="b" cm="1">
        <f t="array" ref="R441">SUMPRODUCT(--EXACT($J$2:$J$485,J441))&gt;1</f>
        <v>0</v>
      </c>
      <c r="S441" t="s">
        <v>5295</v>
      </c>
    </row>
    <row r="442" spans="1:19">
      <c r="A442" s="39">
        <v>1</v>
      </c>
      <c r="B442" s="39" t="s">
        <v>1127</v>
      </c>
      <c r="C442" s="39" t="s">
        <v>0</v>
      </c>
      <c r="D442" s="39" t="s">
        <v>1271</v>
      </c>
      <c r="E442" s="39" t="s">
        <v>1847</v>
      </c>
      <c r="F442" s="39" t="s">
        <v>79</v>
      </c>
      <c r="G442" s="51" t="str">
        <f>VLOOKUP(F442,glossary!H:L,2,FALSE)</f>
        <v>Time-lapse image</v>
      </c>
      <c r="H442" s="43" t="s">
        <v>79</v>
      </c>
      <c r="I442" s="57" t="str">
        <f t="shared" si="20"/>
        <v>timelapse_image_tu_pl</v>
      </c>
      <c r="J442" s="51" t="s">
        <v>1135</v>
      </c>
      <c r="K442" s="51" t="str">
        <f>VLOOKUP(F442,glossary!H:L,5,FALSE)</f>
        <v>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v>
      </c>
      <c r="L442" s="39" t="s">
        <v>1170</v>
      </c>
      <c r="M442" s="39" t="str">
        <f t="shared" si="21"/>
        <v>{{ timelapse_image_tu_pl }}</v>
      </c>
      <c r="N442" t="s">
        <v>902</v>
      </c>
      <c r="O442" s="13" t="s">
        <v>1907</v>
      </c>
      <c r="P442" t="s">
        <v>4742</v>
      </c>
      <c r="Q442" t="str">
        <f t="shared" si="23"/>
        <v xml:space="preserve">    timelapse_image_tu_pl: "&lt;a href=\"09_glossary.html#timelapse_image\" target=\"_blank\" data-bs-toggle=\"tooltip\" data-bs-title=\"Time-lapse image: Images that are taken at regular intervals (e.g., hourly or daily, on the hour). It is critical to take a minimum of one time-lapse image per day at a consistent time (e.g., 12:00 pm [noon]) to create a record of camera functionality and local environmental conditions (e.g., snow cover, plant growth, etc.). Time-lapse images may always be useful for modelling approaches that require estimation of the 'viewshed' ('viewshed density estimators' such as REM or time-to-event (TTE) models; see Moeller et al., [2018] for advantages and disadvantages).\"&gt;Time-lapse images&lt;button type=\"button\" class=\"btn btn-bd-tip-info-hidden btn-sm position-relative\"&gt;.&lt;span class=\"position-absolute top-0 start-100 translate-middle\"&gt;{{ icon_info }}&lt;/span&gt;&lt;/button&gt;&lt;/a&gt;"</v>
      </c>
      <c r="R442" t="b" cm="1">
        <f t="array" ref="R442">SUMPRODUCT(--EXACT($J$2:$J$485,J442))&gt;1</f>
        <v>0</v>
      </c>
      <c r="S442" t="s">
        <v>5296</v>
      </c>
    </row>
    <row r="443" spans="1:19">
      <c r="A443" s="39">
        <v>3</v>
      </c>
      <c r="B443" s="39" t="s">
        <v>1481</v>
      </c>
      <c r="C443" s="39"/>
      <c r="D443" s="39" t="s">
        <v>1270</v>
      </c>
      <c r="E443" s="39" t="s">
        <v>1016</v>
      </c>
      <c r="F443" s="39" t="s">
        <v>1310</v>
      </c>
      <c r="G443" s="51" t="str">
        <f>VLOOKUP(F443,glossary!H:L,2,FALSE)</f>
        <v>Total number of camera days</v>
      </c>
      <c r="H443" s="43" t="s">
        <v>1310</v>
      </c>
      <c r="I443" s="57" t="str">
        <f t="shared" si="20"/>
        <v>total_number_of_cam_days_tl</v>
      </c>
      <c r="J443" s="55" t="s">
        <v>989</v>
      </c>
      <c r="K443" s="51" t="str">
        <f>VLOOKUP(F443,glossary!H:L,5,FALSE)</f>
        <v>The number of days that all cameras were active during the survey.</v>
      </c>
      <c r="L443" t="s">
        <v>1533</v>
      </c>
      <c r="M443" s="39" t="str">
        <f t="shared" si="21"/>
        <v>{{ total_number_of_cam_days_tl }}</v>
      </c>
      <c r="N443" t="s">
        <v>902</v>
      </c>
      <c r="O443" s="13" t="s">
        <v>1907</v>
      </c>
      <c r="P443" t="s">
        <v>4742</v>
      </c>
      <c r="Q443" t="str">
        <f t="shared" si="23"/>
        <v xml:space="preserve">    total_number_of_cam_days_tl: "&lt;a href=\"09_glossary.html#total_number_of_cam_days\" target=\"_blank\" data-bs-toggle=\"tooltip\" data-bs-title=\"Total number of camera days: The number of days that all cameras were active during the survey.\"&gt;total number of camera days&lt;button type=\"button\" class=\"btn btn-bd-tip-info-hidden btn-sm position-relative\"&gt;.&lt;span class=\"position-absolute top-0 start-100 translate-middle\"&gt;{{ icon_info }}&lt;/span&gt;&lt;/button&gt;&lt;/a&gt;"</v>
      </c>
      <c r="R443" t="b" cm="1">
        <f t="array" ref="R443">SUMPRODUCT(--EXACT($J$2:$J$485,J443))&gt;1</f>
        <v>0</v>
      </c>
      <c r="S443" t="s">
        <v>5297</v>
      </c>
    </row>
    <row r="444" spans="1:19">
      <c r="A444" s="39">
        <v>3</v>
      </c>
      <c r="B444" s="39" t="s">
        <v>1481</v>
      </c>
      <c r="C444" s="39"/>
      <c r="D444" s="39" t="s">
        <v>1271</v>
      </c>
      <c r="E444" s="39" t="s">
        <v>1016</v>
      </c>
      <c r="F444" s="39" t="s">
        <v>1310</v>
      </c>
      <c r="G444" s="51" t="str">
        <f>VLOOKUP(F444,glossary!H:L,2,FALSE)</f>
        <v>Total number of camera days</v>
      </c>
      <c r="H444" s="43" t="s">
        <v>1310</v>
      </c>
      <c r="I444" s="57" t="str">
        <f t="shared" si="20"/>
        <v>total_number_of_cam_days_tu</v>
      </c>
      <c r="J444" s="54" t="s">
        <v>77</v>
      </c>
      <c r="K444" s="51" t="str">
        <f>VLOOKUP(F444,glossary!H:L,5,FALSE)</f>
        <v>The number of days that all cameras were active during the survey.</v>
      </c>
      <c r="L444" t="s">
        <v>1532</v>
      </c>
      <c r="M444" s="39" t="str">
        <f t="shared" si="21"/>
        <v>{{ total_number_of_cam_days_tu }}</v>
      </c>
      <c r="N444" t="s">
        <v>902</v>
      </c>
      <c r="O444" s="13" t="s">
        <v>1907</v>
      </c>
      <c r="P444" t="s">
        <v>4742</v>
      </c>
      <c r="Q444" t="str">
        <f t="shared" si="23"/>
        <v xml:space="preserve">    total_number_of_cam_days_tu: "&lt;a href=\"09_glossary.html#total_number_of_cam_days\" target=\"_blank\" data-bs-toggle=\"tooltip\" data-bs-title=\"Total number of camera days: The number of days that all cameras were active during the survey.\"&gt;Total number of camera days&lt;button type=\"button\" class=\"btn btn-bd-tip-info-hidden btn-sm position-relative\"&gt;.&lt;span class=\"position-absolute top-0 start-100 translate-middle\"&gt;{{ icon_info }}&lt;/span&gt;&lt;/button&gt;&lt;/a&gt;"</v>
      </c>
      <c r="R444" t="b" cm="1">
        <f t="array" ref="R444">SUMPRODUCT(--EXACT($J$2:$J$485,J444))&gt;1</f>
        <v>0</v>
      </c>
      <c r="S444" t="s">
        <v>5298</v>
      </c>
    </row>
    <row r="445" spans="1:19">
      <c r="A445" s="39">
        <v>3</v>
      </c>
      <c r="B445" s="39" t="s">
        <v>1481</v>
      </c>
      <c r="C445" s="39"/>
      <c r="D445" s="39" t="s">
        <v>1270</v>
      </c>
      <c r="E445" s="39" t="s">
        <v>1016</v>
      </c>
      <c r="F445" s="39" t="s">
        <v>75</v>
      </c>
      <c r="G445" s="51" t="str">
        <f>VLOOKUP(F445,glossary!H:L,2,FALSE)</f>
        <v>Trigger 'event'</v>
      </c>
      <c r="H445" s="43" t="s">
        <v>75</v>
      </c>
      <c r="I445" s="57" t="str">
        <f t="shared" si="20"/>
        <v>trigger_event_tl</v>
      </c>
      <c r="J445" s="55" t="s">
        <v>990</v>
      </c>
      <c r="K445" s="51" t="str">
        <f>VLOOKUP(F445,glossary!H:L,5,FALSE)</f>
        <v>An activation of the camera detector(s) that initiates the capture of a single or multiple images, or the recording of video.</v>
      </c>
      <c r="L445" t="s">
        <v>1531</v>
      </c>
      <c r="M445" s="39" t="str">
        <f t="shared" si="21"/>
        <v>{{ trigger_event_tl }}</v>
      </c>
      <c r="N445" t="s">
        <v>902</v>
      </c>
      <c r="O445" s="13" t="s">
        <v>1907</v>
      </c>
      <c r="P445" t="s">
        <v>4742</v>
      </c>
      <c r="Q445" t="str">
        <f t="shared" si="23"/>
        <v xml:space="preserve">    trigger_event_tl: "&lt;a href=\"09_glossary.html#trigger_event\" target=\"_blank\" data-bs-toggle=\"tooltip\" data-bs-title=\"Trigger 'event': 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v>
      </c>
      <c r="R445" t="b" cm="1">
        <f t="array" ref="R445">SUMPRODUCT(--EXACT($J$2:$J$485,J445))&gt;1</f>
        <v>0</v>
      </c>
      <c r="S445" t="s">
        <v>5299</v>
      </c>
    </row>
    <row r="446" spans="1:19">
      <c r="A446" s="39">
        <v>1</v>
      </c>
      <c r="B446" s="39" t="s">
        <v>1127</v>
      </c>
      <c r="C446" s="39"/>
      <c r="D446" s="39" t="s">
        <v>1270</v>
      </c>
      <c r="E446" s="39" t="s">
        <v>1841</v>
      </c>
      <c r="F446" s="39" t="s">
        <v>75</v>
      </c>
      <c r="G446" s="51" t="str">
        <f>VLOOKUP(F446,glossary!H:L,2,FALSE)</f>
        <v>Trigger 'event'</v>
      </c>
      <c r="H446" s="39" t="s">
        <v>75</v>
      </c>
      <c r="I446" s="57" t="str">
        <f t="shared" si="20"/>
        <v>trigger_event_tl_abrv</v>
      </c>
      <c r="J446" s="51" t="s">
        <v>1275</v>
      </c>
      <c r="K446" s="51" t="str">
        <f>VLOOKUP(F446,glossary!H:L,5,FALSE)</f>
        <v>An activation of the camera detector(s) that initiates the capture of a single or multiple images, or the recording of video.</v>
      </c>
      <c r="L446" s="39" t="s">
        <v>1274</v>
      </c>
      <c r="M446" s="39" t="str">
        <f t="shared" si="21"/>
        <v>{{ trigger_event_tl_abrv }}</v>
      </c>
      <c r="N446" t="s">
        <v>902</v>
      </c>
      <c r="O446" s="13" t="s">
        <v>1907</v>
      </c>
      <c r="P446" t="s">
        <v>4742</v>
      </c>
      <c r="Q446" t="str">
        <f t="shared" si="23"/>
        <v xml:space="preserve">    trigger_event_tl_abrv: "&lt;a href=\"09_glossary.html#trigger_event\" target=\"_blank\" data-bs-toggle=\"tooltip\" data-bs-title=\"Trigger 'event': An activation of the camera detector(s) that initiates the capture of a single or multiple images, or the recording of video.\"&gt;triggers&lt;button type=\"button\" class=\"btn btn-bd-tip-info-hidden btn-sm position-relative\"&gt;.&lt;span class=\"position-absolute top-0 start-100 translate-middle\"&gt;{{ icon_info }}&lt;/span&gt;&lt;/button&gt;&lt;/a&gt;"</v>
      </c>
      <c r="R446" t="b" cm="1">
        <f t="array" ref="R446">SUMPRODUCT(--EXACT($J$2:$J$485,J446))&gt;1</f>
        <v>0</v>
      </c>
      <c r="S446" t="s">
        <v>5300</v>
      </c>
    </row>
    <row r="447" spans="1:19">
      <c r="A447" s="39">
        <v>3</v>
      </c>
      <c r="B447" s="39" t="s">
        <v>1481</v>
      </c>
      <c r="C447" s="39"/>
      <c r="D447" s="39" t="s">
        <v>1271</v>
      </c>
      <c r="E447" s="39" t="s">
        <v>1016</v>
      </c>
      <c r="F447" s="39" t="s">
        <v>75</v>
      </c>
      <c r="G447" s="51" t="str">
        <f>VLOOKUP(F447,glossary!H:L,2,FALSE)</f>
        <v>Trigger 'event'</v>
      </c>
      <c r="H447" s="43" t="s">
        <v>75</v>
      </c>
      <c r="I447" s="57" t="str">
        <f t="shared" si="20"/>
        <v>trigger_event_tu</v>
      </c>
      <c r="J447" s="54" t="s">
        <v>457</v>
      </c>
      <c r="K447" s="51" t="str">
        <f>VLOOKUP(F447,glossary!H:L,5,FALSE)</f>
        <v>An activation of the camera detector(s) that initiates the capture of a single or multiple images, or the recording of video.</v>
      </c>
      <c r="L447" t="s">
        <v>1530</v>
      </c>
      <c r="M447" s="39" t="str">
        <f t="shared" si="21"/>
        <v>{{ trigger_event_tu }}</v>
      </c>
      <c r="N447" t="s">
        <v>902</v>
      </c>
      <c r="O447" s="13" t="s">
        <v>1907</v>
      </c>
      <c r="P447" t="s">
        <v>4742</v>
      </c>
      <c r="Q447" t="str">
        <f t="shared" si="23"/>
        <v xml:space="preserve">    trigger_event_tu: "&lt;a href=\"09_glossary.html#trigger_event\" target=\"_blank\" data-bs-toggle=\"tooltip\" data-bs-title=\"Trigger 'event': An activation of the camera detector(s) that initiates the capture of a single or multiple images, or the recording of video.\"&gt;Trigger 'event'&lt;button type=\"button\" class=\"btn btn-bd-tip-info-hidden btn-sm position-relative\"&gt;.&lt;span class=\"position-absolute top-0 start-100 translate-middle\"&gt;{{ icon_info }}&lt;/span&gt;&lt;/button&gt;&lt;/a&gt;"</v>
      </c>
      <c r="R447" t="b" cm="1">
        <f t="array" ref="R447">SUMPRODUCT(--EXACT($J$2:$J$485,J447))&gt;1</f>
        <v>0</v>
      </c>
      <c r="S447" t="s">
        <v>5301</v>
      </c>
    </row>
    <row r="448" spans="1:19">
      <c r="A448" s="39">
        <v>3</v>
      </c>
      <c r="B448" s="39" t="s">
        <v>1481</v>
      </c>
      <c r="C448" s="39"/>
      <c r="D448" s="39" t="s">
        <v>1270</v>
      </c>
      <c r="E448" s="39" t="s">
        <v>1016</v>
      </c>
      <c r="F448" s="39" t="s">
        <v>73</v>
      </c>
      <c r="G448" s="51" t="str">
        <f>VLOOKUP(F448,glossary!H:L,2,FALSE)</f>
        <v>Trigger speed</v>
      </c>
      <c r="H448" s="43" t="s">
        <v>73</v>
      </c>
      <c r="I448" s="57" t="str">
        <f t="shared" si="20"/>
        <v>trigger_speed_tl</v>
      </c>
      <c r="J448" s="55" t="s">
        <v>991</v>
      </c>
      <c r="K448" s="51" t="str">
        <f>VLOOKUP(F448,glossary!H:L,5,FALSE)</f>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c r="L448" t="s">
        <v>1529</v>
      </c>
      <c r="M448" s="39" t="str">
        <f t="shared" si="21"/>
        <v>{{ trigger_speed_tl }}</v>
      </c>
      <c r="N448" t="s">
        <v>902</v>
      </c>
      <c r="O448" s="13" t="s">
        <v>1907</v>
      </c>
      <c r="P448" t="s">
        <v>4742</v>
      </c>
      <c r="Q448" t="str">
        <f t="shared" si="23"/>
        <v xml:space="preserve">    trigger_speed_tl: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v>
      </c>
      <c r="R448" t="b" cm="1">
        <f t="array" ref="R448">SUMPRODUCT(--EXACT($J$2:$J$485,J448))&gt;1</f>
        <v>0</v>
      </c>
      <c r="S448" t="s">
        <v>5302</v>
      </c>
    </row>
    <row r="449" spans="1:19">
      <c r="A449" s="39">
        <v>3</v>
      </c>
      <c r="B449" s="39" t="s">
        <v>1481</v>
      </c>
      <c r="C449" s="39"/>
      <c r="D449" s="39" t="s">
        <v>1271</v>
      </c>
      <c r="E449" s="39" t="s">
        <v>1016</v>
      </c>
      <c r="F449" s="39" t="s">
        <v>73</v>
      </c>
      <c r="G449" s="51" t="str">
        <f>VLOOKUP(F449,glossary!H:L,2,FALSE)</f>
        <v>Trigger speed</v>
      </c>
      <c r="H449" s="43" t="s">
        <v>73</v>
      </c>
      <c r="I449" s="57" t="str">
        <f t="shared" si="20"/>
        <v>trigger_speed_tu</v>
      </c>
      <c r="J449" s="54" t="s">
        <v>74</v>
      </c>
      <c r="K449" s="51" t="str">
        <f>VLOOKUP(F449,glossary!H:L,5,FALSE)</f>
        <v>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v>
      </c>
      <c r="L449" t="s">
        <v>1528</v>
      </c>
      <c r="M449" s="39" t="str">
        <f t="shared" si="21"/>
        <v>{{ trigger_speed_tu }}</v>
      </c>
      <c r="N449" t="s">
        <v>902</v>
      </c>
      <c r="O449" s="13" t="s">
        <v>1907</v>
      </c>
      <c r="P449" t="s">
        <v>4742</v>
      </c>
      <c r="Q449" t="str">
        <f t="shared" si="23"/>
        <v xml:space="preserve">    trigger_speed_tu: "&lt;a href=\"09_glossary.html#trigger_speed\" target=\"_blank\" data-bs-toggle=\"tooltip\" data-bs-title=\"Trigger speed: The time delay necessary for the camera to shoot a photo once an animal has interrupted the infrared beam within the camera's detection zone (Trolliet et al., 2014). Trigger speed differs from Motion Image Interval (a camera setting specified by the user) in that the trigger speed is inherent to the Camera Make and Camera Model (e.g., two different cameras, models both with a Motion Image Interval set to 'no delay,' may not be able to capture images at the same speed).\"&gt;Trigger speed&lt;button type=\"button\" class=\"btn btn-bd-tip-info-hidden btn-sm position-relative\"&gt;.&lt;span class=\"position-absolute top-0 start-100 translate-middle\"&gt;{{ icon_info }}&lt;/span&gt;&lt;/button&gt;&lt;/a&gt;"</v>
      </c>
      <c r="R449" t="b" cm="1">
        <f t="array" ref="R449">SUMPRODUCT(--EXACT($J$2:$J$485,J449))&gt;1</f>
        <v>0</v>
      </c>
      <c r="S449" t="s">
        <v>5303</v>
      </c>
    </row>
    <row r="450" spans="1:19">
      <c r="A450" s="39">
        <v>1</v>
      </c>
      <c r="B450" s="39" t="s">
        <v>1127</v>
      </c>
      <c r="C450" s="44"/>
      <c r="D450" s="44" t="s">
        <v>1270</v>
      </c>
      <c r="E450" s="39" t="s">
        <v>1841</v>
      </c>
      <c r="F450" s="39" t="s">
        <v>159</v>
      </c>
      <c r="G450" s="51" t="str">
        <f>VLOOKUP(F450,glossary!H:L,2,FALSE)</f>
        <v>Marked individuals / populations / species</v>
      </c>
      <c r="H450" s="44" t="s">
        <v>159</v>
      </c>
      <c r="I450" s="57" t="str">
        <f t="shared" ref="I450:I490" si="24">IF(D450="-","-",IF(E450&lt;&gt;"-",(H450&amp;"_"&amp;D450&amp;"_"&amp;E450),H450&amp;"_"&amp;D450))</f>
        <v>typeid_marked_tl_abrv</v>
      </c>
      <c r="J450" s="51" t="s">
        <v>1522</v>
      </c>
      <c r="K450" s="51" t="str">
        <f>VLOOKUP(F450,glossary!H:L,5,FALSE)</f>
        <v>Individuals, populations, or species (varies with modelling approach and context) that can be identified using natural or artificial markings (e.g., coat patterns, scars, tags, collars).</v>
      </c>
      <c r="L450" s="44" t="s">
        <v>1523</v>
      </c>
      <c r="M450" s="39" t="str">
        <f t="shared" si="21"/>
        <v>{{ typeid_marked_tl_abrv }}</v>
      </c>
      <c r="N450" t="s">
        <v>902</v>
      </c>
      <c r="O450" s="13" t="s">
        <v>1907</v>
      </c>
      <c r="P450" t="s">
        <v>4742</v>
      </c>
      <c r="Q450" t="str">
        <f t="shared" si="23"/>
        <v xml:space="preserve">    typeid_marked_tl_abrv: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v>
      </c>
      <c r="R450" t="b" cm="1">
        <f t="array" ref="R450">SUMPRODUCT(--EXACT($J$2:$J$485,J450))&gt;1</f>
        <v>0</v>
      </c>
      <c r="S450" t="s">
        <v>5304</v>
      </c>
    </row>
    <row r="451" spans="1:19">
      <c r="A451" s="39">
        <v>3</v>
      </c>
      <c r="B451" s="39" t="s">
        <v>1481</v>
      </c>
      <c r="C451" s="39"/>
      <c r="D451" s="39" t="s">
        <v>1270</v>
      </c>
      <c r="E451" s="39" t="s">
        <v>1850</v>
      </c>
      <c r="F451" s="39" t="s">
        <v>159</v>
      </c>
      <c r="G451" s="51" t="str">
        <f>VLOOKUP(F451,glossary!H:L,2,FALSE)</f>
        <v>Marked individuals / populations / species</v>
      </c>
      <c r="H451" s="43" t="s">
        <v>159</v>
      </c>
      <c r="I451" s="57" t="str">
        <f t="shared" si="24"/>
        <v>typeid_marked_tl_full</v>
      </c>
      <c r="J451" s="55" t="s">
        <v>1526</v>
      </c>
      <c r="K451" s="51" t="str">
        <f>VLOOKUP(F451,glossary!H:L,5,FALSE)</f>
        <v>Individuals, populations, or species (varies with modelling approach and context) that can be identified using natural or artificial markings (e.g., coat patterns, scars, tags, collars).</v>
      </c>
      <c r="L451" t="s">
        <v>1527</v>
      </c>
      <c r="M451" s="39" t="str">
        <f t="shared" si="21"/>
        <v>{{ typeid_marked_tl_full }}</v>
      </c>
      <c r="N451" t="s">
        <v>902</v>
      </c>
      <c r="O451" s="13" t="s">
        <v>1907</v>
      </c>
      <c r="P451" t="s">
        <v>4742</v>
      </c>
      <c r="Q451" t="str">
        <f t="shared" si="23"/>
        <v xml:space="preserve">    typeid_marked_tl_full: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v>
      </c>
      <c r="R451" t="b" cm="1">
        <f t="array" ref="R451">SUMPRODUCT(--EXACT($J$2:$J$485,J451))&gt;1</f>
        <v>0</v>
      </c>
      <c r="S451" t="s">
        <v>5305</v>
      </c>
    </row>
    <row r="452" spans="1:19">
      <c r="A452" s="39">
        <v>1</v>
      </c>
      <c r="B452" s="39" t="s">
        <v>1127</v>
      </c>
      <c r="C452" s="44"/>
      <c r="D452" s="44" t="s">
        <v>1270</v>
      </c>
      <c r="E452" s="39" t="s">
        <v>1844</v>
      </c>
      <c r="F452" s="39" t="s">
        <v>159</v>
      </c>
      <c r="G452" s="51" t="str">
        <f>VLOOKUP(F452,glossary!H:L,2,FALSE)</f>
        <v>Marked individuals / populations / species</v>
      </c>
      <c r="H452" s="44" t="s">
        <v>159</v>
      </c>
      <c r="I452" s="57" t="str">
        <f t="shared" si="24"/>
        <v>typeid_marked_tl_mod</v>
      </c>
      <c r="J452" s="51" t="s">
        <v>1910</v>
      </c>
      <c r="K452" s="51" t="str">
        <f>VLOOKUP(F452,glossary!H:L,5,FALSE)</f>
        <v>Individuals, populations, or species (varies with modelling approach and context) that can be identified using natural or artificial markings (e.g., coat patterns, scars, tags, collars).</v>
      </c>
      <c r="L452" s="39" t="s">
        <v>1016</v>
      </c>
      <c r="M452" s="39" t="str">
        <f t="shared" ref="M452:M490" si="25">"{{ "&amp;I452&amp;" }}"</f>
        <v>{{ typeid_marked_tl_mod }}</v>
      </c>
      <c r="N452" t="s">
        <v>902</v>
      </c>
      <c r="O452" s="13" t="s">
        <v>1907</v>
      </c>
      <c r="P452" t="s">
        <v>4742</v>
      </c>
      <c r="Q452" t="str">
        <f>IF(K452&lt;&gt;"-",("    "&amp;I452&amp;": "&amp;""""&amp;"&lt;a href=\"&amp;""""&amp;"09_glossary.html#"&amp;H452&amp;N452&amp;K452&amp;O452&amp;J452&amp;P452&amp;""""),"-")</f>
        <v xml:space="preserve">    typeid_marked_tl_mod: "&lt;a href=\"09_glossary.html#typeid_marked\" target=\"_blank\" data-bs-toggle=\"tooltip\" data-bs-title=\"Individuals,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v>
      </c>
      <c r="R452" t="b" cm="1">
        <f t="array" ref="R452">SUMPRODUCT(--EXACT($J$2:$J$485,J452))&gt;1</f>
        <v>0</v>
      </c>
      <c r="S452" t="s">
        <v>5306</v>
      </c>
    </row>
    <row r="453" spans="1:19">
      <c r="A453" s="39">
        <v>1</v>
      </c>
      <c r="B453" s="39" t="s">
        <v>1127</v>
      </c>
      <c r="C453" s="44"/>
      <c r="D453" s="44" t="s">
        <v>1271</v>
      </c>
      <c r="E453" s="39" t="s">
        <v>1841</v>
      </c>
      <c r="F453" s="39" t="s">
        <v>159</v>
      </c>
      <c r="G453" s="51" t="str">
        <f>VLOOKUP(F453,glossary!H:L,2,FALSE)</f>
        <v>Marked individuals / populations / species</v>
      </c>
      <c r="H453" s="44" t="s">
        <v>159</v>
      </c>
      <c r="I453" s="57" t="str">
        <f t="shared" si="24"/>
        <v>typeid_marked_tu_abrv</v>
      </c>
      <c r="J453" s="51" t="s">
        <v>1520</v>
      </c>
      <c r="K453" s="51" t="str">
        <f>VLOOKUP(F453,glossary!H:L,5,FALSE)</f>
        <v>Individuals, populations, or species (varies with modelling approach and context) that can be identified using natural or artificial markings (e.g., coat patterns, scars, tags, collars).</v>
      </c>
      <c r="L453" s="44" t="s">
        <v>1521</v>
      </c>
      <c r="M453" s="39" t="str">
        <f t="shared" si="25"/>
        <v>{{ typeid_marked_tu_abrv }}</v>
      </c>
      <c r="N453" t="s">
        <v>902</v>
      </c>
      <c r="O453" s="13" t="s">
        <v>1907</v>
      </c>
      <c r="P453" t="s">
        <v>4742</v>
      </c>
      <c r="Q453" t="str">
        <f>IF(K453&lt;&gt;"-",("    "&amp;I453&amp;": "&amp;""""&amp;"&lt;a href=\"&amp;""""&amp;"09_glossary.html#"&amp;H453&amp;N453&amp;G453&amp;": "&amp;K453&amp;O453&amp;J453&amp;P453&amp;""""),"-")</f>
        <v xml:space="preserve">    typeid_marked_tu_abrv: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collars).\"&gt;Marked&lt;button type=\"button\" class=\"btn btn-bd-tip-info-hidden btn-sm position-relative\"&gt;.&lt;span class=\"position-absolute top-0 start-100 translate-middle\"&gt;{{ icon_info }}&lt;/span&gt;&lt;/button&gt;&lt;/a&gt;"</v>
      </c>
      <c r="R453" t="b" cm="1">
        <f t="array" ref="R453">SUMPRODUCT(--EXACT($J$2:$J$485,J453))&gt;1</f>
        <v>0</v>
      </c>
      <c r="S453" t="s">
        <v>5307</v>
      </c>
    </row>
    <row r="454" spans="1:19">
      <c r="A454" s="39">
        <v>3</v>
      </c>
      <c r="B454" s="39" t="s">
        <v>1481</v>
      </c>
      <c r="C454" s="39"/>
      <c r="D454" s="39" t="s">
        <v>1271</v>
      </c>
      <c r="E454" s="39" t="s">
        <v>1850</v>
      </c>
      <c r="F454" s="39" t="s">
        <v>159</v>
      </c>
      <c r="G454" s="51" t="str">
        <f>VLOOKUP(F454,glossary!H:L,2,FALSE)</f>
        <v>Marked individuals / populations / species</v>
      </c>
      <c r="H454" s="43" t="s">
        <v>159</v>
      </c>
      <c r="I454" s="57" t="str">
        <f t="shared" si="24"/>
        <v>typeid_marked_tu_full</v>
      </c>
      <c r="J454" s="54" t="s">
        <v>1524</v>
      </c>
      <c r="K454" s="51" t="str">
        <f>VLOOKUP(F454,glossary!H:L,5,FALSE)</f>
        <v>Individuals, populations, or species (varies with modelling approach and context) that can be identified using natural or artificial markings (e.g., coat patterns, scars, tags, collars).</v>
      </c>
      <c r="L454" t="s">
        <v>1525</v>
      </c>
      <c r="M454" s="39" t="str">
        <f t="shared" si="25"/>
        <v>{{ typeid_marked_tu_full }}</v>
      </c>
      <c r="N454" t="s">
        <v>902</v>
      </c>
      <c r="O454" s="13" t="s">
        <v>1907</v>
      </c>
      <c r="P454" t="s">
        <v>4742</v>
      </c>
      <c r="Q454" t="str">
        <f>IF(K454&lt;&gt;"-",("    "&amp;I454&amp;": "&amp;""""&amp;"&lt;a href=\"&amp;""""&amp;"09_glossary.html#"&amp;H454&amp;N454&amp;G454&amp;": "&amp;K454&amp;O454&amp;J454&amp;P454&amp;""""),"-")</f>
        <v xml:space="preserve">    typeid_marked_tu_full: "&lt;a href=\"09_glossary.html#typeid_marked\" target=\"_blank\" data-bs-toggle=\"tooltip\" data-bs-title=\"Marked individuals / populations / species: Individuals, populations, or species (varies with modelling approach and context) that can be identified using natural or artificial markings (e.g., coat patterns, scars, tags, collars).\"&gt;Marked individuals / populations / species&lt;button type=\"button\" class=\"btn btn-bd-tip-info-hidden btn-sm position-relative\"&gt;.&lt;span class=\"position-absolute top-0 start-100 translate-middle\"&gt;{{ icon_info }}&lt;/span&gt;&lt;/button&gt;&lt;/a&gt;"</v>
      </c>
      <c r="R454" t="b" cm="1">
        <f t="array" ref="R454">SUMPRODUCT(--EXACT($J$2:$J$485,J454))&gt;1</f>
        <v>0</v>
      </c>
      <c r="S454" t="s">
        <v>5308</v>
      </c>
    </row>
    <row r="455" spans="1:19">
      <c r="A455" s="39">
        <v>1</v>
      </c>
      <c r="B455" s="39" t="s">
        <v>1127</v>
      </c>
      <c r="C455" s="44"/>
      <c r="D455" s="44" t="s">
        <v>1271</v>
      </c>
      <c r="E455" s="39" t="s">
        <v>1844</v>
      </c>
      <c r="F455" s="39" t="s">
        <v>159</v>
      </c>
      <c r="G455" s="51" t="str">
        <f>VLOOKUP(F455,glossary!H:L,2,FALSE)</f>
        <v>Marked individuals / populations / species</v>
      </c>
      <c r="H455" s="44" t="s">
        <v>159</v>
      </c>
      <c r="I455" s="57" t="str">
        <f t="shared" si="24"/>
        <v>typeid_marked_tu_mod</v>
      </c>
      <c r="J455" s="51" t="s">
        <v>1911</v>
      </c>
      <c r="K455" s="51" t="str">
        <f>VLOOKUP(F455,glossary!H:L,5,FALSE)</f>
        <v>Individuals, populations, or species (varies with modelling approach and context) that can be identified using natural or artificial markings (e.g., coat patterns, scars, tags, collars).</v>
      </c>
      <c r="L455" s="39" t="s">
        <v>1016</v>
      </c>
      <c r="M455" s="39" t="str">
        <f t="shared" si="25"/>
        <v>{{ typeid_marked_tu_mod }}</v>
      </c>
      <c r="N455" t="s">
        <v>902</v>
      </c>
      <c r="O455" s="13" t="s">
        <v>1907</v>
      </c>
      <c r="P455" t="s">
        <v>4742</v>
      </c>
      <c r="Q455" t="str">
        <f>IF(K455&lt;&gt;"-",("    "&amp;I455&amp;": "&amp;""""&amp;"&lt;a href=\"&amp;""""&amp;"09_glossary.html#"&amp;H455&amp;N455&amp;K455&amp;O455&amp;J455&amp;P455&amp;""""),"-")</f>
        <v xml:space="preserve">    typeid_marked_tu_mod: "&lt;a href=\"09_glossary.html#typeid_marked\" target=\"_blank\" data-bs-toggle=\"tooltip\" data-bs-title=\"Individuals, populations, or species (varies with modelling approach and context) that can be identified using natural or artificial markings (e.g., coat patterns, scars, tags, collars).\"&gt;Marking&lt;button type=\"button\" class=\"btn btn-bd-tip-info-hidden btn-sm position-relative\"&gt;.&lt;span class=\"position-absolute top-0 start-100 translate-middle\"&gt;{{ icon_info }}&lt;/span&gt;&lt;/button&gt;&lt;/a&gt;"</v>
      </c>
      <c r="R455" t="b" cm="1">
        <f t="array" ref="R455">SUMPRODUCT(--EXACT($J$2:$J$485,J455))&gt;1</f>
        <v>0</v>
      </c>
      <c r="S455" t="s">
        <v>5309</v>
      </c>
    </row>
    <row r="456" spans="1:19">
      <c r="A456" s="39">
        <v>1</v>
      </c>
      <c r="B456" s="39" t="s">
        <v>1127</v>
      </c>
      <c r="C456" s="44"/>
      <c r="D456" s="44" t="s">
        <v>1270</v>
      </c>
      <c r="E456" s="39" t="s">
        <v>1841</v>
      </c>
      <c r="F456" s="39" t="s">
        <v>143</v>
      </c>
      <c r="G456" s="51" t="str">
        <f>VLOOKUP(F456,glossary!H:L,2,FALSE)</f>
        <v>Partially marked individuals / populations / species</v>
      </c>
      <c r="H456" s="44" t="s">
        <v>143</v>
      </c>
      <c r="I456" s="57" t="str">
        <f t="shared" si="24"/>
        <v>typeid_partially_marked_tl_abrv</v>
      </c>
      <c r="J456" s="51" t="s">
        <v>1514</v>
      </c>
      <c r="K456" s="51" t="str">
        <f>VLOOKUP(F456,glossary!H:L,5,FALSE)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L456" s="44" t="s">
        <v>1515</v>
      </c>
      <c r="M456" s="39" t="str">
        <f t="shared" si="25"/>
        <v>{{ typeid_partially_marked_tl_abrv }}</v>
      </c>
      <c r="N456" t="s">
        <v>902</v>
      </c>
      <c r="O456" s="13" t="s">
        <v>1907</v>
      </c>
      <c r="P456" t="s">
        <v>4742</v>
      </c>
      <c r="Q456" t="str">
        <f t="shared" ref="Q456:Q470" si="26">IF(K456&lt;&gt;"-",("    "&amp;I456&amp;": "&amp;""""&amp;"&lt;a href=\"&amp;""""&amp;"09_glossary.html#"&amp;H456&amp;N456&amp;G456&amp;": "&amp;K456&amp;O456&amp;J456&amp;P456&amp;""""),"-")</f>
        <v xml:space="preserve">    typeid_partially_marked_tl_abrv: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v>
      </c>
      <c r="R456" t="b" cm="1">
        <f t="array" ref="R456">SUMPRODUCT(--EXACT($J$2:$J$485,J456))&gt;1</f>
        <v>0</v>
      </c>
      <c r="S456" t="s">
        <v>5310</v>
      </c>
    </row>
    <row r="457" spans="1:19">
      <c r="A457" s="39">
        <v>3</v>
      </c>
      <c r="B457" s="39" t="s">
        <v>1481</v>
      </c>
      <c r="C457" s="39"/>
      <c r="D457" s="39" t="s">
        <v>1270</v>
      </c>
      <c r="E457" s="39" t="s">
        <v>1850</v>
      </c>
      <c r="F457" s="39" t="s">
        <v>143</v>
      </c>
      <c r="G457" s="51" t="str">
        <f>VLOOKUP(F457,glossary!H:L,2,FALSE)</f>
        <v>Partially marked individuals / populations / species</v>
      </c>
      <c r="H457" s="43" t="s">
        <v>143</v>
      </c>
      <c r="I457" s="57" t="str">
        <f t="shared" si="24"/>
        <v>typeid_partially_marked_tl_full</v>
      </c>
      <c r="J457" s="55" t="s">
        <v>1518</v>
      </c>
      <c r="K457" s="51" t="str">
        <f>VLOOKUP(F457,glossary!H:L,5,FALSE)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L457" t="s">
        <v>1519</v>
      </c>
      <c r="M457" s="39" t="str">
        <f t="shared" si="25"/>
        <v>{{ typeid_partially_marked_tl_full }}</v>
      </c>
      <c r="N457" t="s">
        <v>902</v>
      </c>
      <c r="O457" s="13" t="s">
        <v>1907</v>
      </c>
      <c r="P457" t="s">
        <v>4742</v>
      </c>
      <c r="Q457" t="str">
        <f t="shared" si="26"/>
        <v xml:space="preserve">    typeid_partially_marked_tl_full: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v>
      </c>
      <c r="R457" t="b" cm="1">
        <f t="array" ref="R457">SUMPRODUCT(--EXACT($J$2:$J$485,J457))&gt;1</f>
        <v>0</v>
      </c>
      <c r="S457" t="s">
        <v>5311</v>
      </c>
    </row>
    <row r="458" spans="1:19">
      <c r="A458" s="39">
        <v>1</v>
      </c>
      <c r="B458" s="39" t="s">
        <v>1127</v>
      </c>
      <c r="C458" s="44"/>
      <c r="D458" s="44" t="s">
        <v>1271</v>
      </c>
      <c r="E458" s="39" t="s">
        <v>1841</v>
      </c>
      <c r="F458" s="39" t="s">
        <v>143</v>
      </c>
      <c r="G458" s="51" t="str">
        <f>VLOOKUP(F458,glossary!H:L,2,FALSE)</f>
        <v>Partially marked individuals / populations / species</v>
      </c>
      <c r="H458" s="44" t="s">
        <v>143</v>
      </c>
      <c r="I458" s="57" t="str">
        <f t="shared" si="24"/>
        <v>typeid_partially_marked_tu_abrv</v>
      </c>
      <c r="J458" s="51" t="s">
        <v>1512</v>
      </c>
      <c r="K458" s="51" t="str">
        <f>VLOOKUP(F458,glossary!H:L,5,FALSE)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L458" s="44" t="s">
        <v>1513</v>
      </c>
      <c r="M458" s="39" t="str">
        <f t="shared" si="25"/>
        <v>{{ typeid_partially_marked_tu_abrv }}</v>
      </c>
      <c r="N458" t="s">
        <v>902</v>
      </c>
      <c r="O458" s="13" t="s">
        <v>1907</v>
      </c>
      <c r="P458" t="s">
        <v>4742</v>
      </c>
      <c r="Q458" t="str">
        <f t="shared" si="26"/>
        <v xml:space="preserve">    typeid_partially_marked_tu_abrv: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marked&lt;button type=\"button\" class=\"btn btn-bd-tip-info-hidden btn-sm position-relative\"&gt;.&lt;span class=\"position-absolute top-0 start-100 translate-middle\"&gt;{{ icon_info }}&lt;/span&gt;&lt;/button&gt;&lt;/a&gt;"</v>
      </c>
      <c r="R458" t="b" cm="1">
        <f t="array" ref="R458">SUMPRODUCT(--EXACT($J$2:$J$485,J458))&gt;1</f>
        <v>0</v>
      </c>
      <c r="S458" t="s">
        <v>5312</v>
      </c>
    </row>
    <row r="459" spans="1:19">
      <c r="A459" s="39">
        <v>3</v>
      </c>
      <c r="B459" s="39" t="s">
        <v>1481</v>
      </c>
      <c r="C459" s="39"/>
      <c r="D459" s="39" t="s">
        <v>1271</v>
      </c>
      <c r="E459" s="39" t="s">
        <v>1850</v>
      </c>
      <c r="F459" s="39" t="s">
        <v>143</v>
      </c>
      <c r="G459" s="51" t="str">
        <f>VLOOKUP(F459,glossary!H:L,2,FALSE)</f>
        <v>Partially marked individuals / populations / species</v>
      </c>
      <c r="H459" s="43" t="s">
        <v>143</v>
      </c>
      <c r="I459" s="57" t="str">
        <f t="shared" si="24"/>
        <v>typeid_partially_marked_tu_full</v>
      </c>
      <c r="J459" s="54" t="s">
        <v>1516</v>
      </c>
      <c r="K459" s="51" t="str">
        <f>VLOOKUP(F459,glossary!H:L,5,FALSE)</f>
        <v>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v>
      </c>
      <c r="L459" t="s">
        <v>1517</v>
      </c>
      <c r="M459" s="39" t="str">
        <f t="shared" si="25"/>
        <v>{{ typeid_partially_marked_tu_full }}</v>
      </c>
      <c r="N459" t="s">
        <v>902</v>
      </c>
      <c r="O459" s="13" t="s">
        <v>1907</v>
      </c>
      <c r="P459" t="s">
        <v>4742</v>
      </c>
      <c r="Q459" t="str">
        <f t="shared" si="26"/>
        <v xml:space="preserve">    typeid_partially_marked_tu_full: "&lt;a href=\"09_glossary.html#typeid_partially_marked\" target=\"_blank\" data-bs-toggle=\"tooltip\" data-bs-title=\"Partially marked individuals / populations / species: Individuals, populations, or species (varies with modelling approach and context) that have a suite of partially identifying traits (e.g., antler points, sex class, age class). For populations*/species, those in which a proportion of individuals carry marks or in which individuals themselves are partially marked.\"&gt;Partially marked individuals / populations / species&lt;button type=\"button\" class=\"btn btn-bd-tip-info-hidden btn-sm position-relative\"&gt;.&lt;span class=\"position-absolute top-0 start-100 translate-middle\"&gt;{{ icon_info }}&lt;/span&gt;&lt;/button&gt;&lt;/a&gt;"</v>
      </c>
      <c r="R459" t="b" cm="1">
        <f t="array" ref="R459">SUMPRODUCT(--EXACT($J$2:$J$485,J459))&gt;1</f>
        <v>0</v>
      </c>
      <c r="S459" t="s">
        <v>5313</v>
      </c>
    </row>
    <row r="460" spans="1:19">
      <c r="A460" s="39">
        <v>1</v>
      </c>
      <c r="B460" s="39" t="s">
        <v>1127</v>
      </c>
      <c r="C460" s="44"/>
      <c r="D460" s="44" t="s">
        <v>1270</v>
      </c>
      <c r="E460" s="39" t="s">
        <v>1841</v>
      </c>
      <c r="F460" s="39" t="s">
        <v>71</v>
      </c>
      <c r="G460" s="51" t="str">
        <f>VLOOKUP(F460,glossary!H:L,2,FALSE)</f>
        <v>Unmarked individuals / populations / species</v>
      </c>
      <c r="H460" s="44" t="s">
        <v>71</v>
      </c>
      <c r="I460" s="57" t="str">
        <f t="shared" si="24"/>
        <v>typeid_unmarked_tl_abrv</v>
      </c>
      <c r="J460" s="51" t="s">
        <v>1506</v>
      </c>
      <c r="K460" s="51" t="str">
        <f>VLOOKUP(F460,glossary!H:L,5,FALSE)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L460" s="44" t="s">
        <v>1507</v>
      </c>
      <c r="M460" s="39" t="str">
        <f t="shared" si="25"/>
        <v>{{ typeid_unmarked_tl_abrv }}</v>
      </c>
      <c r="N460" t="s">
        <v>902</v>
      </c>
      <c r="O460" s="13" t="s">
        <v>1907</v>
      </c>
      <c r="P460" t="s">
        <v>4742</v>
      </c>
      <c r="Q460" t="str">
        <f t="shared" si="26"/>
        <v xml:space="preserve">    typeid_unmarked_tl_abrv: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v>
      </c>
      <c r="R460" t="b" cm="1">
        <f t="array" ref="R460">SUMPRODUCT(--EXACT($J$2:$J$485,J460))&gt;1</f>
        <v>0</v>
      </c>
      <c r="S460" t="s">
        <v>5314</v>
      </c>
    </row>
    <row r="461" spans="1:19">
      <c r="A461" s="39">
        <v>3</v>
      </c>
      <c r="B461" s="39" t="s">
        <v>1481</v>
      </c>
      <c r="C461" s="39"/>
      <c r="D461" s="39" t="s">
        <v>1270</v>
      </c>
      <c r="E461" s="39" t="s">
        <v>1850</v>
      </c>
      <c r="F461" s="39" t="s">
        <v>71</v>
      </c>
      <c r="G461" s="51" t="str">
        <f>VLOOKUP(F461,glossary!H:L,2,FALSE)</f>
        <v>Unmarked individuals / populations / species</v>
      </c>
      <c r="H461" s="43" t="s">
        <v>71</v>
      </c>
      <c r="I461" s="57" t="str">
        <f t="shared" si="24"/>
        <v>typeid_unmarked_tl_full</v>
      </c>
      <c r="J461" s="55" t="s">
        <v>1510</v>
      </c>
      <c r="K461" s="51" t="str">
        <f>VLOOKUP(F461,glossary!H:L,5,FALSE)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L461" t="s">
        <v>1511</v>
      </c>
      <c r="M461" s="39" t="str">
        <f t="shared" si="25"/>
        <v>{{ typeid_unmarked_tl_full }}</v>
      </c>
      <c r="N461" t="s">
        <v>902</v>
      </c>
      <c r="O461" s="13" t="s">
        <v>1907</v>
      </c>
      <c r="P461" t="s">
        <v>4742</v>
      </c>
      <c r="Q461" t="str">
        <f t="shared" si="26"/>
        <v xml:space="preserve">    typeid_unmarked_tl_full: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v>
      </c>
      <c r="R461" t="b" cm="1">
        <f t="array" ref="R461">SUMPRODUCT(--EXACT($J$2:$J$485,J461))&gt;1</f>
        <v>0</v>
      </c>
      <c r="S461" t="s">
        <v>5315</v>
      </c>
    </row>
    <row r="462" spans="1:19">
      <c r="A462" s="39">
        <v>1</v>
      </c>
      <c r="B462" s="39" t="s">
        <v>1127</v>
      </c>
      <c r="C462" s="44"/>
      <c r="D462" s="44" t="s">
        <v>1271</v>
      </c>
      <c r="E462" s="39" t="s">
        <v>1841</v>
      </c>
      <c r="F462" s="39" t="s">
        <v>71</v>
      </c>
      <c r="G462" s="51" t="str">
        <f>VLOOKUP(F462,glossary!H:L,2,FALSE)</f>
        <v>Unmarked individuals / populations / species</v>
      </c>
      <c r="H462" s="44" t="s">
        <v>71</v>
      </c>
      <c r="I462" s="57" t="str">
        <f t="shared" si="24"/>
        <v>typeid_unmarked_tu_abrv</v>
      </c>
      <c r="J462" s="51" t="s">
        <v>1504</v>
      </c>
      <c r="K462" s="51" t="str">
        <f>VLOOKUP(F462,glossary!H:L,5,FALSE)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L462" s="44" t="s">
        <v>1505</v>
      </c>
      <c r="M462" s="39" t="str">
        <f t="shared" si="25"/>
        <v>{{ typeid_unmarked_tu_abrv }}</v>
      </c>
      <c r="N462" t="s">
        <v>902</v>
      </c>
      <c r="O462" s="13" t="s">
        <v>1907</v>
      </c>
      <c r="P462" t="s">
        <v>4742</v>
      </c>
      <c r="Q462" t="str">
        <f t="shared" si="26"/>
        <v xml:space="preserve">    typeid_unmarked_tu_abrv: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2022).\"&gt;Unmarked&lt;button type=\"button\" class=\"btn btn-bd-tip-info-hidden btn-sm position-relative\"&gt;.&lt;span class=\"position-absolute top-0 start-100 translate-middle\"&gt;{{ icon_info }}&lt;/span&gt;&lt;/button&gt;&lt;/a&gt;"</v>
      </c>
      <c r="R462" t="b" cm="1">
        <f t="array" ref="R462">SUMPRODUCT(--EXACT($J$2:$J$485,J462))&gt;1</f>
        <v>0</v>
      </c>
      <c r="S462" t="s">
        <v>5316</v>
      </c>
    </row>
    <row r="463" spans="1:19">
      <c r="A463" s="39">
        <v>3</v>
      </c>
      <c r="B463" s="39" t="s">
        <v>1481</v>
      </c>
      <c r="C463" s="39"/>
      <c r="D463" s="39" t="s">
        <v>1271</v>
      </c>
      <c r="E463" s="39" t="s">
        <v>1850</v>
      </c>
      <c r="F463" s="39" t="s">
        <v>71</v>
      </c>
      <c r="G463" s="51" t="str">
        <f>VLOOKUP(F463,glossary!H:L,2,FALSE)</f>
        <v>Unmarked individuals / populations / species</v>
      </c>
      <c r="H463" s="43" t="s">
        <v>71</v>
      </c>
      <c r="I463" s="57" t="str">
        <f t="shared" si="24"/>
        <v>typeid_unmarked_tu_full</v>
      </c>
      <c r="J463" s="54" t="s">
        <v>1508</v>
      </c>
      <c r="K463" s="51" t="str">
        <f>VLOOKUP(F463,glossary!H:L,5,FALSE)</f>
        <v>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v>
      </c>
      <c r="L463" t="s">
        <v>1509</v>
      </c>
      <c r="M463" s="39" t="str">
        <f t="shared" si="25"/>
        <v>{{ typeid_unmarked_tu_full }}</v>
      </c>
      <c r="N463" t="s">
        <v>902</v>
      </c>
      <c r="O463" s="13" t="s">
        <v>1907</v>
      </c>
      <c r="P463" t="s">
        <v>4742</v>
      </c>
      <c r="Q463" t="str">
        <f t="shared" si="26"/>
        <v xml:space="preserve">    typeid_unmarked_tu_full: "&lt;a href=\"09_glossary.html#typeid_unmarked\" target=\"_blank\" data-bs-toggle=\"tooltip\" data-bs-title=\"Unmarked individuals / populations / species: Individuals, populations, or species (varies with modelling approach and context) that cannot be identified using natural or artificial markings (e.g., coat patterns, scars, tags, collars). Unmarked population models rely on supplementary data (e.g., animal movement speed) and*/or assumptions as a surrogate for individual identification; that is, to distinguish between multiple detections of the same individual from detections of multiple individuals when individuals do not have unique features (Gilbert et al., 2020; Morin et al., 2022).\"&gt;Unmarked individuals / populations / species&lt;button type=\"button\" class=\"btn btn-bd-tip-info-hidden btn-sm position-relative\"&gt;.&lt;span class=\"position-absolute top-0 start-100 translate-middle\"&gt;{{ icon_info }}&lt;/span&gt;&lt;/button&gt;&lt;/a&gt;"</v>
      </c>
      <c r="R463" t="b" cm="1">
        <f t="array" ref="R463">SUMPRODUCT(--EXACT($J$2:$J$485,J463))&gt;1</f>
        <v>0</v>
      </c>
      <c r="S463" t="s">
        <v>5317</v>
      </c>
    </row>
    <row r="464" spans="1:19">
      <c r="A464" s="39">
        <v>3</v>
      </c>
      <c r="B464" s="39" t="s">
        <v>1481</v>
      </c>
      <c r="C464" s="39"/>
      <c r="D464" s="39" t="s">
        <v>1270</v>
      </c>
      <c r="E464" s="39" t="s">
        <v>1016</v>
      </c>
      <c r="F464" s="39" t="s">
        <v>567</v>
      </c>
      <c r="G464" s="51" t="str">
        <f>VLOOKUP(F464,glossary!H:L,2,FALSE)</f>
        <v>Intensity of use (Keim et al., 2019)</v>
      </c>
      <c r="H464" s="43" t="s">
        <v>567</v>
      </c>
      <c r="I464" s="57" t="str">
        <f t="shared" si="24"/>
        <v>use_intensity_tl</v>
      </c>
      <c r="J464" s="55" t="s">
        <v>956</v>
      </c>
      <c r="K464" s="51" t="str">
        <f>VLOOKUP(F464,glossary!H:L,5,FALSE)</f>
        <v>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L464" t="s">
        <v>1503</v>
      </c>
      <c r="M464" s="39" t="str">
        <f t="shared" si="25"/>
        <v>{{ use_intensity_tl }}</v>
      </c>
      <c r="N464" t="s">
        <v>902</v>
      </c>
      <c r="O464" s="13" t="s">
        <v>1907</v>
      </c>
      <c r="P464" t="s">
        <v>4742</v>
      </c>
      <c r="Q464" t="str">
        <f t="shared" si="26"/>
        <v xml:space="preserve">    use_intensity_tl: "&lt;a href=\"09_glossary.html#use_intensity\" target=\"_blank\" data-bs-toggle=\"tooltip\" data-bs-title=\"Intensity of use (Keim et al., 2019):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2019).\"&gt;intensity of use&lt;button type=\"button\" class=\"btn btn-bd-tip-info-hidden btn-sm position-relative\"&gt;.&lt;span class=\"position-absolute top-0 start-100 translate-middle\"&gt;{{ icon_info }}&lt;/span&gt;&lt;/button&gt;&lt;/a&gt;"</v>
      </c>
      <c r="R464" t="b" cm="1">
        <f t="array" ref="R464">SUMPRODUCT(--EXACT($J$2:$J$485,J464))&gt;1</f>
        <v>0</v>
      </c>
      <c r="S464" t="s">
        <v>5318</v>
      </c>
    </row>
    <row r="465" spans="1:19">
      <c r="A465" s="39">
        <v>3</v>
      </c>
      <c r="B465" s="39" t="s">
        <v>1481</v>
      </c>
      <c r="C465" s="39"/>
      <c r="D465" s="39" t="s">
        <v>1270</v>
      </c>
      <c r="E465" s="39" t="s">
        <v>828</v>
      </c>
      <c r="F465" s="39" t="s">
        <v>567</v>
      </c>
      <c r="G465" s="51" t="str">
        <f>VLOOKUP(F465,glossary!H:L,2,FALSE)</f>
        <v>Intensity of use (Keim et al., 2019)</v>
      </c>
      <c r="H465" s="43" t="s">
        <v>567</v>
      </c>
      <c r="I465" s="57" t="str">
        <f t="shared" si="24"/>
        <v>use_intensity_tl_ref</v>
      </c>
      <c r="J465" s="55" t="s">
        <v>957</v>
      </c>
      <c r="K465" s="51" t="str">
        <f>VLOOKUP(F465,glossary!H:L,5,FALSE)</f>
        <v>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L465" t="s">
        <v>1501</v>
      </c>
      <c r="M465" s="39" t="str">
        <f t="shared" si="25"/>
        <v>{{ use_intensity_tl_ref }}</v>
      </c>
      <c r="N465" t="s">
        <v>902</v>
      </c>
      <c r="O465" s="13" t="s">
        <v>1907</v>
      </c>
      <c r="P465" t="s">
        <v>4742</v>
      </c>
      <c r="Q465" t="str">
        <f t="shared" si="26"/>
        <v xml:space="preserve">    use_intensity_tl_ref: "&lt;a href=\"09_glossary.html#use_intensity\" target=\"_blank\" data-bs-toggle=\"tooltip\" data-bs-title=\"Intensity of use (Keim et al., 2019):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2019).\"&gt;intensity of use (Keim et al., 2019)&lt;button type=\"button\" class=\"btn btn-bd-tip-info-hidden btn-sm position-relative\"&gt;.&lt;span class=\"position-absolute top-0 start-100 translate-middle\"&gt;{{ icon_info }}&lt;/span&gt;&lt;/button&gt;&lt;/a&gt;"</v>
      </c>
      <c r="R465" t="b" cm="1">
        <f t="array" ref="R465">SUMPRODUCT(--EXACT($J$2:$J$485,J465))&gt;1</f>
        <v>0</v>
      </c>
      <c r="S465" t="s">
        <v>5319</v>
      </c>
    </row>
    <row r="466" spans="1:19">
      <c r="A466" s="39">
        <v>3</v>
      </c>
      <c r="B466" s="39" t="s">
        <v>1481</v>
      </c>
      <c r="C466" s="39"/>
      <c r="D466" s="39" t="s">
        <v>1271</v>
      </c>
      <c r="E466" s="39" t="s">
        <v>1016</v>
      </c>
      <c r="F466" s="39" t="s">
        <v>567</v>
      </c>
      <c r="G466" s="51" t="str">
        <f>VLOOKUP(F466,glossary!H:L,2,FALSE)</f>
        <v>Intensity of use (Keim et al., 2019)</v>
      </c>
      <c r="H466" s="43" t="s">
        <v>567</v>
      </c>
      <c r="I466" s="57" t="str">
        <f t="shared" si="24"/>
        <v>use_intensity_tu</v>
      </c>
      <c r="J466" s="54" t="s">
        <v>566</v>
      </c>
      <c r="K466" s="51" t="str">
        <f>VLOOKUP(F466,glossary!H:L,5,FALSE)</f>
        <v>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L466" t="s">
        <v>1502</v>
      </c>
      <c r="M466" s="39" t="str">
        <f t="shared" si="25"/>
        <v>{{ use_intensity_tu }}</v>
      </c>
      <c r="N466" t="s">
        <v>902</v>
      </c>
      <c r="O466" s="13" t="s">
        <v>1907</v>
      </c>
      <c r="P466" t="s">
        <v>4742</v>
      </c>
      <c r="Q466" t="str">
        <f t="shared" si="26"/>
        <v xml:space="preserve">    use_intensity_tu: "&lt;a href=\"09_glossary.html#use_intensity\" target=\"_blank\" data-bs-toggle=\"tooltip\" data-bs-title=\"Intensity of use (Keim et al., 2019):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2019).\"&gt;Intensity of use&lt;button type=\"button\" class=\"btn btn-bd-tip-info-hidden btn-sm position-relative\"&gt;.&lt;span class=\"position-absolute top-0 start-100 translate-middle\"&gt;{{ icon_info }}&lt;/span&gt;&lt;/button&gt;&lt;/a&gt;"</v>
      </c>
      <c r="R466" t="b" cm="1">
        <f t="array" ref="R466">SUMPRODUCT(--EXACT($J$2:$J$485,J466))&gt;1</f>
        <v>0</v>
      </c>
      <c r="S466" t="s">
        <v>5320</v>
      </c>
    </row>
    <row r="467" spans="1:19">
      <c r="A467" s="39">
        <v>1</v>
      </c>
      <c r="B467" s="39" t="s">
        <v>1127</v>
      </c>
      <c r="C467" s="39"/>
      <c r="D467" s="39" t="s">
        <v>1271</v>
      </c>
      <c r="E467" s="39" t="s">
        <v>828</v>
      </c>
      <c r="F467" s="39" t="s">
        <v>567</v>
      </c>
      <c r="G467" s="51" t="str">
        <f>VLOOKUP(F467,glossary!H:L,2,FALSE)</f>
        <v>Intensity of use (Keim et al., 2019)</v>
      </c>
      <c r="H467" s="43" t="s">
        <v>567</v>
      </c>
      <c r="I467" s="57" t="str">
        <f t="shared" si="24"/>
        <v>use_intensity_tu_ref</v>
      </c>
      <c r="J467" s="54" t="s">
        <v>166</v>
      </c>
      <c r="K467" s="51" t="str">
        <f>VLOOKUP(F467,glossary!H:L,5,FALSE)</f>
        <v>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v>
      </c>
      <c r="L467" t="s">
        <v>1500</v>
      </c>
      <c r="M467" s="39" t="str">
        <f t="shared" si="25"/>
        <v>{{ use_intensity_tu_ref }}</v>
      </c>
      <c r="N467" t="s">
        <v>902</v>
      </c>
      <c r="O467" s="13" t="s">
        <v>1907</v>
      </c>
      <c r="P467" t="s">
        <v>4742</v>
      </c>
      <c r="Q467" t="str">
        <f t="shared" si="26"/>
        <v xml:space="preserve">    use_intensity_tu_ref: "&lt;a href=\"09_glossary.html#use_intensity\" target=\"_blank\" data-bs-toggle=\"tooltip\" data-bs-title=\"Intensity of use (Keim et al., 2019): The expected number of use events of a specific resource unit during a unit of time… [which characterizes] how frequently a particular resource unit is used' (Keim et al., 2019). The intensity of use differs from the probability of use (which characterizes 'the probability of at least one use event of that resource unit during a unit of time'; Keim et al., 2019).\"&gt;Intensity of use (Keim et al., 2019)&lt;button type=\"button\" class=\"btn btn-bd-tip-info-hidden btn-sm position-relative\"&gt;.&lt;span class=\"position-absolute top-0 start-100 translate-middle\"&gt;{{ icon_info }}&lt;/span&gt;&lt;/button&gt;&lt;/a&gt;"</v>
      </c>
      <c r="R467" t="b" cm="1">
        <f t="array" ref="R467">SUMPRODUCT(--EXACT($J$2:$J$485,J467))&gt;1</f>
        <v>0</v>
      </c>
      <c r="S467" t="s">
        <v>5321</v>
      </c>
    </row>
    <row r="468" spans="1:19">
      <c r="A468" s="39">
        <v>3</v>
      </c>
      <c r="B468" s="39" t="s">
        <v>1481</v>
      </c>
      <c r="C468" s="39"/>
      <c r="D468" s="39" t="s">
        <v>1270</v>
      </c>
      <c r="E468" s="39" t="s">
        <v>1016</v>
      </c>
      <c r="F468" s="39" t="s">
        <v>568</v>
      </c>
      <c r="G468" s="51" t="str">
        <f>VLOOKUP(F468,glossary!H:L,2,FALSE)</f>
        <v>Probability of use</v>
      </c>
      <c r="H468" s="43" t="s">
        <v>568</v>
      </c>
      <c r="I468" s="57" t="str">
        <f t="shared" si="24"/>
        <v>use_probability_tl</v>
      </c>
      <c r="J468" s="55" t="s">
        <v>968</v>
      </c>
      <c r="K468" s="51" t="str">
        <f>VLOOKUP(F468,glossary!H:L,5,FALSE)</f>
        <v>The probability of at least one, use event of that resource unit during a unit of time' (i.e.,  would a particular resource unit be used at least once) (Keim et al., 2019).</v>
      </c>
      <c r="L468" t="s">
        <v>1499</v>
      </c>
      <c r="M468" s="39" t="str">
        <f t="shared" si="25"/>
        <v>{{ use_probability_tl }}</v>
      </c>
      <c r="N468" t="s">
        <v>902</v>
      </c>
      <c r="O468" s="13" t="s">
        <v>1907</v>
      </c>
      <c r="P468" t="s">
        <v>4742</v>
      </c>
      <c r="Q468" t="str">
        <f t="shared" si="26"/>
        <v xml:space="preserve">    use_probability_tl: "&lt;a href=\"09_glossary.html#use_probability\" target=\"_blank\" data-bs-toggle=\"tooltip\" data-bs-title=\"Probability of use: 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v>
      </c>
      <c r="R468" t="b" cm="1">
        <f t="array" ref="R468">SUMPRODUCT(--EXACT($J$2:$J$485,J468))&gt;1</f>
        <v>0</v>
      </c>
      <c r="S468" t="s">
        <v>5322</v>
      </c>
    </row>
    <row r="469" spans="1:19">
      <c r="A469" s="39">
        <v>3</v>
      </c>
      <c r="B469" s="39" t="s">
        <v>1481</v>
      </c>
      <c r="C469" s="39"/>
      <c r="D469" s="39" t="s">
        <v>1271</v>
      </c>
      <c r="E469" s="39" t="s">
        <v>1016</v>
      </c>
      <c r="F469" s="39" t="s">
        <v>568</v>
      </c>
      <c r="G469" s="51" t="str">
        <f>VLOOKUP(F469,glossary!H:L,2,FALSE)</f>
        <v>Probability of use</v>
      </c>
      <c r="H469" s="43" t="s">
        <v>568</v>
      </c>
      <c r="I469" s="57" t="str">
        <f t="shared" si="24"/>
        <v>use_probability_tu</v>
      </c>
      <c r="J469" s="54" t="s">
        <v>565</v>
      </c>
      <c r="K469" s="51" t="str">
        <f>VLOOKUP(F469,glossary!H:L,5,FALSE)</f>
        <v>The probability of at least one, use event of that resource unit during a unit of time' (i.e.,  would a particular resource unit be used at least once) (Keim et al., 2019).</v>
      </c>
      <c r="L469" t="s">
        <v>1498</v>
      </c>
      <c r="M469" s="39" t="str">
        <f t="shared" si="25"/>
        <v>{{ use_probability_tu }}</v>
      </c>
      <c r="N469" t="s">
        <v>902</v>
      </c>
      <c r="O469" s="13" t="s">
        <v>1907</v>
      </c>
      <c r="P469" t="s">
        <v>4742</v>
      </c>
      <c r="Q469" t="str">
        <f t="shared" si="26"/>
        <v xml:space="preserve">    use_probability_tu: "&lt;a href=\"09_glossary.html#use_probability\" target=\"_blank\" data-bs-toggle=\"tooltip\" data-bs-title=\"Probability of use: The probability of at least one, use event of that resource unit during a unit of time' (i.e.,  would a particular resource unit be used at least once) (Keim et al., 2019).\"&gt;Probability of use&lt;button type=\"button\" class=\"btn btn-bd-tip-info-hidden btn-sm position-relative\"&gt;.&lt;span class=\"position-absolute top-0 start-100 translate-middle\"&gt;{{ icon_info }}&lt;/span&gt;&lt;/button&gt;&lt;/a&gt;"</v>
      </c>
      <c r="R469" t="b" cm="1">
        <f t="array" ref="R469">SUMPRODUCT(--EXACT($J$2:$J$485,J469))&gt;1</f>
        <v>0</v>
      </c>
      <c r="S469" t="s">
        <v>5323</v>
      </c>
    </row>
    <row r="470" spans="1:19">
      <c r="A470" s="39">
        <v>3</v>
      </c>
      <c r="B470" s="39" t="s">
        <v>1481</v>
      </c>
      <c r="C470" s="39"/>
      <c r="D470" s="39" t="s">
        <v>1271</v>
      </c>
      <c r="E470" s="39" t="s">
        <v>1016</v>
      </c>
      <c r="F470" s="39" t="s">
        <v>1289</v>
      </c>
      <c r="G470" s="51" t="str">
        <f>VLOOKUP(F470,glossary!H:L,2,FALSE)</f>
        <v>UTM Zone Camera Location</v>
      </c>
      <c r="H470" s="43" t="s">
        <v>1289</v>
      </c>
      <c r="I470" s="57" t="str">
        <f t="shared" si="24"/>
        <v>utm_zone_cam_location_tu</v>
      </c>
      <c r="J470" s="54" t="s">
        <v>737</v>
      </c>
      <c r="K470" s="51" t="str">
        <f>VLOOKUP(F470,glossary!H:L,5,FALSE)</f>
        <v>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v>
      </c>
      <c r="L470" t="s">
        <v>1497</v>
      </c>
      <c r="M470" s="39" t="str">
        <f t="shared" si="25"/>
        <v>{{ utm_zone_cam_location_tu }}</v>
      </c>
      <c r="N470" t="s">
        <v>902</v>
      </c>
      <c r="O470" s="13" t="s">
        <v>1907</v>
      </c>
      <c r="P470" t="s">
        <v>4742</v>
      </c>
      <c r="Q470" t="str">
        <f t="shared" si="26"/>
        <v xml:space="preserve">    utm_zone_cam_location_tu: "&lt;a href=\"09_glossary.html#utm_zone_cam_location\" target=\"_blank\" data-bs-toggle=\"tooltip\" data-bs-title=\"UTM Zone Camera Location: The number corresponding to the Universal Transverse Mercator (UTM) grid zone where the camera was placed (e.g., '12'). UTM is a coordinate system that divides the earth into grid zones that are identified with a number (representing a width of latitude) and letter (representing the hemisphere). &lt;br&gt; &lt;br&gt;In Alberta the UTM zones are either 11, 12, or TTM. Enter all other UTM zones in the Camera Location Comments field (e.g., zones 7-10 for British Columbia), or use Latitude and Longitude instead of UTM coordinates. &lt;br&gt; &lt;br&gt;\"&gt;UTM Zone Camera Location&lt;button type=\"button\" class=\"btn btn-bd-tip-info-hidden btn-sm position-relative\"&gt;.&lt;span class=\"position-absolute top-0 start-100 translate-middle\"&gt;{{ icon_info }}&lt;/span&gt;&lt;/button&gt;&lt;/a&gt;"</v>
      </c>
      <c r="R470" t="b" cm="1">
        <f t="array" ref="R470">SUMPRODUCT(--EXACT($J$2:$J$485,J470))&gt;1</f>
        <v>0</v>
      </c>
      <c r="S470" t="s">
        <v>5324</v>
      </c>
    </row>
    <row r="471" spans="1:19">
      <c r="B471" s="39" t="s">
        <v>773</v>
      </c>
      <c r="D471" s="39" t="s">
        <v>1270</v>
      </c>
      <c r="E471" s="39" t="s">
        <v>1016</v>
      </c>
      <c r="F471" s="39" t="s">
        <v>795</v>
      </c>
      <c r="G471" s="51" t="str">
        <f>VLOOKUP(F471,glossary!H:L,2,FALSE)</f>
        <v>Variance</v>
      </c>
      <c r="H471" s="39" t="s">
        <v>795</v>
      </c>
      <c r="I471" s="57" t="str">
        <f t="shared" si="24"/>
        <v>variance_tl</v>
      </c>
      <c r="J471" s="39" t="s">
        <v>795</v>
      </c>
      <c r="K471" s="51" t="str">
        <f>VLOOKUP(F471,glossary!H:L,5,FALSE)</f>
        <v>The spread of numbers in a dataset compared to the mean of the dataset' (Clarke et al., 2023).</v>
      </c>
      <c r="L471" s="39" t="s">
        <v>1016</v>
      </c>
      <c r="M471" s="39" t="str">
        <f t="shared" si="25"/>
        <v>{{ variance_tl }}</v>
      </c>
      <c r="N471" t="s">
        <v>902</v>
      </c>
      <c r="O471" s="13" t="s">
        <v>1907</v>
      </c>
      <c r="P471" t="s">
        <v>4742</v>
      </c>
      <c r="Q471" t="str">
        <f>IF(K471&lt;&gt;"-",("    "&amp;I471&amp;": "&amp;""""&amp;"&lt;a href=\"&amp;""""&amp;"09_glossary.html#"&amp;H471&amp;N471&amp;K471&amp;O471&amp;J471&amp;P471&amp;""""),"-")</f>
        <v xml:space="preserve">    variance_tl: "&lt;a href=\"09_glossary.html#variance\" target=\"_blank\" data-bs-toggle=\"tooltip\" data-bs-title=\"The spread of numbers in a dataset compared to the mean of the dataset' (Clarke et al., 2023).\"&gt;variance&lt;button type=\"button\" class=\"btn btn-bd-tip-info-hidden btn-sm position-relative\"&gt;.&lt;span class=\"position-absolute top-0 start-100 translate-middle\"&gt;{{ icon_info }}&lt;/span&gt;&lt;/button&gt;&lt;/a&gt;"</v>
      </c>
      <c r="R471" t="b" cm="1">
        <f t="array" ref="R471">SUMPRODUCT(--EXACT($J$2:$J$485,J471))&gt;1</f>
        <v>0</v>
      </c>
      <c r="S471" t="s">
        <v>5325</v>
      </c>
    </row>
    <row r="472" spans="1:19">
      <c r="B472" s="39" t="s">
        <v>773</v>
      </c>
      <c r="D472" s="39" t="s">
        <v>1271</v>
      </c>
      <c r="E472" s="39" t="s">
        <v>1016</v>
      </c>
      <c r="F472" s="39" t="s">
        <v>795</v>
      </c>
      <c r="G472" s="51" t="str">
        <f>VLOOKUP(F472,glossary!H:L,2,FALSE)</f>
        <v>Variance</v>
      </c>
      <c r="H472" s="39" t="s">
        <v>795</v>
      </c>
      <c r="I472" s="57" t="str">
        <f t="shared" si="24"/>
        <v>variance_tu</v>
      </c>
      <c r="J472" s="39" t="s">
        <v>669</v>
      </c>
      <c r="K472" s="51" t="str">
        <f>VLOOKUP(F472,glossary!H:L,5,FALSE)</f>
        <v>The spread of numbers in a dataset compared to the mean of the dataset' (Clarke et al., 2023).</v>
      </c>
      <c r="L472" s="39" t="s">
        <v>1016</v>
      </c>
      <c r="M472" s="39" t="str">
        <f t="shared" si="25"/>
        <v>{{ variance_tu }}</v>
      </c>
      <c r="N472" t="s">
        <v>902</v>
      </c>
      <c r="O472" s="13" t="s">
        <v>1907</v>
      </c>
      <c r="P472" t="s">
        <v>4742</v>
      </c>
      <c r="Q472" t="str">
        <f>IF(K472&lt;&gt;"-",("    "&amp;I472&amp;": "&amp;""""&amp;"&lt;a href=\"&amp;""""&amp;"09_glossary.html#"&amp;H472&amp;N472&amp;K472&amp;O472&amp;J472&amp;P472&amp;""""),"-")</f>
        <v xml:space="preserve">    variance_tu: "&lt;a href=\"09_glossary.html#variance\" target=\"_blank\" data-bs-toggle=\"tooltip\" data-bs-title=\"The spread of numbers in a dataset compared to the mean of the dataset' (Clarke et al., 2023).\"&gt;Variance&lt;button type=\"button\" class=\"btn btn-bd-tip-info-hidden btn-sm position-relative\"&gt;.&lt;span class=\"position-absolute top-0 start-100 translate-middle\"&gt;{{ icon_info }}&lt;/span&gt;&lt;/button&gt;&lt;/a&gt;"</v>
      </c>
      <c r="R472" t="b" cm="1">
        <f t="array" ref="R472">SUMPRODUCT(--EXACT($J$2:$J$485,J472))&gt;1</f>
        <v>0</v>
      </c>
      <c r="S472" t="s">
        <v>5326</v>
      </c>
    </row>
    <row r="473" spans="1:19">
      <c r="A473" s="39">
        <v>3</v>
      </c>
      <c r="B473" s="39" t="s">
        <v>1481</v>
      </c>
      <c r="C473" s="39"/>
      <c r="D473" s="39" t="s">
        <v>1271</v>
      </c>
      <c r="E473" s="39" t="s">
        <v>1016</v>
      </c>
      <c r="F473" s="39" t="s">
        <v>310</v>
      </c>
      <c r="G473" s="51" t="str">
        <f>VLOOKUP(F473,glossary!H:L,2,FALSE)</f>
        <v>Visit Comments</v>
      </c>
      <c r="H473" s="43" t="s">
        <v>310</v>
      </c>
      <c r="I473" s="57" t="str">
        <f t="shared" si="24"/>
        <v>visit_comments_tu</v>
      </c>
      <c r="J473" s="54" t="s">
        <v>767</v>
      </c>
      <c r="K473" s="51" t="str">
        <f>VLOOKUP(F473,glossary!H:L,5,FALSE)</f>
        <v>Comments describing additional details about the deployment and*/or Service*/Retrieval visits.</v>
      </c>
      <c r="L473" t="s">
        <v>1494</v>
      </c>
      <c r="M473" s="39" t="str">
        <f t="shared" si="25"/>
        <v>{{ visit_comments_tu }}</v>
      </c>
      <c r="N473" t="s">
        <v>902</v>
      </c>
      <c r="O473" s="13" t="s">
        <v>1907</v>
      </c>
      <c r="P473" t="s">
        <v>4742</v>
      </c>
      <c r="Q473" t="str">
        <f t="shared" ref="Q473:Q490" si="27">IF(K473&lt;&gt;"-",("    "&amp;I473&amp;": "&amp;""""&amp;"&lt;a href=\"&amp;""""&amp;"09_glossary.html#"&amp;H473&amp;N473&amp;G473&amp;": "&amp;K473&amp;O473&amp;J473&amp;P473&amp;""""),"-")</f>
        <v xml:space="preserve">    visit_comments_tu: "&lt;a href=\"09_glossary.html#visit_comments\" target=\"_blank\" data-bs-toggle=\"tooltip\" data-bs-title=\"Visit Comments: Comments describing additional details about the deployment and*/or Service*/Retrieval visits.\"&gt;Visit Comments&lt;button type=\"button\" class=\"btn btn-bd-tip-info-hidden btn-sm position-relative\"&gt;.&lt;span class=\"position-absolute top-0 start-100 translate-middle\"&gt;{{ icon_info }}&lt;/span&gt;&lt;/button&gt;&lt;/a&gt;"</v>
      </c>
      <c r="R473" t="b" cm="1">
        <f t="array" ref="R473">SUMPRODUCT(--EXACT($J$2:$J$485,J473))&gt;1</f>
        <v>0</v>
      </c>
      <c r="S473" t="s">
        <v>5327</v>
      </c>
    </row>
    <row r="474" spans="1:19">
      <c r="A474" s="39">
        <v>3</v>
      </c>
      <c r="B474" s="39" t="s">
        <v>1481</v>
      </c>
      <c r="C474" s="39"/>
      <c r="D474" s="39" t="s">
        <v>1270</v>
      </c>
      <c r="E474" s="39" t="s">
        <v>1016</v>
      </c>
      <c r="F474" s="39" t="s">
        <v>60</v>
      </c>
      <c r="G474" s="51" t="str">
        <f>VLOOKUP(F474,glossary!H:L,2,FALSE)</f>
        <v>Visit metadata</v>
      </c>
      <c r="H474" s="43" t="s">
        <v>60</v>
      </c>
      <c r="I474" s="57" t="str">
        <f t="shared" si="24"/>
        <v>visit_metadata_tl</v>
      </c>
      <c r="J474" s="55" t="s">
        <v>994</v>
      </c>
      <c r="K474" s="51" t="str">
        <f>VLOOKUP(F474,glossary!H:L,5,FALSE)</f>
        <v>Metadata that should be collected each time a camera location is visited to deploy, Service*/Retrieval Field Datasheet.</v>
      </c>
      <c r="L474" t="s">
        <v>1493</v>
      </c>
      <c r="M474" s="39" t="str">
        <f t="shared" si="25"/>
        <v>{{ visit_metadata_tl }}</v>
      </c>
      <c r="N474" t="s">
        <v>902</v>
      </c>
      <c r="O474" s="13" t="s">
        <v>1907</v>
      </c>
      <c r="P474" t="s">
        <v>4742</v>
      </c>
      <c r="Q474" t="str">
        <f t="shared" si="27"/>
        <v xml:space="preserve">    visit_metadata_tl: "&lt;a href=\"09_glossary.html#visit_metadata\" target=\"_blank\" data-bs-toggle=\"tooltip\" data-bs-title=\"Visit metadata: 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v>
      </c>
      <c r="R474" t="b" cm="1">
        <f t="array" ref="R474">SUMPRODUCT(--EXACT($J$2:$J$485,J474))&gt;1</f>
        <v>0</v>
      </c>
      <c r="S474" t="s">
        <v>5328</v>
      </c>
    </row>
    <row r="475" spans="1:19">
      <c r="A475" s="39">
        <v>3</v>
      </c>
      <c r="B475" s="39" t="s">
        <v>1481</v>
      </c>
      <c r="C475" s="39"/>
      <c r="D475" s="39" t="s">
        <v>1271</v>
      </c>
      <c r="E475" s="39" t="s">
        <v>1016</v>
      </c>
      <c r="F475" s="39" t="s">
        <v>60</v>
      </c>
      <c r="G475" s="51" t="str">
        <f>VLOOKUP(F475,glossary!H:L,2,FALSE)</f>
        <v>Visit metadata</v>
      </c>
      <c r="H475" s="43" t="s">
        <v>60</v>
      </c>
      <c r="I475" s="57" t="str">
        <f t="shared" si="24"/>
        <v>visit_metadata_tu</v>
      </c>
      <c r="J475" s="54" t="s">
        <v>62</v>
      </c>
      <c r="K475" s="51" t="str">
        <f>VLOOKUP(F475,glossary!H:L,5,FALSE)</f>
        <v>Metadata that should be collected each time a camera location is visited to deploy, Service*/Retrieval Field Datasheet.</v>
      </c>
      <c r="L475" t="s">
        <v>1492</v>
      </c>
      <c r="M475" s="39" t="str">
        <f t="shared" si="25"/>
        <v>{{ visit_metadata_tu }}</v>
      </c>
      <c r="N475" t="s">
        <v>902</v>
      </c>
      <c r="O475" s="13" t="s">
        <v>1907</v>
      </c>
      <c r="P475" t="s">
        <v>4742</v>
      </c>
      <c r="Q475" t="str">
        <f t="shared" si="27"/>
        <v xml:space="preserve">    visit_metadata_tu: "&lt;a href=\"09_glossary.html#visit_metadata\" target=\"_blank\" data-bs-toggle=\"tooltip\" data-bs-title=\"Visit metadata: Metadata that should be collected each time a camera location is visited to deploy, Service*/Retrieval Field Datasheet.\"&gt;Visit metadata&lt;button type=\"button\" class=\"btn btn-bd-tip-info-hidden btn-sm position-relative\"&gt;.&lt;span class=\"position-absolute top-0 start-100 translate-middle\"&gt;{{ icon_info }}&lt;/span&gt;&lt;/button&gt;&lt;/a&gt;"</v>
      </c>
      <c r="R475" t="b" cm="1">
        <f t="array" ref="R475">SUMPRODUCT(--EXACT($J$2:$J$485,J475))&gt;1</f>
        <v>0</v>
      </c>
      <c r="S475" t="s">
        <v>5329</v>
      </c>
    </row>
    <row r="476" spans="1:19">
      <c r="A476" s="39">
        <v>2</v>
      </c>
      <c r="B476" s="39" t="s">
        <v>1488</v>
      </c>
      <c r="C476" s="39"/>
      <c r="D476" s="39" t="s">
        <v>1270</v>
      </c>
      <c r="E476" s="39" t="s">
        <v>1016</v>
      </c>
      <c r="F476" s="39" t="s">
        <v>63</v>
      </c>
      <c r="G476" s="51" t="str">
        <f>VLOOKUP(F476,glossary!H:L,2,FALSE)</f>
        <v>Visit</v>
      </c>
      <c r="H476" s="39" t="s">
        <v>63</v>
      </c>
      <c r="I476" s="57" t="str">
        <f t="shared" si="24"/>
        <v>visit_tl</v>
      </c>
      <c r="J476" s="51" t="s">
        <v>63</v>
      </c>
      <c r="K476" s="51" t="str">
        <f>VLOOKUP(F476,glossary!H:L,5,FALSE)</f>
        <v>When a crew has gone to a location to deploy, service, or retrieve a remote camera.</v>
      </c>
      <c r="L476" s="39" t="s">
        <v>1496</v>
      </c>
      <c r="M476" s="39" t="str">
        <f t="shared" si="25"/>
        <v>{{ visit_tl }}</v>
      </c>
      <c r="N476" t="s">
        <v>902</v>
      </c>
      <c r="O476" s="13" t="s">
        <v>1907</v>
      </c>
      <c r="P476" t="s">
        <v>4742</v>
      </c>
      <c r="Q476" t="str">
        <f t="shared" si="27"/>
        <v xml:space="preserve">    visit_tl: "&lt;a href=\"09_glossary.html#visit\" target=\"_blank\" data-bs-toggle=\"tooltip\" data-bs-title=\"Visit: When a crew has gone to a location to deploy, service, or retrieve a remote camera.\"&gt;visit&lt;button type=\"button\" class=\"btn btn-bd-tip-info-hidden btn-sm position-relative\"&gt;.&lt;span class=\"position-absolute top-0 start-100 translate-middle\"&gt;{{ icon_info }}&lt;/span&gt;&lt;/button&gt;&lt;/a&gt;"</v>
      </c>
      <c r="R476" t="b" cm="1">
        <f t="array" ref="R476">SUMPRODUCT(--EXACT($J$2:$J$485,J476))&gt;1</f>
        <v>0</v>
      </c>
      <c r="S476" t="s">
        <v>5330</v>
      </c>
    </row>
    <row r="477" spans="1:19">
      <c r="A477" s="39">
        <v>1</v>
      </c>
      <c r="B477" s="39" t="s">
        <v>1127</v>
      </c>
      <c r="C477" s="39" t="s">
        <v>429</v>
      </c>
      <c r="D477" s="39" t="s">
        <v>1270</v>
      </c>
      <c r="E477" s="39" t="s">
        <v>1847</v>
      </c>
      <c r="F477" s="39" t="s">
        <v>63</v>
      </c>
      <c r="G477" s="51" t="str">
        <f>VLOOKUP(F477,glossary!H:L,2,FALSE)</f>
        <v>Visit</v>
      </c>
      <c r="H477" s="39" t="s">
        <v>63</v>
      </c>
      <c r="I477" s="57" t="str">
        <f t="shared" si="24"/>
        <v>visit_tl_pl</v>
      </c>
      <c r="J477" s="51" t="s">
        <v>1260</v>
      </c>
      <c r="K477" s="51" t="str">
        <f>VLOOKUP(F477,glossary!H:L,5,FALSE)</f>
        <v>When a crew has gone to a location to deploy, service, or retrieve a remote camera.</v>
      </c>
      <c r="L477" s="39" t="s">
        <v>1181</v>
      </c>
      <c r="M477" s="39" t="str">
        <f t="shared" si="25"/>
        <v>{{ visit_tl_pl }}</v>
      </c>
      <c r="N477" t="s">
        <v>902</v>
      </c>
      <c r="O477" s="13" t="s">
        <v>1907</v>
      </c>
      <c r="P477" t="s">
        <v>4742</v>
      </c>
      <c r="Q477" t="str">
        <f t="shared" si="27"/>
        <v xml:space="preserve">    visit_tl_pl: "&lt;a href=\"09_glossary.html#visit\" target=\"_blank\" data-bs-toggle=\"tooltip\" data-bs-title=\"Visit: When a crew has gone to a location to deploy, service, or retrieve a remote camera.\"&gt;visits&lt;button type=\"button\" class=\"btn btn-bd-tip-info-hidden btn-sm position-relative\"&gt;.&lt;span class=\"position-absolute top-0 start-100 translate-middle\"&gt;{{ icon_info }}&lt;/span&gt;&lt;/button&gt;&lt;/a&gt;"</v>
      </c>
      <c r="R477" t="b" cm="1">
        <f t="array" ref="R477">SUMPRODUCT(--EXACT($J$2:$J$485,J477))&gt;1</f>
        <v>0</v>
      </c>
      <c r="S477" t="s">
        <v>5331</v>
      </c>
    </row>
    <row r="478" spans="1:19">
      <c r="A478" s="39">
        <v>2</v>
      </c>
      <c r="B478" s="39" t="s">
        <v>1488</v>
      </c>
      <c r="C478" s="39"/>
      <c r="D478" s="39" t="s">
        <v>1271</v>
      </c>
      <c r="E478" s="39" t="s">
        <v>1016</v>
      </c>
      <c r="F478" s="39" t="s">
        <v>63</v>
      </c>
      <c r="G478" s="51" t="str">
        <f>VLOOKUP(F478,glossary!H:L,2,FALSE)</f>
        <v>Visit</v>
      </c>
      <c r="H478" s="39" t="s">
        <v>63</v>
      </c>
      <c r="I478" s="57" t="str">
        <f t="shared" si="24"/>
        <v>visit_tu</v>
      </c>
      <c r="J478" s="51" t="s">
        <v>65</v>
      </c>
      <c r="K478" s="51" t="str">
        <f>VLOOKUP(F478,glossary!H:L,5,FALSE)</f>
        <v>When a crew has gone to a location to deploy, service, or retrieve a remote camera.</v>
      </c>
      <c r="L478" s="39" t="s">
        <v>1495</v>
      </c>
      <c r="M478" s="39" t="str">
        <f t="shared" si="25"/>
        <v>{{ visit_tu }}</v>
      </c>
      <c r="N478" t="s">
        <v>902</v>
      </c>
      <c r="O478" s="13" t="s">
        <v>1907</v>
      </c>
      <c r="P478" t="s">
        <v>4742</v>
      </c>
      <c r="Q478" t="str">
        <f t="shared" si="27"/>
        <v xml:space="preserve">    visit_tu: "&lt;a href=\"09_glossary.html#visit\" target=\"_blank\" data-bs-toggle=\"tooltip\" data-bs-title=\"Visit: When a crew has gone to a location to deploy, service, or retrieve a remote camera.\"&gt;Visit&lt;button type=\"button\" class=\"btn btn-bd-tip-info-hidden btn-sm position-relative\"&gt;.&lt;span class=\"position-absolute top-0 start-100 translate-middle\"&gt;{{ icon_info }}&lt;/span&gt;&lt;/button&gt;&lt;/a&gt;"</v>
      </c>
      <c r="R478" t="b" cm="1">
        <f t="array" ref="R478">SUMPRODUCT(--EXACT($J$2:$J$485,J478))&gt;1</f>
        <v>0</v>
      </c>
      <c r="S478" t="s">
        <v>5332</v>
      </c>
    </row>
    <row r="479" spans="1:19">
      <c r="A479" s="39">
        <v>1</v>
      </c>
      <c r="B479" s="39" t="s">
        <v>1127</v>
      </c>
      <c r="C479" s="39" t="s">
        <v>429</v>
      </c>
      <c r="D479" s="39" t="s">
        <v>1271</v>
      </c>
      <c r="E479" s="39" t="s">
        <v>1847</v>
      </c>
      <c r="F479" s="39" t="s">
        <v>63</v>
      </c>
      <c r="G479" s="51" t="str">
        <f>VLOOKUP(F479,glossary!H:L,2,FALSE)</f>
        <v>Visit</v>
      </c>
      <c r="H479" s="39" t="s">
        <v>63</v>
      </c>
      <c r="I479" s="57" t="str">
        <f t="shared" si="24"/>
        <v>visit_tu_pl</v>
      </c>
      <c r="J479" s="51" t="s">
        <v>1241</v>
      </c>
      <c r="K479" s="51" t="str">
        <f>VLOOKUP(F479,glossary!H:L,5,FALSE)</f>
        <v>When a crew has gone to a location to deploy, service, or retrieve a remote camera.</v>
      </c>
      <c r="L479" s="39" t="s">
        <v>1169</v>
      </c>
      <c r="M479" s="39" t="str">
        <f t="shared" si="25"/>
        <v>{{ visit_tu_pl }}</v>
      </c>
      <c r="N479" t="s">
        <v>902</v>
      </c>
      <c r="O479" s="13" t="s">
        <v>1907</v>
      </c>
      <c r="P479" t="s">
        <v>4742</v>
      </c>
      <c r="Q479" t="str">
        <f t="shared" si="27"/>
        <v xml:space="preserve">    visit_tu_pl: "&lt;a href=\"09_glossary.html#visit\" target=\"_blank\" data-bs-toggle=\"tooltip\" data-bs-title=\"Visit: When a crew has gone to a location to deploy, service, or retrieve a remote camera.\"&gt;Visits&lt;button type=\"button\" class=\"btn btn-bd-tip-info-hidden btn-sm position-relative\"&gt;.&lt;span class=\"position-absolute top-0 start-100 translate-middle\"&gt;{{ icon_info }}&lt;/span&gt;&lt;/button&gt;&lt;/a&gt;"</v>
      </c>
      <c r="R479" t="b" cm="1">
        <f t="array" ref="R479">SUMPRODUCT(--EXACT($J$2:$J$485,J479))&gt;1</f>
        <v>0</v>
      </c>
      <c r="S479" t="s">
        <v>5333</v>
      </c>
    </row>
    <row r="480" spans="1:19">
      <c r="A480" s="39">
        <v>3</v>
      </c>
      <c r="B480" s="39" t="s">
        <v>1481</v>
      </c>
      <c r="C480" s="39"/>
      <c r="D480" s="39" t="s">
        <v>1271</v>
      </c>
      <c r="E480" s="39" t="s">
        <v>1016</v>
      </c>
      <c r="F480" s="39" t="s">
        <v>309</v>
      </c>
      <c r="G480" s="51" t="str">
        <f>VLOOKUP(F480,glossary!H:L,2,FALSE)</f>
        <v>Walktest Complete</v>
      </c>
      <c r="H480" s="43" t="s">
        <v>309</v>
      </c>
      <c r="I480" s="57" t="str">
        <f t="shared" si="24"/>
        <v>walktest_complete_tu</v>
      </c>
      <c r="J480" s="54" t="s">
        <v>768</v>
      </c>
      <c r="K480" s="51" t="str">
        <f>VLOOKUP(F480,glossary!H:L,5,FALSE)</f>
        <v>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L480" t="s">
        <v>1489</v>
      </c>
      <c r="M480" s="39" t="str">
        <f t="shared" si="25"/>
        <v>{{ walktest_complete_tu }}</v>
      </c>
      <c r="N480" t="s">
        <v>902</v>
      </c>
      <c r="O480" s="13" t="s">
        <v>1907</v>
      </c>
      <c r="P480" t="s">
        <v>4742</v>
      </c>
      <c r="Q480" t="str">
        <f t="shared" si="27"/>
        <v xml:space="preserve">    walktest_complete_tu: "&lt;a href=\"09_glossary.html#walktest_complete\" target=\"_blank\" data-bs-toggle=\"tooltip\" data-bs-title=\"Walktest Complete: Whether a walktest was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 Complete&lt;button type=\"button\" class=\"btn btn-bd-tip-info-hidden btn-sm position-relative\"&gt;.&lt;span class=\"position-absolute top-0 start-100 translate-middle\"&gt;{{ icon_info }}&lt;/span&gt;&lt;/button&gt;&lt;/a&gt;"</v>
      </c>
      <c r="R480" t="b" cm="1">
        <f t="array" ref="R480">SUMPRODUCT(--EXACT($J$2:$J$485,J480))&gt;1</f>
        <v>0</v>
      </c>
      <c r="S480" t="s">
        <v>5334</v>
      </c>
    </row>
    <row r="481" spans="1:19">
      <c r="A481" s="39">
        <v>1</v>
      </c>
      <c r="B481" s="39" t="s">
        <v>1127</v>
      </c>
      <c r="C481" s="39" t="s">
        <v>429</v>
      </c>
      <c r="D481" s="39" t="s">
        <v>1271</v>
      </c>
      <c r="E481" s="39" t="s">
        <v>1846</v>
      </c>
      <c r="F481" s="39" t="s">
        <v>307</v>
      </c>
      <c r="G481" s="51" t="str">
        <f>VLOOKUP(F481,glossary!H:L,2,FALSE)</f>
        <v>Walktest Distance (m)</v>
      </c>
      <c r="H481" s="39" t="s">
        <v>307</v>
      </c>
      <c r="I481" s="57" t="str">
        <f t="shared" si="24"/>
        <v>walktest_distance_tu_nu</v>
      </c>
      <c r="J481" s="51" t="s">
        <v>1146</v>
      </c>
      <c r="K481" s="51" t="str">
        <f>VLOOKUP(F481,glossary!H:L,5,FALSE)</f>
        <v>The horizontal distance from the camera at which the crew performs the walktest (metres; to the nearest 0.05 m). Leave blank if not applicable.</v>
      </c>
      <c r="L481" s="39" t="s">
        <v>1160</v>
      </c>
      <c r="M481" s="39" t="str">
        <f t="shared" si="25"/>
        <v>{{ walktest_distance_tu_nu }}</v>
      </c>
      <c r="N481" t="s">
        <v>902</v>
      </c>
      <c r="O481" s="13" t="s">
        <v>1907</v>
      </c>
      <c r="P481" t="s">
        <v>4742</v>
      </c>
      <c r="Q481" t="str">
        <f t="shared" si="27"/>
        <v xml:space="preserve">    walktest_distance_tu_nu: "&lt;a href=\"09_glossary.html#walktest_distance\" target=\"_blank\" data-bs-toggle=\"tooltip\" data-bs-title=\"Walktest Distance (m): The horizontal distance from the camera at which the crew performs the walktest (metres; to the nearest 0.05 m). Leave blank if not applicable.\"&gt;Walktest Distance&lt;button type=\"button\" class=\"btn btn-bd-tip-info-hidden btn-sm position-relative\"&gt;.&lt;span class=\"position-absolute top-0 start-100 translate-middle\"&gt;{{ icon_info }}&lt;/span&gt;&lt;/button&gt;&lt;/a&gt;"</v>
      </c>
      <c r="R481" t="b" cm="1">
        <f t="array" ref="R481">SUMPRODUCT(--EXACT($J$2:$J$485,J481))&gt;1</f>
        <v>0</v>
      </c>
      <c r="S481" t="s">
        <v>5335</v>
      </c>
    </row>
    <row r="482" spans="1:19">
      <c r="A482" s="39">
        <v>3</v>
      </c>
      <c r="B482" s="39" t="s">
        <v>1481</v>
      </c>
      <c r="C482" s="39"/>
      <c r="D482" s="39" t="s">
        <v>1271</v>
      </c>
      <c r="E482" s="39" t="s">
        <v>1840</v>
      </c>
      <c r="F482" s="39" t="s">
        <v>307</v>
      </c>
      <c r="G482" s="51" t="str">
        <f>VLOOKUP(F482,glossary!H:L,2,FALSE)</f>
        <v>Walktest Distance (m)</v>
      </c>
      <c r="H482" s="43" t="s">
        <v>307</v>
      </c>
      <c r="I482" s="57" t="str">
        <f t="shared" si="24"/>
        <v>walktest_distance_tu_u</v>
      </c>
      <c r="J482" s="54" t="s">
        <v>1461</v>
      </c>
      <c r="K482" s="51" t="str">
        <f>VLOOKUP(F482,glossary!H:L,5,FALSE)</f>
        <v>The horizontal distance from the camera at which the crew performs the walktest (metres; to the nearest 0.05 m). Leave blank if not applicable.</v>
      </c>
      <c r="L482" t="s">
        <v>1462</v>
      </c>
      <c r="M482" s="39" t="str">
        <f t="shared" si="25"/>
        <v>{{ walktest_distance_tu_u }}</v>
      </c>
      <c r="N482" t="s">
        <v>902</v>
      </c>
      <c r="O482" s="13" t="s">
        <v>1907</v>
      </c>
      <c r="P482" t="s">
        <v>4742</v>
      </c>
      <c r="Q482" t="str">
        <f t="shared" si="27"/>
        <v xml:space="preserve">    walktest_distance_tu_u: "&lt;a href=\"09_glossary.html#walktest_distance\" target=\"_blank\" data-bs-toggle=\"tooltip\" data-bs-title=\"Walktest Distance (m): The horizontal distance from the camera at which the crew performs the walktest (metres; to the nearest 0.05 m). Leave blank if not applicable.\"&gt;Walktest Distance (m)&lt;button type=\"button\" class=\"btn btn-bd-tip-info-hidden btn-sm position-relative\"&gt;.&lt;span class=\"position-absolute top-0 start-100 translate-middle\"&gt;{{ icon_info }}&lt;/span&gt;&lt;/button&gt;&lt;/a&gt;"</v>
      </c>
      <c r="R482" t="b" cm="1">
        <f t="array" ref="R482">SUMPRODUCT(--EXACT($J$2:$J$485,J482))&gt;1</f>
        <v>0</v>
      </c>
      <c r="S482" t="s">
        <v>5336</v>
      </c>
    </row>
    <row r="483" spans="1:19">
      <c r="A483" s="39">
        <v>1</v>
      </c>
      <c r="B483" s="39" t="s">
        <v>1127</v>
      </c>
      <c r="C483" s="39" t="s">
        <v>0</v>
      </c>
      <c r="D483" s="39" t="s">
        <v>1271</v>
      </c>
      <c r="E483" s="39" t="s">
        <v>1846</v>
      </c>
      <c r="F483" s="39" t="s">
        <v>305</v>
      </c>
      <c r="G483" s="51" t="str">
        <f>VLOOKUP(F483,glossary!H:L,2,FALSE)</f>
        <v>Walktest Height (m)</v>
      </c>
      <c r="H483" s="39" t="s">
        <v>305</v>
      </c>
      <c r="I483" s="57" t="str">
        <f t="shared" si="24"/>
        <v>walktest_height_tu_nu</v>
      </c>
      <c r="J483" s="51" t="s">
        <v>1145</v>
      </c>
      <c r="K483" s="51" t="str">
        <f>VLOOKUP(F483,glossary!H:L,5,FALSE)</f>
        <v>The vertical distance from the camera at which the crew performs the walktest (metres; to the nearest 0.05 m). Leave blank if not applicable.</v>
      </c>
      <c r="L483" s="39" t="s">
        <v>1161</v>
      </c>
      <c r="M483" s="39" t="str">
        <f t="shared" si="25"/>
        <v>{{ walktest_height_tu_nu }}</v>
      </c>
      <c r="N483" t="s">
        <v>902</v>
      </c>
      <c r="O483" s="13" t="s">
        <v>1907</v>
      </c>
      <c r="P483" t="s">
        <v>4742</v>
      </c>
      <c r="Q483" t="str">
        <f t="shared" si="27"/>
        <v xml:space="preserve">    walktest_height_tu_nu: "&lt;a href=\"09_glossary.html#walktest_height\" target=\"_blank\" data-bs-toggle=\"tooltip\" data-bs-title=\"Walktest Height (m): The vertical distance from the camera at which the crew performs the walktest (metres; to the nearest 0.05 m). Leave blank if not applicable.\"&gt;Walktest Height&lt;button type=\"button\" class=\"btn btn-bd-tip-info-hidden btn-sm position-relative\"&gt;.&lt;span class=\"position-absolute top-0 start-100 translate-middle\"&gt;{{ icon_info }}&lt;/span&gt;&lt;/button&gt;&lt;/a&gt;"</v>
      </c>
      <c r="R483" t="b" cm="1">
        <f t="array" ref="R483">SUMPRODUCT(--EXACT($J$2:$J$485,J483))&gt;1</f>
        <v>0</v>
      </c>
      <c r="S483" t="s">
        <v>5337</v>
      </c>
    </row>
    <row r="484" spans="1:19">
      <c r="A484" s="39">
        <v>3</v>
      </c>
      <c r="B484" s="39" t="s">
        <v>1481</v>
      </c>
      <c r="C484" s="39"/>
      <c r="D484" s="39" t="s">
        <v>1271</v>
      </c>
      <c r="E484" s="39" t="s">
        <v>1840</v>
      </c>
      <c r="F484" s="39" t="s">
        <v>305</v>
      </c>
      <c r="G484" s="51" t="str">
        <f>VLOOKUP(F484,glossary!H:L,2,FALSE)</f>
        <v>Walktest Height (m)</v>
      </c>
      <c r="H484" s="43" t="s">
        <v>305</v>
      </c>
      <c r="I484" s="57" t="str">
        <f t="shared" si="24"/>
        <v>walktest_height_tu_u</v>
      </c>
      <c r="J484" s="54" t="s">
        <v>769</v>
      </c>
      <c r="K484" s="51" t="str">
        <f>VLOOKUP(F484,glossary!H:L,5,FALSE)</f>
        <v>The vertical distance from the camera at which the crew performs the walktest (metres; to the nearest 0.05 m). Leave blank if not applicable.</v>
      </c>
      <c r="L484" t="s">
        <v>1487</v>
      </c>
      <c r="M484" s="39" t="str">
        <f t="shared" si="25"/>
        <v>{{ walktest_height_tu_u }}</v>
      </c>
      <c r="N484" t="s">
        <v>902</v>
      </c>
      <c r="O484" s="13" t="s">
        <v>1907</v>
      </c>
      <c r="P484" t="s">
        <v>4742</v>
      </c>
      <c r="Q484" t="str">
        <f t="shared" si="27"/>
        <v xml:space="preserve">    walktest_height_tu_u: "&lt;a href=\"09_glossary.html#walktest_height\" target=\"_blank\" data-bs-toggle=\"tooltip\" data-bs-title=\"Walktest Height (m): The vertical distance from the camera at which the crew performs the walktest (metres; to the nearest 0.05 m). Leave blank if not applicable.\"&gt;Walktest Height (m)&lt;button type=\"button\" class=\"btn btn-bd-tip-info-hidden btn-sm position-relative\"&gt;.&lt;span class=\"position-absolute top-0 start-100 translate-middle\"&gt;{{ icon_info }}&lt;/span&gt;&lt;/button&gt;&lt;/a&gt;"</v>
      </c>
      <c r="R484" t="b" cm="1">
        <f t="array" ref="R484">SUMPRODUCT(--EXACT($J$2:$J$485,J484))&gt;1</f>
        <v>0</v>
      </c>
      <c r="S484" t="s">
        <v>5338</v>
      </c>
    </row>
    <row r="485" spans="1:19">
      <c r="A485" s="39">
        <v>2</v>
      </c>
      <c r="B485" s="39" t="s">
        <v>1488</v>
      </c>
      <c r="C485" s="39"/>
      <c r="D485" s="39" t="s">
        <v>1270</v>
      </c>
      <c r="E485" s="39" t="s">
        <v>1016</v>
      </c>
      <c r="F485" s="39" t="s">
        <v>56</v>
      </c>
      <c r="G485" s="51" t="str">
        <f>VLOOKUP(F485,glossary!H:L,2,FALSE)</f>
        <v>Walktest</v>
      </c>
      <c r="H485" s="39" t="s">
        <v>56</v>
      </c>
      <c r="I485" s="57" t="str">
        <f t="shared" si="24"/>
        <v>walktest_tl</v>
      </c>
      <c r="J485" s="51" t="s">
        <v>56</v>
      </c>
      <c r="K485" s="51" t="str">
        <f>VLOOKUP(F485,glossary!H:L,5,FALSE)</f>
        <v>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L485" s="39" t="s">
        <v>1491</v>
      </c>
      <c r="M485" s="39" t="str">
        <f t="shared" si="25"/>
        <v>{{ walktest_tl }}</v>
      </c>
      <c r="N485" t="s">
        <v>902</v>
      </c>
      <c r="O485" s="13" t="s">
        <v>1907</v>
      </c>
      <c r="P485" t="s">
        <v>4742</v>
      </c>
      <c r="Q485" t="str">
        <f t="shared" si="27"/>
        <v xml:space="preserve">    walktest_tl: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v>
      </c>
      <c r="R485" t="b" cm="1">
        <f t="array" ref="R485">SUMPRODUCT(--EXACT($J$2:$J$485,J485))&gt;1</f>
        <v>0</v>
      </c>
      <c r="S485" t="s">
        <v>5339</v>
      </c>
    </row>
    <row r="486" spans="1:19">
      <c r="A486" s="39">
        <v>2</v>
      </c>
      <c r="B486" s="39" t="s">
        <v>1488</v>
      </c>
      <c r="C486" s="39"/>
      <c r="D486" s="39" t="s">
        <v>1271</v>
      </c>
      <c r="E486" s="39" t="s">
        <v>1016</v>
      </c>
      <c r="F486" s="39" t="s">
        <v>56</v>
      </c>
      <c r="G486" s="51" t="str">
        <f>VLOOKUP(F486,glossary!H:L,2,FALSE)</f>
        <v>Walktest</v>
      </c>
      <c r="H486" s="39" t="s">
        <v>56</v>
      </c>
      <c r="I486" s="57" t="str">
        <f t="shared" si="24"/>
        <v>walktest_tu</v>
      </c>
      <c r="J486" s="51" t="s">
        <v>57</v>
      </c>
      <c r="K486" s="51" t="str">
        <f>VLOOKUP(F486,glossary!H:L,5,FALSE)</f>
        <v>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v>
      </c>
      <c r="L486" s="39" t="s">
        <v>1490</v>
      </c>
      <c r="M486" s="39" t="str">
        <f t="shared" si="25"/>
        <v>{{ walktest_tu }}</v>
      </c>
      <c r="N486" t="s">
        <v>902</v>
      </c>
      <c r="O486" s="13" t="s">
        <v>1907</v>
      </c>
      <c r="P486" t="s">
        <v>4742</v>
      </c>
      <c r="Q486" t="str">
        <f t="shared" si="27"/>
        <v xml:space="preserve">    walktest_tu: "&lt;a href=\"09_glossary.html#walktest\" target=\"_blank\" data-bs-toggle=\"tooltip\" data-bs-title=\"Walktest: A test performed to ensure the camera height, tilt, etc., adequately captures the desired detection zone. The user will 1) activate the walktest mode, 2) attach the camera at the desired height **/ angle, 3) walk in front of the camera to a specified distance (i.e., the 'Walktest Distance,' e.g., 5 m), and 4) wave their hand in front of the camera (usually at ground level and a chosen height [i.e., the 'Walktest Height,' e.g., 0.8 m]) to determine if the camera is activating (a light on the camera will flash).\"&gt;Walktest&lt;button type=\"button\" class=\"btn btn-bd-tip-info-hidden btn-sm position-relative\"&gt;.&lt;span class=\"position-absolute top-0 start-100 translate-middle\"&gt;{{ icon_info }}&lt;/span&gt;&lt;/button&gt;&lt;/a&gt;"</v>
      </c>
      <c r="R486" t="b" cm="1">
        <f t="array" ref="R486">SUMPRODUCT(--EXACT($J$2:$J$485,J486))&gt;1</f>
        <v>0</v>
      </c>
      <c r="S486" t="s">
        <v>5340</v>
      </c>
    </row>
    <row r="487" spans="1:19">
      <c r="B487" s="39" t="s">
        <v>773</v>
      </c>
      <c r="D487" s="39" t="s">
        <v>1270</v>
      </c>
      <c r="E487" s="39" t="s">
        <v>1016</v>
      </c>
      <c r="F487" s="39" t="s">
        <v>4775</v>
      </c>
      <c r="G487" s="51" t="str">
        <f>VLOOKUP(F487,glossary!H:L,2,FALSE)</f>
        <v>Home range</v>
      </c>
      <c r="H487" s="39" t="s">
        <v>4775</v>
      </c>
      <c r="I487" s="57" t="str">
        <f t="shared" si="24"/>
        <v>hr_tl</v>
      </c>
      <c r="J487" s="39" t="s">
        <v>1898</v>
      </c>
      <c r="K487" s="51" t="str">
        <f>VLOOKUP(F487,glossary!H:L,5,FALSE)</f>
        <v>the area within which an animal normally lives and finds what it needs to survive and reproduce.</v>
      </c>
      <c r="L487" s="39" t="s">
        <v>1016</v>
      </c>
      <c r="M487" s="39" t="str">
        <f t="shared" si="25"/>
        <v>{{ hr_tl }}</v>
      </c>
      <c r="N487" t="s">
        <v>902</v>
      </c>
      <c r="O487" s="13" t="s">
        <v>1907</v>
      </c>
      <c r="P487" t="s">
        <v>4742</v>
      </c>
      <c r="Q487" t="str">
        <f t="shared" si="27"/>
        <v xml:space="preserve">    hr_tl: "&lt;a href=\"09_glossary.html#hr\" target=\"_blank\" data-bs-toggle=\"tooltip\" data-bs-title=\"Home range: the area within which an animal normally lives and finds what it needs to survive and reproduce.\"&gt;home range&lt;button type=\"button\" class=\"btn btn-bd-tip-info-hidden btn-sm position-relative\"&gt;.&lt;span class=\"position-absolute top-0 start-100 translate-middle\"&gt;{{ icon_info }}&lt;/span&gt;&lt;/button&gt;&lt;/a&gt;"</v>
      </c>
      <c r="R487" t="b" cm="1">
        <f t="array" ref="R487">SUMPRODUCT(--EXACT($J$2:$J$485,J487))&gt;1</f>
        <v>0</v>
      </c>
      <c r="S487" t="s">
        <v>5341</v>
      </c>
    </row>
    <row r="488" spans="1:19">
      <c r="B488" s="39" t="s">
        <v>773</v>
      </c>
      <c r="D488" s="39" t="s">
        <v>1270</v>
      </c>
      <c r="E488" s="39" t="s">
        <v>1847</v>
      </c>
      <c r="F488" s="39" t="s">
        <v>4775</v>
      </c>
      <c r="G488" s="51" t="str">
        <f>VLOOKUP(F488,glossary!H:L,2,FALSE)</f>
        <v>Home range</v>
      </c>
      <c r="H488" s="39" t="s">
        <v>4775</v>
      </c>
      <c r="I488" s="57" t="str">
        <f t="shared" si="24"/>
        <v>hr_tl_pl</v>
      </c>
      <c r="J488" s="39" t="s">
        <v>1905</v>
      </c>
      <c r="K488" s="51" t="str">
        <f>VLOOKUP(F488,glossary!H:L,5,FALSE)</f>
        <v>the area within which an animal normally lives and finds what it needs to survive and reproduce.</v>
      </c>
      <c r="L488" s="39" t="s">
        <v>1016</v>
      </c>
      <c r="M488" s="39" t="str">
        <f t="shared" si="25"/>
        <v>{{ hr_tl_pl }}</v>
      </c>
      <c r="N488" t="s">
        <v>902</v>
      </c>
      <c r="O488" s="13" t="s">
        <v>1907</v>
      </c>
      <c r="P488" t="s">
        <v>4742</v>
      </c>
      <c r="Q488" t="str">
        <f t="shared" si="27"/>
        <v xml:space="preserve">    hr_tl_pl: "&lt;a href=\"09_glossary.html#hr\" target=\"_blank\" data-bs-toggle=\"tooltip\" data-bs-title=\"Home range: the area within which an animal normally lives and finds what it needs to survive and reproduce.\"&gt;home ranges&lt;button type=\"button\" class=\"btn btn-bd-tip-info-hidden btn-sm position-relative\"&gt;.&lt;span class=\"position-absolute top-0 start-100 translate-middle\"&gt;{{ icon_info }}&lt;/span&gt;&lt;/button&gt;&lt;/a&gt;"</v>
      </c>
      <c r="R488" t="b" cm="1">
        <f t="array" ref="R488">SUMPRODUCT(--EXACT($J$2:$J$485,J488))&gt;1</f>
        <v>0</v>
      </c>
      <c r="S488" t="s">
        <v>5342</v>
      </c>
    </row>
    <row r="489" spans="1:19">
      <c r="B489" s="39" t="s">
        <v>773</v>
      </c>
      <c r="D489" s="39" t="s">
        <v>1271</v>
      </c>
      <c r="E489" s="39" t="s">
        <v>1016</v>
      </c>
      <c r="F489" s="39" t="s">
        <v>4775</v>
      </c>
      <c r="G489" s="51" t="str">
        <f>VLOOKUP(F489,glossary!H:L,2,FALSE)</f>
        <v>Home range</v>
      </c>
      <c r="H489" s="39" t="s">
        <v>4775</v>
      </c>
      <c r="I489" s="57" t="str">
        <f t="shared" si="24"/>
        <v>hr_tu</v>
      </c>
      <c r="J489" s="39" t="s">
        <v>674</v>
      </c>
      <c r="K489" s="51" t="str">
        <f>VLOOKUP(F489,glossary!H:L,5,FALSE)</f>
        <v>the area within which an animal normally lives and finds what it needs to survive and reproduce.</v>
      </c>
      <c r="L489" s="39" t="s">
        <v>1016</v>
      </c>
      <c r="M489" s="39" t="str">
        <f t="shared" si="25"/>
        <v>{{ hr_tu }}</v>
      </c>
      <c r="N489" t="s">
        <v>902</v>
      </c>
      <c r="O489" s="13" t="s">
        <v>1907</v>
      </c>
      <c r="P489" t="s">
        <v>4742</v>
      </c>
      <c r="Q489" t="str">
        <f t="shared" si="27"/>
        <v xml:space="preserve">    hr_tu: "&lt;a href=\"09_glossary.html#hr\" target=\"_blank\" data-bs-toggle=\"tooltip\" data-bs-title=\"Home range: the area within which an animal normally lives and finds what it needs to survive and reproduce.\"&gt;Home range&lt;button type=\"button\" class=\"btn btn-bd-tip-info-hidden btn-sm position-relative\"&gt;.&lt;span class=\"position-absolute top-0 start-100 translate-middle\"&gt;{{ icon_info }}&lt;/span&gt;&lt;/button&gt;&lt;/a&gt;"</v>
      </c>
      <c r="R489" t="b" cm="1">
        <f t="array" ref="R489">SUMPRODUCT(--EXACT($J$2:$J$485,J489))&gt;1</f>
        <v>0</v>
      </c>
      <c r="S489" t="s">
        <v>5343</v>
      </c>
    </row>
    <row r="490" spans="1:19">
      <c r="B490" s="39" t="s">
        <v>773</v>
      </c>
      <c r="D490" s="39" t="s">
        <v>1271</v>
      </c>
      <c r="E490" s="39" t="s">
        <v>1847</v>
      </c>
      <c r="F490" s="39" t="s">
        <v>4775</v>
      </c>
      <c r="G490" s="51" t="str">
        <f>VLOOKUP(F490,glossary!H:L,2,FALSE)</f>
        <v>Home range</v>
      </c>
      <c r="H490" s="39" t="s">
        <v>4775</v>
      </c>
      <c r="I490" s="57" t="str">
        <f t="shared" si="24"/>
        <v>hr_tu_pl</v>
      </c>
      <c r="J490" s="39" t="s">
        <v>1434</v>
      </c>
      <c r="K490" s="51" t="str">
        <f>VLOOKUP(F490,glossary!H:L,5,FALSE)</f>
        <v>the area within which an animal normally lives and finds what it needs to survive and reproduce.</v>
      </c>
      <c r="L490" s="39" t="s">
        <v>1016</v>
      </c>
      <c r="M490" s="39" t="str">
        <f t="shared" si="25"/>
        <v>{{ hr_tu_pl }}</v>
      </c>
      <c r="N490" t="s">
        <v>902</v>
      </c>
      <c r="O490" s="13" t="s">
        <v>1907</v>
      </c>
      <c r="P490" t="s">
        <v>4742</v>
      </c>
      <c r="Q490" t="str">
        <f t="shared" si="27"/>
        <v xml:space="preserve">    hr_tu_pl: "&lt;a href=\"09_glossary.html#hr\" target=\"_blank\" data-bs-toggle=\"tooltip\" data-bs-title=\"Home range: the area within which an animal normally lives and finds what it needs to survive and reproduce.\"&gt;Home ranges&lt;button type=\"button\" class=\"btn btn-bd-tip-info-hidden btn-sm position-relative\"&gt;.&lt;span class=\"position-absolute top-0 start-100 translate-middle\"&gt;{{ icon_info }}&lt;/span&gt;&lt;/button&gt;&lt;/a&gt;"</v>
      </c>
      <c r="R490" t="b" cm="1">
        <f t="array" ref="R490">SUMPRODUCT(--EXACT($J$2:$J$485,J490))&gt;1</f>
        <v>0</v>
      </c>
      <c r="S490" t="s">
        <v>5344</v>
      </c>
    </row>
    <row r="491" spans="1:19">
      <c r="O491" s="13"/>
    </row>
    <row r="492" spans="1:19">
      <c r="O492" s="13"/>
    </row>
    <row r="493" spans="1:19">
      <c r="O493" s="13"/>
    </row>
  </sheetData>
  <autoFilter ref="A1:R490" xr:uid="{C79C8A1F-581D-493B-AC1B-735B9965A843}">
    <sortState xmlns:xlrd2="http://schemas.microsoft.com/office/spreadsheetml/2017/richdata2" ref="A2:R490">
      <sortCondition ref="Q1:Q490"/>
    </sortState>
  </autoFilter>
  <conditionalFormatting sqref="M1:M1048576">
    <cfRule type="duplicateValues" dxfId="12" priority="1"/>
  </conditionalFormatting>
  <conditionalFormatting sqref="R1:R1048576">
    <cfRule type="containsText" dxfId="11" priority="2" operator="containsText" text="true">
      <formula>NOT(ISERROR(SEARCH("true",R1)))</formula>
    </cfRule>
  </conditionalFormatting>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CF646-10F1-4CE2-9BD0-9D8A1C536272}">
  <sheetPr codeName="Sheet9">
    <tabColor theme="8" tint="0.79998168889431442"/>
  </sheetPr>
  <dimension ref="A1:F50"/>
  <sheetViews>
    <sheetView topLeftCell="A23" workbookViewId="0">
      <selection activeCell="B28" sqref="B28"/>
    </sheetView>
  </sheetViews>
  <sheetFormatPr defaultRowHeight="14.25"/>
  <cols>
    <col min="1" max="1" width="41.625" customWidth="1"/>
    <col min="2" max="2" width="29.625" customWidth="1"/>
    <col min="3" max="4" width="27.25" customWidth="1"/>
    <col min="5" max="5" width="21.625" customWidth="1"/>
  </cols>
  <sheetData>
    <row r="1" spans="1:6" ht="15">
      <c r="A1" s="45" t="s">
        <v>4110</v>
      </c>
      <c r="B1" s="45" t="s">
        <v>347</v>
      </c>
      <c r="C1" t="s">
        <v>347</v>
      </c>
      <c r="E1" s="45" t="s">
        <v>4111</v>
      </c>
      <c r="F1" s="45" t="s">
        <v>1481</v>
      </c>
    </row>
    <row r="2" spans="1:6" ht="15">
      <c r="A2" t="s">
        <v>791</v>
      </c>
      <c r="B2" s="89" t="str" cm="1">
        <f t="array" ref="B2">"{{ "&amp;_xlfn.XLOOKUP(TRUE, EXACT(A2, find_replace!J:J), find_replace!I:I, "not found")&amp;" }}"</f>
        <v>{{ accuracy_tl }}</v>
      </c>
      <c r="C2" t="s">
        <v>4737</v>
      </c>
      <c r="E2" t="s">
        <v>1483</v>
      </c>
      <c r="F2" t="str" cm="1">
        <f t="array" ref="F2">"{{ "&amp;_xlfn.XLOOKUP(TRUE, EXACT(E2, find_replace!I:I), find_replace!J:J, "not found")&amp;" }}"</f>
        <v>{{ Target Species }}</v>
      </c>
    </row>
    <row r="3" spans="1:6" ht="15">
      <c r="A3" t="s">
        <v>782</v>
      </c>
      <c r="B3" s="89" t="str" cm="1">
        <f t="array" ref="B3">"{{ "&amp;_xlfn.XLOOKUP(TRUE, EXACT(A3, find_replace!J:J), find_replace!I:I, "not found")&amp;" }}"</f>
        <v>{{ obj_abundance_tl_abrv2 }}</v>
      </c>
      <c r="C3" t="s">
        <v>4712</v>
      </c>
    </row>
    <row r="4" spans="1:6" ht="15">
      <c r="A4" t="s">
        <v>4633</v>
      </c>
      <c r="B4" s="89" t="str" cm="1">
        <f t="array" ref="B4">"{{ "&amp;_xlfn.XLOOKUP(TRUE, EXACT(A4, find_replace!J:J), find_replace!I:I, "not found")&amp;" }}"</f>
        <v>{{ accurate_tu_op }}</v>
      </c>
      <c r="C4" t="s">
        <v>4673</v>
      </c>
    </row>
    <row r="5" spans="1:6" ht="15">
      <c r="A5" t="s">
        <v>4632</v>
      </c>
      <c r="B5" s="89" t="str" cm="1">
        <f t="array" ref="B5">"{{ "&amp;_xlfn.XLOOKUP(TRUE, EXACT(A5, find_replace!J:J), find_replace!I:I, "not found")&amp;" }}"</f>
        <v>{{ accurate_tl }}</v>
      </c>
      <c r="C5" t="s">
        <v>4688</v>
      </c>
    </row>
    <row r="6" spans="1:6" ht="15">
      <c r="A6" t="s">
        <v>1810</v>
      </c>
      <c r="B6" s="89" t="str" cm="1">
        <f t="array" ref="B6">"{{ "&amp;_xlfn.XLOOKUP(TRUE, EXACT(A6, find_replace!J:J), find_replace!I:I, "not found")&amp;" }}"</f>
        <v>{{ mod_assumption_tl_abrv }}</v>
      </c>
      <c r="C6" t="s">
        <v>4683</v>
      </c>
    </row>
    <row r="7" spans="1:6" ht="15">
      <c r="A7" t="s">
        <v>1810</v>
      </c>
      <c r="B7" s="89" t="str" cm="1">
        <f t="array" ref="B7">"{{ "&amp;_xlfn.XLOOKUP(TRUE, EXACT(A7, find_replace!J:J), find_replace!I:I, "not found")&amp;" }}"</f>
        <v>{{ mod_assumption_tl_abrv }}</v>
      </c>
    </row>
    <row r="8" spans="1:6" ht="15">
      <c r="A8" t="s">
        <v>4640</v>
      </c>
      <c r="B8" s="89" t="str" cm="1">
        <f t="array" ref="B8">"{{ "&amp;_xlfn.XLOOKUP(TRUE, EXACT(A8, find_replace!J:J), find_replace!I:I, "not found")&amp;" }}"</f>
        <v>{{ mod_assumption_tu_abrv_pl }}</v>
      </c>
      <c r="C8" t="s">
        <v>4648</v>
      </c>
    </row>
    <row r="9" spans="1:6" ht="15">
      <c r="A9" t="s">
        <v>1258</v>
      </c>
      <c r="B9" s="89" t="str" cm="1">
        <f t="array" ref="B9">"{{ "&amp;_xlfn.XLOOKUP(TRUE, EXACT(A9, find_replace!J:J), find_replace!I:I, "not found")&amp;" }}"</f>
        <v>{{ mod_assumption_tl_abrv_pl }}</v>
      </c>
      <c r="C9" t="s">
        <v>4647</v>
      </c>
    </row>
    <row r="10" spans="1:6" ht="15">
      <c r="A10" t="s">
        <v>929</v>
      </c>
      <c r="B10" s="89" t="str" cm="1">
        <f t="array" ref="B10">"{{ "&amp;_xlfn.XLOOKUP(TRUE, EXACT(A10, find_replace!J:J), find_replace!I:I, "not found")&amp;" }}"</f>
        <v>{{ baitlure_bait_tl }}</v>
      </c>
      <c r="C10" t="s">
        <v>4701</v>
      </c>
    </row>
    <row r="11" spans="1:6" ht="15">
      <c r="A11" t="s">
        <v>784</v>
      </c>
      <c r="B11" s="89" t="str" cm="1">
        <f t="array" ref="B11">"{{ "&amp;_xlfn.XLOOKUP(TRUE, EXACT(A11, find_replace!J:J), find_replace!I:I, "not found")&amp;" }}"</f>
        <v>{{ bias_tl }}</v>
      </c>
      <c r="C11" t="s">
        <v>4735</v>
      </c>
    </row>
    <row r="12" spans="1:6" ht="15">
      <c r="A12" t="s">
        <v>1913</v>
      </c>
      <c r="B12" s="89" t="str" cm="1">
        <f t="array" ref="B12">"{{ "&amp;_xlfn.XLOOKUP(TRUE, EXACT(A12, find_replace!J:J), find_replace!I:I, "not found")&amp;" }}"</f>
        <v>{{ bias_tl_mod }}</v>
      </c>
      <c r="C12" t="s">
        <v>4678</v>
      </c>
    </row>
    <row r="13" spans="1:6" ht="15.75">
      <c r="A13" s="15" t="s">
        <v>1256</v>
      </c>
      <c r="B13" s="89" t="str" cm="1">
        <f t="array" ref="B13">"{{ "&amp;_xlfn.XLOOKUP(TRUE, EXACT(A13, find_replace!J:J), find_replace!I:I, "not found")&amp;" }}"</f>
        <v>{{ cam_location_tl_pl }}</v>
      </c>
      <c r="C13" t="s">
        <v>4665</v>
      </c>
    </row>
    <row r="14" spans="1:6" ht="15.75">
      <c r="A14" s="88" t="s">
        <v>1256</v>
      </c>
      <c r="B14" s="89" t="str" cm="1">
        <f t="array" ref="B14">"{{ "&amp;_xlfn.XLOOKUP(TRUE, EXACT(A14, find_replace!J:J), find_replace!I:I, "not found")&amp;" }}"</f>
        <v>{{ cam_location_tl_pl }}</v>
      </c>
      <c r="C14" t="s">
        <v>4665</v>
      </c>
    </row>
    <row r="15" spans="1:6" ht="15">
      <c r="A15" t="s">
        <v>1425</v>
      </c>
      <c r="B15" s="89" t="str" cm="1">
        <f t="array" ref="B15">"{{ "&amp;_xlfn.XLOOKUP(TRUE, EXACT(A15, find_replace!J:J), find_replace!I:I, "not found")&amp;" }}"</f>
        <v>{{ not found }}</v>
      </c>
    </row>
    <row r="16" spans="1:6" ht="15">
      <c r="A16" t="s">
        <v>1259</v>
      </c>
      <c r="B16" s="89" t="str" cm="1">
        <f t="array" ref="B16">"{{ "&amp;_xlfn.XLOOKUP(TRUE, EXACT(A16, find_replace!J:J), find_replace!I:I, "not found")&amp;" }}"</f>
        <v>{{ mod_cr_tu_abrv }}</v>
      </c>
      <c r="C16" t="s">
        <v>4736</v>
      </c>
    </row>
    <row r="17" spans="1:3" ht="15">
      <c r="A17" s="73" t="s">
        <v>1815</v>
      </c>
      <c r="B17" s="89" t="str" cm="1">
        <f t="array" ref="B17">"{{ "&amp;_xlfn.XLOOKUP(TRUE, EXACT(A17, find_replace!J:J), find_replace!I:I, "not found")&amp;" }}"</f>
        <v>{{ detection_probability_tl_abrv2 }}</v>
      </c>
      <c r="C17" t="s">
        <v>4662</v>
      </c>
    </row>
    <row r="18" spans="1:3" ht="15">
      <c r="A18" s="73" t="s">
        <v>1254</v>
      </c>
      <c r="B18" s="89" t="str" cm="1">
        <f t="array" ref="B18">"{{ "&amp;_xlfn.XLOOKUP(TRUE, EXACT(A18, find_replace!J:J), find_replace!I:I, "not found")&amp;" }}"</f>
        <v>{{ detection_probability_tl_abrv }}</v>
      </c>
      <c r="C18" t="s">
        <v>4663</v>
      </c>
    </row>
    <row r="19" spans="1:3" ht="15">
      <c r="A19" t="s">
        <v>944</v>
      </c>
      <c r="B19" s="89" t="str" cm="1">
        <f t="array" ref="B19">"{{ "&amp;_xlfn.XLOOKUP(TRUE, EXACT(A19, find_replace!J:J), find_replace!I:I, "not found")&amp;" }}"</f>
        <v>{{ detection_zone_tl }}</v>
      </c>
      <c r="C19" t="s">
        <v>4674</v>
      </c>
    </row>
    <row r="20" spans="1:3" ht="15">
      <c r="A20" t="s">
        <v>1224</v>
      </c>
      <c r="B20" s="89" t="str" cm="1">
        <f t="array" ref="B20">"{{ "&amp;_xlfn.XLOOKUP(TRUE, EXACT(A20, find_replace!J:J), find_replace!I:I, "not found")&amp;" }}"</f>
        <v>{{ field_of_view_tu_abrv }}</v>
      </c>
      <c r="C20" t="s">
        <v>4677</v>
      </c>
    </row>
    <row r="21" spans="1:3" ht="15.75">
      <c r="A21" s="15" t="s">
        <v>1898</v>
      </c>
      <c r="B21" s="89" t="str" cm="1">
        <f t="array" ref="B21">"{{ "&amp;_xlfn.XLOOKUP(TRUE, EXACT(A21, find_replace!J:J), find_replace!I:I, "not found")&amp;" }}"</f>
        <v>{{ hr_tl }}</v>
      </c>
      <c r="C21" t="s">
        <v>4664</v>
      </c>
    </row>
    <row r="22" spans="1:3" ht="15">
      <c r="A22" t="s">
        <v>4638</v>
      </c>
      <c r="B22" s="89" t="str" cm="1">
        <f t="array" ref="B22">"{{ "&amp;_xlfn.XLOOKUP(TRUE, EXACT(A22, find_replace!J:J), find_replace!I:I, "not found")&amp;" }}"</f>
        <v>{{ not found }}</v>
      </c>
      <c r="C22" t="s">
        <v>4668</v>
      </c>
    </row>
    <row r="23" spans="1:3" ht="15">
      <c r="A23" t="s">
        <v>4713</v>
      </c>
      <c r="B23" s="89" t="str" cm="1">
        <f t="array" ref="B23">"{{ "&amp;_xlfn.XLOOKUP(TRUE, EXACT(A23, find_replace!J:J), find_replace!I:I, "not found")&amp;" }}"</f>
        <v>{{ accurate_tl_op }}</v>
      </c>
      <c r="C23" t="s">
        <v>4715</v>
      </c>
    </row>
    <row r="24" spans="1:3" ht="15">
      <c r="A24" t="s">
        <v>961</v>
      </c>
      <c r="B24" s="89" t="str" cm="1">
        <f t="array" ref="B24">"{{ "&amp;_xlfn.XLOOKUP(TRUE, EXACT(A24, find_replace!J:J), find_replace!I:I, "not found")&amp;" }}"</f>
        <v>{{ baitlure_lure_tl }}</v>
      </c>
      <c r="C24" t="s">
        <v>4702</v>
      </c>
    </row>
    <row r="25" spans="1:3" ht="15">
      <c r="A25" t="s">
        <v>1473</v>
      </c>
      <c r="B25" s="89" t="str" cm="1">
        <f t="array" ref="B25">"{{ "&amp;_xlfn.XLOOKUP(TRUE, EXACT(A25, find_replace!J:J), find_replace!I:I, "not found")&amp;" }}"</f>
        <v>{{ mod_occupancy_tl_abrv_pl }}</v>
      </c>
      <c r="C25" t="s">
        <v>4710</v>
      </c>
    </row>
    <row r="26" spans="1:3" ht="15">
      <c r="A26" t="s">
        <v>4651</v>
      </c>
      <c r="B26" s="89" t="str" cm="1">
        <f t="array" ref="B26">"{{ "&amp;_xlfn.XLOOKUP(TRUE, EXACT(A26, find_replace!J:J), find_replace!I:I, "not found")&amp;" }}"</f>
        <v>{{ sampledesign_paired_tl_abrv }}</v>
      </c>
      <c r="C26" t="s">
        <v>4676</v>
      </c>
    </row>
    <row r="27" spans="1:3" ht="15">
      <c r="A27" t="s">
        <v>4700</v>
      </c>
      <c r="B27" s="89" t="str" cm="1">
        <f t="array" ref="B27">"{{ "&amp;_xlfn.XLOOKUP(TRUE, EXACT(A27, find_replace!J:J), find_replace!I:I, "not found")&amp;" }}"</f>
        <v>{{ not found }}</v>
      </c>
    </row>
    <row r="28" spans="1:3" ht="15">
      <c r="A28" t="s">
        <v>4623</v>
      </c>
      <c r="B28" s="89" t="str" cm="1">
        <f t="array" ref="B28">"{{ "&amp;_xlfn.XLOOKUP(TRUE, EXACT(A28, find_replace!J:J), find_replace!I:I, "not found")&amp;" }}"</f>
        <v>{{ precision_tl_abrv }}</v>
      </c>
      <c r="C28" t="s">
        <v>4667</v>
      </c>
    </row>
    <row r="29" spans="1:3" ht="15">
      <c r="A29" t="s">
        <v>667</v>
      </c>
      <c r="B29" s="89" t="str" cm="1">
        <f t="array" ref="B29">"{{ "&amp;_xlfn.XLOOKUP(TRUE, EXACT(A29, find_replace!J:J), find_replace!I:I, "not found")&amp;" }}"</f>
        <v>{{ precision_tu }}</v>
      </c>
      <c r="C29" t="s">
        <v>4675</v>
      </c>
    </row>
    <row r="30" spans="1:3" ht="15.75">
      <c r="A30" s="88" t="s">
        <v>4734</v>
      </c>
      <c r="B30" s="89" t="str" cm="1">
        <f t="array" ref="B30">"{{ "&amp;_xlfn.XLOOKUP(TRUE, EXACT(A30, find_replace!J:J), find_replace!I:I, "not found")&amp;" }}"</f>
        <v>{{ not found }}</v>
      </c>
      <c r="C30" t="s">
        <v>4668</v>
      </c>
    </row>
    <row r="31" spans="1:3" ht="15">
      <c r="A31" t="s">
        <v>968</v>
      </c>
      <c r="B31" s="89" t="str" cm="1">
        <f t="array" ref="B31">"{{ "&amp;_xlfn.XLOOKUP(TRUE, EXACT(A31, find_replace!J:J), find_replace!I:I, "not found")&amp;" }}"</f>
        <v>{{ use_probability_tl }}</v>
      </c>
      <c r="C31" t="s">
        <v>4705</v>
      </c>
    </row>
    <row r="32" spans="1:3" ht="15.75">
      <c r="A32" s="88" t="s">
        <v>968</v>
      </c>
      <c r="B32" s="89" t="str" cm="1">
        <f t="array" ref="B32">"{{ "&amp;_xlfn.XLOOKUP(TRUE, EXACT(A32, find_replace!J:J), find_replace!I:I, "not found")&amp;" }}"</f>
        <v>{{ use_probability_tl }}</v>
      </c>
      <c r="C32" t="s">
        <v>4705</v>
      </c>
    </row>
    <row r="33" spans="1:3" ht="15">
      <c r="A33" t="s">
        <v>1261</v>
      </c>
      <c r="B33" s="89" t="str" cm="1">
        <f t="array" ref="B33">"{{ "&amp;_xlfn.XLOOKUP(TRUE, EXACT(A33, find_replace!J:J), find_replace!I:I, "not found")&amp;" }}"</f>
        <v>{{ sampledesign_random_tl_abrv2 }}</v>
      </c>
      <c r="C33" t="s">
        <v>4670</v>
      </c>
    </row>
    <row r="34" spans="1:3" ht="15">
      <c r="A34" t="s">
        <v>1262</v>
      </c>
      <c r="B34" s="89" t="str" cm="1">
        <f t="array" ref="B34">"{{ "&amp;_xlfn.XLOOKUP(TRUE, EXACT(A34, find_replace!J:J), find_replace!I:I, "not found")&amp;" }}"</f>
        <v>{{ sampledesign_random_tu_abrv }}</v>
      </c>
      <c r="C34" t="s">
        <v>4682</v>
      </c>
    </row>
    <row r="35" spans="1:3" ht="15">
      <c r="A35" s="39" t="s">
        <v>1217</v>
      </c>
      <c r="B35" s="89" t="str" cm="1">
        <f t="array" ref="B35">"{{ "&amp;_xlfn.XLOOKUP(TRUE, EXACT(A35, find_replace!J:J), find_replace!I:I, "not found")&amp;" }}"</f>
        <v>{{ mod_rem_tu_abrv }}</v>
      </c>
      <c r="C35" t="s">
        <v>4685</v>
      </c>
    </row>
    <row r="36" spans="1:3" ht="15">
      <c r="A36" t="s">
        <v>1220</v>
      </c>
      <c r="B36" s="89" t="str" cm="1">
        <f t="array" ref="B36">"{{ "&amp;_xlfn.XLOOKUP(TRUE, EXACT(A36, find_replace!J:J), find_replace!I:I, "not found")&amp;" }}"</f>
        <v>{{ mod_secr_tu_abrv }}</v>
      </c>
      <c r="C36" t="s">
        <v>4646</v>
      </c>
    </row>
    <row r="37" spans="1:3" ht="15">
      <c r="A37" t="s">
        <v>1221</v>
      </c>
      <c r="B37" s="89" t="str" cm="1">
        <f t="array" ref="B37">"{{ "&amp;_xlfn.XLOOKUP(TRUE, EXACT(A37, find_replace!J:J), find_replace!I:I, "not found")&amp;" }}"</f>
        <v>{{ mod_smr_tu_abrv }}</v>
      </c>
      <c r="C37" t="s">
        <v>4669</v>
      </c>
    </row>
    <row r="38" spans="1:3" ht="15">
      <c r="A38" t="s">
        <v>1855</v>
      </c>
      <c r="B38" s="89" t="str" cm="1">
        <f t="array" ref="B38">"{{ "&amp;_xlfn.XLOOKUP(TRUE, EXACT(A38, find_replace!J:J), find_replace!I:I, "not found")&amp;" }}"</f>
        <v>{{ stratum_tl }}</v>
      </c>
      <c r="C38" t="s">
        <v>4733</v>
      </c>
    </row>
    <row r="39" spans="1:3" ht="15">
      <c r="A39" t="s">
        <v>4637</v>
      </c>
      <c r="B39" s="89" t="str" cm="1">
        <f t="array" ref="B39">"{{ "&amp;_xlfn.XLOOKUP(TRUE, EXACT(A39, find_replace!J:J), find_replace!I:I, "not found")&amp;" }}"</f>
        <v>{{ sampledesign_systematic_tl_abrv }}</v>
      </c>
      <c r="C39" t="s">
        <v>4671</v>
      </c>
    </row>
    <row r="40" spans="1:3" ht="15">
      <c r="A40" t="s">
        <v>4636</v>
      </c>
      <c r="B40" s="89" t="str" cm="1">
        <f t="array" ref="B40">"{{ "&amp;_xlfn.XLOOKUP(TRUE, EXACT(A40, find_replace!J:J), find_replace!I:I, "not found")&amp;" }}"</f>
        <v>{{ sampledesign_systematic_random_tl_abrv }}</v>
      </c>
      <c r="C40" t="s">
        <v>4672</v>
      </c>
    </row>
    <row r="41" spans="1:3" ht="15">
      <c r="A41" s="73" t="s">
        <v>734</v>
      </c>
      <c r="B41" s="89" t="str" cm="1">
        <f t="array" ref="B41">"{{ "&amp;_xlfn.XLOOKUP(TRUE, EXACT(A41, find_replace!J:J), find_replace!I:I, "not found")&amp;" }}"</f>
        <v>{{ target_species_tu }}</v>
      </c>
      <c r="C41" t="s">
        <v>4661</v>
      </c>
    </row>
    <row r="42" spans="1:3" ht="15">
      <c r="A42" t="s">
        <v>4644</v>
      </c>
      <c r="B42" s="89" t="str" cm="1">
        <f t="array" ref="B42">"{{ "&amp;_xlfn.XLOOKUP(TRUE, EXACT(A42, find_replace!J:J), find_replace!I:I, "not found")&amp;" }}"</f>
        <v>{{ bias_tu_op }}</v>
      </c>
      <c r="C42" t="s">
        <v>4681</v>
      </c>
    </row>
    <row r="43" spans="1:3" ht="15">
      <c r="A43" t="s">
        <v>1506</v>
      </c>
      <c r="B43" s="89" t="str" cm="1">
        <f t="array" ref="B43">"{{ "&amp;_xlfn.XLOOKUP(TRUE, EXACT(A43, find_replace!J:J), find_replace!I:I, "not found")&amp;" }}"</f>
        <v>{{ typeid_unmarked_tl_abrv }}</v>
      </c>
      <c r="C43" t="s">
        <v>4666</v>
      </c>
    </row>
    <row r="44" spans="1:3" ht="15">
      <c r="A44" t="s">
        <v>1269</v>
      </c>
      <c r="B44" s="89" t="str" cm="1">
        <f t="array" ref="B44">"{{ "&amp;_xlfn.XLOOKUP(TRUE, EXACT(A44, find_replace!J:J), find_replace!I:I, "not found")&amp;" }}"</f>
        <v>{{ detection_rate_tl_pl }}</v>
      </c>
      <c r="C44" t="s">
        <v>4738</v>
      </c>
    </row>
    <row r="45" spans="1:3" ht="15">
      <c r="A45" t="s">
        <v>1477</v>
      </c>
      <c r="B45" s="89" t="str" cm="1">
        <f t="array" ref="B45">"{{ "&amp;_xlfn.XLOOKUP(TRUE, EXACT(A45, find_replace!J:J), find_replace!I:I, "not found")&amp;" }}"</f>
        <v>{{ mod_approach_tl_pl }}</v>
      </c>
    </row>
    <row r="46" spans="1:3" ht="15">
      <c r="A46" s="73" t="s">
        <v>4860</v>
      </c>
      <c r="B46" s="89" t="str" cm="1">
        <f t="array" ref="B46">"{{ "&amp;_xlfn.XLOOKUP(TRUE, EXACT(A46, find_replace!J:J), find_replace!I:I, "not found")&amp;" }}"</f>
        <v>{{ not found }}</v>
      </c>
    </row>
    <row r="47" spans="1:3" ht="15">
      <c r="A47" s="73" t="s">
        <v>1810</v>
      </c>
      <c r="B47" s="89" t="str" cm="1">
        <f t="array" ref="B47">"{{ "&amp;_xlfn.XLOOKUP(TRUE, EXACT(A47, find_replace!J:J), find_replace!I:I, "not found")&amp;" }}"</f>
        <v>{{ mod_assumption_tl_abrv }}</v>
      </c>
      <c r="C47" t="s">
        <v>4683</v>
      </c>
    </row>
    <row r="48" spans="1:3" ht="15">
      <c r="A48" s="73" t="s">
        <v>1477</v>
      </c>
      <c r="B48" s="89" t="str" cm="1">
        <f t="array" ref="B48">"{{ "&amp;_xlfn.XLOOKUP(TRUE, EXACT(A48, find_replace!J:J), find_replace!I:I, "not found")&amp;" }}"</f>
        <v>{{ mod_approach_tl_pl }}</v>
      </c>
      <c r="C48" t="s">
        <v>4861</v>
      </c>
    </row>
    <row r="49" spans="1:2" ht="15">
      <c r="A49" s="73" t="s">
        <v>4862</v>
      </c>
      <c r="B49" s="89" t="str" cm="1">
        <f t="array" ref="B49">"{{ "&amp;_xlfn.XLOOKUP(TRUE, EXACT(A49, find_replace!J:J), find_replace!I:I, "not found")&amp;" }}"</f>
        <v>{{ not found }}</v>
      </c>
    </row>
    <row r="50" spans="1:2" ht="15">
      <c r="B50" s="89" t="str" cm="1">
        <f t="array" ref="B50">"{{ "&amp;_xlfn.XLOOKUP(TRUE, EXACT(A50, find_replace!J:J), find_replace!I:I, "not found")&amp;" }}"</f>
        <v>{{  }}</v>
      </c>
    </row>
  </sheetData>
  <autoFilter ref="A1:C45" xr:uid="{492CF646-10F1-4CE2-9BD0-9D8A1C536272}">
    <sortState xmlns:xlrd2="http://schemas.microsoft.com/office/spreadsheetml/2017/richdata2" ref="A2:C45">
      <sortCondition ref="A1:A45"/>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E54D5-F14E-437B-9501-E5D15C99EBD4}">
  <sheetPr codeName="Sheet3">
    <tabColor theme="8" tint="0.79998168889431442"/>
  </sheetPr>
  <dimension ref="A1:J48"/>
  <sheetViews>
    <sheetView workbookViewId="0">
      <selection activeCell="F12" sqref="F12"/>
    </sheetView>
  </sheetViews>
  <sheetFormatPr defaultRowHeight="14.25"/>
  <cols>
    <col min="1" max="1" width="16.125" customWidth="1"/>
    <col min="2" max="2" width="28.25" customWidth="1"/>
    <col min="4" max="4" width="28.25" customWidth="1"/>
    <col min="5" max="5" width="18.75" customWidth="1"/>
    <col min="6" max="7" width="16.875" customWidth="1"/>
    <col min="8" max="8" width="27.375" customWidth="1"/>
    <col min="9" max="9" width="18.625" customWidth="1"/>
  </cols>
  <sheetData>
    <row r="1" spans="1:10" ht="15">
      <c r="A1" s="6" t="s">
        <v>1835</v>
      </c>
      <c r="B1" s="5" t="s">
        <v>428</v>
      </c>
      <c r="C1" s="47" t="s">
        <v>1834</v>
      </c>
      <c r="D1" s="19" t="s">
        <v>347</v>
      </c>
      <c r="E1" s="23" t="s">
        <v>1835</v>
      </c>
      <c r="F1" s="23" t="s">
        <v>1834</v>
      </c>
      <c r="G1" s="23" t="s">
        <v>1834</v>
      </c>
      <c r="H1" s="47" t="s">
        <v>1834</v>
      </c>
    </row>
    <row r="2" spans="1:10" ht="15">
      <c r="A2" s="6" t="s">
        <v>1833</v>
      </c>
      <c r="B2" s="47" t="s">
        <v>430</v>
      </c>
      <c r="C2" t="s">
        <v>1271</v>
      </c>
      <c r="D2" s="47" t="s">
        <v>303</v>
      </c>
      <c r="E2" s="8" t="s">
        <v>677</v>
      </c>
      <c r="F2" s="23" t="str">
        <f t="shared" ref="F2:F47" si="0">". "&amp;E2</f>
        <v>. Adult</v>
      </c>
      <c r="G2" s="22" t="str">
        <f t="shared" ref="G2:G47" si="1">E2&amp;"."</f>
        <v>Adult.</v>
      </c>
      <c r="H2" s="47" t="str">
        <f t="shared" ref="H2:H47" si="2">"{{ "&amp;C2&amp;"_"&amp;D2&amp;" }}"&amp;"."</f>
        <v>{{ tu_age_class_adult }}.</v>
      </c>
      <c r="I2" t="str">
        <f t="shared" ref="I2:I21" si="3">PROPER(G2)</f>
        <v>Adult.</v>
      </c>
      <c r="J2" t="str">
        <f t="shared" ref="J2:J21" si="4">"{{ tu_"&amp;D2&amp;" }}"&amp;"."</f>
        <v>{{ tu_age_class_adult }}.</v>
      </c>
    </row>
    <row r="3" spans="1:10" ht="15">
      <c r="A3" s="6" t="s">
        <v>1833</v>
      </c>
      <c r="B3" s="47" t="s">
        <v>430</v>
      </c>
      <c r="C3" t="s">
        <v>1271</v>
      </c>
      <c r="D3" s="47" t="s">
        <v>280</v>
      </c>
      <c r="E3" s="8" t="s">
        <v>678</v>
      </c>
      <c r="F3" s="23" t="str">
        <f t="shared" si="0"/>
        <v>. Juvenile</v>
      </c>
      <c r="G3" s="22" t="str">
        <f t="shared" si="1"/>
        <v>Juvenile.</v>
      </c>
      <c r="H3" s="47" t="str">
        <f t="shared" si="2"/>
        <v>{{ tu_age_class_juvenile }}.</v>
      </c>
      <c r="I3" t="str">
        <f t="shared" si="3"/>
        <v>Juvenile.</v>
      </c>
      <c r="J3" t="str">
        <f t="shared" si="4"/>
        <v>{{ tu_age_class_juvenile }}.</v>
      </c>
    </row>
    <row r="4" spans="1:10" ht="15">
      <c r="A4" s="6" t="s">
        <v>1833</v>
      </c>
      <c r="B4" s="47" t="s">
        <v>430</v>
      </c>
      <c r="C4" t="s">
        <v>1271</v>
      </c>
      <c r="D4" s="47" t="s">
        <v>243</v>
      </c>
      <c r="E4" s="8" t="s">
        <v>679</v>
      </c>
      <c r="F4" s="23" t="str">
        <f t="shared" si="0"/>
        <v>. Subadult</v>
      </c>
      <c r="G4" s="22" t="str">
        <f t="shared" si="1"/>
        <v>Subadult.</v>
      </c>
      <c r="H4" s="47" t="str">
        <f t="shared" si="2"/>
        <v>{{ tu_age_class_subadult }}.</v>
      </c>
      <c r="I4" t="str">
        <f t="shared" si="3"/>
        <v>Subadult.</v>
      </c>
      <c r="J4" t="str">
        <f t="shared" si="4"/>
        <v>{{ tu_age_class_subadult }}.</v>
      </c>
    </row>
    <row r="5" spans="1:10" ht="15">
      <c r="A5" s="6" t="s">
        <v>1833</v>
      </c>
      <c r="B5" s="47" t="s">
        <v>429</v>
      </c>
      <c r="C5" t="s">
        <v>1271</v>
      </c>
      <c r="D5" s="47" t="s">
        <v>300</v>
      </c>
      <c r="E5" s="8" t="s">
        <v>682</v>
      </c>
      <c r="F5" s="23" t="str">
        <f t="shared" si="0"/>
        <v>. Analyst</v>
      </c>
      <c r="G5" s="22" t="str">
        <f t="shared" si="1"/>
        <v>Analyst.</v>
      </c>
      <c r="H5" s="47" t="str">
        <f t="shared" si="2"/>
        <v>{{ tu_analyst }}.</v>
      </c>
      <c r="I5" t="str">
        <f t="shared" si="3"/>
        <v>Analyst.</v>
      </c>
      <c r="J5" t="str">
        <f t="shared" si="4"/>
        <v>{{ tu_analyst }}.</v>
      </c>
    </row>
    <row r="6" spans="1:10">
      <c r="A6" s="6" t="s">
        <v>1833</v>
      </c>
      <c r="B6" s="47" t="s">
        <v>0</v>
      </c>
      <c r="C6" s="47" t="s">
        <v>1270</v>
      </c>
      <c r="D6" s="47" t="s">
        <v>234</v>
      </c>
      <c r="E6" s="22" t="s">
        <v>929</v>
      </c>
      <c r="F6" s="23" t="str">
        <f t="shared" si="0"/>
        <v>. bait</v>
      </c>
      <c r="G6" s="22" t="str">
        <f t="shared" si="1"/>
        <v>bait.</v>
      </c>
      <c r="H6" s="47" t="str">
        <f t="shared" si="2"/>
        <v>{{ tl_baitlure_bait }}.</v>
      </c>
      <c r="I6" t="str">
        <f t="shared" si="3"/>
        <v>Bait.</v>
      </c>
      <c r="J6" t="str">
        <f t="shared" si="4"/>
        <v>{{ tu_baitlure_bait }}.</v>
      </c>
    </row>
    <row r="7" spans="1:10">
      <c r="A7" s="6" t="s">
        <v>1833</v>
      </c>
      <c r="B7" s="47" t="s">
        <v>0</v>
      </c>
      <c r="C7" t="s">
        <v>1271</v>
      </c>
      <c r="D7" s="47" t="s">
        <v>234</v>
      </c>
      <c r="E7" s="6" t="s">
        <v>235</v>
      </c>
      <c r="F7" s="23" t="str">
        <f t="shared" si="0"/>
        <v>. Bait</v>
      </c>
      <c r="G7" s="22" t="str">
        <f t="shared" si="1"/>
        <v>Bait.</v>
      </c>
      <c r="H7" s="47" t="str">
        <f t="shared" si="2"/>
        <v>{{ tu_baitlure_bait }}.</v>
      </c>
      <c r="I7" t="str">
        <f t="shared" si="3"/>
        <v>Bait.</v>
      </c>
      <c r="J7" t="str">
        <f t="shared" si="4"/>
        <v>{{ tu_baitlure_bait }}.</v>
      </c>
    </row>
    <row r="8" spans="1:10">
      <c r="A8" s="6" t="s">
        <v>1833</v>
      </c>
      <c r="B8" s="47" t="s">
        <v>0</v>
      </c>
      <c r="C8" s="47" t="s">
        <v>1270</v>
      </c>
      <c r="D8" s="47" t="s">
        <v>161</v>
      </c>
      <c r="E8" s="22" t="s">
        <v>961</v>
      </c>
      <c r="F8" s="23" t="str">
        <f t="shared" si="0"/>
        <v>. lure</v>
      </c>
      <c r="G8" s="22" t="str">
        <f t="shared" si="1"/>
        <v>lure.</v>
      </c>
      <c r="H8" s="47" t="str">
        <f t="shared" si="2"/>
        <v>{{ tl_baitlure_lure }}.</v>
      </c>
      <c r="I8" t="str">
        <f t="shared" si="3"/>
        <v>Lure.</v>
      </c>
      <c r="J8" t="str">
        <f t="shared" si="4"/>
        <v>{{ tu_baitlure_lure }}.</v>
      </c>
    </row>
    <row r="9" spans="1:10">
      <c r="A9" s="6" t="s">
        <v>1833</v>
      </c>
      <c r="B9" s="47" t="s">
        <v>0</v>
      </c>
      <c r="C9" t="s">
        <v>1271</v>
      </c>
      <c r="D9" s="47" t="s">
        <v>161</v>
      </c>
      <c r="E9" s="47" t="s">
        <v>162</v>
      </c>
      <c r="F9" s="23" t="str">
        <f t="shared" si="0"/>
        <v>. Lure</v>
      </c>
      <c r="G9" s="22" t="str">
        <f t="shared" si="1"/>
        <v>Lure.</v>
      </c>
      <c r="H9" s="47" t="str">
        <f t="shared" si="2"/>
        <v>{{ tu_baitlure_lure }}.</v>
      </c>
      <c r="I9" t="str">
        <f t="shared" si="3"/>
        <v>Lure.</v>
      </c>
      <c r="J9" t="str">
        <f t="shared" si="4"/>
        <v>{{ tu_baitlure_lure }}.</v>
      </c>
    </row>
    <row r="10" spans="1:10">
      <c r="A10" s="6" t="s">
        <v>1833</v>
      </c>
      <c r="B10" s="47" t="s">
        <v>429</v>
      </c>
      <c r="C10" s="47" t="s">
        <v>1270</v>
      </c>
      <c r="D10" s="47" t="s">
        <v>339</v>
      </c>
      <c r="E10" s="22" t="s">
        <v>339</v>
      </c>
      <c r="F10" s="23" t="str">
        <f t="shared" si="0"/>
        <v>. behaviour</v>
      </c>
      <c r="G10" s="22" t="str">
        <f t="shared" si="1"/>
        <v>behaviour.</v>
      </c>
      <c r="H10" s="47" t="str">
        <f t="shared" si="2"/>
        <v>{{ tl_behaviour }}.</v>
      </c>
      <c r="I10" t="str">
        <f t="shared" si="3"/>
        <v>Behaviour.</v>
      </c>
      <c r="J10" t="str">
        <f t="shared" si="4"/>
        <v>{{ tu_behaviour }}.</v>
      </c>
    </row>
    <row r="11" spans="1:10" ht="15">
      <c r="A11" s="6" t="s">
        <v>1833</v>
      </c>
      <c r="B11" s="47" t="s">
        <v>429</v>
      </c>
      <c r="C11" t="s">
        <v>1271</v>
      </c>
      <c r="D11" s="47" t="s">
        <v>339</v>
      </c>
      <c r="E11" s="32" t="s">
        <v>30</v>
      </c>
      <c r="F11" s="23" t="str">
        <f t="shared" si="0"/>
        <v>. Behaviour</v>
      </c>
      <c r="G11" s="22" t="str">
        <f t="shared" si="1"/>
        <v>Behaviour.</v>
      </c>
      <c r="H11" s="47" t="str">
        <f t="shared" si="2"/>
        <v>{{ tu_behaviour }}.</v>
      </c>
      <c r="I11" t="str">
        <f t="shared" si="3"/>
        <v>Behaviour.</v>
      </c>
      <c r="J11" t="str">
        <f t="shared" si="4"/>
        <v>{{ tu_behaviour }}.</v>
      </c>
    </row>
    <row r="12" spans="1:10">
      <c r="A12" s="6" t="s">
        <v>1833</v>
      </c>
      <c r="B12" s="47" t="s">
        <v>0</v>
      </c>
      <c r="C12" s="47" t="s">
        <v>1270</v>
      </c>
      <c r="D12" s="47" t="s">
        <v>220</v>
      </c>
      <c r="E12" s="22" t="s">
        <v>220</v>
      </c>
      <c r="F12" s="23" t="str">
        <f t="shared" si="0"/>
        <v>. crew</v>
      </c>
      <c r="G12" s="22" t="str">
        <f t="shared" si="1"/>
        <v>crew.</v>
      </c>
      <c r="H12" s="47" t="str">
        <f t="shared" si="2"/>
        <v>{{ tl_crew }}.</v>
      </c>
      <c r="I12" t="str">
        <f t="shared" si="3"/>
        <v>Crew.</v>
      </c>
      <c r="J12" t="str">
        <f t="shared" si="4"/>
        <v>{{ tu_crew }}.</v>
      </c>
    </row>
    <row r="13" spans="1:10">
      <c r="A13" s="6" t="s">
        <v>1833</v>
      </c>
      <c r="B13" s="47" t="s">
        <v>0</v>
      </c>
      <c r="C13" t="s">
        <v>1271</v>
      </c>
      <c r="D13" s="47" t="s">
        <v>220</v>
      </c>
      <c r="E13" s="47" t="s">
        <v>221</v>
      </c>
      <c r="F13" s="23" t="str">
        <f t="shared" si="0"/>
        <v>. Crew</v>
      </c>
      <c r="G13" s="22" t="str">
        <f t="shared" si="1"/>
        <v>Crew.</v>
      </c>
      <c r="H13" s="47" t="str">
        <f t="shared" si="2"/>
        <v>{{ tu_crew }}.</v>
      </c>
      <c r="I13" t="str">
        <f t="shared" si="3"/>
        <v>Crew.</v>
      </c>
      <c r="J13" t="str">
        <f t="shared" si="4"/>
        <v>{{ tu_crew }}.</v>
      </c>
    </row>
    <row r="14" spans="1:10">
      <c r="A14" s="6" t="s">
        <v>1833</v>
      </c>
      <c r="B14" s="47" t="s">
        <v>0</v>
      </c>
      <c r="C14" s="47" t="s">
        <v>1270</v>
      </c>
      <c r="D14" s="47" t="s">
        <v>523</v>
      </c>
      <c r="E14" s="23" t="s">
        <v>523</v>
      </c>
      <c r="F14" s="23" t="str">
        <f t="shared" si="0"/>
        <v>. density</v>
      </c>
      <c r="G14" s="22" t="str">
        <f t="shared" si="1"/>
        <v>density.</v>
      </c>
      <c r="H14" s="47" t="str">
        <f t="shared" si="2"/>
        <v>{{ tl_density }}.</v>
      </c>
      <c r="I14" t="str">
        <f t="shared" si="3"/>
        <v>Density.</v>
      </c>
      <c r="J14" t="str">
        <f t="shared" si="4"/>
        <v>{{ tu_density }}.</v>
      </c>
    </row>
    <row r="15" spans="1:10">
      <c r="A15" s="6" t="s">
        <v>1833</v>
      </c>
      <c r="B15" s="47" t="s">
        <v>0</v>
      </c>
      <c r="C15" t="s">
        <v>1271</v>
      </c>
      <c r="D15" s="47" t="s">
        <v>523</v>
      </c>
      <c r="E15" s="3" t="s">
        <v>532</v>
      </c>
      <c r="F15" s="23" t="str">
        <f t="shared" si="0"/>
        <v>. Density</v>
      </c>
      <c r="G15" s="22" t="str">
        <f t="shared" si="1"/>
        <v>Density.</v>
      </c>
      <c r="H15" s="47" t="str">
        <f t="shared" si="2"/>
        <v>{{ tu_density }}.</v>
      </c>
      <c r="I15" t="str">
        <f t="shared" si="3"/>
        <v>Density.</v>
      </c>
      <c r="J15" t="str">
        <f t="shared" si="4"/>
        <v>{{ tu_density }}.</v>
      </c>
    </row>
    <row r="16" spans="1:10">
      <c r="A16" s="6" t="s">
        <v>1833</v>
      </c>
      <c r="B16" s="47" t="s">
        <v>0</v>
      </c>
      <c r="C16" s="47" t="s">
        <v>1270</v>
      </c>
      <c r="D16" s="47" t="s">
        <v>216</v>
      </c>
      <c r="E16" s="22" t="s">
        <v>216</v>
      </c>
      <c r="F16" s="23" t="str">
        <f t="shared" si="0"/>
        <v>. deployment</v>
      </c>
      <c r="G16" s="22" t="str">
        <f t="shared" si="1"/>
        <v>deployment.</v>
      </c>
      <c r="H16" s="47" t="str">
        <f t="shared" si="2"/>
        <v>{{ tl_deployment }}.</v>
      </c>
      <c r="I16" t="str">
        <f t="shared" si="3"/>
        <v>Deployment.</v>
      </c>
      <c r="J16" t="str">
        <f t="shared" si="4"/>
        <v>{{ tu_deployment }}.</v>
      </c>
    </row>
    <row r="17" spans="1:10">
      <c r="A17" s="6" t="s">
        <v>1833</v>
      </c>
      <c r="B17" s="47" t="s">
        <v>0</v>
      </c>
      <c r="C17" t="s">
        <v>1271</v>
      </c>
      <c r="D17" s="47" t="s">
        <v>216</v>
      </c>
      <c r="E17" s="47" t="s">
        <v>217</v>
      </c>
      <c r="F17" s="23" t="str">
        <f t="shared" si="0"/>
        <v>. Deployment</v>
      </c>
      <c r="G17" s="22" t="str">
        <f t="shared" si="1"/>
        <v>Deployment.</v>
      </c>
      <c r="H17" s="47" t="str">
        <f t="shared" si="2"/>
        <v>{{ tu_deployment }}.</v>
      </c>
      <c r="I17" t="str">
        <f t="shared" si="3"/>
        <v>Deployment.</v>
      </c>
      <c r="J17" t="str">
        <f t="shared" si="4"/>
        <v>{{ tu_deployment }}.</v>
      </c>
    </row>
    <row r="18" spans="1:10">
      <c r="A18" s="6" t="s">
        <v>1833</v>
      </c>
      <c r="B18" s="47" t="s">
        <v>0</v>
      </c>
      <c r="C18" s="47" t="s">
        <v>1270</v>
      </c>
      <c r="D18" s="47" t="s">
        <v>66</v>
      </c>
      <c r="E18" s="22" t="s">
        <v>796</v>
      </c>
      <c r="F18" s="23" t="str">
        <f t="shared" si="0"/>
        <v>. viewshed</v>
      </c>
      <c r="G18" s="22" t="str">
        <f t="shared" si="1"/>
        <v>viewshed.</v>
      </c>
      <c r="H18" s="47" t="str">
        <f t="shared" si="2"/>
        <v>{{ tl_fov_viewshed }}.</v>
      </c>
      <c r="I18" t="str">
        <f t="shared" si="3"/>
        <v>Viewshed.</v>
      </c>
      <c r="J18" t="str">
        <f t="shared" si="4"/>
        <v>{{ tu_fov_viewshed }}.</v>
      </c>
    </row>
    <row r="19" spans="1:10">
      <c r="A19" s="6" t="s">
        <v>1833</v>
      </c>
      <c r="B19" s="47" t="s">
        <v>0</v>
      </c>
      <c r="C19" t="s">
        <v>1271</v>
      </c>
      <c r="D19" s="47" t="s">
        <v>66</v>
      </c>
      <c r="E19" s="6" t="s">
        <v>68</v>
      </c>
      <c r="F19" s="23" t="str">
        <f t="shared" si="0"/>
        <v>. Viewshed</v>
      </c>
      <c r="G19" s="22" t="str">
        <f t="shared" si="1"/>
        <v>Viewshed.</v>
      </c>
      <c r="H19" s="47" t="str">
        <f t="shared" si="2"/>
        <v>{{ tu_fov_viewshed }}.</v>
      </c>
      <c r="I19" t="str">
        <f t="shared" si="3"/>
        <v>Viewshed.</v>
      </c>
      <c r="J19" t="str">
        <f t="shared" si="4"/>
        <v>{{ tu_fov_viewshed }}.</v>
      </c>
    </row>
    <row r="20" spans="1:10">
      <c r="A20" s="6" t="s">
        <v>1833</v>
      </c>
      <c r="B20" s="47" t="s">
        <v>0</v>
      </c>
      <c r="C20" s="47" t="s">
        <v>1270</v>
      </c>
      <c r="D20" s="47" t="s">
        <v>183</v>
      </c>
      <c r="E20" s="22" t="s">
        <v>183</v>
      </c>
      <c r="F20" s="23" t="str">
        <f t="shared" si="0"/>
        <v>. image</v>
      </c>
      <c r="G20" s="22" t="str">
        <f t="shared" si="1"/>
        <v>image.</v>
      </c>
      <c r="H20" s="47" t="str">
        <f t="shared" si="2"/>
        <v>{{ tl_image }}.</v>
      </c>
      <c r="I20" t="str">
        <f t="shared" si="3"/>
        <v>Image.</v>
      </c>
      <c r="J20" t="str">
        <f t="shared" si="4"/>
        <v>{{ tu_image }}.</v>
      </c>
    </row>
    <row r="21" spans="1:10">
      <c r="A21" s="6" t="s">
        <v>1833</v>
      </c>
      <c r="B21" s="47" t="s">
        <v>0</v>
      </c>
      <c r="C21" t="s">
        <v>1271</v>
      </c>
      <c r="D21" s="47" t="s">
        <v>183</v>
      </c>
      <c r="E21" s="47" t="s">
        <v>184</v>
      </c>
      <c r="F21" s="23" t="str">
        <f t="shared" si="0"/>
        <v>. Image</v>
      </c>
      <c r="G21" s="22" t="str">
        <f t="shared" si="1"/>
        <v>Image.</v>
      </c>
      <c r="H21" s="47" t="str">
        <f t="shared" si="2"/>
        <v>{{ tu_image }}.</v>
      </c>
      <c r="I21" t="str">
        <f t="shared" si="3"/>
        <v>Image.</v>
      </c>
      <c r="J21" t="str">
        <f t="shared" si="4"/>
        <v>{{ tu_image }}.</v>
      </c>
    </row>
    <row r="22" spans="1:10">
      <c r="A22" s="6" t="s">
        <v>1833</v>
      </c>
      <c r="B22" s="47" t="s">
        <v>0</v>
      </c>
      <c r="C22" s="47" t="s">
        <v>1270</v>
      </c>
      <c r="D22" s="47" t="s">
        <v>155</v>
      </c>
      <c r="E22" s="22" t="s">
        <v>155</v>
      </c>
      <c r="F22" s="23" t="str">
        <f t="shared" si="0"/>
        <v>. metadata</v>
      </c>
      <c r="G22" s="22" t="str">
        <f t="shared" si="1"/>
        <v>metadata.</v>
      </c>
      <c r="H22" s="47" t="str">
        <f t="shared" si="2"/>
        <v>{{ tl_metadata }}.</v>
      </c>
    </row>
    <row r="23" spans="1:10">
      <c r="A23" s="6" t="s">
        <v>1833</v>
      </c>
      <c r="B23" s="47" t="s">
        <v>0</v>
      </c>
      <c r="C23" t="s">
        <v>1271</v>
      </c>
      <c r="D23" s="47" t="s">
        <v>155</v>
      </c>
      <c r="E23" s="47" t="s">
        <v>157</v>
      </c>
      <c r="F23" s="23" t="str">
        <f t="shared" si="0"/>
        <v>. Metadata</v>
      </c>
      <c r="G23" s="22" t="str">
        <f t="shared" si="1"/>
        <v>Metadata.</v>
      </c>
      <c r="H23" s="47" t="str">
        <f t="shared" si="2"/>
        <v>{{ tu_metadata }}.</v>
      </c>
    </row>
    <row r="24" spans="1:10">
      <c r="A24" s="6" t="s">
        <v>1833</v>
      </c>
      <c r="B24" s="47" t="s">
        <v>0</v>
      </c>
      <c r="C24" s="47" t="s">
        <v>1270</v>
      </c>
      <c r="D24" s="47" t="s">
        <v>38</v>
      </c>
      <c r="E24" s="22" t="s">
        <v>959</v>
      </c>
      <c r="F24" s="23" t="str">
        <f t="shared" si="0"/>
        <v>. inventory</v>
      </c>
      <c r="G24" s="22" t="str">
        <f t="shared" si="1"/>
        <v>inventory.</v>
      </c>
      <c r="H24" s="47" t="str">
        <f t="shared" si="2"/>
        <v>{{ tl_mod_inventory }}.</v>
      </c>
    </row>
    <row r="25" spans="1:10">
      <c r="A25" s="6" t="s">
        <v>1833</v>
      </c>
      <c r="B25" s="47" t="s">
        <v>0</v>
      </c>
      <c r="C25" t="s">
        <v>1271</v>
      </c>
      <c r="D25" s="47" t="s">
        <v>38</v>
      </c>
      <c r="E25" s="47" t="s">
        <v>163</v>
      </c>
      <c r="F25" s="23" t="str">
        <f t="shared" si="0"/>
        <v>. Inventory</v>
      </c>
      <c r="G25" s="22" t="str">
        <f t="shared" si="1"/>
        <v>Inventory.</v>
      </c>
      <c r="H25" s="47" t="str">
        <f t="shared" si="2"/>
        <v>{{ tu_mod_inventory }}.</v>
      </c>
    </row>
    <row r="26" spans="1:10">
      <c r="A26" s="6" t="s">
        <v>1833</v>
      </c>
      <c r="B26" s="47" t="s">
        <v>0</v>
      </c>
      <c r="C26" s="47" t="s">
        <v>1270</v>
      </c>
      <c r="D26" s="47" t="s">
        <v>465</v>
      </c>
      <c r="E26" s="22" t="s">
        <v>469</v>
      </c>
      <c r="F26" s="23" t="str">
        <f t="shared" si="0"/>
        <v>. overdispersion</v>
      </c>
      <c r="G26" s="22" t="str">
        <f t="shared" si="1"/>
        <v>overdispersion.</v>
      </c>
      <c r="H26" s="47" t="str">
        <f t="shared" si="2"/>
        <v>{{ tl_mod_overdispersion }}.</v>
      </c>
    </row>
    <row r="27" spans="1:10">
      <c r="A27" s="6" t="s">
        <v>1833</v>
      </c>
      <c r="B27" s="47" t="s">
        <v>0</v>
      </c>
      <c r="C27" t="s">
        <v>1271</v>
      </c>
      <c r="D27" s="47" t="s">
        <v>465</v>
      </c>
      <c r="E27" s="6" t="s">
        <v>146</v>
      </c>
      <c r="F27" s="23" t="str">
        <f t="shared" si="0"/>
        <v>. Overdispersion</v>
      </c>
      <c r="G27" s="22" t="str">
        <f t="shared" si="1"/>
        <v>Overdispersion.</v>
      </c>
      <c r="H27" s="47" t="str">
        <f t="shared" si="2"/>
        <v>{{ tu_mod_overdispersion }}.</v>
      </c>
    </row>
    <row r="28" spans="1:10">
      <c r="A28" s="6" t="s">
        <v>1833</v>
      </c>
      <c r="B28" s="47" t="s">
        <v>0</v>
      </c>
      <c r="C28" s="47" t="s">
        <v>1270</v>
      </c>
      <c r="D28" s="47" t="s">
        <v>47</v>
      </c>
      <c r="E28" s="22" t="s">
        <v>149</v>
      </c>
      <c r="F28" s="23" t="str">
        <f t="shared" si="0"/>
        <v>. occupancy</v>
      </c>
      <c r="G28" s="22" t="str">
        <f t="shared" si="1"/>
        <v>occupancy.</v>
      </c>
      <c r="H28" s="47" t="str">
        <f t="shared" si="2"/>
        <v>{{ tl_obj_occupancy }}.</v>
      </c>
    </row>
    <row r="29" spans="1:10">
      <c r="A29" s="6" t="s">
        <v>1833</v>
      </c>
      <c r="B29" s="47" t="s">
        <v>0</v>
      </c>
      <c r="C29" t="s">
        <v>1271</v>
      </c>
      <c r="D29" s="47" t="s">
        <v>47</v>
      </c>
      <c r="E29" s="47" t="s">
        <v>46</v>
      </c>
      <c r="F29" s="23" t="str">
        <f t="shared" si="0"/>
        <v>. Occupancy</v>
      </c>
      <c r="G29" s="22" t="str">
        <f t="shared" si="1"/>
        <v>Occupancy.</v>
      </c>
      <c r="H29" s="47" t="str">
        <f t="shared" si="2"/>
        <v>{{ tu_obj_occupancy }}.</v>
      </c>
    </row>
    <row r="30" spans="1:10">
      <c r="A30" s="6" t="s">
        <v>1833</v>
      </c>
      <c r="B30" s="47" t="s">
        <v>0</v>
      </c>
      <c r="C30" s="47" t="s">
        <v>1270</v>
      </c>
      <c r="D30" s="47" t="s">
        <v>139</v>
      </c>
      <c r="E30" s="22" t="s">
        <v>139</v>
      </c>
      <c r="F30" s="23" t="str">
        <f t="shared" si="0"/>
        <v>. project</v>
      </c>
      <c r="G30" s="22" t="str">
        <f t="shared" si="1"/>
        <v>project.</v>
      </c>
      <c r="H30" s="47" t="str">
        <f t="shared" si="2"/>
        <v>{{ tl_project }}.</v>
      </c>
    </row>
    <row r="31" spans="1:10">
      <c r="A31" s="6" t="s">
        <v>1833</v>
      </c>
      <c r="B31" s="47" t="s">
        <v>0</v>
      </c>
      <c r="C31" t="s">
        <v>1271</v>
      </c>
      <c r="D31" s="47" t="s">
        <v>139</v>
      </c>
      <c r="E31" s="47" t="s">
        <v>140</v>
      </c>
      <c r="F31" s="23" t="str">
        <f t="shared" si="0"/>
        <v>. Project</v>
      </c>
      <c r="G31" s="22" t="str">
        <f t="shared" si="1"/>
        <v>Project.</v>
      </c>
      <c r="H31" s="47" t="str">
        <f t="shared" si="2"/>
        <v>{{ tu_project }}.</v>
      </c>
    </row>
    <row r="32" spans="1:10">
      <c r="A32" s="6" t="s">
        <v>1833</v>
      </c>
      <c r="B32" s="47" t="s">
        <v>0</v>
      </c>
      <c r="C32" s="47" t="s">
        <v>1270</v>
      </c>
      <c r="D32" s="47" t="s">
        <v>136</v>
      </c>
      <c r="E32" s="22" t="s">
        <v>136</v>
      </c>
      <c r="F32" s="23" t="str">
        <f t="shared" si="0"/>
        <v>. pseudoreplication</v>
      </c>
      <c r="G32" s="22" t="str">
        <f t="shared" si="1"/>
        <v>pseudoreplication.</v>
      </c>
      <c r="H32" s="47" t="str">
        <f t="shared" si="2"/>
        <v>{{ tl_pseudoreplication }}.</v>
      </c>
    </row>
    <row r="33" spans="1:8">
      <c r="A33" s="6" t="s">
        <v>1833</v>
      </c>
      <c r="B33" s="47" t="s">
        <v>0</v>
      </c>
      <c r="C33" t="s">
        <v>1271</v>
      </c>
      <c r="D33" s="47" t="s">
        <v>136</v>
      </c>
      <c r="E33" s="47" t="s">
        <v>138</v>
      </c>
      <c r="F33" s="23" t="str">
        <f t="shared" si="0"/>
        <v>. Pseudoreplication</v>
      </c>
      <c r="G33" s="22" t="str">
        <f t="shared" si="1"/>
        <v>Pseudoreplication.</v>
      </c>
      <c r="H33" s="47" t="str">
        <f t="shared" si="2"/>
        <v>{{ tu_pseudoreplication }}.</v>
      </c>
    </row>
    <row r="34" spans="1:8" ht="15">
      <c r="A34" s="6" t="s">
        <v>1833</v>
      </c>
      <c r="B34" s="47" t="s">
        <v>429</v>
      </c>
      <c r="C34" t="s">
        <v>1271</v>
      </c>
      <c r="D34" s="47" t="s">
        <v>318</v>
      </c>
      <c r="E34" s="8" t="s">
        <v>761</v>
      </c>
      <c r="F34" s="23" t="str">
        <f t="shared" si="0"/>
        <v>. Security</v>
      </c>
      <c r="G34" s="22" t="str">
        <f t="shared" si="1"/>
        <v>Security.</v>
      </c>
      <c r="H34" s="47" t="str">
        <f t="shared" si="2"/>
        <v>{{ tu_security }}.</v>
      </c>
    </row>
    <row r="35" spans="1:8">
      <c r="A35" s="6" t="s">
        <v>1833</v>
      </c>
      <c r="B35" s="47" t="s">
        <v>0</v>
      </c>
      <c r="C35" s="47" t="s">
        <v>1270</v>
      </c>
      <c r="D35" s="47" t="s">
        <v>118</v>
      </c>
      <c r="E35" s="22" t="s">
        <v>118</v>
      </c>
      <c r="F35" s="23" t="str">
        <f t="shared" si="0"/>
        <v>. sequence</v>
      </c>
      <c r="G35" s="22" t="str">
        <f t="shared" si="1"/>
        <v>sequence.</v>
      </c>
      <c r="H35" s="47" t="str">
        <f t="shared" si="2"/>
        <v>{{ tl_sequence }}.</v>
      </c>
    </row>
    <row r="36" spans="1:8">
      <c r="A36" s="6" t="s">
        <v>1833</v>
      </c>
      <c r="B36" s="47" t="s">
        <v>0</v>
      </c>
      <c r="C36" t="s">
        <v>1271</v>
      </c>
      <c r="D36" s="47" t="s">
        <v>118</v>
      </c>
      <c r="E36" s="47" t="s">
        <v>119</v>
      </c>
      <c r="F36" s="23" t="str">
        <f t="shared" si="0"/>
        <v>. Sequence</v>
      </c>
      <c r="G36" s="22" t="str">
        <f t="shared" si="1"/>
        <v>Sequence.</v>
      </c>
      <c r="H36" s="47" t="str">
        <f t="shared" si="2"/>
        <v>{{ tu_sequence }}.</v>
      </c>
    </row>
    <row r="37" spans="1:8" ht="15">
      <c r="A37" s="6" t="s">
        <v>1833</v>
      </c>
      <c r="B37" s="47" t="s">
        <v>429</v>
      </c>
      <c r="C37" t="s">
        <v>1271</v>
      </c>
      <c r="D37" s="47" t="s">
        <v>253</v>
      </c>
      <c r="E37" s="8" t="s">
        <v>649</v>
      </c>
      <c r="F37" s="23" t="str">
        <f t="shared" si="0"/>
        <v>. Species</v>
      </c>
      <c r="G37" s="22" t="str">
        <f t="shared" si="1"/>
        <v>Species.</v>
      </c>
      <c r="H37" s="47" t="str">
        <f t="shared" si="2"/>
        <v>{{ tu_species }}.</v>
      </c>
    </row>
    <row r="38" spans="1:8">
      <c r="A38" s="6" t="s">
        <v>1833</v>
      </c>
      <c r="B38" s="47" t="s">
        <v>0</v>
      </c>
      <c r="C38" s="47" t="s">
        <v>1270</v>
      </c>
      <c r="D38" s="47" t="s">
        <v>770</v>
      </c>
      <c r="E38" s="22" t="s">
        <v>770</v>
      </c>
      <c r="F38" s="23" t="str">
        <f t="shared" si="0"/>
        <v>. strata</v>
      </c>
      <c r="G38" s="22" t="str">
        <f t="shared" si="1"/>
        <v>strata.</v>
      </c>
      <c r="H38" s="47" t="str">
        <f t="shared" si="2"/>
        <v>{{ tl_strata }}.</v>
      </c>
    </row>
    <row r="39" spans="1:8" ht="15">
      <c r="A39" s="6" t="s">
        <v>1833</v>
      </c>
      <c r="B39" s="47" t="s">
        <v>0</v>
      </c>
      <c r="C39" t="s">
        <v>1271</v>
      </c>
      <c r="D39" s="47" t="s">
        <v>770</v>
      </c>
      <c r="E39" s="8" t="s">
        <v>771</v>
      </c>
      <c r="F39" s="23" t="str">
        <f t="shared" si="0"/>
        <v>. Strata</v>
      </c>
      <c r="G39" s="22" t="str">
        <f t="shared" si="1"/>
        <v>Strata.</v>
      </c>
      <c r="H39" s="47" t="str">
        <f t="shared" si="2"/>
        <v>{{ tu_strata }}.</v>
      </c>
    </row>
    <row r="40" spans="1:8">
      <c r="A40" s="6" t="s">
        <v>1833</v>
      </c>
      <c r="B40" s="47" t="s">
        <v>0</v>
      </c>
      <c r="C40" s="47" t="s">
        <v>1270</v>
      </c>
      <c r="D40" s="47" t="s">
        <v>518</v>
      </c>
      <c r="E40" s="22" t="s">
        <v>518</v>
      </c>
      <c r="F40" s="23" t="str">
        <f t="shared" si="0"/>
        <v>. survey</v>
      </c>
      <c r="G40" s="22" t="str">
        <f t="shared" si="1"/>
        <v>survey.</v>
      </c>
      <c r="H40" s="47" t="str">
        <f t="shared" si="2"/>
        <v>{{ tl_survey }}.</v>
      </c>
    </row>
    <row r="41" spans="1:8">
      <c r="A41" s="6" t="s">
        <v>1833</v>
      </c>
      <c r="B41" s="47" t="s">
        <v>0</v>
      </c>
      <c r="C41" t="s">
        <v>1271</v>
      </c>
      <c r="D41" s="47" t="s">
        <v>518</v>
      </c>
      <c r="E41" s="47" t="s">
        <v>533</v>
      </c>
      <c r="F41" s="23" t="str">
        <f t="shared" si="0"/>
        <v>. Survey</v>
      </c>
      <c r="G41" s="22" t="str">
        <f t="shared" si="1"/>
        <v>Survey.</v>
      </c>
      <c r="H41" s="47" t="str">
        <f t="shared" si="2"/>
        <v>{{ tu_survey }}.</v>
      </c>
    </row>
    <row r="42" spans="1:8">
      <c r="A42" s="6" t="s">
        <v>1833</v>
      </c>
      <c r="B42" s="47" t="s">
        <v>429</v>
      </c>
      <c r="C42" s="47" t="s">
        <v>1270</v>
      </c>
      <c r="D42" s="47" t="s">
        <v>241</v>
      </c>
      <c r="E42" s="6" t="s">
        <v>241</v>
      </c>
      <c r="F42" s="23" t="str">
        <f t="shared" si="0"/>
        <v>. tag</v>
      </c>
      <c r="G42" s="22" t="str">
        <f t="shared" si="1"/>
        <v>tag.</v>
      </c>
      <c r="H42" s="47" t="str">
        <f t="shared" si="2"/>
        <v>{{ tl_tag }}.</v>
      </c>
    </row>
    <row r="43" spans="1:8" ht="15">
      <c r="A43" s="6" t="s">
        <v>1833</v>
      </c>
      <c r="B43" s="47" t="s">
        <v>429</v>
      </c>
      <c r="C43" t="s">
        <v>1271</v>
      </c>
      <c r="D43" s="47" t="s">
        <v>241</v>
      </c>
      <c r="E43" s="8" t="s">
        <v>733</v>
      </c>
      <c r="F43" s="23" t="str">
        <f t="shared" si="0"/>
        <v>. Tag</v>
      </c>
      <c r="G43" s="22" t="str">
        <f t="shared" si="1"/>
        <v>Tag.</v>
      </c>
      <c r="H43" s="47" t="str">
        <f t="shared" si="2"/>
        <v>{{ tu_tag }}.</v>
      </c>
    </row>
    <row r="44" spans="1:8">
      <c r="A44" s="6" t="s">
        <v>1833</v>
      </c>
      <c r="B44" s="47" t="s">
        <v>0</v>
      </c>
      <c r="C44" s="47" t="s">
        <v>1270</v>
      </c>
      <c r="D44" s="47" t="s">
        <v>63</v>
      </c>
      <c r="E44" s="22" t="s">
        <v>63</v>
      </c>
      <c r="F44" s="23" t="str">
        <f t="shared" si="0"/>
        <v>. visit</v>
      </c>
      <c r="G44" s="22" t="str">
        <f t="shared" si="1"/>
        <v>visit.</v>
      </c>
      <c r="H44" s="47" t="str">
        <f t="shared" si="2"/>
        <v>{{ tl_visit }}.</v>
      </c>
    </row>
    <row r="45" spans="1:8">
      <c r="A45" s="6" t="s">
        <v>1833</v>
      </c>
      <c r="B45" s="47" t="s">
        <v>0</v>
      </c>
      <c r="C45" t="s">
        <v>1271</v>
      </c>
      <c r="D45" s="47" t="s">
        <v>63</v>
      </c>
      <c r="E45" s="47" t="s">
        <v>65</v>
      </c>
      <c r="F45" s="23" t="str">
        <f t="shared" si="0"/>
        <v>. Visit</v>
      </c>
      <c r="G45" s="22" t="str">
        <f t="shared" si="1"/>
        <v>Visit.</v>
      </c>
      <c r="H45" s="47" t="str">
        <f t="shared" si="2"/>
        <v>{{ tu_visit }}.</v>
      </c>
    </row>
    <row r="46" spans="1:8">
      <c r="A46" s="6" t="s">
        <v>1833</v>
      </c>
      <c r="B46" s="47" t="s">
        <v>0</v>
      </c>
      <c r="C46" s="47" t="s">
        <v>1270</v>
      </c>
      <c r="D46" s="47" t="s">
        <v>56</v>
      </c>
      <c r="E46" s="22" t="s">
        <v>56</v>
      </c>
      <c r="F46" s="23" t="str">
        <f t="shared" si="0"/>
        <v>. walktest</v>
      </c>
      <c r="G46" s="22" t="str">
        <f t="shared" si="1"/>
        <v>walktest.</v>
      </c>
      <c r="H46" s="47" t="str">
        <f t="shared" si="2"/>
        <v>{{ tl_walktest }}.</v>
      </c>
    </row>
    <row r="47" spans="1:8">
      <c r="A47" s="6" t="s">
        <v>1833</v>
      </c>
      <c r="B47" s="47" t="s">
        <v>0</v>
      </c>
      <c r="C47" t="s">
        <v>1271</v>
      </c>
      <c r="D47" s="47" t="s">
        <v>56</v>
      </c>
      <c r="E47" s="47" t="s">
        <v>57</v>
      </c>
      <c r="F47" s="23" t="str">
        <f t="shared" si="0"/>
        <v>. Walktest</v>
      </c>
      <c r="G47" s="22" t="str">
        <f t="shared" si="1"/>
        <v>Walktest.</v>
      </c>
      <c r="H47" s="47" t="str">
        <f t="shared" si="2"/>
        <v>{{ tu_walktest }}.</v>
      </c>
    </row>
    <row r="48" spans="1:8">
      <c r="C48" s="47" t="s">
        <v>1270</v>
      </c>
      <c r="D48" s="19" t="s">
        <v>782</v>
      </c>
      <c r="E48" s="35" t="s">
        <v>782</v>
      </c>
    </row>
  </sheetData>
  <autoFilter ref="A1:H47" xr:uid="{6566AB39-DB87-419B-A2E5-3972991F2028}">
    <sortState xmlns:xlrd2="http://schemas.microsoft.com/office/spreadsheetml/2017/richdata2" ref="A2:H47">
      <sortCondition ref="D1:D47"/>
    </sortState>
  </autoFilter>
  <conditionalFormatting sqref="A1:B47">
    <cfRule type="containsText" dxfId="10" priority="3" operator="containsText" text="\">
      <formula>NOT(ISERROR(SEARCH("\",A1)))</formula>
    </cfRule>
    <cfRule type="containsText" dxfId="9" priority="4" operator="containsText" text="/">
      <formula>NOT(ISERROR(SEARCH("/",A1)))</formula>
    </cfRule>
  </conditionalFormatting>
  <conditionalFormatting sqref="B2:D47 C1:D1 E1:G47">
    <cfRule type="containsText" dxfId="8" priority="5" operator="containsText" text=" ">
      <formula>NOT(ISERROR(SEARCH(" ",B1)))</formula>
    </cfRule>
  </conditionalFormatting>
  <conditionalFormatting sqref="C48">
    <cfRule type="containsText" dxfId="7" priority="1" operator="containsText" text=" ">
      <formula>NOT(ISERROR(SEARCH(" ",C48)))</formula>
    </cfRule>
  </conditionalFormatting>
  <conditionalFormatting sqref="H1:H1048576">
    <cfRule type="duplicateValues" dxfId="6" priority="2"/>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F01B1-BA34-426E-B652-F9FD3B0440B3}">
  <sheetPr codeName="Sheet8">
    <tabColor theme="2" tint="-9.9978637043366805E-2"/>
  </sheetPr>
  <dimension ref="B1:L53"/>
  <sheetViews>
    <sheetView topLeftCell="B1" workbookViewId="0">
      <selection activeCell="F8" sqref="F8"/>
    </sheetView>
  </sheetViews>
  <sheetFormatPr defaultRowHeight="14.25"/>
  <cols>
    <col min="2" max="2" width="13.625" bestFit="1" customWidth="1"/>
    <col min="3" max="3" width="30.25" customWidth="1"/>
    <col min="4" max="5" width="20.75" customWidth="1"/>
    <col min="6" max="6" width="59.875" customWidth="1"/>
    <col min="7" max="7" width="11.625" customWidth="1"/>
    <col min="10" max="10" width="16" customWidth="1"/>
  </cols>
  <sheetData>
    <row r="1" spans="2:12" ht="15">
      <c r="B1" s="1" t="s">
        <v>904</v>
      </c>
      <c r="C1" s="34" t="s">
        <v>1284</v>
      </c>
      <c r="D1" s="1" t="s">
        <v>903</v>
      </c>
      <c r="E1" s="1" t="s">
        <v>1012</v>
      </c>
      <c r="F1" s="1" t="s">
        <v>1018</v>
      </c>
      <c r="G1" s="1" t="s">
        <v>1019</v>
      </c>
      <c r="H1" t="s">
        <v>1835</v>
      </c>
      <c r="J1" s="1" t="s">
        <v>4842</v>
      </c>
      <c r="K1" s="1" t="s">
        <v>4841</v>
      </c>
      <c r="L1" t="str">
        <f>"| "&amp;B1&amp;" | "&amp;D1&amp;" | "&amp;F1&amp;" |"</f>
        <v>| page_name | q_option_label | Definition |</v>
      </c>
    </row>
    <row r="2" spans="2:12">
      <c r="B2" t="s">
        <v>40</v>
      </c>
      <c r="C2" t="s">
        <v>978</v>
      </c>
      <c r="D2" t="s">
        <v>37</v>
      </c>
      <c r="E2" t="s">
        <v>49</v>
      </c>
      <c r="F2" s="10" t="s">
        <v>1020</v>
      </c>
      <c r="G2" s="10" t="s">
        <v>876</v>
      </c>
      <c r="H2" t="s">
        <v>901</v>
      </c>
      <c r="I2" t="str">
        <f>"- &lt;b&gt;"&amp;D2&amp;"&lt;/b&gt;: "&amp;G2</f>
        <v>- &lt;b&gt;Species inventory&lt;/b&gt;: Rapid assessment surveys used to determine what species are present in a given area at a given point in time; there is no attempt made to quantify aspects of communities or populations (Wearn &amp; Glover-Kapfer, 2017).</v>
      </c>
      <c r="J2" t="str">
        <f>"    name_"&amp;E2&amp;": "&amp;""""&amp;D2&amp;""""</f>
        <v xml:space="preserve">    name_obj_inventory: "Species inventory"</v>
      </c>
      <c r="K2" t="str">
        <f>"    def_"&amp;E2&amp;": "&amp;""""&amp;F2&amp;""""</f>
        <v xml:space="preserve">    def_obj_inventory: "Rapid assessment surveys used to determine what species are present in a given area at a given point in time; there is no attempt made to quantify aspects of communities or populations ({{ rtxt_wearn_gloverkapfer_2017 }})."</v>
      </c>
      <c r="L2" t="str">
        <f>"| "&amp;B2&amp;" | "&amp;D2&amp;" | "&amp;F2&amp;" |"</f>
        <v>| objective | Species inventory | Rapid assessment surveys used to determine what species are present in a given area at a given point in time; there is no attempt made to quantify aspects of communities or populations ({{ rtxt_wearn_gloverkapfer_2017 }}). |</v>
      </c>
    </row>
    <row r="3" spans="2:12">
      <c r="B3" t="s">
        <v>40</v>
      </c>
      <c r="C3" t="s">
        <v>926</v>
      </c>
      <c r="D3" t="s">
        <v>35</v>
      </c>
      <c r="E3" s="19" t="s">
        <v>48</v>
      </c>
      <c r="F3" s="33" t="s">
        <v>4743</v>
      </c>
      <c r="G3" t="s">
        <v>4457</v>
      </c>
      <c r="H3" t="s">
        <v>901</v>
      </c>
      <c r="I3" t="str">
        <f>"- &lt;b&gt;"&amp;D3&amp;"&lt;/b&gt;: "&amp;G3</f>
        <v>- &lt;b&gt;Species diversity &amp; richness&lt;/b&gt;: &lt;br&gt;    - &lt;b&gt;Species diversity&lt;/b&gt;: 'A measure of diversity that incorporates both the number of species in an assemblage and some measure of their relative abundances.' (Gotelli &amp; Chao, 2013)&lt;br&gt;    - &lt;b&gt;Species richness&lt;/b&gt;: 'The total number of species in an assemblage or a sample' (Gotelli &amp; Chao, 2013).</v>
      </c>
      <c r="J3" t="str">
        <f t="shared" ref="J3:J33" si="0">"    name_"&amp;E3&amp;": "&amp;""""&amp;D3&amp;""""</f>
        <v xml:space="preserve">    name_obj_divers_rich: "Species diversity &amp; richness"</v>
      </c>
      <c r="K3" t="str">
        <f t="shared" ref="K3:K33" si="1">"    def_"&amp;E3&amp;": "&amp;""""&amp;F3&amp;""""</f>
        <v xml:space="preserve">    def_obj_divers_rich: "    - &lt;b&gt;Species diversity&lt;/b&gt;: 'A measure of diversity that incorporates both the number of species in an assemblage and some measure of their relative abundances.' ({{ rtxt_gotelli_chao_2013 }})&lt;br&gt;    - &lt;b&gt;Species richness&lt;/b&gt;: 'The total number of species in an assemblage or a sample' ({{ rtxt_gotelli_chao_2013 }})."</v>
      </c>
      <c r="L3" t="str">
        <f t="shared" ref="L3:L33" si="2">"| "&amp;B3&amp;" | "&amp;D3&amp;" | "&amp;F3&amp;" |"</f>
        <v>| objective | Species diversity &amp; richness |     - &lt;b&gt;Species diversity&lt;/b&gt;: 'A measure of diversity that incorporates both the number of species in an assemblage and some measure of their relative abundances.' ({{ rtxt_gotelli_chao_2013 }})&lt;br&gt;    - &lt;b&gt;Species richness&lt;/b&gt;: 'The total number of species in an assemblage or a sample' ({{ rtxt_gotelli_chao_2013 }}). |</v>
      </c>
    </row>
    <row r="4" spans="2:12">
      <c r="B4" t="s">
        <v>40</v>
      </c>
      <c r="C4" t="s">
        <v>149</v>
      </c>
      <c r="D4" t="s">
        <v>46</v>
      </c>
      <c r="E4" t="s">
        <v>47</v>
      </c>
      <c r="F4" s="11" t="s">
        <v>880</v>
      </c>
      <c r="G4" s="11" t="s">
        <v>880</v>
      </c>
      <c r="H4" t="s">
        <v>901</v>
      </c>
      <c r="I4" t="str">
        <f t="shared" ref="I4:I33" si="3">"- &lt;b&gt;"&amp;D4&amp;"&lt;/b&gt;: "&amp;G4</f>
        <v>- &lt;b&gt;Occupancy&lt;/b&gt;: The probability a site is occupied by the species (Mackenzie et al., 2002). Occupancy is also highly suitable for evaluating broad-scale patterns of species distribution (Wearn &amp; Glover-Kapfer, 2017).</v>
      </c>
      <c r="J4" t="str">
        <f t="shared" si="0"/>
        <v xml:space="preserve">    name_obj_occupancy: "Occupancy"</v>
      </c>
      <c r="K4" t="str">
        <f t="shared" si="1"/>
        <v xml:space="preserve">    def_obj_occupancy: "The probability a site is occupied by the species (Mackenzie et al., 2002). Occupancy is also highly suitable for evaluating broad-scale patterns of species distribution (Wearn &amp; Glover-Kapfer, 2017)."</v>
      </c>
      <c r="L4" t="str">
        <f t="shared" si="2"/>
        <v>| objective | Occupancy | The probability a site is occupied by the species (Mackenzie et al., 2002). Occupancy is also highly suitable for evaluating broad-scale patterns of species distribution (Wearn &amp; Glover-Kapfer, 2017). |</v>
      </c>
    </row>
    <row r="5" spans="2:12">
      <c r="B5" t="s">
        <v>40</v>
      </c>
      <c r="C5" t="s">
        <v>972</v>
      </c>
      <c r="D5" t="s">
        <v>44</v>
      </c>
      <c r="E5" t="s">
        <v>45</v>
      </c>
      <c r="F5" t="s">
        <v>821</v>
      </c>
      <c r="G5" t="s">
        <v>821</v>
      </c>
      <c r="H5" t="s">
        <v>901</v>
      </c>
      <c r="I5" t="str">
        <f t="shared" si="3"/>
        <v>- &lt;b&gt;Relative abundance&lt;/b&gt;: The number of animals detected from one camera/area compared to another camera/area.</v>
      </c>
      <c r="J5" t="str">
        <f t="shared" si="0"/>
        <v xml:space="preserve">    name_obj_rel_abund: "Relative abundance"</v>
      </c>
      <c r="K5" t="str">
        <f t="shared" si="1"/>
        <v xml:space="preserve">    def_obj_rel_abund: "The number of animals detected from one camera/area compared to another camera/area."</v>
      </c>
      <c r="L5" t="str">
        <f t="shared" si="2"/>
        <v>| objective | Relative abundance | The number of animals detected from one camera/area compared to another camera/area. |</v>
      </c>
    </row>
    <row r="6" spans="2:12">
      <c r="B6" t="s">
        <v>40</v>
      </c>
      <c r="C6" t="s">
        <v>1001</v>
      </c>
      <c r="D6" t="s">
        <v>569</v>
      </c>
      <c r="E6" t="s">
        <v>43</v>
      </c>
      <c r="F6" s="20" t="s">
        <v>1043</v>
      </c>
      <c r="G6" s="20" t="s">
        <v>847</v>
      </c>
      <c r="H6" t="s">
        <v>901</v>
      </c>
      <c r="I6" t="str">
        <f t="shared" si="3"/>
        <v>- &lt;b&gt;Absolute abundance / Population size&lt;/b&gt;: The number of individuals in a population (Wearn &amp; Glover-Kapfer, 2017).</v>
      </c>
      <c r="J6" t="str">
        <f t="shared" si="0"/>
        <v xml:space="preserve">    name_obj_abundance: "Absolute abundance / Population size"</v>
      </c>
      <c r="K6" t="str">
        <f t="shared" si="1"/>
        <v xml:space="preserve">    def_obj_abundance: "The number of individuals in a population ({{ rtxt_wearn_gloverkapfer_2017 }})."</v>
      </c>
      <c r="L6" t="str">
        <f t="shared" si="2"/>
        <v>| objective | Absolute abundance / Population size | The number of individuals in a population ({{ rtxt_wearn_gloverkapfer_2017 }}). |</v>
      </c>
    </row>
    <row r="7" spans="2:12">
      <c r="B7" t="s">
        <v>40</v>
      </c>
      <c r="C7" t="s">
        <v>523</v>
      </c>
      <c r="D7" t="s">
        <v>532</v>
      </c>
      <c r="E7" s="27" t="s">
        <v>542</v>
      </c>
      <c r="F7" s="28" t="s">
        <v>1038</v>
      </c>
      <c r="G7" s="28" t="s">
        <v>851</v>
      </c>
      <c r="H7" t="s">
        <v>901</v>
      </c>
      <c r="I7" t="str">
        <f t="shared" si="3"/>
        <v>- &lt;b&gt;Density&lt;/b&gt;: The number of individuals per unit area (Wearn &amp; Glover-Kapfer, 2017)</v>
      </c>
      <c r="J7" t="str">
        <f t="shared" si="0"/>
        <v xml:space="preserve">    name_obj_density: "Density"</v>
      </c>
      <c r="K7" t="str">
        <f t="shared" si="1"/>
        <v xml:space="preserve">    def_obj_density: "The number of individuals per unit area ({{ rtxt_wearn_gloverkapfer_2017 }})"</v>
      </c>
      <c r="L7" t="str">
        <f t="shared" si="2"/>
        <v>| objective | Density | The number of individuals per unit area ({{ rtxt_wearn_gloverkapfer_2017 }}) |</v>
      </c>
    </row>
    <row r="8" spans="2:12">
      <c r="B8" t="s">
        <v>40</v>
      </c>
      <c r="C8" t="s">
        <v>1114</v>
      </c>
      <c r="D8" t="s">
        <v>41</v>
      </c>
      <c r="E8" s="27" t="s">
        <v>42</v>
      </c>
      <c r="F8" s="31" t="s">
        <v>885</v>
      </c>
      <c r="G8" s="29" t="s">
        <v>885</v>
      </c>
      <c r="H8" t="s">
        <v>901</v>
      </c>
      <c r="I8" t="str">
        <f t="shared" si="3"/>
        <v>- &lt;b&gt;Vital rates&lt;/b&gt;: The species-specific factors of a population that, together, play a large role in the population's trend. These include the birth rate, recruitment rate, and probability of survival and mortality.' (NBCKC, 2024a)</v>
      </c>
      <c r="J8" t="str">
        <f t="shared" si="0"/>
        <v xml:space="preserve">    name_obj_vital_rate: "Vital rates"</v>
      </c>
      <c r="K8" t="str">
        <f t="shared" si="1"/>
        <v xml:space="preserve">    def_obj_vital_rate: "The species-specific factors of a population that, together, play a large role in the population's trend. These include the birth rate, recruitment rate, and probability of survival and mortality.' (NBCKC, 2024a)"</v>
      </c>
      <c r="L8" t="str">
        <f t="shared" si="2"/>
        <v>| objective | Vital rates | The species-specific factors of a population that, together, play a large role in the population's trend. These include the birth rate, recruitment rate, and probability of survival and mortality.' (NBCKC, 2024a) |</v>
      </c>
    </row>
    <row r="9" spans="2:12">
      <c r="B9" t="s">
        <v>40</v>
      </c>
      <c r="C9" t="s">
        <v>339</v>
      </c>
      <c r="D9" t="s">
        <v>30</v>
      </c>
      <c r="E9" t="s">
        <v>39</v>
      </c>
      <c r="F9" s="20" t="s">
        <v>1098</v>
      </c>
      <c r="G9" s="20" t="s">
        <v>1013</v>
      </c>
      <c r="H9" t="s">
        <v>901</v>
      </c>
      <c r="I9" t="str">
        <f t="shared" si="3"/>
        <v>- &lt;b&gt;Behaviour&lt;/b&gt;: Behaviour focused objectives vary greatly; they may be qualitative or quantitative (e.g., diel activity patterns, mating, boldness, predation, foraging, activity patterns, vigilance, parental care (Caravaggi et al., 2020; Wearn &amp; Glover-Kapfer, 2017).</v>
      </c>
      <c r="J9" t="str">
        <f t="shared" si="0"/>
        <v xml:space="preserve">    name_obj_behaviour: "Behaviour"</v>
      </c>
      <c r="K9" t="str">
        <f t="shared" si="1"/>
        <v xml:space="preserve">    def_obj_behaviour: "Behaviour focused objectives vary greatly; they may be qualitative or quantitative (e.g., diel activity patterns, mating, boldness, predation, foraging, activity patterns, vigilance, parental care (Caravaggi et al., 2020; {{ rtxt_wearn_gloverkapfer_2017 }})."</v>
      </c>
      <c r="L9" t="str">
        <f t="shared" si="2"/>
        <v>| objective | Behaviour | Behaviour focused objectives vary greatly; they may be qualitative or quantitative (e.g., diel activity patterns, mating, boldness, predation, foraging, activity patterns, vigilance, parental care (Caravaggi et al., 2020; {{ rtxt_wearn_gloverkapfer_2017 }}). |</v>
      </c>
    </row>
    <row r="10" spans="2:12">
      <c r="B10" t="s">
        <v>40</v>
      </c>
      <c r="C10" t="s">
        <v>1122</v>
      </c>
      <c r="D10" t="s">
        <v>911</v>
      </c>
      <c r="E10" s="19" t="s">
        <v>1838</v>
      </c>
      <c r="F10" t="s">
        <v>4109</v>
      </c>
      <c r="G10" t="s">
        <v>4109</v>
      </c>
      <c r="H10" t="s">
        <v>901</v>
      </c>
      <c r="I10" t="str">
        <f t="shared" si="3"/>
        <v>- &lt;b&gt;Unknown&lt;/b&gt;: Select this option if you haven't decided which state variable you're interested in. Note that the tool will ask you questions related to all of the state variables, and the results will be reflected accordingly.</v>
      </c>
      <c r="J10" t="str">
        <f t="shared" si="0"/>
        <v xml:space="preserve">    name_obj_unkn: "Unknown"</v>
      </c>
      <c r="K10" t="str">
        <f t="shared" si="1"/>
        <v xml:space="preserve">    def_obj_unkn: "Select this option if you haven't decided which state variable you're interested in. Note that the tool will ask you questions related to all of the state variables, and the results will be reflected accordingly."</v>
      </c>
      <c r="L10" t="str">
        <f t="shared" si="2"/>
        <v>| objective | Unknown | Select this option if you haven't decided which state variable you're interested in. Note that the tool will ask you questions related to all of the state variables, and the results will be reflected accordingly. |</v>
      </c>
    </row>
    <row r="11" spans="2:12">
      <c r="B11" t="s">
        <v>463</v>
      </c>
      <c r="C11" t="s">
        <v>1014</v>
      </c>
      <c r="D11" t="s">
        <v>905</v>
      </c>
      <c r="E11" t="s">
        <v>1438</v>
      </c>
      <c r="F11" s="10" t="s">
        <v>1437</v>
      </c>
      <c r="G11" s="10" t="s">
        <v>1437</v>
      </c>
      <c r="H11" t="s">
        <v>901</v>
      </c>
      <c r="I11" t="str">
        <f t="shared" si="3"/>
        <v>- &lt;b&gt;Single&lt;/b&gt;: The study is designed to detect a single species.</v>
      </c>
      <c r="J11" t="str">
        <f t="shared" si="0"/>
        <v xml:space="preserve">    name_obj_targ_sp_single: "Single"</v>
      </c>
      <c r="K11" t="str">
        <f t="shared" si="1"/>
        <v xml:space="preserve">    def_obj_targ_sp_single: "The study is designed to detect a single species."</v>
      </c>
      <c r="L11" t="str">
        <f t="shared" si="2"/>
        <v>| obj_targ_sp | Single | The study is designed to detect a single species. |</v>
      </c>
    </row>
    <row r="12" spans="2:12">
      <c r="B12" t="s">
        <v>463</v>
      </c>
      <c r="C12" t="s">
        <v>1015</v>
      </c>
      <c r="D12" t="s">
        <v>912</v>
      </c>
      <c r="E12" t="s">
        <v>1439</v>
      </c>
      <c r="F12" s="10" t="s">
        <v>4458</v>
      </c>
      <c r="G12" s="10" t="s">
        <v>4458</v>
      </c>
      <c r="H12" t="s">
        <v>901</v>
      </c>
      <c r="I12" t="str">
        <f t="shared" si="3"/>
        <v>- &lt;b&gt;Multiple&lt;/b&gt;: The study is designed to detect multiple species.</v>
      </c>
      <c r="J12" t="str">
        <f t="shared" si="0"/>
        <v xml:space="preserve">    name_obj_targ_sp_mult: "Multiple"</v>
      </c>
      <c r="K12" t="str">
        <f t="shared" si="1"/>
        <v xml:space="preserve">    def_obj_targ_sp_mult: "The study is designed to detect multiple species."</v>
      </c>
      <c r="L12" t="str">
        <f t="shared" si="2"/>
        <v>| obj_targ_sp | Multiple | The study is designed to detect multiple species. |</v>
      </c>
    </row>
    <row r="13" spans="2:12">
      <c r="B13" s="2" t="s">
        <v>461</v>
      </c>
      <c r="C13" t="s">
        <v>1440</v>
      </c>
      <c r="D13" t="s">
        <v>906</v>
      </c>
      <c r="E13" s="3" t="s">
        <v>1444</v>
      </c>
      <c r="F13" s="24"/>
      <c r="H13" t="s">
        <v>901</v>
      </c>
      <c r="I13" t="str">
        <f t="shared" si="3"/>
        <v xml:space="preserve">- &lt;b&gt;Poorly known&lt;/b&gt;: </v>
      </c>
      <c r="J13" t="str">
        <f t="shared" si="0"/>
        <v xml:space="preserve">    name_sp_info_poorly_known: "Poorly known"</v>
      </c>
      <c r="K13" t="str">
        <f t="shared" si="1"/>
        <v xml:space="preserve">    def_sp_info_poorly_known: ""</v>
      </c>
      <c r="L13" t="str">
        <f t="shared" si="2"/>
        <v>| sp_info | Poorly known |  |</v>
      </c>
    </row>
    <row r="14" spans="2:12">
      <c r="B14" t="s">
        <v>461</v>
      </c>
      <c r="C14" t="s">
        <v>1441</v>
      </c>
      <c r="D14" t="s">
        <v>913</v>
      </c>
      <c r="E14" s="3" t="s">
        <v>1445</v>
      </c>
      <c r="F14" s="3"/>
      <c r="H14" t="s">
        <v>901</v>
      </c>
      <c r="I14" t="str">
        <f t="shared" si="3"/>
        <v xml:space="preserve">- &lt;b&gt;Well known&lt;/b&gt;: </v>
      </c>
      <c r="J14" t="str">
        <f t="shared" si="0"/>
        <v xml:space="preserve">    name_sp_info_well_known: "Well known"</v>
      </c>
      <c r="K14" t="str">
        <f t="shared" si="1"/>
        <v xml:space="preserve">    def_sp_info_well_known: ""</v>
      </c>
      <c r="L14" t="str">
        <f t="shared" si="2"/>
        <v>| sp_info | Well known |  |</v>
      </c>
    </row>
    <row r="15" spans="2:12">
      <c r="B15" t="s">
        <v>461</v>
      </c>
      <c r="C15" t="s">
        <v>1122</v>
      </c>
      <c r="D15" t="s">
        <v>914</v>
      </c>
      <c r="E15" s="3" t="s">
        <v>1446</v>
      </c>
      <c r="F15" s="3"/>
      <c r="H15" t="s">
        <v>901</v>
      </c>
      <c r="I15" t="str">
        <f t="shared" si="3"/>
        <v xml:space="preserve">- &lt;b&gt;I'm not sure&lt;/b&gt;: </v>
      </c>
      <c r="J15" t="str">
        <f t="shared" si="0"/>
        <v xml:space="preserve">    name_sp_info_unkn: "I'm not sure"</v>
      </c>
      <c r="K15" t="str">
        <f t="shared" si="1"/>
        <v xml:space="preserve">    def_sp_info_unkn: ""</v>
      </c>
      <c r="L15" t="str">
        <f t="shared" si="2"/>
        <v>| sp_info | I'm not sure |  |</v>
      </c>
    </row>
    <row r="16" spans="2:12">
      <c r="B16" s="2" t="s">
        <v>458</v>
      </c>
      <c r="C16" t="s">
        <v>1115</v>
      </c>
      <c r="D16" t="s">
        <v>907</v>
      </c>
      <c r="E16" t="s">
        <v>1447</v>
      </c>
      <c r="F16" s="95" t="s">
        <v>4852</v>
      </c>
      <c r="G16" s="95" t="s">
        <v>4461</v>
      </c>
      <c r="H16" t="s">
        <v>901</v>
      </c>
      <c r="I16" t="str">
        <f t="shared" si="3"/>
        <v>- &lt;b&gt;Carnivore&lt;/b&gt;: An organism that eats mostly meat, or the flesh of animals. Sometimes carnivores are called predators.</v>
      </c>
      <c r="J16" t="str">
        <f t="shared" si="0"/>
        <v xml:space="preserve">    name_sp_type_carnivore: "Carnivore"</v>
      </c>
      <c r="K16" t="str">
        <f t="shared" si="1"/>
        <v xml:space="preserve">    def_sp_type_carnivore: "An organism that eats mostly meat, or the flesh of animals. Sometimes carnivores are called predators."</v>
      </c>
      <c r="L16" t="str">
        <f t="shared" si="2"/>
        <v>| sp_type | Carnivore | An organism that eats mostly meat, or the flesh of animals. Sometimes carnivores are called predators. |</v>
      </c>
    </row>
    <row r="17" spans="2:12">
      <c r="B17" t="s">
        <v>458</v>
      </c>
      <c r="C17" t="s">
        <v>1116</v>
      </c>
      <c r="D17" t="s">
        <v>915</v>
      </c>
      <c r="E17" t="s">
        <v>1448</v>
      </c>
      <c r="F17" s="118" t="s">
        <v>4851</v>
      </c>
      <c r="G17" s="118" t="s">
        <v>1010</v>
      </c>
      <c r="H17" t="s">
        <v>901</v>
      </c>
      <c r="I17" t="str">
        <f t="shared" si="3"/>
        <v>- &lt;b&gt;Ungulate&lt;/b&gt;: hoofed mammals (e.g., White-tailed Deer, Mule Deer, Moose, Caribou, etc.)</v>
      </c>
      <c r="J17" t="str">
        <f t="shared" si="0"/>
        <v xml:space="preserve">    name_sp_type_ungulate: "Ungulate"</v>
      </c>
      <c r="K17" t="str">
        <f t="shared" si="1"/>
        <v xml:space="preserve">    def_sp_type_ungulate: "Hoofed mammals (e.g., White-tailed Deer, Mule Deer, Moose, Caribou, etc.)"</v>
      </c>
      <c r="L17" t="str">
        <f t="shared" si="2"/>
        <v>| sp_type | Ungulate | Hoofed mammals (e.g., White-tailed Deer, Mule Deer, Moose, Caribou, etc.) |</v>
      </c>
    </row>
    <row r="18" spans="2:12">
      <c r="B18" t="s">
        <v>458</v>
      </c>
      <c r="C18" t="s">
        <v>773</v>
      </c>
      <c r="D18" t="s">
        <v>916</v>
      </c>
      <c r="E18" t="s">
        <v>1449</v>
      </c>
      <c r="F18" s="27" t="s">
        <v>4847</v>
      </c>
      <c r="G18" s="27" t="s">
        <v>1011</v>
      </c>
      <c r="H18" t="s">
        <v>901</v>
      </c>
      <c r="I18" t="str">
        <f t="shared" si="3"/>
        <v>- &lt;b&gt;Other&lt;/b&gt;: Any other mammal species that does not fit in either "Carnivore" or "Ungulate"</v>
      </c>
      <c r="J18" t="str">
        <f t="shared" si="0"/>
        <v xml:space="preserve">    name_sp_type_other: "Other"</v>
      </c>
      <c r="K18" t="str">
        <f t="shared" si="1"/>
        <v xml:space="preserve">    def_sp_type_other: "Any other mammal species that does not fit in either 'Carnivore' or 'Ungulate'"</v>
      </c>
      <c r="L18" t="str">
        <f t="shared" si="2"/>
        <v>| sp_type | Other | Any other mammal species that does not fit in either 'Carnivore' or 'Ungulate' |</v>
      </c>
    </row>
    <row r="19" spans="2:12">
      <c r="B19" t="s">
        <v>459</v>
      </c>
      <c r="C19" t="s">
        <v>1123</v>
      </c>
      <c r="D19" t="s">
        <v>908</v>
      </c>
      <c r="E19" t="s">
        <v>1450</v>
      </c>
      <c r="F19" s="118" t="s">
        <v>2041</v>
      </c>
      <c r="G19" s="118" t="s">
        <v>2041</v>
      </c>
      <c r="H19" t="s">
        <v>901</v>
      </c>
      <c r="I19" t="str">
        <f t="shared" si="3"/>
        <v>- &lt;b&gt;Small&lt;/b&gt;: Rodents and similarly sized species in the “Mustelidae” family [i.e., weasels, badgers, otters, martens, wolverine, etc.])</v>
      </c>
      <c r="J19" t="str">
        <f t="shared" si="0"/>
        <v xml:space="preserve">    name_sp_size_sm: "Small"</v>
      </c>
      <c r="K19" t="str">
        <f t="shared" si="1"/>
        <v xml:space="preserve">    def_sp_size_sm: "Rodents and similarly sized species in the “Mustelidae” family [i.e., weasels, badgers, otters, martens, wolverine, etc.])"</v>
      </c>
      <c r="L19" t="str">
        <f t="shared" si="2"/>
        <v>| sp_size | Small | Rodents and similarly sized species in the “Mustelidae” family [i.e., weasels, badgers, otters, martens, wolverine, etc.]) |</v>
      </c>
    </row>
    <row r="20" spans="2:12">
      <c r="B20" t="s">
        <v>459</v>
      </c>
      <c r="C20" t="s">
        <v>1124</v>
      </c>
      <c r="D20" t="s">
        <v>917</v>
      </c>
      <c r="E20" t="s">
        <v>4840</v>
      </c>
      <c r="F20" s="118" t="s">
        <v>4460</v>
      </c>
      <c r="G20" s="118" t="s">
        <v>4459</v>
      </c>
      <c r="H20" t="s">
        <v>901</v>
      </c>
      <c r="I20" t="str">
        <f t="shared" si="3"/>
        <v>- &lt;b&gt;Medium&lt;/b&gt;: Small and mid-sized species, ~&lt; 33 lbs (or 15 kilograms), such as meso-carnivores (i.e., Red, fox, Coyote) (Roemer et al., 2009)</v>
      </c>
      <c r="J20" t="str">
        <f t="shared" si="0"/>
        <v xml:space="preserve">    name_sp_size_md: "Medium"</v>
      </c>
      <c r="K20" t="str">
        <f t="shared" si="1"/>
        <v xml:space="preserve">    def_sp_size_md: "Small and mid-sized species, ~&lt; 33 lbs (or 15 kilograms), such as meso-carnivores (i.e., Red, fox, Coyote) ({{ rtxt_roemer_et_al_2009 }})"</v>
      </c>
      <c r="L20" t="str">
        <f t="shared" si="2"/>
        <v>| sp_size | Medium | Small and mid-sized species, ~&lt; 33 lbs (or 15 kilograms), such as meso-carnivores (i.e., Red, fox, Coyote) ({{ rtxt_roemer_et_al_2009 }}) |</v>
      </c>
    </row>
    <row r="21" spans="2:12">
      <c r="B21" t="s">
        <v>459</v>
      </c>
      <c r="C21" t="s">
        <v>1125</v>
      </c>
      <c r="D21" t="s">
        <v>918</v>
      </c>
      <c r="E21" t="s">
        <v>1451</v>
      </c>
      <c r="F21" s="118" t="s">
        <v>4462</v>
      </c>
      <c r="G21" s="118" t="s">
        <v>4462</v>
      </c>
      <c r="H21" t="s">
        <v>901</v>
      </c>
      <c r="I21" t="str">
        <f t="shared" si="3"/>
        <v>- &lt;b&gt;Large&lt;/b&gt;: Bears or ungulates (i.e., large mammals with hooves, such as White-tailed deer, Elk, Moose, etc)</v>
      </c>
      <c r="J21" t="str">
        <f t="shared" si="0"/>
        <v xml:space="preserve">    name_sp_size_lg: "Large"</v>
      </c>
      <c r="K21" t="str">
        <f t="shared" si="1"/>
        <v xml:space="preserve">    def_sp_size_lg: "Bears or ungulates (i.e., large mammals with hooves, such as White-tailed deer, Elk, Moose, etc)"</v>
      </c>
      <c r="L21" t="str">
        <f t="shared" si="2"/>
        <v>| sp_size | Large | Bears or ungulates (i.e., large mammals with hooves, such as White-tailed deer, Elk, Moose, etc) |</v>
      </c>
    </row>
    <row r="22" spans="2:12">
      <c r="B22" t="s">
        <v>459</v>
      </c>
      <c r="C22" t="s">
        <v>1015</v>
      </c>
      <c r="D22" t="s">
        <v>912</v>
      </c>
      <c r="E22" t="s">
        <v>4839</v>
      </c>
      <c r="F22" s="118" t="s">
        <v>4855</v>
      </c>
      <c r="G22" s="118" t="s">
        <v>4463</v>
      </c>
      <c r="H22" t="s">
        <v>901</v>
      </c>
      <c r="I22" t="str">
        <f t="shared" si="3"/>
        <v>- &lt;b&gt;Multiple&lt;/b&gt;: Select this option if your study includes multiple Target Species that vary in body size.</v>
      </c>
      <c r="J22" t="str">
        <f t="shared" si="0"/>
        <v xml:space="preserve">    name_sp_size_multi: "Multiple"</v>
      </c>
      <c r="K22" t="str">
        <f t="shared" si="1"/>
        <v xml:space="preserve">    def_sp_size_multi: "Select this option if your study includes multiple {{ target_species_tu }} that vary in body size."</v>
      </c>
      <c r="L22" t="str">
        <f t="shared" si="2"/>
        <v>| sp_size | Multiple | Select this option if your study includes multiple {{ target_species_tu }} that vary in body size. |</v>
      </c>
    </row>
    <row r="23" spans="2:12">
      <c r="B23" t="s">
        <v>460</v>
      </c>
      <c r="C23" t="s">
        <v>1118</v>
      </c>
      <c r="D23" t="s">
        <v>909</v>
      </c>
      <c r="E23" t="s">
        <v>1452</v>
      </c>
      <c r="F23" s="119" t="s">
        <v>1113</v>
      </c>
      <c r="G23" s="119" t="s">
        <v>1104</v>
      </c>
      <c r="H23" t="s">
        <v>901</v>
      </c>
      <c r="I23" t="str">
        <f t="shared" si="3"/>
        <v>- &lt;b&gt;Common&lt;/b&gt;: probability of occupancy &gt; ~0.75-0.8  (&gt; 0.75 [Kinnaird &amp; O'Brien, 2012; Kays et al., 2020]; &gt; 0.8 [Shannon et al., 2014; Wearn &amp; Glover-Kapfer, 2017]</v>
      </c>
      <c r="J23" t="str">
        <f t="shared" si="0"/>
        <v xml:space="preserve">    name_sp_rarity_common: "Common"</v>
      </c>
      <c r="K23" t="str">
        <f t="shared" si="1"/>
        <v xml:space="preserve">    def_sp_rarity_common: "probability of occupancy &gt; ~0.75-0.8  (&gt; 0.75 [{{ rtxt_kinnaird_obrien_2012 }}; {{ rtxt_kays_et_al_2020 }}]; &gt; 0.8 [{{ rtxt_shannon_et_al_2014 }}; {{ rtxt_wearn_gloverkapfer_2017 }}]"</v>
      </c>
      <c r="L23" t="str">
        <f t="shared" si="2"/>
        <v>| sp_rarity | Common | probability of occupancy &gt; ~0.75-0.8  (&gt; 0.75 [{{ rtxt_kinnaird_obrien_2012 }}; {{ rtxt_kays_et_al_2020 }}]; &gt; 0.8 [{{ rtxt_shannon_et_al_2014 }}; {{ rtxt_wearn_gloverkapfer_2017 }}] |</v>
      </c>
    </row>
    <row r="24" spans="2:12">
      <c r="B24" t="s">
        <v>460</v>
      </c>
      <c r="C24" t="s">
        <v>1442</v>
      </c>
      <c r="D24" t="s">
        <v>919</v>
      </c>
      <c r="E24" t="s">
        <v>1453</v>
      </c>
      <c r="F24" s="118" t="s">
        <v>1105</v>
      </c>
      <c r="G24" s="118" t="s">
        <v>1105</v>
      </c>
      <c r="H24" t="s">
        <v>901</v>
      </c>
      <c r="I24" t="str">
        <f t="shared" si="3"/>
        <v>- &lt;b&gt;Less common&lt;/b&gt;: probability of occupancy ~0.25-0.75</v>
      </c>
      <c r="J24" t="str">
        <f t="shared" si="0"/>
        <v xml:space="preserve">    name_sp_rarity_less_common: "Less common"</v>
      </c>
      <c r="K24" t="str">
        <f t="shared" si="1"/>
        <v xml:space="preserve">    def_sp_rarity_less_common: "probability of occupancy ~0.25-0.75"</v>
      </c>
      <c r="L24" t="str">
        <f t="shared" si="2"/>
        <v>| sp_rarity | Less common | probability of occupancy ~0.25-0.75 |</v>
      </c>
    </row>
    <row r="25" spans="2:12">
      <c r="B25" t="s">
        <v>460</v>
      </c>
      <c r="C25" t="s">
        <v>1119</v>
      </c>
      <c r="D25" t="s">
        <v>920</v>
      </c>
      <c r="E25" t="s">
        <v>1454</v>
      </c>
      <c r="F25" s="118" t="s">
        <v>1112</v>
      </c>
      <c r="G25" s="118" t="s">
        <v>1106</v>
      </c>
      <c r="H25" t="s">
        <v>901</v>
      </c>
      <c r="I25" t="str">
        <f t="shared" si="3"/>
        <v>- &lt;b&gt;Rare&lt;/b&gt;: probability of occupancy &lt; 0.25 (Kays et al., 2020)</v>
      </c>
      <c r="J25" t="str">
        <f t="shared" si="0"/>
        <v xml:space="preserve">    name_sp_rarity_rare: "Rare"</v>
      </c>
      <c r="K25" t="str">
        <f t="shared" si="1"/>
        <v xml:space="preserve">    def_sp_rarity_rare: "probability of occupancy &lt; 0.25 {{ rtxt_kays_et_al_2020 }}"</v>
      </c>
      <c r="L25" t="str">
        <f t="shared" si="2"/>
        <v>| sp_rarity | Rare | probability of occupancy &lt; 0.25 {{ rtxt_kays_et_al_2020 }} |</v>
      </c>
    </row>
    <row r="26" spans="2:12">
      <c r="B26" t="s">
        <v>460</v>
      </c>
      <c r="C26" t="s">
        <v>1443</v>
      </c>
      <c r="D26" t="s">
        <v>921</v>
      </c>
      <c r="E26" t="s">
        <v>1455</v>
      </c>
      <c r="F26" s="118" t="s">
        <v>4856</v>
      </c>
      <c r="G26" s="118" t="s">
        <v>1107</v>
      </c>
      <c r="H26" t="s">
        <v>901</v>
      </c>
      <c r="I26" t="str">
        <f t="shared" si="3"/>
        <v>- &lt;b&gt;Very rare&lt;/b&gt;: probability of occupancy &lt; 0.001 (Wearn &amp; Glover-Kapfer, 2017; Rowcliffe et al., 2008; O'Brien, 2010)</v>
      </c>
      <c r="J26" t="str">
        <f t="shared" si="0"/>
        <v xml:space="preserve">    name_sp_rarity_very_rare: "Very rare"</v>
      </c>
      <c r="K26" t="str">
        <f t="shared" si="1"/>
        <v xml:space="preserve">    def_sp_rarity_very_rare: "probability of occupancy &lt; 0.001 ({{ rtxt_wearn_gloverkapfer_2017 }}; {{ rtxt_rowcliffe_et_al_2008 }}; {{ rtxt_obrien_2010 }})"</v>
      </c>
      <c r="L26" t="str">
        <f t="shared" si="2"/>
        <v>| sp_rarity | Very rare | probability of occupancy &lt; 0.001 ({{ rtxt_wearn_gloverkapfer_2017 }}; {{ rtxt_rowcliffe_et_al_2008 }}; {{ rtxt_obrien_2010 }}) |</v>
      </c>
    </row>
    <row r="27" spans="2:12">
      <c r="B27" t="s">
        <v>460</v>
      </c>
      <c r="C27" t="s">
        <v>1122</v>
      </c>
      <c r="D27" t="s">
        <v>911</v>
      </c>
      <c r="E27" t="s">
        <v>1456</v>
      </c>
      <c r="F27" s="118" t="s">
        <v>4854</v>
      </c>
      <c r="G27" s="118" t="s">
        <v>4464</v>
      </c>
      <c r="H27" t="s">
        <v>901</v>
      </c>
      <c r="I27" t="str">
        <f t="shared" si="3"/>
        <v>- &lt;b&gt;Unknown&lt;/b&gt;: Select this option if you’re not sure of the rarity of your Target Species (single or multiple species)</v>
      </c>
      <c r="J27" t="str">
        <f t="shared" si="0"/>
        <v xml:space="preserve">    name_sp_rarity_unkn: "Unknown"</v>
      </c>
      <c r="K27" t="str">
        <f t="shared" si="1"/>
        <v xml:space="preserve">    def_sp_rarity_unkn: "Select this option if you’re not sure of the rarity of your {{ target_species_tu }} (single or multiple species)"</v>
      </c>
      <c r="L27" t="str">
        <f t="shared" si="2"/>
        <v>| sp_rarity | Unknown | Select this option if you’re not sure of the rarity of your {{ target_species_tu }} (single or multiple species) |</v>
      </c>
    </row>
    <row r="28" spans="2:12">
      <c r="B28" t="s">
        <v>460</v>
      </c>
      <c r="C28" t="s">
        <v>1015</v>
      </c>
      <c r="D28" t="s">
        <v>912</v>
      </c>
      <c r="E28" t="s">
        <v>1457</v>
      </c>
      <c r="F28" s="118" t="s">
        <v>4853</v>
      </c>
      <c r="G28" s="118" t="s">
        <v>2040</v>
      </c>
      <c r="H28" t="s">
        <v>901</v>
      </c>
      <c r="I28" t="str">
        <f t="shared" si="3"/>
        <v>- &lt;b&gt;Multiple&lt;/b&gt;: Select this option if your study includes multiple Target Species that vary in rarity.</v>
      </c>
      <c r="J28" t="str">
        <f t="shared" si="0"/>
        <v xml:space="preserve">    name_sp_rarity_multiple: "Multiple"</v>
      </c>
      <c r="K28" t="str">
        <f t="shared" si="1"/>
        <v xml:space="preserve">    def_sp_rarity_multiple: "Select this option if your study includes multiple {{ target_species_tu }} that vary in rarity."</v>
      </c>
      <c r="L28" t="str">
        <f t="shared" si="2"/>
        <v>| sp_rarity | Multiple | Select this option if your study includes multiple {{ target_species_tu }} that vary in rarity. |</v>
      </c>
    </row>
    <row r="29" spans="2:12">
      <c r="B29" s="2" t="s">
        <v>462</v>
      </c>
      <c r="C29" t="s">
        <v>1120</v>
      </c>
      <c r="D29" t="s">
        <v>910</v>
      </c>
      <c r="E29" t="s">
        <v>1458</v>
      </c>
      <c r="F29" s="118" t="s">
        <v>4843</v>
      </c>
      <c r="G29" s="118" t="s">
        <v>1110</v>
      </c>
      <c r="H29" t="s">
        <v>901</v>
      </c>
      <c r="I29" t="str">
        <f t="shared" si="3"/>
        <v>- &lt;b&gt;Low&lt;/b&gt;:     - &lt; 0.1 (Tobler &amp; Powell, 2013)&lt;br&gt;    - &lt; 0.05 (Shannon et al. 2014)&lt;br&gt;    - 0–0.37 (Chatterjee et al., 2021)</v>
      </c>
      <c r="J29" t="str">
        <f t="shared" si="0"/>
        <v xml:space="preserve">    name_sp_detprob_cat_low: "Low"</v>
      </c>
      <c r="K29" t="str">
        <f t="shared" si="1"/>
        <v xml:space="preserve">    def_sp_detprob_cat_low: "&lt;br&gt;    - &lt; 0.1 ({{ rtxt_tobler_powell_2013 }})&lt;br&gt;    - &lt; 0.05 ({{ rtxt_shannon_et_al_2014 }})&lt;br&gt;    - 0–0.37 (Chatterjee et al., 2021)"</v>
      </c>
      <c r="L29" t="str">
        <f t="shared" si="2"/>
        <v>| sp_detprob_cat | Low | &lt;br&gt;    - &lt; 0.1 ({{ rtxt_tobler_powell_2013 }})&lt;br&gt;    - &lt; 0.05 ({{ rtxt_shannon_et_al_2014 }})&lt;br&gt;    - 0–0.37 (Chatterjee et al., 2021) |</v>
      </c>
    </row>
    <row r="30" spans="2:12">
      <c r="B30" t="s">
        <v>462</v>
      </c>
      <c r="C30" t="s">
        <v>1117</v>
      </c>
      <c r="D30" t="s">
        <v>917</v>
      </c>
      <c r="E30" t="s">
        <v>4845</v>
      </c>
      <c r="F30" s="118" t="s">
        <v>4844</v>
      </c>
      <c r="G30" s="118" t="s">
        <v>1102</v>
      </c>
      <c r="H30" t="s">
        <v>901</v>
      </c>
      <c r="I30" t="str">
        <f t="shared" si="3"/>
        <v>- &lt;b&gt;Medium&lt;/b&gt;:     - 0.37–0.67 (Chatterjee et al., 2021)</v>
      </c>
      <c r="J30" t="str">
        <f t="shared" si="0"/>
        <v xml:space="preserve">    name_sp_detprob_cat_med: "Medium"</v>
      </c>
      <c r="K30" t="str">
        <f t="shared" si="1"/>
        <v xml:space="preserve">    def_sp_detprob_cat_med: "&lt;br&gt;   - 0.37–0.67 ({{ ref_intext_chatterjee_et_al_2021 }})"</v>
      </c>
      <c r="L30" t="str">
        <f t="shared" si="2"/>
        <v>| sp_detprob_cat | Medium | &lt;br&gt;   - 0.37–0.67 ({{ ref_intext_chatterjee_et_al_2021 }}) |</v>
      </c>
    </row>
    <row r="31" spans="2:12">
      <c r="B31" t="s">
        <v>462</v>
      </c>
      <c r="C31" t="s">
        <v>1121</v>
      </c>
      <c r="D31" t="s">
        <v>922</v>
      </c>
      <c r="E31" t="s">
        <v>1459</v>
      </c>
      <c r="F31" s="118" t="s">
        <v>4848</v>
      </c>
      <c r="G31" s="118" t="s">
        <v>1111</v>
      </c>
      <c r="H31" t="s">
        <v>901</v>
      </c>
      <c r="I31" t="str">
        <f t="shared" si="3"/>
        <v>- &lt;b&gt;High&lt;/b&gt;:     - 0.67–1 (Chatterjee et al., 2021)&lt;br&gt;    - \&gt; 0.5 (Mackenzie &amp; Royle, 2005)</v>
      </c>
      <c r="J31" t="str">
        <f t="shared" si="0"/>
        <v xml:space="preserve">    name_sp_detprob_cat_high: "High"</v>
      </c>
      <c r="K31" t="str">
        <f t="shared" si="1"/>
        <v xml:space="preserve">    def_sp_detprob_cat_high: "&lt;br&gt;    - 0.67–1 (Chatterjee et al., 2021)&lt;br&gt;    - /&gt; 0.5 ({{ ref_intext_mackenzie_royle_2005 }})"</v>
      </c>
      <c r="L31" t="str">
        <f t="shared" si="2"/>
        <v>| sp_detprob_cat | High | &lt;br&gt;    - 0.67–1 (Chatterjee et al., 2021)&lt;br&gt;    - /&gt; 0.5 ({{ ref_intext_mackenzie_royle_2005 }}) |</v>
      </c>
    </row>
    <row r="32" spans="2:12">
      <c r="B32" t="s">
        <v>462</v>
      </c>
      <c r="C32" t="s">
        <v>1122</v>
      </c>
      <c r="D32" t="s">
        <v>911</v>
      </c>
      <c r="E32" t="s">
        <v>1460</v>
      </c>
      <c r="F32" s="118" t="s">
        <v>4849</v>
      </c>
      <c r="G32" s="118" t="s">
        <v>1108</v>
      </c>
      <c r="H32" t="s">
        <v>901</v>
      </c>
      <c r="I32" t="str">
        <f t="shared" si="3"/>
        <v>- &lt;b&gt;Unknown&lt;/b&gt;: select this option if you’re not sure of the detection probability of your Target Species (single or multiple species)</v>
      </c>
      <c r="J32" t="str">
        <f t="shared" si="0"/>
        <v xml:space="preserve">    name_sp_detprob_cat_unkn: "Unknown"</v>
      </c>
      <c r="K32" t="str">
        <f t="shared" si="1"/>
        <v xml:space="preserve">    def_sp_detprob_cat_unkn: "select this option if you’re not sure of the detection probability of your {{ target_species_tu }} (single or multiple species)"</v>
      </c>
      <c r="L32" t="str">
        <f t="shared" si="2"/>
        <v>| sp_detprob_cat | Unknown | select this option if you’re not sure of the detection probability of your {{ target_species_tu }} (single or multiple species) |</v>
      </c>
    </row>
    <row r="33" spans="2:12">
      <c r="B33" t="s">
        <v>462</v>
      </c>
      <c r="C33" t="s">
        <v>1015</v>
      </c>
      <c r="D33" t="s">
        <v>912</v>
      </c>
      <c r="E33" t="s">
        <v>4846</v>
      </c>
      <c r="F33" s="25" t="s">
        <v>4850</v>
      </c>
      <c r="G33" s="25" t="s">
        <v>1109</v>
      </c>
      <c r="H33" t="s">
        <v>901</v>
      </c>
      <c r="I33" t="str">
        <f t="shared" si="3"/>
        <v>- &lt;b&gt;Multiple&lt;/b&gt;: select this option if your study include multiple  Target Species.</v>
      </c>
      <c r="J33" t="str">
        <f t="shared" si="0"/>
        <v xml:space="preserve">    name_sp_detprob_cat_multi: "Multiple"</v>
      </c>
      <c r="K33" t="str">
        <f t="shared" si="1"/>
        <v xml:space="preserve">    def_sp_detprob_cat_multi: "select this option if your study include multiple {{ target_species_tu }}."</v>
      </c>
      <c r="L33" t="str">
        <f t="shared" si="2"/>
        <v>| sp_detprob_cat | Multiple | select this option if your study include multiple {{ target_species_tu }}. |</v>
      </c>
    </row>
    <row r="35" spans="2:12">
      <c r="D35" s="3"/>
      <c r="E35" s="3"/>
      <c r="F35" s="3"/>
    </row>
    <row r="36" spans="2:12">
      <c r="D36" s="3"/>
      <c r="E36" s="48"/>
      <c r="F36" s="49"/>
      <c r="G36" s="25"/>
    </row>
    <row r="37" spans="2:12">
      <c r="D37" s="3"/>
      <c r="E37" s="50"/>
      <c r="F37" s="49"/>
      <c r="G37" s="25"/>
      <c r="I37" s="13"/>
      <c r="J37" s="13"/>
    </row>
    <row r="38" spans="2:12">
      <c r="D38" s="3"/>
      <c r="E38" s="24"/>
      <c r="F38" s="49"/>
      <c r="G38" s="25"/>
    </row>
    <row r="39" spans="2:12">
      <c r="D39" s="3"/>
      <c r="E39" s="50"/>
      <c r="F39" s="49"/>
      <c r="G39" s="25"/>
    </row>
    <row r="40" spans="2:12">
      <c r="D40" s="3"/>
      <c r="E40" s="3"/>
      <c r="F40" s="3"/>
    </row>
    <row r="41" spans="2:12">
      <c r="D41" s="19"/>
    </row>
    <row r="42" spans="2:12">
      <c r="D42" s="7"/>
      <c r="F42" s="25"/>
    </row>
    <row r="43" spans="2:12">
      <c r="F43" s="25"/>
    </row>
    <row r="44" spans="2:12">
      <c r="D44" s="7"/>
      <c r="F44" s="25"/>
    </row>
    <row r="45" spans="2:12">
      <c r="F45" s="25"/>
    </row>
    <row r="46" spans="2:12">
      <c r="F46" s="25"/>
    </row>
    <row r="47" spans="2:12">
      <c r="F47" s="25"/>
      <c r="G47" s="25"/>
    </row>
    <row r="48" spans="2:12">
      <c r="F48" s="25"/>
    </row>
    <row r="49" spans="6:7">
      <c r="F49" s="25" t="s">
        <v>1099</v>
      </c>
      <c r="G49" s="25" t="s">
        <v>1103</v>
      </c>
    </row>
    <row r="50" spans="6:7">
      <c r="F50" s="25" t="s">
        <v>1100</v>
      </c>
      <c r="G50" s="25" t="s">
        <v>1101</v>
      </c>
    </row>
    <row r="51" spans="6:7">
      <c r="F51" s="25" t="s">
        <v>1101</v>
      </c>
      <c r="G51" s="25" t="s">
        <v>1101</v>
      </c>
    </row>
    <row r="52" spans="6:7">
      <c r="F52" s="25"/>
    </row>
    <row r="53" spans="6:7">
      <c r="F53" s="25"/>
    </row>
  </sheetData>
  <conditionalFormatting sqref="F3">
    <cfRule type="containsText" dxfId="5" priority="1" operator="containsText" text="&quot;">
      <formula>NOT(ISERROR(SEARCH("""",F3)))</formula>
    </cfRule>
  </conditionalFormatting>
  <conditionalFormatting sqref="G4:G9">
    <cfRule type="containsText" dxfId="4" priority="2" operator="containsText" text="#">
      <formula>NOT(ISERROR(SEARCH("#",G4)))</formula>
    </cfRule>
    <cfRule type="containsText" dxfId="3" priority="3" operator="containsText" text="{{">
      <formula>NOT(ISERROR(SEARCH("{{",G4)))</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3C708-D0F1-42EE-BA67-996E2C29CAF0}">
  <sheetPr codeName="Sheet10">
    <tabColor theme="5" tint="0.79998168889431442"/>
  </sheetPr>
  <dimension ref="A1:X497"/>
  <sheetViews>
    <sheetView tabSelected="1" zoomScale="90" zoomScaleNormal="90" workbookViewId="0">
      <pane ySplit="1" topLeftCell="A174" activePane="bottomLeft" state="frozen"/>
      <selection pane="bottomLeft" activeCell="K180" sqref="K180"/>
    </sheetView>
  </sheetViews>
  <sheetFormatPr defaultColWidth="9" defaultRowHeight="14.25"/>
  <cols>
    <col min="1" max="1" width="9" style="75"/>
    <col min="2" max="4" width="9" style="92" hidden="1" customWidth="1"/>
    <col min="5" max="5" width="16.125" style="75" customWidth="1"/>
    <col min="6" max="6" width="22.25" style="75" customWidth="1"/>
    <col min="7" max="7" width="32.625" style="75" customWidth="1"/>
    <col min="8" max="8" width="26.125" style="75" hidden="1" customWidth="1"/>
    <col min="9" max="9" width="9" style="75" customWidth="1"/>
    <col min="10" max="10" width="20.625" style="74" customWidth="1"/>
    <col min="11" max="11" width="66" style="74" customWidth="1"/>
    <col min="12" max="12" width="4" style="94" customWidth="1"/>
    <col min="13" max="13" width="40.75" style="75" customWidth="1"/>
    <col min="14" max="14" width="79.375" style="75" customWidth="1"/>
    <col min="15" max="15" width="20" style="75" customWidth="1"/>
    <col min="16" max="16" width="16.5" style="75" customWidth="1"/>
    <col min="17" max="17" width="30.625" style="75" customWidth="1"/>
    <col min="18" max="18" width="31.25" style="75" customWidth="1"/>
    <col min="19" max="19" width="31.125" style="75" customWidth="1"/>
    <col min="20" max="20" width="64.875" style="75" customWidth="1"/>
    <col min="21" max="21" width="34.375" style="75" customWidth="1"/>
    <col min="22" max="22" width="10.125" style="75" customWidth="1"/>
    <col min="23" max="16384" width="9" style="75"/>
  </cols>
  <sheetData>
    <row r="1" spans="1:24" s="1" customFormat="1" ht="15.75">
      <c r="A1" s="86" t="s">
        <v>4100</v>
      </c>
      <c r="B1" s="86" t="s">
        <v>517</v>
      </c>
      <c r="C1" s="86" t="s">
        <v>4099</v>
      </c>
      <c r="D1" s="86" t="s">
        <v>4098</v>
      </c>
      <c r="E1" s="86" t="s">
        <v>1273</v>
      </c>
      <c r="F1" s="86" t="s">
        <v>50</v>
      </c>
      <c r="G1" s="86" t="s">
        <v>4096</v>
      </c>
      <c r="H1" s="86" t="s">
        <v>4095</v>
      </c>
      <c r="I1" s="86" t="s">
        <v>4097</v>
      </c>
      <c r="J1" s="87" t="s">
        <v>4094</v>
      </c>
      <c r="K1" s="87" t="s">
        <v>4093</v>
      </c>
      <c r="L1" s="78" t="s">
        <v>4112</v>
      </c>
      <c r="M1" s="86" t="s">
        <v>4087</v>
      </c>
      <c r="N1" s="86" t="s">
        <v>4627</v>
      </c>
      <c r="O1" s="86" t="s">
        <v>4086</v>
      </c>
      <c r="P1" s="86" t="s">
        <v>516</v>
      </c>
      <c r="Q1" s="93" t="s">
        <v>4092</v>
      </c>
      <c r="R1" s="93" t="s">
        <v>4091</v>
      </c>
      <c r="S1" s="86" t="s">
        <v>4090</v>
      </c>
      <c r="T1" s="86" t="s">
        <v>4089</v>
      </c>
      <c r="U1" s="86" t="s">
        <v>4088</v>
      </c>
      <c r="V1" s="86" t="s">
        <v>4085</v>
      </c>
    </row>
    <row r="2" spans="1:24" ht="15.75">
      <c r="A2" s="76"/>
      <c r="B2" s="90"/>
      <c r="C2" s="90"/>
      <c r="D2" s="90"/>
      <c r="E2" s="76"/>
      <c r="F2" s="76" t="s">
        <v>2659</v>
      </c>
      <c r="G2" s="76" t="s">
        <v>2660</v>
      </c>
      <c r="H2" s="76"/>
      <c r="I2" s="76" t="b">
        <v>0</v>
      </c>
      <c r="J2" s="78" t="s">
        <v>1016</v>
      </c>
      <c r="K2" s="78" t="s">
        <v>1016</v>
      </c>
      <c r="L2" s="78" t="s">
        <v>4112</v>
      </c>
      <c r="M2" s="78" t="s">
        <v>1016</v>
      </c>
      <c r="N2" s="77" t="s">
        <v>1016</v>
      </c>
      <c r="O2" s="78" t="s">
        <v>1016</v>
      </c>
      <c r="P2" s="76"/>
      <c r="Q2" s="76" t="str">
        <f t="shared" ref="Q2:Q49" si="0">"{{ ref_intext_"&amp;F2&amp;" }}"</f>
        <v>{{ ref_intext_rcsc_2024b }}</v>
      </c>
      <c r="R2" s="78" t="s">
        <v>1016</v>
      </c>
      <c r="S2" s="78" t="s">
        <v>1016</v>
      </c>
      <c r="T2" s="76"/>
      <c r="U2" s="76" t="str">
        <f t="shared" ref="U2:U49" si="1">"    ref_bib_"&amp;F2&amp;": "&amp;""""&amp;J2&amp;""""</f>
        <v xml:space="preserve">    ref_bib_rcsc_2024b: "-"</v>
      </c>
      <c r="V2" s="78" t="s">
        <v>1016</v>
      </c>
    </row>
    <row r="3" spans="1:24" ht="15.75">
      <c r="A3" s="76"/>
      <c r="B3" s="90" t="b">
        <v>0</v>
      </c>
      <c r="C3" s="90" t="b">
        <v>0</v>
      </c>
      <c r="D3" s="90" t="s">
        <v>2140</v>
      </c>
      <c r="E3" s="76" t="s">
        <v>2051</v>
      </c>
      <c r="F3" s="76" t="s">
        <v>4080</v>
      </c>
      <c r="G3" s="76" t="s">
        <v>4079</v>
      </c>
      <c r="H3" s="76" t="s">
        <v>4078</v>
      </c>
      <c r="I3" s="76" t="b">
        <v>1</v>
      </c>
      <c r="J3" s="78" t="s">
        <v>4077</v>
      </c>
      <c r="K3" s="77" t="str">
        <f t="shared" ref="K3:K66" si="2">"["&amp;J3&amp;"]{#"&amp;F3&amp;"}&lt;br&gt;&lt;br&gt;"</f>
        <v>[Abolaffio, M., Focardi, S., &amp; Santini, G. (2019). Avoiding misleading messages: Population assessment using camera trapping is not a simple task. *Journal of Animal Ecology, 88*(12), 2011-2016. Medline. &lt;https://doi.org/10.1111/1365-2656.13085&gt;]{#abolaffio_et_al_2019}&lt;br&gt;&lt;br&gt;</v>
      </c>
      <c r="L3" s="78" t="s">
        <v>4112</v>
      </c>
      <c r="M3" s="76" t="s">
        <v>4468</v>
      </c>
      <c r="N3" s="77" t="str">
        <f>"["&amp;M3&amp;"]{#"&amp;F3&amp;"}&lt;br&gt;&lt;br&gt;"</f>
        <v>[Abolaffio, M., Focardi, S., &amp; Santini, G. (2019). Avoiding misleading messages: Population assessment using camera trapping is not a simple task. &lt;i&gt;Journal of Animal Ecology, 88&lt;/i&gt;(12), 2011-2016. Medline. &lt;a target="_blank" href="https://doi.org/10.1111/1365-2656.13085"&gt;{https://doi.org/10.1111/1365-2656.13085}]{#abolaffio_et_al_2019}&lt;br&gt;&lt;br&gt;</v>
      </c>
      <c r="O3" s="76" t="s">
        <v>4076</v>
      </c>
      <c r="P3" s="76" t="s">
        <v>1016</v>
      </c>
      <c r="Q3" s="76" t="str">
        <f t="shared" si="0"/>
        <v>{{ ref_intext_abolaffio_et_al_2019 }}</v>
      </c>
      <c r="R3" s="76" t="str">
        <f t="shared" ref="R3:R49" si="3">"{{ ref_bib_"&amp;F3&amp;" }}"</f>
        <v>{{ ref_bib_abolaffio_et_al_2019 }}</v>
      </c>
      <c r="S3" s="76" t="str">
        <f t="shared" ref="S3:S49" si="4">"    ref_intext_"&amp;F3&amp;": "&amp;""""&amp;"["&amp;G3&amp;"](#"&amp;F3&amp;")"&amp;""""</f>
        <v xml:space="preserve">    ref_intext_abolaffio_et_al_2019: "[Abolaffio et al, 2019](#abolaffio_et_al_2019)"</v>
      </c>
      <c r="T3" s="76" t="str">
        <f t="shared" ref="T3:T49" si="5">"    ref_intext_"&amp;F3&amp;": "&amp;""""&amp;G3&amp;""""</f>
        <v xml:space="preserve">    ref_intext_abolaffio_et_al_2019: "Abolaffio et al, 2019"</v>
      </c>
      <c r="U3" s="76" t="str">
        <f t="shared" si="1"/>
        <v xml:space="preserve">    ref_bib_abolaffio_et_al_2019: "Abolaffio, M., Focardi, S., &amp; Santini, G. (2019). Avoiding misleading messages: Population assessment using camera trapping is not a simple task. *Journal of Animal Ecology, 88*(12), 2011-2016. Medline. &lt;https://doi.org/10.1111/1365-2656.13085&gt;"</v>
      </c>
      <c r="V3" s="76"/>
    </row>
    <row r="4" spans="1:24" ht="15.75">
      <c r="A4" s="76"/>
      <c r="B4" s="90" t="b">
        <v>1</v>
      </c>
      <c r="C4" s="90" t="b">
        <v>1</v>
      </c>
      <c r="D4" s="90" t="b">
        <v>0</v>
      </c>
      <c r="E4" s="76" t="s">
        <v>2051</v>
      </c>
      <c r="F4" s="76" t="s">
        <v>4067</v>
      </c>
      <c r="G4" s="76" t="s">
        <v>4066</v>
      </c>
      <c r="H4" s="76" t="s">
        <v>4066</v>
      </c>
      <c r="I4" s="76" t="b">
        <v>1</v>
      </c>
      <c r="J4" s="78" t="s">
        <v>4065</v>
      </c>
      <c r="K4" s="77" t="str">
        <f t="shared" si="2"/>
        <v>[Ahumada,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&lt;https://doi.org/10.1017/s0376892919000298&gt;]{#ahumada_et_al_2019}&lt;br&gt;&lt;br&gt;</v>
      </c>
      <c r="L4" s="78" t="s">
        <v>4112</v>
      </c>
      <c r="M4" s="76" t="s">
        <v>4469</v>
      </c>
      <c r="N4" s="77" t="str">
        <f t="shared" ref="N4:N67" si="6">"["&amp;M4&amp;"]{#"&amp;F4&amp;"}&lt;br&gt;&lt;br&gt;"</f>
        <v>[Ahumada,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&lt;i&gt;Environmental Conservation, 47&lt;/i&gt;(1), 1-6. &lt;a target="_blank" href="https://doi.org/10.1017/s0376892919000298"&gt;{https://doi.org/10.1017/s0376892919000298}]{#ahumada_et_al_2019}&lt;br&gt;&lt;br&gt;</v>
      </c>
      <c r="O4" s="76" t="s">
        <v>4064</v>
      </c>
      <c r="P4" s="76" t="s">
        <v>1016</v>
      </c>
      <c r="Q4" s="76" t="str">
        <f t="shared" si="0"/>
        <v>{{ ref_intext_ahumada_et_al_2019 }}</v>
      </c>
      <c r="R4" s="76" t="str">
        <f t="shared" si="3"/>
        <v>{{ ref_bib_ahumada_et_al_2019 }}</v>
      </c>
      <c r="S4" s="76" t="str">
        <f t="shared" si="4"/>
        <v xml:space="preserve">    ref_intext_ahumada_et_al_2019: "[Ahumada et al., 2019](#ahumada_et_al_2019)"</v>
      </c>
      <c r="T4" s="76" t="str">
        <f t="shared" si="5"/>
        <v xml:space="preserve">    ref_intext_ahumada_et_al_2019: "Ahumada et al., 2019"</v>
      </c>
      <c r="U4" s="76" t="str">
        <f t="shared" si="1"/>
        <v xml:space="preserve">    ref_bib_ahumada_et_al_2019: "Ahumada, J. A., Fegraus, E., Birch, T., Flores, N., Kays, R., O'Brien, T. G., Palmer, J., Schuttler, S., Zhao, J. Y., Jetz, W., Kinnaird, M., Kulkarni, S., Lyet, A., Thau, D., Duong, M., Oliver, R., &amp; Dancer, A. (2019). Wildlife Insights: A Platform to Maximize the Potential of Camera Trap and Other Passive Sensor Wildlife Data for the Planet. *Environmental Conservation, 47*(1), 1-6. &lt;https://doi.org/10.1017/s0376892919000298&gt;"</v>
      </c>
      <c r="V4" s="76"/>
    </row>
    <row r="5" spans="1:24" ht="15.75">
      <c r="A5" s="76"/>
      <c r="B5" s="90" t="b">
        <v>1</v>
      </c>
      <c r="C5" s="90" t="b">
        <v>1</v>
      </c>
      <c r="D5" s="90" t="b">
        <v>1</v>
      </c>
      <c r="E5" s="76" t="s">
        <v>2051</v>
      </c>
      <c r="F5" s="76" t="s">
        <v>4071</v>
      </c>
      <c r="G5" s="76" t="s">
        <v>4070</v>
      </c>
      <c r="H5" s="76" t="s">
        <v>4070</v>
      </c>
      <c r="I5" s="76" t="b">
        <v>1</v>
      </c>
      <c r="J5" s="78" t="s">
        <v>4069</v>
      </c>
      <c r="K5" s="77" t="str">
        <f t="shared" si="2"/>
        <v>[Ahumada,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&lt;https://doi.org/10.1098/rstb.2011.0115&gt;]{#ahumada_et_al_2011}&lt;br&gt;&lt;br&gt;</v>
      </c>
      <c r="L5" s="78" t="s">
        <v>4112</v>
      </c>
      <c r="M5" s="76" t="s">
        <v>4470</v>
      </c>
      <c r="N5" s="77" t="str">
        <f t="shared" si="6"/>
        <v>[Ahumada, J. A., Silva, C. E. F., Gajapersad, K., Hallam, C., Hurtado, J., Martin, E., McWilliam, A., Mugerwa, B., O'Brien, T., Rovero, F., Sheil, D., Spironello, W. R., Winarni, N., &amp; Andelman, S. J. (2011). Community Structure and Diversity of Tropical Forest Mammals: Data from a Global Camera Trap Network. &lt;i&gt;Philosophical Transactions: Biological Sciences, 366&lt;/i&gt;(1578), 2703-2711. &lt;a target="_blank" href="https://doi.org/10.1098/rstb.2011.0115"&gt;{https://doi.org/10.1098/rstb.2011.0115}]{#ahumada_et_al_2011}&lt;br&gt;&lt;br&gt;</v>
      </c>
      <c r="O5" s="76" t="s">
        <v>4068</v>
      </c>
      <c r="P5" s="76" t="s">
        <v>1016</v>
      </c>
      <c r="Q5" s="76" t="str">
        <f t="shared" si="0"/>
        <v>{{ ref_intext_ahumada_et_al_2011 }}</v>
      </c>
      <c r="R5" s="76" t="str">
        <f t="shared" si="3"/>
        <v>{{ ref_bib_ahumada_et_al_2011 }}</v>
      </c>
      <c r="S5" s="76" t="str">
        <f t="shared" si="4"/>
        <v xml:space="preserve">    ref_intext_ahumada_et_al_2011: "[Ahumada et al., 2011](#ahumada_et_al_2011)"</v>
      </c>
      <c r="T5" s="76" t="str">
        <f t="shared" si="5"/>
        <v xml:space="preserve">    ref_intext_ahumada_et_al_2011: "Ahumada et al., 2011"</v>
      </c>
      <c r="U5" s="76" t="str">
        <f t="shared" si="1"/>
        <v xml:space="preserve">    ref_bib_ahumada_et_al_2011: "Ahumada, J. A., Silva, C. E. F., Gajapersad, K., Hallam, C., Hurtado, J., Martin, E., McWilliam, A., Mugerwa, B., O'Brien, T., Rovero, F., Sheil, D., Spironello, W. R., Winarni, N., &amp; Andelman, S. J. (2011). Community Structure and Diversity of Tropical Forest Mammals: Data from a Global Camera Trap Network. *Philosophical Transactions: Biological Sciences, 366*(1578), 2703-2711. &lt;https://doi.org/10.1098/rstb.2011.0115&gt;"</v>
      </c>
      <c r="V5" s="85"/>
      <c r="X5" s="84"/>
    </row>
    <row r="6" spans="1:24" ht="15.75">
      <c r="A6" s="76"/>
      <c r="B6" s="90" t="b">
        <v>1</v>
      </c>
      <c r="C6" s="90" t="b">
        <v>0</v>
      </c>
      <c r="D6" s="90" t="b">
        <v>0</v>
      </c>
      <c r="E6" s="76" t="s">
        <v>2628</v>
      </c>
      <c r="F6" s="76" t="s">
        <v>4084</v>
      </c>
      <c r="G6" s="76" t="s">
        <v>4083</v>
      </c>
      <c r="H6" s="76" t="s">
        <v>4083</v>
      </c>
      <c r="I6" s="76" t="b">
        <v>1</v>
      </c>
      <c r="J6" s="78" t="s">
        <v>4082</v>
      </c>
      <c r="K6" s="77" t="str">
        <f t="shared" si="2"/>
        <v>[Alberta Biodiversity Monitoring Institute [ABMI] (2021). *Terrestrial ARU and Remote Camera Trap Protocols.* Edmonton, Alberta. &lt;https://abmi.ca/home/publications/551-600/599&gt;]{#abmi_2021}&lt;br&gt;&lt;br&gt;</v>
      </c>
      <c r="L6" s="78" t="s">
        <v>4112</v>
      </c>
      <c r="M6" s="76" t="s">
        <v>4471</v>
      </c>
      <c r="N6" s="77" t="str">
        <f t="shared" si="6"/>
        <v>[Alberta Biodiversity Monitoring Institute [ABMI] (2021). &lt;i&gt;Terrestrial ARU and Remote Camera Trap Protocols.&lt;/i&gt; Edmonton, Alberta. &lt;a target="_blank" href="https://abmi.ca/home/publications/551-600/599"&gt;{https://abmi.ca/home/publications/551-600/599}]{#abmi_2021}&lt;br&gt;&lt;br&gt;</v>
      </c>
      <c r="O6" s="76" t="s">
        <v>4081</v>
      </c>
      <c r="P6" s="76" t="s">
        <v>1016</v>
      </c>
      <c r="Q6" s="76" t="str">
        <f t="shared" si="0"/>
        <v>{{ ref_intext_abmi_2021 }}</v>
      </c>
      <c r="R6" s="76" t="str">
        <f t="shared" si="3"/>
        <v>{{ ref_bib_abmi_2021 }}</v>
      </c>
      <c r="S6" s="76" t="str">
        <f t="shared" si="4"/>
        <v xml:space="preserve">    ref_intext_abmi_2021: "[Alberta Biodiversity Monitoring Institute [ABMI], 2021](#abmi_2021)"</v>
      </c>
      <c r="T6" s="76" t="str">
        <f t="shared" si="5"/>
        <v xml:space="preserve">    ref_intext_abmi_2021: "Alberta Biodiversity Monitoring Institute [ABMI], 2021"</v>
      </c>
      <c r="U6" s="76" t="str">
        <f t="shared" si="1"/>
        <v xml:space="preserve">    ref_bib_abmi_2021: "Alberta Biodiversity Monitoring Institute [ABMI] (2021). *Terrestrial ARU and Remote Camera Trap Protocols.* Edmonton, Alberta. &lt;https://abmi.ca/home/publications/551-600/599&gt;"</v>
      </c>
      <c r="V6" s="76"/>
    </row>
    <row r="7" spans="1:24" ht="15.75">
      <c r="A7" s="76"/>
      <c r="B7" s="90"/>
      <c r="C7" s="90"/>
      <c r="D7" s="90"/>
      <c r="E7" s="76" t="s">
        <v>2628</v>
      </c>
      <c r="F7" s="76" t="s">
        <v>4075</v>
      </c>
      <c r="G7" s="76" t="s">
        <v>4074</v>
      </c>
      <c r="H7" s="76" t="s">
        <v>4074</v>
      </c>
      <c r="I7" s="76" t="b">
        <v>1</v>
      </c>
      <c r="J7" s="78" t="s">
        <v>4073</v>
      </c>
      <c r="K7" s="77" t="str">
        <f t="shared" si="2"/>
        <v>[Alberta Environment and Parks. (2016). *Aerial Ungulate Surveys using Distance Sampling Techniques Protocol Manual.* &lt;https://open.alberta.ca/dataset/71c53d7b-0802-4800-9f95-0520b64b63c2/resource/ee933caa-bfc7-4334-a4d0-6085ebf198e7/download/aep-aerial-ungulate-surveys-using-distance-sampling-2016.pdf&gt;]{#aep_2016}&lt;br&gt;&lt;br&gt;</v>
      </c>
      <c r="L7" s="78" t="s">
        <v>4112</v>
      </c>
      <c r="M7" s="76" t="s">
        <v>4472</v>
      </c>
      <c r="N7" s="77" t="str">
        <f t="shared" si="6"/>
        <v>[Alberta Environment and Parks. (2016). &lt;i&gt;Aerial Ungulate Surveys using Distance Sampling Techniques Protocol Manual.&lt;/i&gt; &lt;a target="_blank" href="https://open.alberta.ca/dataset/71c53d7b-0802-4800-9f95-0520b64b63c2/resource/ee933caa-bfc7-4334-a4d0-6085ebf198e7/download/aep-aerial-ungulate-surveys-using-distance-sampling-2016.pdf"&gt;{https://open.alberta.ca/dataset/71c53d7b-0802-4800-9f95-0520b64b63c2/resource/ee933caa-bfc7-4334-a4d0-6085ebf198e7/download/aep-aerial-ungulate-surveys-using-distance-sampling-2016.pdf}]{#aep_2016}&lt;br&gt;&lt;br&gt;</v>
      </c>
      <c r="O7" s="76" t="s">
        <v>4072</v>
      </c>
      <c r="P7" s="76" t="s">
        <v>1016</v>
      </c>
      <c r="Q7" s="76" t="str">
        <f t="shared" si="0"/>
        <v>{{ ref_intext_aep_2016 }}</v>
      </c>
      <c r="R7" s="76" t="str">
        <f t="shared" si="3"/>
        <v>{{ ref_bib_aep_2016 }}</v>
      </c>
      <c r="S7" s="76" t="str">
        <f t="shared" si="4"/>
        <v xml:space="preserve">    ref_intext_aep_2016: "[Alberta Environment and Parks, 2016](#aep_2016)"</v>
      </c>
      <c r="T7" s="76" t="str">
        <f t="shared" si="5"/>
        <v xml:space="preserve">    ref_intext_aep_2016: "Alberta Environment and Parks, 2016"</v>
      </c>
      <c r="U7" s="76" t="str">
        <f t="shared" si="1"/>
        <v xml:space="preserve">    ref_bib_aep_2016: "Alberta Environment and Parks. (2016). *Aerial Ungulate Surveys using Distance Sampling Techniques Protocol Manual.* &lt;https://open.alberta.ca/dataset/71c53d7b-0802-4800-9f95-0520b64b63c2/resource/ee933caa-bfc7-4334-a4d0-6085ebf198e7/download/aep-aerial-ungulate-surveys-using-distance-sampling-2016.pdf&gt;"</v>
      </c>
      <c r="V7" s="76"/>
    </row>
    <row r="8" spans="1:24" ht="15.75">
      <c r="A8" s="76"/>
      <c r="B8" s="90" t="b">
        <v>0</v>
      </c>
      <c r="C8" s="90" t="b">
        <v>1</v>
      </c>
      <c r="D8" s="90" t="b">
        <v>1</v>
      </c>
      <c r="E8" s="76" t="s">
        <v>2628</v>
      </c>
      <c r="F8" s="76" t="s">
        <v>2657</v>
      </c>
      <c r="G8" s="76" t="s">
        <v>2656</v>
      </c>
      <c r="H8" s="76" t="s">
        <v>2656</v>
      </c>
      <c r="I8" s="76" t="b">
        <v>1</v>
      </c>
      <c r="J8" s="78" t="s">
        <v>2655</v>
      </c>
      <c r="K8" s="77" t="str">
        <f t="shared" si="2"/>
        <v>[Alberta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&lt;https://ab-rcsc.github.io/RCSC-WildCAM_Remote-Camera-Survey-Guidelines-and-Metadata-Standards/1_Survey-guidelines/1_0.1_Citation-and-Info.html&gt;]{#rcsc_et_al_2024}&lt;br&gt;&lt;br&gt;</v>
      </c>
      <c r="L8" s="78" t="s">
        <v>4112</v>
      </c>
      <c r="M8" s="76" t="s">
        <v>4473</v>
      </c>
      <c r="N8" s="77" t="str">
        <f t="shared" si="6"/>
        <v>[Alberta Remote Camera Steering Committee [RCSC], Stevenson, C., Hubbs, A., &amp; Wildlife Cameras for Adaptive Management (WildCAM). (2024). &lt;i&gt;Remote Camera Survey Guidelines: Guidelines for Western Canada&lt;/i&gt;. Version 3.0. Edmonton, Alberta. &lt;a target="_blank" href="https://ab-rcsc.github.io/RCSC-WildCAM_Remote-Camera-Survey-Guidelines-and-Metadata-Standards/1_Survey-guidelines/1_0.1_Citation-and-Info.html"&gt;{https://ab-rcsc.github.io/RCSC-WildCAM_Remote-Camera-Survey-Guidelines-and-Metadata-Standards/1_Survey-guidelines/1_0.1_Citation-and-Info.html}]{#rcsc_et_al_2024}&lt;br&gt;&lt;br&gt;</v>
      </c>
      <c r="O8" s="76" t="s">
        <v>2654</v>
      </c>
      <c r="P8" s="76" t="s">
        <v>1016</v>
      </c>
      <c r="Q8" s="76" t="str">
        <f t="shared" si="0"/>
        <v>{{ ref_intext_rcsc_et_al_2024 }}</v>
      </c>
      <c r="R8" s="76" t="str">
        <f t="shared" si="3"/>
        <v>{{ ref_bib_rcsc_et_al_2024 }}</v>
      </c>
      <c r="S8" s="76" t="str">
        <f t="shared" si="4"/>
        <v xml:space="preserve">    ref_intext_rcsc_et_al_2024: "[Alberta Remote Camera Steering Committee [RCSC] et al., 2024](#rcsc_et_al_2024)"</v>
      </c>
      <c r="T8" s="76" t="str">
        <f t="shared" si="5"/>
        <v xml:space="preserve">    ref_intext_rcsc_et_al_2024: "Alberta Remote Camera Steering Committee [RCSC] et al., 2024"</v>
      </c>
      <c r="U8" s="76" t="str">
        <f t="shared" si="1"/>
        <v xml:space="preserve">    ref_bib_rcsc_et_al_2024: "Alberta Remote Camera Steering Committee [RCSC], Stevenson, C., Hubbs, A., &amp; Wildlife Cameras for Adaptive Management (WildCAM). (2024). *Remote Camera Survey Guidelines: Guidelines for Western Canada*. Version 3.0. Edmonton, Alberta. &lt;https://ab-rcsc.github.io/RCSC-WildCAM_Remote-Camera-Survey-Guidelines-and-Metadata-Standards/1_Survey-guidelines/1_0.1_Citation-and-Info.html&gt;"</v>
      </c>
      <c r="V8" s="76"/>
    </row>
    <row r="9" spans="1:24" ht="15.75">
      <c r="A9" s="76"/>
      <c r="B9" s="90" t="b">
        <v>1</v>
      </c>
      <c r="C9" s="90" t="b">
        <v>0</v>
      </c>
      <c r="D9" s="90" t="b">
        <v>1</v>
      </c>
      <c r="E9" s="76" t="s">
        <v>2628</v>
      </c>
      <c r="F9" s="76" t="s">
        <v>2665</v>
      </c>
      <c r="G9" s="76" t="s">
        <v>2664</v>
      </c>
      <c r="H9" s="76" t="s">
        <v>2663</v>
      </c>
      <c r="I9" s="76" t="b">
        <v>1</v>
      </c>
      <c r="J9" s="78" t="s">
        <v>2662</v>
      </c>
      <c r="K9" s="77" t="str">
        <f t="shared" si="2"/>
        <v>[Alberta Remote Camera Steering Committee [RCSC]. (2024a). *Remote Camera Metadata Standards: Standards for Alberta*. Version 2.0. Edmonton, Alberta. &lt;https://ab-rcsc.github.io/RCSC-WildCAM_Remote-Camera-Survey-Guidelines-and-Metadata-Standards/2_metadata-standards/2_0.1_Citation-and-Info.html&gt;]{#rcsc_2024a}&lt;br&gt;&lt;br&gt;</v>
      </c>
      <c r="L9" s="78" t="s">
        <v>4112</v>
      </c>
      <c r="M9" s="76" t="s">
        <v>4474</v>
      </c>
      <c r="N9" s="77" t="str">
        <f t="shared" si="6"/>
        <v>[Alberta Remote Camera Steering Committee [RCSC]. (2024). &lt;i&gt;Remote Camera Metadata Standards: Standards for Alberta&lt;/i&gt;. Version 2.0. Edmonton, Alberta. &lt;a target="_blank" href="https://ab-rcsc.github.io/RCSC-WildCAM_Remote-Camera-Survey-Guidelines-and-Metadata-Standards/2_metadata-standards/2_0.1_Citation-and-Info.html"&gt;{https://ab-rcsc.github.io/RCSC-WildCAM_Remote-Camera-Survey-Guidelines-and-Metadata-Standards/2_metadata-standards/2_0.1_Citation-and-Info.html}]{#rcsc_2024a}&lt;br&gt;&lt;br&gt;</v>
      </c>
      <c r="O9" s="76" t="s">
        <v>2661</v>
      </c>
      <c r="P9" s="76" t="s">
        <v>1016</v>
      </c>
      <c r="Q9" s="76" t="str">
        <f t="shared" si="0"/>
        <v>{{ ref_intext_rcsc_2024a }}</v>
      </c>
      <c r="R9" s="76" t="str">
        <f t="shared" si="3"/>
        <v>{{ ref_bib_rcsc_2024a }}</v>
      </c>
      <c r="S9" s="76" t="str">
        <f t="shared" si="4"/>
        <v xml:space="preserve">    ref_intext_rcsc_2024a: "[Alberta Remote Camera Steering Committee [RCSC], 2024a](#rcsc_2024a)"</v>
      </c>
      <c r="T9" s="76" t="str">
        <f t="shared" si="5"/>
        <v xml:space="preserve">    ref_intext_rcsc_2024a: "Alberta Remote Camera Steering Committee [RCSC], 2024a"</v>
      </c>
      <c r="U9" s="76" t="str">
        <f t="shared" si="1"/>
        <v xml:space="preserve">    ref_bib_rcsc_2024a: "Alberta Remote Camera Steering Committee [RCSC]. (2024a). *Remote Camera Metadata Standards: Standards for Alberta*. Version 2.0. Edmonton, Alberta. &lt;https://ab-rcsc.github.io/RCSC-WildCAM_Remote-Camera-Survey-Guidelines-and-Metadata-Standards/2_metadata-standards/2_0.1_Citation-and-Info.html&gt;"</v>
      </c>
      <c r="V9" s="76"/>
    </row>
    <row r="10" spans="1:24" ht="15.75">
      <c r="A10" s="76"/>
      <c r="B10" s="90" t="b">
        <v>1</v>
      </c>
      <c r="C10" s="90" t="b">
        <v>0</v>
      </c>
      <c r="D10" s="90" t="b">
        <v>0</v>
      </c>
      <c r="E10" s="76" t="s">
        <v>2051</v>
      </c>
      <c r="F10" s="76" t="s">
        <v>4063</v>
      </c>
      <c r="G10" s="76" t="s">
        <v>4062</v>
      </c>
      <c r="H10" s="76" t="s">
        <v>4062</v>
      </c>
      <c r="I10" s="76" t="b">
        <v>1</v>
      </c>
      <c r="J10" s="78" t="s">
        <v>4061</v>
      </c>
      <c r="K10" s="77" t="str">
        <f t="shared" si="2"/>
        <v>[Alonso, R. S., McClintock, B. T., Lyren, L. M., Boydston, E. E., &amp; Crooks, K. R. (2015). Mark-recapture and Mark-resight Methods for Estimating Abundance with Remote Cameras: A Carnivore Case Study. *PLoS One, 10*(3), e0123032. &lt;https://doi.org/10.1371/journal.pone.0123032&gt;]{#alonso_et_al_2015}&lt;br&gt;&lt;br&gt;</v>
      </c>
      <c r="L10" s="78" t="s">
        <v>4112</v>
      </c>
      <c r="M10" s="76" t="s">
        <v>4475</v>
      </c>
      <c r="N10" s="77" t="str">
        <f t="shared" si="6"/>
        <v>[Alonso, R. S., McClintock, B. T., Lyren, L. M., Boydston, E. E., &amp; Crooks, K. R. (2015). Mark-recapture and Mark-resight Methods for Estimating Abundance with Remote Cameras: A Carnivore Case Study. &lt;i&gt;PLoS One, 10&lt;/i&gt;(3), e0123032. &lt;a target="_blank" href="https://doi.org/10.1371/journal.pone.0123032"&gt;{https://doi.org/10.1371/journal.pone.0123032}]{#alonso_et_al_2015}&lt;br&gt;&lt;br&gt;</v>
      </c>
      <c r="O10" s="76" t="s">
        <v>4060</v>
      </c>
      <c r="P10" s="76" t="s">
        <v>1016</v>
      </c>
      <c r="Q10" s="76" t="str">
        <f t="shared" si="0"/>
        <v>{{ ref_intext_alonso_et_al_2015 }}</v>
      </c>
      <c r="R10" s="76" t="str">
        <f t="shared" si="3"/>
        <v>{{ ref_bib_alonso_et_al_2015 }}</v>
      </c>
      <c r="S10" s="76" t="str">
        <f t="shared" si="4"/>
        <v xml:space="preserve">    ref_intext_alonso_et_al_2015: "[Alonso et al., 2015](#alonso_et_al_2015)"</v>
      </c>
      <c r="T10" s="76" t="str">
        <f t="shared" si="5"/>
        <v xml:space="preserve">    ref_intext_alonso_et_al_2015: "Alonso et al., 2015"</v>
      </c>
      <c r="U10" s="76" t="str">
        <f t="shared" si="1"/>
        <v xml:space="preserve">    ref_bib_alonso_et_al_2015: "Alonso, R. S., McClintock, B. T., Lyren, L. M., Boydston, E. E., &amp; Crooks, K. R. (2015). Mark-recapture and Mark-resight Methods for Estimating Abundance with Remote Cameras: A Carnivore Case Study. *PLoS One, 10*(3), e0123032. &lt;https://doi.org/10.1371/journal.pone.0123032&gt;"</v>
      </c>
      <c r="V10" s="76"/>
    </row>
    <row r="11" spans="1:24" ht="15.75">
      <c r="A11" s="76"/>
      <c r="B11" s="90" t="b">
        <v>0</v>
      </c>
      <c r="C11" s="90" t="b">
        <v>0</v>
      </c>
      <c r="D11" s="90" t="s">
        <v>2140</v>
      </c>
      <c r="E11" s="76" t="s">
        <v>2051</v>
      </c>
      <c r="F11" s="76" t="s">
        <v>4059</v>
      </c>
      <c r="G11" s="76" t="s">
        <v>4058</v>
      </c>
      <c r="H11" s="76" t="s">
        <v>4058</v>
      </c>
      <c r="I11" s="76" t="b">
        <v>1</v>
      </c>
      <c r="J11" s="78" t="s">
        <v>4057</v>
      </c>
      <c r="K11" s="77" t="str">
        <f t="shared" si="2"/>
        <v>[Ames E. M., Gade M. R., Nieman C. L., Wright J. R, Tonra C. M., Marroquin C. M., Tutterow A. M, &amp; Gray S. M. (2020) Striving for population-level conservation: integrating physiology across the biological hierarchy. *Conservation Physiology, 8*(1): coaa019. &lt;https://doi.org/10.1093/conphys/coaa019&gt;]{#ames_et_al_2011}&lt;br&gt;&lt;br&gt;</v>
      </c>
      <c r="L11" s="78" t="s">
        <v>4112</v>
      </c>
      <c r="M11" s="76" t="s">
        <v>4476</v>
      </c>
      <c r="N11" s="77" t="str">
        <f t="shared" si="6"/>
        <v>[Ames E. M., Gade M. R., Nieman C. L., Wright J. R, Tonra C. M., Marroquin C. M., Tutterow A. M, &amp; Gray S. M. (2020) Striving for population-level conservation: integrating physiology across the biological hierarchy. &lt;i&gt;Conservation Physiology, 8&lt;/i&gt;(1): coaa019. &lt;a target="_blank" href="https://doi.org/10.1093/conphys/coaa019"&gt;{https://doi.org/10.1093/conphys/coaa019}]{#ames_et_al_2011}&lt;br&gt;&lt;br&gt;</v>
      </c>
      <c r="O11" s="76" t="s">
        <v>4056</v>
      </c>
      <c r="P11" s="76" t="s">
        <v>1016</v>
      </c>
      <c r="Q11" s="76" t="str">
        <f t="shared" si="0"/>
        <v>{{ ref_intext_ames_et_al_2011 }}</v>
      </c>
      <c r="R11" s="76" t="str">
        <f t="shared" si="3"/>
        <v>{{ ref_bib_ames_et_al_2011 }}</v>
      </c>
      <c r="S11" s="76" t="str">
        <f t="shared" si="4"/>
        <v xml:space="preserve">    ref_intext_ames_et_al_2011: "[Ames et al., 2020](#ames_et_al_2011)"</v>
      </c>
      <c r="T11" s="76" t="str">
        <f t="shared" si="5"/>
        <v xml:space="preserve">    ref_intext_ames_et_al_2011: "Ames et al., 2020"</v>
      </c>
      <c r="U11" s="76" t="str">
        <f t="shared" si="1"/>
        <v xml:space="preserve">    ref_bib_ames_et_al_2011: "Ames E. M., Gade M. R., Nieman C. L., Wright J. R, Tonra C. M., Marroquin C. M., Tutterow A. M, &amp; Gray S. M. (2020) Striving for population-level conservation: integrating physiology across the biological hierarchy. *Conservation Physiology, 8*(1): coaa019. &lt;https://doi.org/10.1093/conphys/coaa019&gt;"</v>
      </c>
      <c r="V11" s="76"/>
    </row>
    <row r="12" spans="1:24" ht="15.75">
      <c r="A12" s="76"/>
      <c r="B12" s="90"/>
      <c r="C12" s="90"/>
      <c r="D12" s="90"/>
      <c r="E12" s="76" t="s">
        <v>2051</v>
      </c>
      <c r="F12" s="76" t="s">
        <v>4055</v>
      </c>
      <c r="G12" s="76" t="s">
        <v>4054</v>
      </c>
      <c r="H12" s="76" t="s">
        <v>4054</v>
      </c>
      <c r="I12" s="76" t="b">
        <v>1</v>
      </c>
      <c r="J12" s="78" t="s">
        <v>4053</v>
      </c>
      <c r="K12" s="77" t="str">
        <f t="shared" si="2"/>
        <v>[Anderson, D. R. (2001). The Need to Get the Basics Right in Wildlife Field Studies. *Wildlife Society Bulletin, 29*(4), 1294-1297. &lt;https://www.jstor.org/stable/3784156&gt;]{#anderson_2001}&lt;br&gt;&lt;br&gt;</v>
      </c>
      <c r="L12" s="78" t="s">
        <v>4112</v>
      </c>
      <c r="M12" s="76" t="s">
        <v>4477</v>
      </c>
      <c r="N12" s="77" t="str">
        <f t="shared" si="6"/>
        <v>[Anderson, D. R. (2001). The Need to Get the Basics Right in Wildlife Field Studies. &lt;i&gt;Wildlife Society Bulletin, 29&lt;/i&gt;(4), 1294-1297. &lt;a target="_blank" href="https://www.jstor.org/stable/3784156"&gt;{https://www.jstor.org/stable/3784156}]{#anderson_2001}&lt;br&gt;&lt;br&gt;</v>
      </c>
      <c r="O12" s="76" t="s">
        <v>4052</v>
      </c>
      <c r="P12" s="76" t="s">
        <v>1016</v>
      </c>
      <c r="Q12" s="76" t="str">
        <f t="shared" si="0"/>
        <v>{{ ref_intext_anderson_2001 }}</v>
      </c>
      <c r="R12" s="76" t="str">
        <f t="shared" si="3"/>
        <v>{{ ref_bib_anderson_2001 }}</v>
      </c>
      <c r="S12" s="76" t="str">
        <f t="shared" si="4"/>
        <v xml:space="preserve">    ref_intext_anderson_2001: "[Anderson, 2001](#anderson_2001)"</v>
      </c>
      <c r="T12" s="76" t="str">
        <f t="shared" si="5"/>
        <v xml:space="preserve">    ref_intext_anderson_2001: "Anderson, 2001"</v>
      </c>
      <c r="U12" s="76" t="str">
        <f t="shared" si="1"/>
        <v xml:space="preserve">    ref_bib_anderson_2001: "Anderson, D. R. (2001). The Need to Get the Basics Right in Wildlife Field Studies. *Wildlife Society Bulletin, 29*(4), 1294-1297. &lt;https://www.jstor.org/stable/3784156&gt;"</v>
      </c>
      <c r="V12" s="76"/>
    </row>
    <row r="13" spans="1:24" ht="15.75">
      <c r="A13" s="76"/>
      <c r="B13" s="90" t="b">
        <v>1</v>
      </c>
      <c r="C13" s="90" t="b">
        <v>0</v>
      </c>
      <c r="D13" s="90" t="b">
        <v>1</v>
      </c>
      <c r="E13" s="76" t="s">
        <v>2051</v>
      </c>
      <c r="F13" s="76" t="s">
        <v>4051</v>
      </c>
      <c r="G13" s="76" t="s">
        <v>4050</v>
      </c>
      <c r="H13" s="76" t="s">
        <v>4050</v>
      </c>
      <c r="I13" s="76" t="b">
        <v>1</v>
      </c>
      <c r="J13" s="78" t="s">
        <v>4049</v>
      </c>
      <c r="K13" s="77" t="str">
        <f t="shared" si="2"/>
        <v>[Anile, S., &amp; Devillard, S. (2016). Study Design and Body Mass Influence RAIs from Camera Trap Studies: Evidence from the Felidae. *Animal Conservation, 19*(1), 35-45. &lt;https://doi.org/10.1111/acv.12214&gt;]{#anile_devillard_2016}&lt;br&gt;&lt;br&gt;</v>
      </c>
      <c r="L13" s="78" t="s">
        <v>4112</v>
      </c>
      <c r="M13" s="76" t="s">
        <v>4478</v>
      </c>
      <c r="N13" s="77" t="str">
        <f t="shared" si="6"/>
        <v>[Anile, S., &amp; Devillard, S. (2016). Study Design and Body Mass Influence RAIs from Camera Trap Studies: Evidence from the Felidae. &lt;i&gt;Animal Conservation, 19&lt;/i&gt;(1), 35-45. &lt;a target="_blank" href="https://doi.org/10.1111/acv.12214"&gt;{https://doi.org/10.1111/acv.12214}]{#anile_devillard_2016}&lt;br&gt;&lt;br&gt;</v>
      </c>
      <c r="O13" s="76" t="s">
        <v>4048</v>
      </c>
      <c r="P13" s="76" t="s">
        <v>1016</v>
      </c>
      <c r="Q13" s="76" t="str">
        <f t="shared" si="0"/>
        <v>{{ ref_intext_anile_devillard_2016 }}</v>
      </c>
      <c r="R13" s="76" t="str">
        <f t="shared" si="3"/>
        <v>{{ ref_bib_anile_devillard_2016 }}</v>
      </c>
      <c r="S13" s="76" t="str">
        <f t="shared" si="4"/>
        <v xml:space="preserve">    ref_intext_anile_devillard_2016: "[Anile &amp; Devillard, 2016](#anile_devillard_2016)"</v>
      </c>
      <c r="T13" s="76" t="str">
        <f t="shared" si="5"/>
        <v xml:space="preserve">    ref_intext_anile_devillard_2016: "Anile &amp; Devillard, 2016"</v>
      </c>
      <c r="U13" s="76" t="str">
        <f t="shared" si="1"/>
        <v xml:space="preserve">    ref_bib_anile_devillard_2016: "Anile, S., &amp; Devillard, S. (2016). Study Design and Body Mass Influence RAIs from Camera Trap Studies: Evidence from the Felidae. *Animal Conservation, 19*(1), 35-45. &lt;https://doi.org/10.1111/acv.12214&gt;"</v>
      </c>
      <c r="V13" s="76"/>
    </row>
    <row r="14" spans="1:24" ht="15.75">
      <c r="A14" s="76"/>
      <c r="B14" s="90" t="b">
        <v>1</v>
      </c>
      <c r="C14" s="90" t="b">
        <v>0</v>
      </c>
      <c r="D14" s="90" t="b">
        <v>0</v>
      </c>
      <c r="E14" s="76" t="s">
        <v>2051</v>
      </c>
      <c r="F14" s="76" t="s">
        <v>4047</v>
      </c>
      <c r="G14" s="76" t="s">
        <v>4046</v>
      </c>
      <c r="H14" s="76" t="s">
        <v>4046</v>
      </c>
      <c r="I14" s="76" t="b">
        <v>1</v>
      </c>
      <c r="J14" s="78" t="s">
        <v>4045</v>
      </c>
      <c r="K14" s="77" t="str">
        <f t="shared" si="2"/>
        <v>[Apps, P. J., &amp; McNutt, J. W. (2018). How Camera Traps work and how to work them. *African Journal of Ecology, 56*(4), 702-709. &lt;https://doi.org/10.1111/aje.12563&gt;]{#apps_mcnutt_2018}&lt;br&gt;&lt;br&gt;</v>
      </c>
      <c r="L14" s="78" t="s">
        <v>4112</v>
      </c>
      <c r="M14" s="76" t="s">
        <v>4479</v>
      </c>
      <c r="N14" s="77" t="str">
        <f t="shared" si="6"/>
        <v>[Apps, P. J., &amp; McNutt, J. W. (2018). How Camera Traps work and how to work them. &lt;i&gt;African Journal of Ecology, 56&lt;/i&gt;(4), 702-709. &lt;a target="_blank" href="https://doi.org/10.1111/aje.12563"&gt;{https://doi.org/10.1111/aje.12563}]{#apps_mcnutt_2018}&lt;br&gt;&lt;br&gt;</v>
      </c>
      <c r="O14" s="76" t="s">
        <v>4044</v>
      </c>
      <c r="P14" s="76" t="s">
        <v>1016</v>
      </c>
      <c r="Q14" s="76" t="str">
        <f t="shared" si="0"/>
        <v>{{ ref_intext_apps_mcnutt_2018 }}</v>
      </c>
      <c r="R14" s="76" t="str">
        <f t="shared" si="3"/>
        <v>{{ ref_bib_apps_mcnutt_2018 }}</v>
      </c>
      <c r="S14" s="76" t="str">
        <f t="shared" si="4"/>
        <v xml:space="preserve">    ref_intext_apps_mcnutt_2018: "[Apps &amp; McNutt, 2018](#apps_mcnutt_2018)"</v>
      </c>
      <c r="T14" s="76" t="str">
        <f t="shared" si="5"/>
        <v xml:space="preserve">    ref_intext_apps_mcnutt_2018: "Apps &amp; McNutt, 2018"</v>
      </c>
      <c r="U14" s="76" t="str">
        <f t="shared" si="1"/>
        <v xml:space="preserve">    ref_bib_apps_mcnutt_2018: "Apps, P. J., &amp; McNutt, J. W. (2018). How Camera Traps work and how to work them. *African Journal of Ecology, 56*(4), 702-709. &lt;https://doi.org/10.1111/aje.12563&gt;"</v>
      </c>
      <c r="V14" s="76"/>
    </row>
    <row r="15" spans="1:24" ht="15.75">
      <c r="A15" s="76"/>
      <c r="B15" s="90" t="b">
        <v>1</v>
      </c>
      <c r="C15" s="90" t="b">
        <v>0</v>
      </c>
      <c r="D15" s="90" t="b">
        <v>0</v>
      </c>
      <c r="E15" s="76" t="s">
        <v>2051</v>
      </c>
      <c r="F15" s="76" t="s">
        <v>4043</v>
      </c>
      <c r="G15" s="76" t="s">
        <v>4042</v>
      </c>
      <c r="H15" s="76" t="s">
        <v>4041</v>
      </c>
      <c r="I15" s="76" t="b">
        <v>1</v>
      </c>
      <c r="J15" s="78" t="s">
        <v>4040</v>
      </c>
      <c r="K15" s="77" t="str">
        <f t="shared" si="2"/>
        <v>[Arnason, A. N., Schwarz, C. J., &amp; Gerrard, J. M. (1991). Estimating Closed Population Size and Number of Marked Animals from Sighting Data. *Journal of Wildlife Management, 55*(4), 716-730. &lt;https://doi.org/10.2307/3809524&gt;]{#arnason_et_al_1991}&lt;br&gt;&lt;br&gt;</v>
      </c>
      <c r="L15" s="78" t="s">
        <v>4112</v>
      </c>
      <c r="M15" s="76" t="s">
        <v>4480</v>
      </c>
      <c r="N15" s="77" t="str">
        <f t="shared" si="6"/>
        <v>[Arnason, A. N., Schwarz, C. J., &amp; Gerrard, J. M. (1991). Estimating Closed Population Size and Number of Marked Animals from Sighting Data. &lt;i&gt;Journal of Wildlife Management, 55&lt;/i&gt;(4), 716-730. &lt;a target="_blank" href="https://doi.org/10.2307/3809524"&gt;{https://doi.org/10.2307/3809524}]{#arnason_et_al_1991}&lt;br&gt;&lt;br&gt;</v>
      </c>
      <c r="O15" s="76" t="s">
        <v>4039</v>
      </c>
      <c r="P15" s="76" t="s">
        <v>1016</v>
      </c>
      <c r="Q15" s="76" t="str">
        <f t="shared" si="0"/>
        <v>{{ ref_intext_arnason_et_al_1991 }}</v>
      </c>
      <c r="R15" s="76" t="str">
        <f t="shared" si="3"/>
        <v>{{ ref_bib_arnason_et_al_1991 }}</v>
      </c>
      <c r="S15" s="76" t="str">
        <f t="shared" si="4"/>
        <v xml:space="preserve">    ref_intext_arnason_et_al_1991: "[Arnason et al., 1991](#arnason_et_al_1991)"</v>
      </c>
      <c r="T15" s="76" t="str">
        <f t="shared" si="5"/>
        <v xml:space="preserve">    ref_intext_arnason_et_al_1991: "Arnason et al., 1991"</v>
      </c>
      <c r="U15" s="76" t="str">
        <f t="shared" si="1"/>
        <v xml:space="preserve">    ref_bib_arnason_et_al_1991: "Arnason, A. N., Schwarz, C. J., &amp; Gerrard, J. M. (1991). Estimating Closed Population Size and Number of Marked Animals from Sighting Data. *Journal of Wildlife Management, 55*(4), 716-730. &lt;https://doi.org/10.2307/3809524&gt;"</v>
      </c>
      <c r="V15" s="76"/>
    </row>
    <row r="16" spans="1:24" ht="15.75">
      <c r="A16" s="76"/>
      <c r="B16" s="90" t="b">
        <v>1</v>
      </c>
      <c r="C16" s="90" t="b">
        <v>0</v>
      </c>
      <c r="D16" s="90" t="b">
        <v>0</v>
      </c>
      <c r="E16" s="76" t="s">
        <v>2051</v>
      </c>
      <c r="F16" s="76" t="s">
        <v>4038</v>
      </c>
      <c r="G16" s="76" t="s">
        <v>4037</v>
      </c>
      <c r="H16" s="76" t="s">
        <v>4033</v>
      </c>
      <c r="I16" s="76" t="b">
        <v>1</v>
      </c>
      <c r="J16" s="78" t="s">
        <v>4036</v>
      </c>
      <c r="K16" s="77" t="str">
        <f t="shared" si="2"/>
        <v>[Augustine, B. C., Royle, J. A., Kelly, M. J., Satter, C. B., Alonso, R. S., Boydston, E. E., &amp; Crooks, K. R. (2016). Spatial capture-recapture with partial identity: An application to camera traps. *bioRxiv.* &lt;http://dx.doi.org/10.1101/056804&gt;]{#augustine_et_al_2016}&lt;br&gt;&lt;br&gt;</v>
      </c>
      <c r="L16" s="78" t="s">
        <v>4112</v>
      </c>
      <c r="M16" s="76" t="s">
        <v>4481</v>
      </c>
      <c r="N16" s="77" t="str">
        <f t="shared" si="6"/>
        <v>[Augustine, B. C., Royle, J. A., Kelly, M. J., Satter, C. B., Alonso, R. S., Boydston, E. E., &amp; Crooks, K. R. (2016). Spatial capture-recapture with partial identity: An application to camera traps. &lt;i&gt;bioRxiv.&lt;/i&gt; &lt;a target="_blank" href="http://dx.doi.org/10.1101/056804"&gt;{http://dx.doi.org/10.1101/056804}}]{#augustine_et_al_2016}&lt;br&gt;&lt;br&gt;</v>
      </c>
      <c r="O16" s="76" t="s">
        <v>4035</v>
      </c>
      <c r="P16" s="76" t="s">
        <v>1016</v>
      </c>
      <c r="Q16" s="76" t="str">
        <f t="shared" si="0"/>
        <v>{{ ref_intext_augustine_et_al_2016 }}</v>
      </c>
      <c r="R16" s="76" t="str">
        <f t="shared" si="3"/>
        <v>{{ ref_bib_augustine_et_al_2016 }}</v>
      </c>
      <c r="S16" s="76" t="str">
        <f t="shared" si="4"/>
        <v xml:space="preserve">    ref_intext_augustine_et_al_2016: "[Augustine et al., 2016](#augustine_et_al_2016)"</v>
      </c>
      <c r="T16" s="76" t="str">
        <f t="shared" si="5"/>
        <v xml:space="preserve">    ref_intext_augustine_et_al_2016: "Augustine et al., 2016"</v>
      </c>
      <c r="U16" s="76" t="str">
        <f t="shared" si="1"/>
        <v xml:space="preserve">    ref_bib_augustine_et_al_2016: "Augustine, B. C., Royle, J. A., Kelly, M. J., Satter, C. B., Alonso, R. S., Boydston, E. E., &amp; Crooks, K. R. (2016). Spatial capture-recapture with partial identity: An application to camera traps. *bioRxiv.* &lt;http://dx.doi.org/10.1101/056804&gt;"</v>
      </c>
      <c r="V16" s="76"/>
    </row>
    <row r="17" spans="1:22" ht="15.75">
      <c r="A17" s="76"/>
      <c r="B17" s="90" t="b">
        <v>1</v>
      </c>
      <c r="C17" s="90" t="b">
        <v>0</v>
      </c>
      <c r="D17" s="90" t="b">
        <v>0</v>
      </c>
      <c r="E17" s="76" t="s">
        <v>2051</v>
      </c>
      <c r="F17" s="76" t="s">
        <v>4034</v>
      </c>
      <c r="G17" s="76" t="s">
        <v>4033</v>
      </c>
      <c r="H17" s="76" t="s">
        <v>4033</v>
      </c>
      <c r="I17" s="76" t="b">
        <v>1</v>
      </c>
      <c r="J17" s="78" t="s">
        <v>4032</v>
      </c>
      <c r="K17" s="77" t="str">
        <f t="shared" si="2"/>
        <v>[Augustine, B. C., Royle, J. A., Kelly, M. J., Satter, C. B., Alonso, R. S., Boydston, E. E., &amp; Crooks, K. R. (2018). Spatial Capture-Recapture with Partial Identity: An Application to Camera Traps. *The Annals of Applied Statistics, 12*(1), 67-95. &lt;https://doi.org/10.1214/17AOAS1091&gt;]{#augustine_et_al_2018}&lt;br&gt;&lt;br&gt;</v>
      </c>
      <c r="L17" s="78" t="s">
        <v>4112</v>
      </c>
      <c r="M17" s="76" t="s">
        <v>4482</v>
      </c>
      <c r="N17" s="77" t="str">
        <f t="shared" si="6"/>
        <v>[Augustine, B. C., Royle, J. A., Kelly, M. J., Satter, C. B., Alonso, R. S., Boydston, E. E., &amp; Crooks, K. R. (2018). Spatial Capture-Recapture with Partial Identity: An Application to Camera Traps. &lt;i&gt;The Annals of Applied Statistics, 12&lt;/i&gt;(1), 67-95. &lt;a target="_blank" href="https://doi.org/10.1214/17AOAS1091"&gt;{https://doi.org/10.1214/17AOAS1091}]{#augustine_et_al_2018}&lt;br&gt;&lt;br&gt;</v>
      </c>
      <c r="O17" s="76" t="s">
        <v>4031</v>
      </c>
      <c r="P17" s="76" t="s">
        <v>1016</v>
      </c>
      <c r="Q17" s="76" t="str">
        <f t="shared" si="0"/>
        <v>{{ ref_intext_augustine_et_al_2018 }}</v>
      </c>
      <c r="R17" s="76" t="str">
        <f t="shared" si="3"/>
        <v>{{ ref_bib_augustine_et_al_2018 }}</v>
      </c>
      <c r="S17" s="76" t="str">
        <f t="shared" si="4"/>
        <v xml:space="preserve">    ref_intext_augustine_et_al_2018: "[Augustine et al., 2018](#augustine_et_al_2018)"</v>
      </c>
      <c r="T17" s="76" t="str">
        <f t="shared" si="5"/>
        <v xml:space="preserve">    ref_intext_augustine_et_al_2018: "Augustine et al., 2018"</v>
      </c>
      <c r="U17" s="76" t="str">
        <f t="shared" si="1"/>
        <v xml:space="preserve">    ref_bib_augustine_et_al_2018: "Augustine, B. C., Royle, J. A., Kelly, M. J., Satter, C. B., Alonso, R. S., Boydston, E. E., &amp; Crooks, K. R. (2018). Spatial Capture-Recapture with Partial Identity: An Application to Camera Traps. *The Annals of Applied Statistics, 12*(1), 67-95. &lt;https://doi.org/10.1214/17AOAS1091&gt;"</v>
      </c>
      <c r="V17" s="76"/>
    </row>
    <row r="18" spans="1:22" ht="15.75">
      <c r="A18" s="76"/>
      <c r="B18" s="90" t="b">
        <v>1</v>
      </c>
      <c r="C18" s="90" t="b">
        <v>0</v>
      </c>
      <c r="D18" s="90" t="b">
        <v>0</v>
      </c>
      <c r="E18" s="76" t="s">
        <v>2051</v>
      </c>
      <c r="F18" s="76" t="s">
        <v>4030</v>
      </c>
      <c r="G18" s="76" t="s">
        <v>4029</v>
      </c>
      <c r="H18" s="76" t="s">
        <v>4029</v>
      </c>
      <c r="I18" s="76" t="b">
        <v>1</v>
      </c>
      <c r="J18" s="78" t="s">
        <v>4028</v>
      </c>
      <c r="K18" s="77" t="str">
        <f t="shared" si="2"/>
        <v>[Augustine, B. C., Royle, J. A., Murphy, S. M., Chandler, R. B., Cox, J. J., &amp; Kelly, M. J. (2019). Spatial Capture-Recapture for Categorically Marked Populations with an Application to Genetic Capture-Recapture. *Ecosphere, 10*(4) e02627-n/a. &lt;https://doi.org/10.1002/ecs2.2627&gt;]{#augustine_et_al_2019}&lt;br&gt;&lt;br&gt;</v>
      </c>
      <c r="L18" s="78" t="s">
        <v>4112</v>
      </c>
      <c r="M18" s="76" t="s">
        <v>4483</v>
      </c>
      <c r="N18" s="77" t="str">
        <f t="shared" si="6"/>
        <v>[Augustine, B. C., Royle, J. A., Murphy, S. M., Chandler, R. B., Cox, J. J., &amp; Kelly, M. J. (2019). Spatial Capture-Recapture for Categorically Marked Populations with an Application to Genetic Capture-Recapture. &lt;i&gt;Ecosphere, 10&lt;/i&gt;(4) e02627-n/a. &lt;a target="_blank" href="https://doi.org/10.1002/ecs2.2627"&gt;{https://doi.org/10.1002/ecs2.2627}]{#augustine_et_al_2019}&lt;br&gt;&lt;br&gt;</v>
      </c>
      <c r="O18" s="76" t="s">
        <v>4027</v>
      </c>
      <c r="P18" s="76" t="s">
        <v>1016</v>
      </c>
      <c r="Q18" s="76" t="str">
        <f t="shared" si="0"/>
        <v>{{ ref_intext_augustine_et_al_2019 }}</v>
      </c>
      <c r="R18" s="76" t="str">
        <f t="shared" si="3"/>
        <v>{{ ref_bib_augustine_et_al_2019 }}</v>
      </c>
      <c r="S18" s="76" t="str">
        <f t="shared" si="4"/>
        <v xml:space="preserve">    ref_intext_augustine_et_al_2019: "[Augustine et al., 2019](#augustine_et_al_2019)"</v>
      </c>
      <c r="T18" s="76" t="str">
        <f t="shared" si="5"/>
        <v xml:space="preserve">    ref_intext_augustine_et_al_2019: "Augustine et al., 2019"</v>
      </c>
      <c r="U18" s="76" t="str">
        <f t="shared" si="1"/>
        <v xml:space="preserve">    ref_bib_augustine_et_al_2019: "Augustine, B. C., Royle, J. A., Murphy, S. M., Chandler, R. B., Cox, J. J., &amp; Kelly, M. J. (2019). Spatial Capture-Recapture for Categorically Marked Populations with an Application to Genetic Capture-Recapture. *Ecosphere, 10*(4) e02627-n/a. &lt;https://doi.org/10.1002/ecs2.2627&gt;"</v>
      </c>
      <c r="V18" s="76"/>
    </row>
    <row r="19" spans="1:22" ht="15.75">
      <c r="A19" s="76"/>
      <c r="B19" s="90"/>
      <c r="C19" s="90"/>
      <c r="D19" s="90"/>
      <c r="E19" s="76" t="s">
        <v>2051</v>
      </c>
      <c r="F19" s="76" t="s">
        <v>4026</v>
      </c>
      <c r="G19" s="76" t="s">
        <v>4025</v>
      </c>
      <c r="H19" s="76" t="s">
        <v>4025</v>
      </c>
      <c r="I19" s="76" t="b">
        <v>1</v>
      </c>
      <c r="J19" s="78" t="s">
        <v>4115</v>
      </c>
      <c r="K19" s="77" t="str">
        <f t="shared" si="2"/>
        <v>[Ausband, D. E., Lukacs, P. M., Hurley, M., Roberts, S., Strickfaden, K., &amp; Moeller, A. K. (2022). Estimating Wolf Abundance from Cameras. *Ecosphere, 13*(2), e3933. &lt;https://doi.org/10.1002/ecs2.3933&gt;]{#ausband_et_al_2022}&lt;br&gt;&lt;br&gt;</v>
      </c>
      <c r="L19" s="78" t="s">
        <v>4112</v>
      </c>
      <c r="M19" s="76" t="s">
        <v>4484</v>
      </c>
      <c r="N19" s="77" t="str">
        <f t="shared" si="6"/>
        <v>[Ausband, D. E., Lukacs, P. M., Hurley, M., Roberts, S., Strickfaden, K., &amp; Moeller, A. K. (2022). Estimating Wolf Abundance from Cameras. &lt;i&gt;Ecosphere, 13&lt;/i&gt;(2), e3933. &lt;a target="_blank" href="https://doi.org/10.1002/ecs2.3933"&gt;{https://doi.org/10.1002/ecs2.3933}]{#ausband_et_al_2022}&lt;br&gt;&lt;br&gt;</v>
      </c>
      <c r="O19" s="76" t="s">
        <v>4024</v>
      </c>
      <c r="P19" s="76" t="s">
        <v>1016</v>
      </c>
      <c r="Q19" s="76" t="str">
        <f t="shared" si="0"/>
        <v>{{ ref_intext_ausband_et_al_2022 }}</v>
      </c>
      <c r="R19" s="76" t="str">
        <f t="shared" si="3"/>
        <v>{{ ref_bib_ausband_et_al_2022 }}</v>
      </c>
      <c r="S19" s="76" t="str">
        <f t="shared" si="4"/>
        <v xml:space="preserve">    ref_intext_ausband_et_al_2022: "[Ausband et al., 2022](#ausband_et_al_2022)"</v>
      </c>
      <c r="T19" s="76" t="str">
        <f t="shared" si="5"/>
        <v xml:space="preserve">    ref_intext_ausband_et_al_2022: "Ausband et al., 2022"</v>
      </c>
      <c r="U19" s="76" t="str">
        <f t="shared" si="1"/>
        <v xml:space="preserve">    ref_bib_ausband_et_al_2022: "Ausband, D. E., Lukacs, P. M., Hurley, M., Roberts, S., Strickfaden, K., &amp; Moeller, A. K. (2022). Estimating Wolf Abundance from Cameras. *Ecosphere, 13*(2), e3933. &lt;https://doi.org/10.1002/ecs2.3933&gt;"</v>
      </c>
      <c r="V19" s="76"/>
    </row>
    <row r="20" spans="1:22" ht="15.75">
      <c r="A20" s="76"/>
      <c r="B20" s="90"/>
      <c r="C20" s="90"/>
      <c r="D20" s="90"/>
      <c r="E20" s="76"/>
      <c r="F20" s="76" t="s">
        <v>4023</v>
      </c>
      <c r="G20" s="76" t="s">
        <v>4022</v>
      </c>
      <c r="H20" s="76"/>
      <c r="I20" s="76"/>
      <c r="J20" s="77" t="s">
        <v>4021</v>
      </c>
      <c r="K20" s="78" t="str">
        <f t="shared" si="2"/>
        <v>[Babu, A. (N.D.). *Alpha, Beta and Gamma Diversity: Biodiversity at different scales*. &lt;https://eco-intelligent.com/2016/10/14/alpha-beta-gamma-diversity&gt;]{#babu_nd}&lt;br&gt;&lt;br&gt;</v>
      </c>
      <c r="L20" s="78" t="s">
        <v>4112</v>
      </c>
      <c r="M20" s="76" t="s">
        <v>4456</v>
      </c>
      <c r="N20" s="77" t="str">
        <f t="shared" si="6"/>
        <v>[Babu, A. (N.D.). &lt;i&gt;Alpha, Beta and Gamma Diversity: Biodiversity at different scales&lt;/i&gt;. &lt;a target="_blank" href="https://eco-intelligent.com/2016/10/14/alpha-beta-gamma-diversity"&gt;{https://eco-intelligent.com/2016/10/14/alpha-beta-gamma-diversity}]{#babu_nd}&lt;br&gt;&lt;br&gt;</v>
      </c>
      <c r="O20" s="76" t="s">
        <v>4451</v>
      </c>
      <c r="P20" s="76" t="s">
        <v>1016</v>
      </c>
      <c r="Q20" s="76" t="str">
        <f t="shared" si="0"/>
        <v>{{ ref_intext_babu_nd }}</v>
      </c>
      <c r="R20" s="76" t="str">
        <f t="shared" si="3"/>
        <v>{{ ref_bib_babu_nd }}</v>
      </c>
      <c r="S20" s="76" t="str">
        <f t="shared" si="4"/>
        <v xml:space="preserve">    ref_intext_babu_nd: "[Babu, N.D.](#babu_nd)"</v>
      </c>
      <c r="T20" s="76" t="str">
        <f t="shared" si="5"/>
        <v xml:space="preserve">    ref_intext_babu_nd: "Babu, N.D."</v>
      </c>
      <c r="U20" s="76" t="str">
        <f t="shared" si="1"/>
        <v xml:space="preserve">    ref_bib_babu_nd: "Babu, A. (N.D.). *Alpha, Beta and Gamma Diversity: Biodiversity at different scales*. &lt;https://eco-intelligent.com/2016/10/14/alpha-beta-gamma-diversity&gt;"</v>
      </c>
      <c r="V20" s="76"/>
    </row>
    <row r="21" spans="1:22" ht="15.75">
      <c r="A21" s="76"/>
      <c r="B21" s="90"/>
      <c r="C21" s="90"/>
      <c r="D21" s="90"/>
      <c r="E21" s="76" t="s">
        <v>1016</v>
      </c>
      <c r="F21" s="76" t="s">
        <v>4020</v>
      </c>
      <c r="G21" s="76" t="s">
        <v>4019</v>
      </c>
      <c r="H21" s="76" t="s">
        <v>4019</v>
      </c>
      <c r="I21" s="76" t="b">
        <v>1</v>
      </c>
      <c r="J21" s="78" t="s">
        <v>4018</v>
      </c>
      <c r="K21" s="77" t="str">
        <f t="shared" si="2"/>
        <v>[Baddeley, A. (N.D.) *Spatial Point Processes and Their Applications.* School of Mathematics &amp; Statistics, University of Western Australia. &lt;https://www.researchgate.net/profile/Mohamed-Mourad-Lafifi/post/One-dimensional-spatial-point-processes/attachment/59d641b279197b807799d9fb/AS%3A436024913469445%401480967848679/download/07-baddeley-point-process-poisson-coverage-sensor-simulation.pdf&gt;]{#baddeley_nd}&lt;br&gt;&lt;br&gt;</v>
      </c>
      <c r="L21" s="78" t="s">
        <v>4112</v>
      </c>
      <c r="M21" s="76" t="s">
        <v>4518</v>
      </c>
      <c r="N21" s="77" t="str">
        <f t="shared" si="6"/>
        <v>[Baddeley, A. (N.D.) &lt;i&gt;Spatial Point Processes and Their Applications.&lt;/i&gt; School of Mathematics &amp; Statistics, University of Western Australia. &lt;a target="_blank" href="https://www.researchgate.net/profile/Mohamed-Mourad-Lafifi/post/One-dimensional-spatial-point-processes/attachment/59d641b279197b807799d9fb/AS%3A436024913469445%401480967848679/download/07-baddeley-point-process-poisson-coverage-sensor-simulation.pdf"&gt;{https://www.researchgate.net/profile/Mohamed-Mourad-Lafifi/post/One-dimensional-spatial-point-processes/attachment/59d641b279197b807799d9fb/AS%3A436024913469445%401480967848679/download/07-baddeley-point-process-poisson-coverage-sensor-simulation.pdf}]{#baddeley_nd}&lt;br&gt;&lt;br&gt;</v>
      </c>
      <c r="O21" s="76" t="s">
        <v>4017</v>
      </c>
      <c r="P21" s="76" t="s">
        <v>1016</v>
      </c>
      <c r="Q21" s="76" t="str">
        <f t="shared" si="0"/>
        <v>{{ ref_intext_baddeley_nd }}</v>
      </c>
      <c r="R21" s="76" t="str">
        <f t="shared" si="3"/>
        <v>{{ ref_bib_baddeley_nd }}</v>
      </c>
      <c r="S21" s="76" t="str">
        <f t="shared" si="4"/>
        <v xml:space="preserve">    ref_intext_baddeley_nd: "[Baddeley, n.d.](#baddeley_nd)"</v>
      </c>
      <c r="T21" s="76" t="str">
        <f t="shared" si="5"/>
        <v xml:space="preserve">    ref_intext_baddeley_nd: "Baddeley, n.d."</v>
      </c>
      <c r="U21" s="76" t="str">
        <f t="shared" si="1"/>
        <v xml:space="preserve">    ref_bib_baddeley_nd: "Baddeley, A. (N.D.) *Spatial Point Processes and Their Applications.* School of Mathematics &amp; Statistics, University of Western Australia. &lt;https://www.researchgate.net/profile/Mohamed-Mourad-Lafifi/post/One-dimensional-spatial-point-processes/attachment/59d641b279197b807799d9fb/AS%3A436024913469445%401480967848679/download/07-baddeley-point-process-poisson-coverage-sensor-simulation.pdf&gt;"</v>
      </c>
      <c r="V21" s="76"/>
    </row>
    <row r="22" spans="1:22" ht="15.75">
      <c r="A22" s="76"/>
      <c r="B22" s="90"/>
      <c r="C22" s="90"/>
      <c r="D22" s="90"/>
      <c r="E22" s="76" t="s">
        <v>2051</v>
      </c>
      <c r="F22" s="76" t="s">
        <v>4016</v>
      </c>
      <c r="G22" s="76" t="s">
        <v>4015</v>
      </c>
      <c r="H22" s="76" t="s">
        <v>4015</v>
      </c>
      <c r="I22" s="76" t="b">
        <v>1</v>
      </c>
      <c r="J22" s="78" t="s">
        <v>4014</v>
      </c>
      <c r="K22" s="77" t="str">
        <f t="shared" si="2"/>
        <v>[Bailey, L. L., Hines, J. E., Nichols, J. D., &amp; MacKenzie, D. I. (2007). Sampling Design Trade-Offs in Occupancy Studies with Imperfect Detection: Examples and Software. *Ecological Applications, 17*(1), 281-290. &lt;https://www.jstor.org/stable/40061993&gt;]{#bailey_et_al_2007}&lt;br&gt;&lt;br&gt;</v>
      </c>
      <c r="L22" s="78" t="s">
        <v>4112</v>
      </c>
      <c r="M22" s="76" t="s">
        <v>4485</v>
      </c>
      <c r="N22" s="77" t="str">
        <f t="shared" si="6"/>
        <v>[Bailey, L. L., Hines, J. E., Nichols, J. D., &amp; MacKenzie, D. I. (2007). Sampling Design Trade-Offs in Occupancy Studies with Imperfect Detection\: Examples and Software. &lt;i&gt;Ecological Applications, 17&lt;/i&gt;(1), 281-290. &lt;a target="_blank" href="https://www.jstor.org/stable/40061993"&gt;{https://www.jstor.org/stable/40061993}]{#bailey_et_al_2007}&lt;br&gt;&lt;br&gt;</v>
      </c>
      <c r="O22" s="76" t="s">
        <v>4013</v>
      </c>
      <c r="P22" s="76" t="s">
        <v>1016</v>
      </c>
      <c r="Q22" s="76" t="str">
        <f t="shared" si="0"/>
        <v>{{ ref_intext_bailey_et_al_2007 }}</v>
      </c>
      <c r="R22" s="76" t="str">
        <f t="shared" si="3"/>
        <v>{{ ref_bib_bailey_et_al_2007 }}</v>
      </c>
      <c r="S22" s="76" t="str">
        <f t="shared" si="4"/>
        <v xml:space="preserve">    ref_intext_bailey_et_al_2007: "[Bailey et al., 2007](#bailey_et_al_2007)"</v>
      </c>
      <c r="T22" s="76" t="str">
        <f t="shared" si="5"/>
        <v xml:space="preserve">    ref_intext_bailey_et_al_2007: "Bailey et al., 2007"</v>
      </c>
      <c r="U22" s="76" t="str">
        <f t="shared" si="1"/>
        <v xml:space="preserve">    ref_bib_bailey_et_al_2007: "Bailey, L. L., Hines, J. E., Nichols, J. D., &amp; MacKenzie, D. I. (2007). Sampling Design Trade-Offs in Occupancy Studies with Imperfect Detection: Examples and Software. *Ecological Applications, 17*(1), 281-290. &lt;https://www.jstor.org/stable/40061993&gt;"</v>
      </c>
      <c r="V22" s="76"/>
    </row>
    <row r="23" spans="1:22" ht="15.75">
      <c r="A23" s="76"/>
      <c r="B23" s="90"/>
      <c r="C23" s="90"/>
      <c r="D23" s="90"/>
      <c r="E23" s="76" t="s">
        <v>2051</v>
      </c>
      <c r="F23" s="76" t="s">
        <v>4012</v>
      </c>
      <c r="G23" s="76" t="s">
        <v>4011</v>
      </c>
      <c r="H23" s="76" t="s">
        <v>4011</v>
      </c>
      <c r="I23" s="76" t="b">
        <v>1</v>
      </c>
      <c r="J23" s="78" t="s">
        <v>4010</v>
      </c>
      <c r="K23" s="77" t="str">
        <f t="shared" si="2"/>
        <v>[Balestrieri, A., Ruiz-González, A., Vergara, M., Capelli, E., Tirozzi, P., Alfino, S., Minuti, G., Prigioni, C., &amp; Saino, N. (2016). Pine marten density in lowland riparian woods: A test of the Random Encounter Model based on genetic data. *Mammalian Biology, 81*(5), 439-446. &lt;https://doi.org/10.1016/j.mambio.2016.05.005&gt;]{#balestrieri_et_al_2016}&lt;br&gt;&lt;br&gt;</v>
      </c>
      <c r="L23" s="78" t="s">
        <v>4112</v>
      </c>
      <c r="M23" s="76" t="s">
        <v>4486</v>
      </c>
      <c r="N23" s="77" t="str">
        <f t="shared" si="6"/>
        <v>[Balestrieri, A., Ruiz-González, A., Vergara, M., Capelli, E., Tirozzi, P., Alfino, S., Minuti, G., Prigioni, C., &amp; Saino, N. (2016). Pine marten density in lowland riparian woods\: A test of the Random Encounter Model based on genetic data. &lt;i&gt;Mammalian Biology, 81&lt;/i&gt;(5), 439-446. &lt;a target="_blank" href="https://doi.org/10.1016/j.mambio.2016.05.005"&gt;{https://doi.org/10.1016/j.mambio.2016.05.005}]{#balestrieri_et_al_2016}&lt;br&gt;&lt;br&gt;</v>
      </c>
      <c r="O23" s="76" t="s">
        <v>4009</v>
      </c>
      <c r="P23" s="76" t="s">
        <v>1016</v>
      </c>
      <c r="Q23" s="76" t="str">
        <f t="shared" si="0"/>
        <v>{{ ref_intext_balestrieri_et_al_2016 }}</v>
      </c>
      <c r="R23" s="76" t="str">
        <f t="shared" si="3"/>
        <v>{{ ref_bib_balestrieri_et_al_2016 }}</v>
      </c>
      <c r="S23" s="76" t="str">
        <f t="shared" si="4"/>
        <v xml:space="preserve">    ref_intext_balestrieri_et_al_2016: "[Balestrieri et al., 2016](#balestrieri_et_al_2016)"</v>
      </c>
      <c r="T23" s="76" t="str">
        <f t="shared" si="5"/>
        <v xml:space="preserve">    ref_intext_balestrieri_et_al_2016: "Balestrieri et al., 2016"</v>
      </c>
      <c r="U23" s="76" t="str">
        <f t="shared" si="1"/>
        <v xml:space="preserve">    ref_bib_balestrieri_et_al_2016: "Balestrieri, A., Ruiz-González, A., Vergara, M., Capelli, E., Tirozzi, P., Alfino, S., Minuti, G., Prigioni, C., &amp; Saino, N. (2016). Pine marten density in lowland riparian woods: A test of the Random Encounter Model based on genetic data. *Mammalian Biology, 81*(5), 439-446. &lt;https://doi.org/10.1016/j.mambio.2016.05.005&gt;"</v>
      </c>
      <c r="V23" s="76"/>
    </row>
    <row r="24" spans="1:22" ht="15.75">
      <c r="A24" s="76"/>
      <c r="B24" s="90"/>
      <c r="C24" s="90"/>
      <c r="D24" s="90"/>
      <c r="E24" s="76" t="s">
        <v>2051</v>
      </c>
      <c r="F24" s="76" t="s">
        <v>4008</v>
      </c>
      <c r="G24" s="76" t="s">
        <v>4007</v>
      </c>
      <c r="H24" s="76" t="s">
        <v>4007</v>
      </c>
      <c r="I24" s="76" t="b">
        <v>1</v>
      </c>
      <c r="J24" s="78" t="s">
        <v>4006</v>
      </c>
      <c r="K24" s="77" t="str">
        <f t="shared" si="2"/>
        <v>[Banks‐Leite, C., Pardini, R., Boscolo, D., Cassano, C. R., Püttker, T., Barros, C. S., &amp; Barlow, J. (2014). Assessing the utility of statistical adjustments for imperfect detection in tropical conservation science. *Journal of Applied Ecology, 51*(4), 849-859. &lt;https://doi.org/10.1111/1365-2664.12272&gt;]{#banksleite_2014}&lt;br&gt;&lt;br&gt;</v>
      </c>
      <c r="L24" s="78" t="s">
        <v>4112</v>
      </c>
      <c r="M24" s="76" t="s">
        <v>4487</v>
      </c>
      <c r="N24" s="77" t="str">
        <f t="shared" si="6"/>
        <v>[Banks‐Leite, C., Pardini, R., Boscolo, D., Cassano, C. R., Püttker, T., Barros, C. S., &amp; Barlow, J. (2014). Assessing the utility of statistical adjustments for imperfect detection in tropical conservation science. &lt;i&gt;Journal of Applied Ecology, 51&lt;/i&gt;(4), 849-859. &lt;a target="_blank" href="https://doi.org/10.1111/1365-2664.12272"&gt;{https://doi.org/10.1111/1365-2664.12272}]{#banksleite_2014}&lt;br&gt;&lt;br&gt;</v>
      </c>
      <c r="O24" s="76" t="s">
        <v>4005</v>
      </c>
      <c r="P24" s="76" t="s">
        <v>1016</v>
      </c>
      <c r="Q24" s="76" t="str">
        <f t="shared" si="0"/>
        <v>{{ ref_intext_banksleite_2014 }}</v>
      </c>
      <c r="R24" s="76" t="str">
        <f t="shared" si="3"/>
        <v>{{ ref_bib_banksleite_2014 }}</v>
      </c>
      <c r="S24" s="76" t="str">
        <f t="shared" si="4"/>
        <v xml:space="preserve">    ref_intext_banksleite_2014: "[Banks‐Leite et al., 2014](#banksleite_2014)"</v>
      </c>
      <c r="T24" s="76" t="str">
        <f t="shared" si="5"/>
        <v xml:space="preserve">    ref_intext_banksleite_2014: "Banks‐Leite et al., 2014"</v>
      </c>
      <c r="U24" s="76" t="str">
        <f t="shared" si="1"/>
        <v xml:space="preserve">    ref_bib_banksleite_2014: "Banks‐Leite, C., Pardini, R., Boscolo, D., Cassano, C. R., Püttker, T., Barros, C. S., &amp; Barlow, J. (2014). Assessing the utility of statistical adjustments for imperfect detection in tropical conservation science. *Journal of Applied Ecology, 51*(4), 849-859. &lt;https://doi.org/10.1111/1365-2664.12272&gt;"</v>
      </c>
      <c r="V24" s="76"/>
    </row>
    <row r="25" spans="1:22" ht="15.75">
      <c r="A25" s="76"/>
      <c r="B25" s="90" t="b">
        <v>0</v>
      </c>
      <c r="C25" s="90" t="b">
        <v>0</v>
      </c>
      <c r="D25" s="90"/>
      <c r="E25" s="76" t="s">
        <v>2092</v>
      </c>
      <c r="F25" s="76" t="s">
        <v>4004</v>
      </c>
      <c r="G25" s="76" t="s">
        <v>4003</v>
      </c>
      <c r="H25" s="76" t="s">
        <v>4003</v>
      </c>
      <c r="I25" s="76" t="b">
        <v>1</v>
      </c>
      <c r="J25" s="78" t="s">
        <v>4002</v>
      </c>
      <c r="K25" s="77" t="str">
        <f t="shared" si="2"/>
        <v>[Baylor Tutoring Center. (2021, July 31). *Species Diversity and Species Richness* [Video]. YouTube. &lt;https://www.youtube.com/watch?v=UXJ0r4hjbqI&gt;]{#baylor_tutoring_center_2021}&lt;br&gt;&lt;br&gt;</v>
      </c>
      <c r="L25" s="78" t="s">
        <v>4112</v>
      </c>
      <c r="M25" s="76" t="s">
        <v>4488</v>
      </c>
      <c r="N25" s="77" t="str">
        <f t="shared" si="6"/>
        <v>[Baylor Tutoring Center. (2021, July 31). &lt;i&gt;Species Diversity and Species Richness&lt;/i&gt; [Video]. YouTube. &lt;a target="_blank" href="https://www.youtube.com/watch?v=UXJ0r4hjbqI"&gt;{https://www.youtube.com/watch?v=UXJ0r4hjbqI}]{#baylor_tutoring_center_2021}&lt;br&gt;&lt;br&gt;</v>
      </c>
      <c r="O25" s="76" t="s">
        <v>4001</v>
      </c>
      <c r="P25" s="76" t="s">
        <v>1016</v>
      </c>
      <c r="Q25" s="76" t="str">
        <f t="shared" si="0"/>
        <v>{{ ref_intext_baylor_tutoring_center_2021 }}</v>
      </c>
      <c r="R25" s="76" t="str">
        <f t="shared" si="3"/>
        <v>{{ ref_bib_baylor_tutoring_center_2021 }}</v>
      </c>
      <c r="S25" s="76" t="str">
        <f t="shared" si="4"/>
        <v xml:space="preserve">    ref_intext_baylor_tutoring_center_2021: "[Baylor Tutoring Center, 2021](#baylor_tutoring_center_2021)"</v>
      </c>
      <c r="T25" s="76" t="str">
        <f t="shared" si="5"/>
        <v xml:space="preserve">    ref_intext_baylor_tutoring_center_2021: "Baylor Tutoring Center, 2021"</v>
      </c>
      <c r="U25" s="76" t="str">
        <f t="shared" si="1"/>
        <v xml:space="preserve">    ref_bib_baylor_tutoring_center_2021: "Baylor Tutoring Center. (2021, July 31). *Species Diversity and Species Richness* [Video]. YouTube. &lt;https://www.youtube.com/watch?v=UXJ0r4hjbqI&gt;"</v>
      </c>
      <c r="V25" s="76"/>
    </row>
    <row r="26" spans="1:22" ht="15.75">
      <c r="A26" s="76"/>
      <c r="B26" s="90" t="b">
        <v>1</v>
      </c>
      <c r="C26" s="90" t="b">
        <v>0</v>
      </c>
      <c r="D26" s="90" t="b">
        <v>0</v>
      </c>
      <c r="E26" s="76" t="s">
        <v>3363</v>
      </c>
      <c r="F26" s="76" t="s">
        <v>4000</v>
      </c>
      <c r="G26" s="76" t="s">
        <v>3999</v>
      </c>
      <c r="H26" s="76" t="s">
        <v>3999</v>
      </c>
      <c r="I26" s="76" t="b">
        <v>1</v>
      </c>
      <c r="J26" s="78" t="s">
        <v>3998</v>
      </c>
      <c r="K26" s="77" t="str">
        <f t="shared" si="2"/>
        <v>[Bayne,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&lt;https://open.alberta.ca/publications/9781460151341&gt;]{#bayne_et_al_2021}&lt;br&gt;&lt;br&gt;</v>
      </c>
      <c r="L26" s="78" t="s">
        <v>4112</v>
      </c>
      <c r="M26" s="76" t="s">
        <v>4489</v>
      </c>
      <c r="N26" s="77" t="str">
        <f t="shared" si="6"/>
        <v>[Bayne,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&lt;i&gt;Oil Sands Monitoring Program: A Before-After Dose- Response Terrestrial Biological Monitoring Framework for the Oil Sands&lt;/i&gt;. (OSM Technical Report Series No. 7). &lt;a target="_blank" href="https://open.alberta.ca/publications/9781460151341"&gt;{https://open.alberta.ca/publications/9781460151341}]{#bayne_et_al_2021}&lt;br&gt;&lt;br&gt;</v>
      </c>
      <c r="O26" s="76" t="s">
        <v>3997</v>
      </c>
      <c r="P26" s="76" t="s">
        <v>1016</v>
      </c>
      <c r="Q26" s="76" t="str">
        <f t="shared" si="0"/>
        <v>{{ ref_intext_bayne_et_al_2021 }}</v>
      </c>
      <c r="R26" s="76" t="str">
        <f t="shared" si="3"/>
        <v>{{ ref_bib_bayne_et_al_2021 }}</v>
      </c>
      <c r="S26" s="76" t="str">
        <f t="shared" si="4"/>
        <v xml:space="preserve">    ref_intext_bayne_et_al_2021: "[Bayne et al., 2021](#bayne_et_al_2021)"</v>
      </c>
      <c r="T26" s="76" t="str">
        <f t="shared" si="5"/>
        <v xml:space="preserve">    ref_intext_bayne_et_al_2021: "Bayne et al., 2021"</v>
      </c>
      <c r="U26" s="76" t="str">
        <f t="shared" si="1"/>
        <v xml:space="preserve">    ref_bib_bayne_et_al_2021: "Bayne, E., Dennett, J., Dooley, J., Kohler, M., Ball, J., Bidwell, M., Braid, A., Chetelat, J., Dillegeard, E., Farr, D., Fisher, J., Freemark, M., Foster, K., Godwin, C., Hebert, C., Huggard, D., McIssac, D., Narwani, T., Nielsen, S., Pauli, B., Prasad, S., Roberts, D., Slater, S., Song, S., Swanson, S., Thomas, P., Toms, J., Twitchell, C., White, S., Wyatt, F., &amp; Mundy, L. (2021). *Oil Sands Monitoring Program: A Before-After Dose- Response Terrestrial Biological Monitoring Framework for the Oil Sands*. (OSM Technical Report Series No. 7). &lt;https://open.alberta.ca/publications/9781460151341&gt;"</v>
      </c>
      <c r="V26" s="76"/>
    </row>
    <row r="27" spans="1:22" ht="15.75">
      <c r="A27" s="76"/>
      <c r="B27" s="90"/>
      <c r="C27" s="90"/>
      <c r="D27" s="90"/>
      <c r="E27" s="76" t="s">
        <v>3077</v>
      </c>
      <c r="F27" s="76" t="s">
        <v>3996</v>
      </c>
      <c r="G27" s="76" t="s">
        <v>3995</v>
      </c>
      <c r="H27" s="76" t="s">
        <v>3995</v>
      </c>
      <c r="I27" s="76" t="b">
        <v>1</v>
      </c>
      <c r="J27" s="78" t="s">
        <v>3994</v>
      </c>
      <c r="K27" s="77" t="str">
        <f t="shared" si="2"/>
        <v>[Becker, M. (2024, June 4-6). *Comparisons between moose densities with aerial surveys and integrated camera projects.* [Conference presentation]. Government of Alberta Ungulate Monitoring Methods Workshop, Edmonton, AB, Canada. &lt;https://ab-rcsc.github.io/GOA_Ungulate-monitoring-methods-workshop/1_pages/3_Speaker-Bios.html&gt;]{#becker_2024}&lt;br&gt;&lt;br&gt;</v>
      </c>
      <c r="L27" s="78" t="s">
        <v>4112</v>
      </c>
      <c r="M27" s="76" t="s">
        <v>4490</v>
      </c>
      <c r="N27" s="77" t="str">
        <f t="shared" si="6"/>
        <v>[Becker, M. (2024, June 4-6). &lt;i&gt;Comparisons between moose densities with aerial surveys and integrated camera projects.&lt;/i&gt; [Conference presentation]. Government of Alberta Ungulate Monitoring Methods Workshop, Edmonton, AB, Canada. &lt;a target="_blank" href="https://ab-rcsc.github.io/GOA_Ungulate-monitoring-methods-workshop/1_pages/3_Speaker-Bios.html"&gt;{https://ab-rcsc.github.io/GOA_Ungulate-monitoring-methods-workshop/1_pages/3_Speaker-Bios.html}]{#becker_2024}&lt;br&gt;&lt;br&gt;</v>
      </c>
      <c r="O27" s="76" t="s">
        <v>3993</v>
      </c>
      <c r="P27" s="76" t="s">
        <v>1016</v>
      </c>
      <c r="Q27" s="76" t="str">
        <f t="shared" si="0"/>
        <v>{{ ref_intext_becker_2024 }}</v>
      </c>
      <c r="R27" s="76" t="str">
        <f t="shared" si="3"/>
        <v>{{ ref_bib_becker_2024 }}</v>
      </c>
      <c r="S27" s="76" t="str">
        <f t="shared" si="4"/>
        <v xml:space="preserve">    ref_intext_becker_2024: "[Becker, 2024](#becker_2024)"</v>
      </c>
      <c r="T27" s="76" t="str">
        <f t="shared" si="5"/>
        <v xml:space="preserve">    ref_intext_becker_2024: "Becker, 2024"</v>
      </c>
      <c r="U27" s="76" t="str">
        <f t="shared" si="1"/>
        <v xml:space="preserve">    ref_bib_becker_2024: "Becker, M. (2024, June 4-6). *Comparisons between moose densities with aerial surveys and integrated camera projects.* [Conference presentation]. Government of Alberta Ungulate Monitoring Methods Workshop, Edmonton, AB, Canada. &lt;https://ab-rcsc.github.io/GOA_Ungulate-monitoring-methods-workshop/1_pages/3_Speaker-Bios.html&gt;"</v>
      </c>
      <c r="V27" s="76"/>
    </row>
    <row r="28" spans="1:22" ht="15.75">
      <c r="A28" s="76"/>
      <c r="B28" s="90"/>
      <c r="C28" s="90"/>
      <c r="D28" s="90"/>
      <c r="E28" s="76" t="s">
        <v>2393</v>
      </c>
      <c r="F28" s="76" t="s">
        <v>3992</v>
      </c>
      <c r="G28" s="76" t="s">
        <v>3988</v>
      </c>
      <c r="H28" s="76"/>
      <c r="I28" s="76" t="b">
        <v>1</v>
      </c>
      <c r="J28" s="78" t="s">
        <v>3991</v>
      </c>
      <c r="K28" s="77" t="str">
        <f t="shared" si="2"/>
        <v>[Becker, M. Huggard, D. J., &amp; Alberta Biodiversity Monitoring Institute [ABMI]. (2020). *abmi.camera.extras.* R package version 0.0.1. &lt;https://mabecker89.github.io/abmi.camera.extras&gt;]{#becker_et_al_2020}&lt;br&gt;&lt;br&gt;</v>
      </c>
      <c r="L28" s="78" t="s">
        <v>4112</v>
      </c>
      <c r="M28" s="77" t="s">
        <v>4491</v>
      </c>
      <c r="N28" s="77" t="str">
        <f t="shared" si="6"/>
        <v>[Becker, M. Huggard, D. J., &amp; Alberta Biodiversity Monitoring Institute [ABMI]. (2020). &lt;i&gt;abmi.camera.extras.&lt;/i&gt; R package version 0.0.1. &lt;a target="_blank" href="https://mabecker89.github.io/abmi.camera.extras"&gt;{https://mabecker89.github.io/abmi.camera.extras}]{#becker_et_al_2020}&lt;br&gt;&lt;br&gt;</v>
      </c>
      <c r="O28" s="77" t="s">
        <v>3990</v>
      </c>
      <c r="P28" s="76" t="s">
        <v>1016</v>
      </c>
      <c r="Q28" s="76" t="str">
        <f t="shared" si="0"/>
        <v>{{ ref_intext_becker_et_al_2020 }}</v>
      </c>
      <c r="R28" s="76" t="str">
        <f t="shared" si="3"/>
        <v>{{ ref_bib_becker_et_al_2020 }}</v>
      </c>
      <c r="S28" s="76" t="str">
        <f t="shared" si="4"/>
        <v xml:space="preserve">    ref_intext_becker_et_al_2020: "[Becker et al., 2021](#becker_et_al_2020)"</v>
      </c>
      <c r="T28" s="76" t="str">
        <f t="shared" si="5"/>
        <v xml:space="preserve">    ref_intext_becker_et_al_2020: "Becker et al., 2021"</v>
      </c>
      <c r="U28" s="76" t="str">
        <f t="shared" si="1"/>
        <v xml:space="preserve">    ref_bib_becker_et_al_2020: "Becker, M. Huggard, D. J., &amp; Alberta Biodiversity Monitoring Institute [ABMI]. (2020). *abmi.camera.extras.* R package version 0.0.1. &lt;https://mabecker89.github.io/abmi.camera.extras&gt;"</v>
      </c>
      <c r="V28" s="77"/>
    </row>
    <row r="29" spans="1:22" s="47" customFormat="1" ht="15.75">
      <c r="A29" s="76"/>
      <c r="B29" s="90"/>
      <c r="C29" s="90"/>
      <c r="D29" s="90"/>
      <c r="E29" s="76" t="s">
        <v>2097</v>
      </c>
      <c r="F29" s="76" t="s">
        <v>3989</v>
      </c>
      <c r="G29" s="76" t="s">
        <v>3988</v>
      </c>
      <c r="H29" s="76"/>
      <c r="I29" s="76" t="b">
        <v>1</v>
      </c>
      <c r="J29" s="78" t="s">
        <v>3987</v>
      </c>
      <c r="K29" s="77" t="str">
        <f t="shared" si="2"/>
        <v>[Becker, M. Huggard, D. J., &amp; Alberta Biodiversity Monitoring Institute [ABMI]. (2021).*Estimating animal density using TIFC (Time In Front of Camera).* &lt;https://github.com/mabecker89/tifc-method&gt;]{#becker_et_al_2021}&lt;br&gt;&lt;br&gt;</v>
      </c>
      <c r="L29" s="78" t="s">
        <v>4112</v>
      </c>
      <c r="M29" s="77" t="s">
        <v>4492</v>
      </c>
      <c r="N29" s="77" t="str">
        <f t="shared" si="6"/>
        <v>[Becker, M. Huggard, D. J., &amp; Alberta Biodiversity Monitoring Institute [ABMI]. (2021).&lt;i&gt;Estimating animal density using TIFC (Time In Front of Camera).&lt;/i&gt; &lt;a target="_blank" href="https://github.com/mabecker89/tifc-method"&gt;{https://github.com/mabecker89/tifc-method}]{#becker_et_al_2021}&lt;br&gt;&lt;br&gt;</v>
      </c>
      <c r="O29" s="77" t="s">
        <v>3986</v>
      </c>
      <c r="P29" s="76" t="s">
        <v>1016</v>
      </c>
      <c r="Q29" s="76" t="str">
        <f t="shared" si="0"/>
        <v>{{ ref_intext_becker_et_al_2021 }}</v>
      </c>
      <c r="R29" s="76" t="str">
        <f t="shared" si="3"/>
        <v>{{ ref_bib_becker_et_al_2021 }}</v>
      </c>
      <c r="S29" s="76" t="str">
        <f t="shared" si="4"/>
        <v xml:space="preserve">    ref_intext_becker_et_al_2021: "[Becker et al., 2021](#becker_et_al_2021)"</v>
      </c>
      <c r="T29" s="76" t="str">
        <f t="shared" si="5"/>
        <v xml:space="preserve">    ref_intext_becker_et_al_2021: "Becker et al., 2021"</v>
      </c>
      <c r="U29" s="76" t="str">
        <f t="shared" si="1"/>
        <v xml:space="preserve">    ref_bib_becker_et_al_2021: "Becker, M. Huggard, D. J., &amp; Alberta Biodiversity Monitoring Institute [ABMI]. (2021).*Estimating animal density using TIFC (Time In Front of Camera).* &lt;https://github.com/mabecker89/tifc-method&gt;"</v>
      </c>
      <c r="V29" s="77"/>
    </row>
    <row r="30" spans="1:22" s="47" customFormat="1" ht="15.75">
      <c r="A30" s="76"/>
      <c r="B30" s="90" t="b">
        <v>1</v>
      </c>
      <c r="C30" s="90" t="b">
        <v>1</v>
      </c>
      <c r="D30" s="90" t="b">
        <v>0</v>
      </c>
      <c r="E30" s="76" t="s">
        <v>2051</v>
      </c>
      <c r="F30" s="76" t="s">
        <v>3985</v>
      </c>
      <c r="G30" s="76" t="s">
        <v>3984</v>
      </c>
      <c r="H30" s="76" t="s">
        <v>3984</v>
      </c>
      <c r="I30" s="76" t="b">
        <v>1</v>
      </c>
      <c r="J30" s="78" t="s">
        <v>3983</v>
      </c>
      <c r="K30" s="77" t="str">
        <f t="shared" si="2"/>
        <v>[Becker, M., Huggard, D. J., Dickie, M., Warbington, C., Schieck, J., Herdman, E., Serrouya, R., &amp; Boutin, S. (2022). Applying and Testing a Novel Method to Estimate Animal Density from Motion-Triggered Cameras. *Ecosphere, 13*(4), 1-14. &lt;https://doi.org/10.1002/ecs2.4005&gt;]{#becker_et_al_2022}&lt;br&gt;&lt;br&gt;</v>
      </c>
      <c r="L30" s="78" t="s">
        <v>4112</v>
      </c>
      <c r="M30" s="77" t="s">
        <v>4493</v>
      </c>
      <c r="N30" s="77" t="str">
        <f t="shared" si="6"/>
        <v>[Becker, M., Huggard, D. J., Dickie, M., Warbington, C., Schieck, J., Herdman, E., Serrouya, R., &amp; Boutin, S. (2022). Applying and Testing a Novel Method to Estimate Animal Density from Motion-Triggered Cameras. &lt;i&gt;Ecosphere, 13&lt;/i&gt;(4), 1-14. &lt;a target="_blank" href="https://doi.org/10.1002/ecs2.4005"&gt;{https://doi.org/10.1002/ecs2.4005}]{#becker_et_al_2022}&lt;br&gt;&lt;br&gt;</v>
      </c>
      <c r="O30" s="77" t="s">
        <v>3982</v>
      </c>
      <c r="P30" s="76" t="s">
        <v>1016</v>
      </c>
      <c r="Q30" s="76" t="str">
        <f t="shared" si="0"/>
        <v>{{ ref_intext_becker_et_al_2022 }}</v>
      </c>
      <c r="R30" s="76" t="str">
        <f t="shared" si="3"/>
        <v>{{ ref_bib_becker_et_al_2022 }}</v>
      </c>
      <c r="S30" s="76" t="str">
        <f t="shared" si="4"/>
        <v xml:space="preserve">    ref_intext_becker_et_al_2022: "[Becker et al., 2022](#becker_et_al_2022)"</v>
      </c>
      <c r="T30" s="76" t="str">
        <f t="shared" si="5"/>
        <v xml:space="preserve">    ref_intext_becker_et_al_2022: "Becker et al., 2022"</v>
      </c>
      <c r="U30" s="76" t="str">
        <f t="shared" si="1"/>
        <v xml:space="preserve">    ref_bib_becker_et_al_2022: "Becker, M., Huggard, D. J., Dickie, M., Warbington, C., Schieck, J., Herdman, E., Serrouya, R., &amp; Boutin, S. (2022). Applying and Testing a Novel Method to Estimate Animal Density from Motion-Triggered Cameras. *Ecosphere, 13*(4), 1-14. &lt;https://doi.org/10.1002/ecs2.4005&gt;"</v>
      </c>
      <c r="V30" s="77"/>
    </row>
    <row r="31" spans="1:22" s="47" customFormat="1" ht="15.75">
      <c r="A31" s="76"/>
      <c r="B31" s="90" t="b">
        <v>1</v>
      </c>
      <c r="C31" s="90" t="b">
        <v>0</v>
      </c>
      <c r="D31" s="90" t="b">
        <v>0</v>
      </c>
      <c r="E31" s="76" t="s">
        <v>2051</v>
      </c>
      <c r="F31" s="76" t="s">
        <v>3981</v>
      </c>
      <c r="G31" s="76" t="s">
        <v>3980</v>
      </c>
      <c r="H31" s="76" t="s">
        <v>3979</v>
      </c>
      <c r="I31" s="76" t="b">
        <v>1</v>
      </c>
      <c r="J31" s="78" t="s">
        <v>3978</v>
      </c>
      <c r="K31" s="77" t="str">
        <f t="shared" si="2"/>
        <v>[Beery, S., Morris, D., &amp; Yang, S. (2019). Efficient Pipeline for Camera Trap Image Review. *Microsoft AI for Earth*. &lt;https://doi.org/10.48550/arXiv.1907.06772&gt;]{#beery_et_al_2019}&lt;br&gt;&lt;br&gt;</v>
      </c>
      <c r="L31" s="78" t="s">
        <v>4112</v>
      </c>
      <c r="M31" s="76" t="s">
        <v>4494</v>
      </c>
      <c r="N31" s="77" t="str">
        <f t="shared" si="6"/>
        <v>[Beery, S., Morris, D., &amp; Yang, S. (2019). Efficient Pipeline for Camera Trap Image Review. &lt;i&gt;Microsoft AI for Earth&lt;/i&gt;. &lt;a target="_blank" href="https://doi.org/10.48550/arXiv.1907.06772"&gt;{https://doi.org/10.48550/arXiv.1907.06772}]{#beery_et_al_2019}&lt;br&gt;&lt;br&gt;</v>
      </c>
      <c r="O31" s="76" t="s">
        <v>3977</v>
      </c>
      <c r="P31" s="76" t="s">
        <v>1016</v>
      </c>
      <c r="Q31" s="76" t="str">
        <f t="shared" si="0"/>
        <v>{{ ref_intext_beery_et_al_2019 }}</v>
      </c>
      <c r="R31" s="76" t="str">
        <f t="shared" si="3"/>
        <v>{{ ref_bib_beery_et_al_2019 }}</v>
      </c>
      <c r="S31" s="76" t="str">
        <f t="shared" si="4"/>
        <v xml:space="preserve">    ref_intext_beery_et_al_2019: "[Beery et al., 2019](#beery_et_al_2019)"</v>
      </c>
      <c r="T31" s="76" t="str">
        <f t="shared" si="5"/>
        <v xml:space="preserve">    ref_intext_beery_et_al_2019: "Beery et al., 2019"</v>
      </c>
      <c r="U31" s="76" t="str">
        <f t="shared" si="1"/>
        <v xml:space="preserve">    ref_bib_beery_et_al_2019: "Beery, S., Morris, D., &amp; Yang, S. (2019). Efficient Pipeline for Camera Trap Image Review. *Microsoft AI for Earth*. &lt;https://doi.org/10.48550/arXiv.1907.06772&gt;"</v>
      </c>
      <c r="V31" s="76"/>
    </row>
    <row r="32" spans="1:22" ht="15.75">
      <c r="A32" s="76"/>
      <c r="B32" s="90"/>
      <c r="C32" s="90"/>
      <c r="D32" s="90"/>
      <c r="E32" s="76" t="s">
        <v>2285</v>
      </c>
      <c r="F32" s="76" t="s">
        <v>3976</v>
      </c>
      <c r="G32" s="76" t="s">
        <v>3975</v>
      </c>
      <c r="H32" s="76"/>
      <c r="I32" s="76" t="b">
        <v>1</v>
      </c>
      <c r="J32" s="77" t="s">
        <v>3974</v>
      </c>
      <c r="K32" s="77" t="str">
        <f t="shared" si="2"/>
        <v>[Benedetti, A. (2024). *Visualizing Biodiversity in [U.S.] National Parks.* &lt;https://shiny.posit.co/r/gallery/life-sciences/biodiversity-national-parks&gt;]{#benedetti_2024}&lt;br&gt;&lt;br&gt;</v>
      </c>
      <c r="L32" s="78" t="s">
        <v>4112</v>
      </c>
      <c r="M32" s="76" t="s">
        <v>4495</v>
      </c>
      <c r="N32" s="77" t="str">
        <f t="shared" si="6"/>
        <v>[Benedetti, A. (2024). &lt;i&gt;Visualizing Biodiversity in [U.S.] National Parks.&lt;/i&gt; &lt;a target="_blank" href="https://shiny.posit.co/r/gallery/life-sciences/biodiversity-national-parks"&gt;{https://shiny.posit.co/r/gallery/life-sciences/biodiversity-national-parks}]{#benedetti_2024}&lt;br&gt;&lt;br&gt;</v>
      </c>
      <c r="O32" s="76" t="s">
        <v>3973</v>
      </c>
      <c r="P32" s="76" t="s">
        <v>1016</v>
      </c>
      <c r="Q32" s="76" t="str">
        <f t="shared" si="0"/>
        <v>{{ ref_intext_benedetti_2024 }}</v>
      </c>
      <c r="R32" s="76" t="str">
        <f t="shared" si="3"/>
        <v>{{ ref_bib_benedetti_2024 }}</v>
      </c>
      <c r="S32" s="76" t="str">
        <f t="shared" si="4"/>
        <v xml:space="preserve">    ref_intext_benedetti_2024: "[Benedetti, 2024](#benedetti_2024)"</v>
      </c>
      <c r="T32" s="76" t="str">
        <f t="shared" si="5"/>
        <v xml:space="preserve">    ref_intext_benedetti_2024: "Benedetti, 2024"</v>
      </c>
      <c r="U32" s="76" t="str">
        <f t="shared" si="1"/>
        <v xml:space="preserve">    ref_bib_benedetti_2024: "Benedetti, A. (2024). *Visualizing Biodiversity in [U.S.] National Parks.* &lt;https://shiny.posit.co/r/gallery/life-sciences/biodiversity-national-parks&gt;"</v>
      </c>
      <c r="V32" s="76"/>
    </row>
    <row r="33" spans="1:22" ht="15.75">
      <c r="A33" s="76"/>
      <c r="B33" s="90" t="b">
        <v>1</v>
      </c>
      <c r="C33" s="90" t="b">
        <v>0</v>
      </c>
      <c r="D33" s="90" t="b">
        <v>0</v>
      </c>
      <c r="E33" s="76" t="s">
        <v>2051</v>
      </c>
      <c r="F33" s="76" t="s">
        <v>3972</v>
      </c>
      <c r="G33" s="76" t="s">
        <v>3971</v>
      </c>
      <c r="H33" s="76" t="s">
        <v>3971</v>
      </c>
      <c r="I33" s="76" t="b">
        <v>1</v>
      </c>
      <c r="J33" s="78" t="s">
        <v>3970</v>
      </c>
      <c r="K33" s="77" t="str">
        <f t="shared" si="2"/>
        <v>[Bessone,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&lt;https://doi.org/10.1111/1365-2664.13602&gt;]{#bessone_et_al_2020}&lt;br&gt;&lt;br&gt;</v>
      </c>
      <c r="L33" s="78" t="s">
        <v>4112</v>
      </c>
      <c r="M33" s="76" t="s">
        <v>4496</v>
      </c>
      <c r="N33" s="77" t="str">
        <f t="shared" si="6"/>
        <v>[Bessone,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&lt;i&gt;Journal of Applied Ecology, 57&lt;/i&gt;(5), 963-974. &lt;a target="_blank" href="https://doi.org/10.1111/1365-2664.13602"&gt;{https://doi.org/10.1111/1365-2664.13602}]{#bessone_et_al_2020}&lt;br&gt;&lt;br&gt;</v>
      </c>
      <c r="O33" s="76" t="s">
        <v>3969</v>
      </c>
      <c r="P33" s="76" t="s">
        <v>1016</v>
      </c>
      <c r="Q33" s="76" t="str">
        <f t="shared" si="0"/>
        <v>{{ ref_intext_bessone_et_al_2020 }}</v>
      </c>
      <c r="R33" s="76" t="str">
        <f t="shared" si="3"/>
        <v>{{ ref_bib_bessone_et_al_2020 }}</v>
      </c>
      <c r="S33" s="76" t="str">
        <f t="shared" si="4"/>
        <v xml:space="preserve">    ref_intext_bessone_et_al_2020: "[Bessone et al., 2020](#bessone_et_al_2020)"</v>
      </c>
      <c r="T33" s="76" t="str">
        <f t="shared" si="5"/>
        <v xml:space="preserve">    ref_intext_bessone_et_al_2020: "Bessone et al., 2020"</v>
      </c>
      <c r="U33" s="76" t="str">
        <f t="shared" si="1"/>
        <v xml:space="preserve">    ref_bib_bessone_et_al_2020: "Bessone, M., Kühl, H. S., Hohmann, G., Herbinger, I., N'Goran, K. P., Asanzi, P., Da Costa, P. B., Dérozier, V., Fotsing, E. D. B., Beka, B. I., Iyomi, M. D., Iyatshi, I. B., Kafando, P., Kambere, M. A., Moundzoho, D. B., Wanzalire, M. L. K., Fruth, B., &amp; Michalski, F. (2020). Drawn out of the Shadows: Surveying Secretive Forest Species with Camera Trap Distance Sampling. *Journal of Applied Ecology, 57*(5), 963-974. &lt;https://doi.org/10.1111/1365-2664.13602&gt;"</v>
      </c>
      <c r="V33" s="76"/>
    </row>
    <row r="34" spans="1:22" ht="15.75">
      <c r="A34" s="76"/>
      <c r="B34" s="90"/>
      <c r="C34" s="90"/>
      <c r="D34" s="90"/>
      <c r="E34" s="76" t="s">
        <v>2097</v>
      </c>
      <c r="F34" s="76" t="s">
        <v>3968</v>
      </c>
      <c r="G34" s="76" t="s">
        <v>3967</v>
      </c>
      <c r="H34" s="76"/>
      <c r="I34" s="76" t="b">
        <v>1</v>
      </c>
      <c r="J34" s="78" t="s">
        <v>3966</v>
      </c>
      <c r="K34" s="77" t="str">
        <f t="shared" si="2"/>
        <v>[Bioninja (N.D.). *Biodiversity.* &lt;https://old-ib.bioninja.com.au/options/option-c-ecology-and-conser/c4-conservation-of-biodiver/biodiversity.html&gt;]{#bioninja_nd}&lt;br&gt;&lt;br&gt;</v>
      </c>
      <c r="L34" s="78" t="s">
        <v>4112</v>
      </c>
      <c r="M34" s="76" t="s">
        <v>4497</v>
      </c>
      <c r="N34" s="77" t="str">
        <f t="shared" si="6"/>
        <v>[Bioninja (N.D.). &lt;i&gt;Biodiversity&lt;/i&gt;. &lt;a target="_blank" href="https://old-ib.bioninja.com.au/options/option-c-ecology-and-conser/c4-conservation-of-biodiver/biodiversity.html"&gt;{https://old-ib.bioninja.com.au/options/option-c-ecology-and-conser/c4-conservation-of-biodiver/biodiversity.html}]{#bioninja_nd}&lt;br&gt;&lt;br&gt;</v>
      </c>
      <c r="O34" s="76" t="s">
        <v>3965</v>
      </c>
      <c r="P34" s="76" t="s">
        <v>1016</v>
      </c>
      <c r="Q34" s="76" t="str">
        <f t="shared" si="0"/>
        <v>{{ ref_intext_bioninja_nd }}</v>
      </c>
      <c r="R34" s="76" t="str">
        <f t="shared" si="3"/>
        <v>{{ ref_bib_bioninja_nd }}</v>
      </c>
      <c r="S34" s="76" t="str">
        <f t="shared" si="4"/>
        <v xml:space="preserve">    ref_intext_bioninja_nd: "[Bioninja, N.D.](#bioninja_nd)"</v>
      </c>
      <c r="T34" s="76" t="str">
        <f t="shared" si="5"/>
        <v xml:space="preserve">    ref_intext_bioninja_nd: "Bioninja, N.D."</v>
      </c>
      <c r="U34" s="76" t="str">
        <f t="shared" si="1"/>
        <v xml:space="preserve">    ref_bib_bioninja_nd: "Bioninja (N.D.). *Biodiversity.* &lt;https://old-ib.bioninja.com.au/options/option-c-ecology-and-conser/c4-conservation-of-biodiver/biodiversity.html&gt;"</v>
      </c>
      <c r="V34" s="76"/>
    </row>
    <row r="35" spans="1:22" ht="15.75">
      <c r="A35" s="76"/>
      <c r="B35" s="90" t="b">
        <v>1</v>
      </c>
      <c r="C35" s="90" t="b">
        <v>0</v>
      </c>
      <c r="D35" s="90" t="b">
        <v>0</v>
      </c>
      <c r="E35" s="76" t="s">
        <v>2051</v>
      </c>
      <c r="F35" s="76" t="s">
        <v>3964</v>
      </c>
      <c r="G35" s="76" t="s">
        <v>3963</v>
      </c>
      <c r="H35" s="76" t="s">
        <v>3963</v>
      </c>
      <c r="I35" s="76" t="b">
        <v>1</v>
      </c>
      <c r="J35" s="78" t="s">
        <v>3962</v>
      </c>
      <c r="K35" s="77" t="str">
        <f t="shared" si="2"/>
        <v>[Bischof, R., Dupont, P., Milleret, C., ChipperfIeld, J., &amp; Royle, J. A. (2020). Consequences of Ignoring Group Association in Spatial Capture-Recapture Analysis. *Wildlife Biology, 2020*(1). &lt;https://doi.org/10.2981/wlb.00649&gt;]{#bischof_et_al_2020}&lt;br&gt;&lt;br&gt;</v>
      </c>
      <c r="L35" s="78" t="s">
        <v>4112</v>
      </c>
      <c r="M35" s="76" t="s">
        <v>4498</v>
      </c>
      <c r="N35" s="77" t="str">
        <f t="shared" si="6"/>
        <v>[Bischof, R., Dupont, P., Milleret, C., ChipperfIeld, J., &amp; Royle, J. A. (2020). Consequences of Ignoring Group Association in Spatial Capture-Recapture Analysis. &lt;i&gt;Wildlife Biology, 2020&lt;/i&gt;(1). &lt;a target="_blank" href="https://doi.org/10.2981/wlb.00649"&gt;{https://doi.org/10.2981/wlb.00649}]{#bischof_et_al_2020}&lt;br&gt;&lt;br&gt;</v>
      </c>
      <c r="O35" s="76" t="s">
        <v>3961</v>
      </c>
      <c r="P35" s="76" t="s">
        <v>1016</v>
      </c>
      <c r="Q35" s="76" t="str">
        <f t="shared" si="0"/>
        <v>{{ ref_intext_bischof_et_al_2020 }}</v>
      </c>
      <c r="R35" s="76" t="str">
        <f t="shared" si="3"/>
        <v>{{ ref_bib_bischof_et_al_2020 }}</v>
      </c>
      <c r="S35" s="76" t="str">
        <f t="shared" si="4"/>
        <v xml:space="preserve">    ref_intext_bischof_et_al_2020: "[Bischof et al., 2020](#bischof_et_al_2020)"</v>
      </c>
      <c r="T35" s="76" t="str">
        <f t="shared" si="5"/>
        <v xml:space="preserve">    ref_intext_bischof_et_al_2020: "Bischof et al., 2020"</v>
      </c>
      <c r="U35" s="76" t="str">
        <f t="shared" si="1"/>
        <v xml:space="preserve">    ref_bib_bischof_et_al_2020: "Bischof, R., Dupont, P., Milleret, C., ChipperfIeld, J., &amp; Royle, J. A. (2020). Consequences of Ignoring Group Association in Spatial Capture-Recapture Analysis. *Wildlife Biology, 2020*(1). &lt;https://doi.org/10.2981/wlb.00649&gt;"</v>
      </c>
      <c r="V35" s="76"/>
    </row>
    <row r="36" spans="1:22" ht="15.75">
      <c r="A36" s="76"/>
      <c r="B36" s="90"/>
      <c r="C36" s="90"/>
      <c r="D36" s="90"/>
      <c r="E36" s="76" t="s">
        <v>2051</v>
      </c>
      <c r="F36" s="76" t="s">
        <v>3960</v>
      </c>
      <c r="G36" s="76" t="s">
        <v>3959</v>
      </c>
      <c r="H36" s="76" t="s">
        <v>3959</v>
      </c>
      <c r="I36" s="76" t="b">
        <v>1</v>
      </c>
      <c r="J36" s="78" t="s">
        <v>3958</v>
      </c>
      <c r="K36" s="77" t="str">
        <f t="shared" si="2"/>
        <v>[Blackburn, T., &amp; Gaston, K. (1999). The relationship between animal abundance and body size: A review of the mechanisms. In *A. Fitter &amp; D. Raffaelli (Eds.), Advances In Ecological Research, Vol 28*, 181-210. &lt;https://doi.org/10.1016/S0065-2504(08)60033-1&gt;]{#blackburn_gaston_1999}&lt;br&gt;&lt;br&gt;</v>
      </c>
      <c r="L36" s="78" t="s">
        <v>4112</v>
      </c>
      <c r="M36" s="76" t="s">
        <v>4499</v>
      </c>
      <c r="N36" s="77" t="str">
        <f t="shared" si="6"/>
        <v>[Blackburn, T., &amp; Gaston, K. (1999). The relationship between animal abundance and body size: A review of the mechanisms. In &lt;i&gt;A. Fitter &amp; D. Raffaelli (Eds.), Advances In Ecological Research, Vol 28&lt;/i&gt;, 181-210. &lt;a target="_blank" href="https://doi.org/10.1016/S0065-2504(08)60033-1"&gt;{https://doi.org/10.1016/S0065-2504(08)60033-1}]{#blackburn_gaston_1999}&lt;br&gt;&lt;br&gt;</v>
      </c>
      <c r="O36" s="76" t="s">
        <v>3957</v>
      </c>
      <c r="P36" s="76" t="s">
        <v>1016</v>
      </c>
      <c r="Q36" s="76" t="str">
        <f t="shared" si="0"/>
        <v>{{ ref_intext_blackburn_gaston_1999 }}</v>
      </c>
      <c r="R36" s="76" t="str">
        <f t="shared" si="3"/>
        <v>{{ ref_bib_blackburn_gaston_1999 }}</v>
      </c>
      <c r="S36" s="76" t="str">
        <f t="shared" si="4"/>
        <v xml:space="preserve">    ref_intext_blackburn_gaston_1999: "[Blackburn &amp; Gaston, 1999](#blackburn_gaston_1999)"</v>
      </c>
      <c r="T36" s="76" t="str">
        <f t="shared" si="5"/>
        <v xml:space="preserve">    ref_intext_blackburn_gaston_1999: "Blackburn &amp; Gaston, 1999"</v>
      </c>
      <c r="U36" s="76" t="str">
        <f t="shared" si="1"/>
        <v xml:space="preserve">    ref_bib_blackburn_gaston_1999: "Blackburn, T., &amp; Gaston, K. (1999). The relationship between animal abundance and body size: A review of the mechanisms. In *A. Fitter &amp; D. Raffaelli (Eds.), Advances In Ecological Research, Vol 28*, 181-210. &lt;https://doi.org/10.1016/S0065-2504(08)60033-1&gt;"</v>
      </c>
      <c r="V36" s="76"/>
    </row>
    <row r="37" spans="1:22" ht="15.75">
      <c r="A37" s="76"/>
      <c r="B37" s="90" t="b">
        <v>1</v>
      </c>
      <c r="C37" s="90" t="b">
        <v>0</v>
      </c>
      <c r="D37" s="90" t="b">
        <v>0</v>
      </c>
      <c r="E37" s="76" t="s">
        <v>2051</v>
      </c>
      <c r="F37" s="76" t="s">
        <v>3956</v>
      </c>
      <c r="G37" s="76" t="s">
        <v>3955</v>
      </c>
      <c r="H37" s="76" t="s">
        <v>3955</v>
      </c>
      <c r="I37" s="76" t="b">
        <v>1</v>
      </c>
      <c r="J37" s="78" t="s">
        <v>3954</v>
      </c>
      <c r="K37" s="77" t="str">
        <f t="shared" si="2"/>
        <v>[Blanc, L., Marboutin, E., Gatti, S., &amp; Gimenez, O. (2013). Abundance of Rare and Elusive Species: Empirical Investigation of Closed versus Spatially Explicit Capture-Recapture Models with Lynx as a Case Study. *Journal of Wildlife Management, 77*(2), 372-78. &lt;https://doi.org/10.1002/jwmg.453&gt;]{#blanc_et_al_2013}&lt;br&gt;&lt;br&gt;</v>
      </c>
      <c r="L37" s="78" t="s">
        <v>4112</v>
      </c>
      <c r="M37" s="76" t="s">
        <v>4500</v>
      </c>
      <c r="N37" s="77" t="str">
        <f t="shared" si="6"/>
        <v>[Blanc, L., Marboutin, E., Gatti, S., &amp; Gimenez, O. (2013). Abundance of Rare and Elusive Species: Empirical Investigation of Closed versus Spatially Explicit Capture-Recapture Models with Lynx as a Case Study. &lt;i&gt;Journal of Wildlife Management, 77&lt;/i&gt;(2), 372-78. &lt;a target="_blank" href="https://doi.org/10.1002/jwmg.453"&gt;{https://doi.org/10.1002/jwmg.453}]{#blanc_et_al_2013}&lt;br&gt;&lt;br&gt;</v>
      </c>
      <c r="O37" s="76" t="s">
        <v>3953</v>
      </c>
      <c r="P37" s="76" t="s">
        <v>1016</v>
      </c>
      <c r="Q37" s="76" t="str">
        <f t="shared" si="0"/>
        <v>{{ ref_intext_blanc_et_al_2013 }}</v>
      </c>
      <c r="R37" s="76" t="str">
        <f t="shared" si="3"/>
        <v>{{ ref_bib_blanc_et_al_2013 }}</v>
      </c>
      <c r="S37" s="76" t="str">
        <f t="shared" si="4"/>
        <v xml:space="preserve">    ref_intext_blanc_et_al_2013: "[Blanc et al., 2013](#blanc_et_al_2013)"</v>
      </c>
      <c r="T37" s="76" t="str">
        <f t="shared" si="5"/>
        <v xml:space="preserve">    ref_intext_blanc_et_al_2013: "Blanc et al., 2013"</v>
      </c>
      <c r="U37" s="76" t="str">
        <f t="shared" si="1"/>
        <v xml:space="preserve">    ref_bib_blanc_et_al_2013: "Blanc, L., Marboutin, E., Gatti, S., &amp; Gimenez, O. (2013). Abundance of Rare and Elusive Species: Empirical Investigation of Closed versus Spatially Explicit Capture-Recapture Models with Lynx as a Case Study. *Journal of Wildlife Management, 77*(2), 372-78. &lt;https://doi.org/10.1002/jwmg.453&gt;"</v>
      </c>
      <c r="V37" s="76"/>
    </row>
    <row r="38" spans="1:22" ht="15.75">
      <c r="A38" s="76"/>
      <c r="B38" s="90" t="b">
        <v>1</v>
      </c>
      <c r="C38" s="90" t="b">
        <v>0</v>
      </c>
      <c r="D38" s="90" t="b">
        <v>1</v>
      </c>
      <c r="E38" s="76" t="s">
        <v>2051</v>
      </c>
      <c r="F38" s="76" t="s">
        <v>3952</v>
      </c>
      <c r="G38" s="76" t="s">
        <v>3951</v>
      </c>
      <c r="H38" s="76" t="s">
        <v>3950</v>
      </c>
      <c r="I38" s="76" t="b">
        <v>1</v>
      </c>
      <c r="J38" s="78" t="s">
        <v>3949</v>
      </c>
      <c r="K38" s="77" t="str">
        <f t="shared" si="2"/>
        <v>[Blasco‐Moreno, A., Pérez‐Casany, M., Puig, P., Morante, M., Castells, E., &amp; O'Hara, R. B. (2019). What Does a Zero Mean? Understanding False, Random and Structural Zeros in Ecology. *Methods in Ecology and Evolution, 10*(7), 949-959. &lt;https://doi.org/10.1111/2041-210x.13185&gt;]{#blasco_moreno_et_al_2019}&lt;br&gt;&lt;br&gt;</v>
      </c>
      <c r="L38" s="78" t="s">
        <v>4112</v>
      </c>
      <c r="M38" s="76" t="s">
        <v>4501</v>
      </c>
      <c r="N38" s="77" t="str">
        <f t="shared" si="6"/>
        <v>[Blasco‐Moreno, A., Pérez‐Casany, M., Puig, P., Morante, M., Castells, E., &amp; O'Hara, R. B. (2019). What Does a Zero Mean? Understanding False, Random and Structural Zeros in Ecology. &lt;i&gt;Methods in Ecology and Evolution, 10&lt;/i&gt;(7), 949-959. &lt;a target="_blank" href="https://doi.org/10.1111/2041-210x.13185"&gt;{https://doi.org/10.1111/2041-210x.13185}]{#blasco_moreno_et_al_2019}&lt;br&gt;&lt;br&gt;</v>
      </c>
      <c r="O38" s="76" t="s">
        <v>3948</v>
      </c>
      <c r="P38" s="76" t="s">
        <v>1016</v>
      </c>
      <c r="Q38" s="76" t="str">
        <f t="shared" si="0"/>
        <v>{{ ref_intext_blasco_moreno_et_al_2019 }}</v>
      </c>
      <c r="R38" s="76" t="str">
        <f t="shared" si="3"/>
        <v>{{ ref_bib_blasco_moreno_et_al_2019 }}</v>
      </c>
      <c r="S38" s="76" t="str">
        <f t="shared" si="4"/>
        <v xml:space="preserve">    ref_intext_blasco_moreno_et_al_2019: "[Blasco-Moreno et al., 2019](#blasco_moreno_et_al_2019)"</v>
      </c>
      <c r="T38" s="76" t="str">
        <f t="shared" si="5"/>
        <v xml:space="preserve">    ref_intext_blasco_moreno_et_al_2019: "Blasco-Moreno et al., 2019"</v>
      </c>
      <c r="U38" s="76" t="str">
        <f t="shared" si="1"/>
        <v xml:space="preserve">    ref_bib_blasco_moreno_et_al_2019: "Blasco‐Moreno, A., Pérez‐Casany, M., Puig, P., Morante, M., Castells, E., &amp; O'Hara, R. B. (2019). What Does a Zero Mean? Understanding False, Random and Structural Zeros in Ecology. *Methods in Ecology and Evolution, 10*(7), 949-959. &lt;https://doi.org/10.1111/2041-210x.13185&gt;"</v>
      </c>
      <c r="V38" s="76"/>
    </row>
    <row r="39" spans="1:22" ht="15.75">
      <c r="A39" s="76"/>
      <c r="B39" s="90" t="b">
        <v>1</v>
      </c>
      <c r="C39" s="90" t="b">
        <v>0</v>
      </c>
      <c r="D39" s="90" t="b">
        <v>0</v>
      </c>
      <c r="E39" s="76" t="s">
        <v>2051</v>
      </c>
      <c r="F39" s="76" t="s">
        <v>3947</v>
      </c>
      <c r="G39" s="76" t="s">
        <v>3946</v>
      </c>
      <c r="H39" s="76" t="s">
        <v>3946</v>
      </c>
      <c r="I39" s="76" t="b">
        <v>1</v>
      </c>
      <c r="J39" s="78" t="s">
        <v>3945</v>
      </c>
      <c r="K39" s="77" t="str">
        <f t="shared" si="2"/>
        <v>[Bliss, C. I., &amp; Fisher, R. A. (1953). Fitting the Negative Binomial Distribution to Biological Data. *Biometrics, 9*(2), 176-200. &lt;https://doi.org/10.2307/3001850&gt;]{#bliss_fisher_1953}&lt;br&gt;&lt;br&gt;</v>
      </c>
      <c r="L39" s="78" t="s">
        <v>4112</v>
      </c>
      <c r="M39" s="76" t="s">
        <v>4502</v>
      </c>
      <c r="N39" s="77" t="str">
        <f t="shared" si="6"/>
        <v>[Bliss, C. I., &amp; Fisher, R. A. (1953). Fitting the Negative Binomial Distribution to Biological Data. &lt;i&gt;Biometrics, 9&lt;/i&gt;(2), 176-200. &lt;a target="_blank" href="https://doi.org/10.2307/3001850"&gt;{https://doi.org/10.2307/3001850}]{#bliss_fisher_1953}&lt;br&gt;&lt;br&gt;</v>
      </c>
      <c r="O39" s="76" t="s">
        <v>3944</v>
      </c>
      <c r="P39" s="76" t="s">
        <v>1016</v>
      </c>
      <c r="Q39" s="76" t="str">
        <f t="shared" si="0"/>
        <v>{{ ref_intext_bliss_fisher_1953 }}</v>
      </c>
      <c r="R39" s="76" t="str">
        <f t="shared" si="3"/>
        <v>{{ ref_bib_bliss_fisher_1953 }}</v>
      </c>
      <c r="S39" s="76" t="str">
        <f t="shared" si="4"/>
        <v xml:space="preserve">    ref_intext_bliss_fisher_1953: "[Bliss &amp; Fisher, 1953](#bliss_fisher_1953)"</v>
      </c>
      <c r="T39" s="76" t="str">
        <f t="shared" si="5"/>
        <v xml:space="preserve">    ref_intext_bliss_fisher_1953: "Bliss &amp; Fisher, 1953"</v>
      </c>
      <c r="U39" s="76" t="str">
        <f t="shared" si="1"/>
        <v xml:space="preserve">    ref_bib_bliss_fisher_1953: "Bliss, C. I., &amp; Fisher, R. A. (1953). Fitting the Negative Binomial Distribution to Biological Data. *Biometrics, 9*(2), 176-200. &lt;https://doi.org/10.2307/3001850&gt;"</v>
      </c>
      <c r="V39" s="76"/>
    </row>
    <row r="40" spans="1:22" ht="15.75">
      <c r="A40" s="76"/>
      <c r="B40" s="90" t="b">
        <v>1</v>
      </c>
      <c r="C40" s="90" t="b">
        <v>0</v>
      </c>
      <c r="D40" s="90" t="b">
        <v>0</v>
      </c>
      <c r="E40" s="76" t="s">
        <v>2051</v>
      </c>
      <c r="F40" s="76" t="s">
        <v>3943</v>
      </c>
      <c r="G40" s="76" t="s">
        <v>3942</v>
      </c>
      <c r="H40" s="76" t="s">
        <v>3942</v>
      </c>
      <c r="I40" s="76" t="b">
        <v>1</v>
      </c>
      <c r="J40" s="78" t="s">
        <v>3941</v>
      </c>
      <c r="K40" s="77" t="str">
        <f t="shared" si="2"/>
        <v>[Borcher, D. L., &amp; Marques, T. A. (2017). From Distance Sampling to Spatial Capture-Recapture. *Asta Advances In Statistical Analysis, 101*, 475-494. &lt;https://link.springer.com/article/10.1007/s10182-016-0287-7&gt;]{#borcher_marques_2017}&lt;br&gt;&lt;br&gt;</v>
      </c>
      <c r="L40" s="78" t="s">
        <v>4112</v>
      </c>
      <c r="M40" s="76" t="s">
        <v>4503</v>
      </c>
      <c r="N40" s="77" t="str">
        <f t="shared" si="6"/>
        <v>[Borcher, D. L., &amp; Marques, T. A. (2017). From Distance Sampling to Spatial Capture-Recapture. &lt;i&gt;Asta Advances In Statistical Analysis, 101&lt;/i&gt;, 475-494. &lt;a target="_blank" href="https://link.springer.com/article/10.1007/s10182-016-0287-7"&gt;{https://link.springer.com/article/10.1007/s10182-016-0287-7}]{#borcher_marques_2017}&lt;br&gt;&lt;br&gt;</v>
      </c>
      <c r="O40" s="76" t="s">
        <v>3940</v>
      </c>
      <c r="P40" s="76" t="s">
        <v>1016</v>
      </c>
      <c r="Q40" s="76" t="str">
        <f t="shared" si="0"/>
        <v>{{ ref_intext_borcher_marques_2017 }}</v>
      </c>
      <c r="R40" s="76" t="str">
        <f t="shared" si="3"/>
        <v>{{ ref_bib_borcher_marques_2017 }}</v>
      </c>
      <c r="S40" s="76" t="str">
        <f t="shared" si="4"/>
        <v xml:space="preserve">    ref_intext_borcher_marques_2017: "[Borcher &amp; Marques, 2017](#borcher_marques_2017)"</v>
      </c>
      <c r="T40" s="76" t="str">
        <f t="shared" si="5"/>
        <v xml:space="preserve">    ref_intext_borcher_marques_2017: "Borcher &amp; Marques, 2017"</v>
      </c>
      <c r="U40" s="76" t="str">
        <f t="shared" si="1"/>
        <v xml:space="preserve">    ref_bib_borcher_marques_2017: "Borcher, D. L., &amp; Marques, T. A. (2017). From Distance Sampling to Spatial Capture-Recapture. *Asta Advances In Statistical Analysis, 101*, 475-494. &lt;https://link.springer.com/article/10.1007/s10182-016-0287-7&gt;"</v>
      </c>
      <c r="V40" s="76"/>
    </row>
    <row r="41" spans="1:22" ht="15.75">
      <c r="A41" s="76"/>
      <c r="B41" s="90" t="b">
        <v>0</v>
      </c>
      <c r="C41" s="90" t="b">
        <v>0</v>
      </c>
      <c r="D41" s="90"/>
      <c r="E41" s="76" t="s">
        <v>2051</v>
      </c>
      <c r="F41" s="76" t="s">
        <v>3939</v>
      </c>
      <c r="G41" s="76" t="s">
        <v>3938</v>
      </c>
      <c r="H41" s="76" t="s">
        <v>3938</v>
      </c>
      <c r="I41" s="76" t="b">
        <v>1</v>
      </c>
      <c r="J41" s="78" t="s">
        <v>3937</v>
      </c>
      <c r="K41" s="77" t="str">
        <f t="shared" si="2"/>
        <v>[Borchers, D. (2012). A non-technical overview of spatially explicit capture-recapture models. *Journal of Ornithology, 152*(S2), 435-444. &lt;https://doi.org/10.1007/s10336-010-0583-z&gt;]{#borchers_2012}&lt;br&gt;&lt;br&gt;</v>
      </c>
      <c r="L41" s="78" t="s">
        <v>4112</v>
      </c>
      <c r="M41" s="76" t="s">
        <v>4504</v>
      </c>
      <c r="N41" s="77" t="str">
        <f t="shared" si="6"/>
        <v>[Borchers, D. (2012). A non-technical overview of spatially explicit capture-recapture models. &lt;i&gt;Journal of Ornithology, 152&lt;/i&gt;(S2), 435-444. &lt;a target="_blank" href="https://doi.org/10.1007/s10336-010-0583-z"&gt;{https://doi.org/10.1007/s10336-010-0583-z}]{#borchers_2012}&lt;br&gt;&lt;br&gt;</v>
      </c>
      <c r="O41" s="76" t="s">
        <v>3936</v>
      </c>
      <c r="P41" s="76" t="s">
        <v>1016</v>
      </c>
      <c r="Q41" s="76" t="str">
        <f t="shared" si="0"/>
        <v>{{ ref_intext_borchers_2012 }}</v>
      </c>
      <c r="R41" s="76" t="str">
        <f t="shared" si="3"/>
        <v>{{ ref_bib_borchers_2012 }}</v>
      </c>
      <c r="S41" s="76" t="str">
        <f t="shared" si="4"/>
        <v xml:space="preserve">    ref_intext_borchers_2012: "[Borchers, 2012](#borchers_2012)"</v>
      </c>
      <c r="T41" s="76" t="str">
        <f t="shared" si="5"/>
        <v xml:space="preserve">    ref_intext_borchers_2012: "Borchers, 2012"</v>
      </c>
      <c r="U41" s="76" t="str">
        <f t="shared" si="1"/>
        <v xml:space="preserve">    ref_bib_borchers_2012: "Borchers, D. (2012). A non-technical overview of spatially explicit capture-recapture models. *Journal of Ornithology, 152*(S2), 435-444. &lt;https://doi.org/10.1007/s10336-010-0583-z&gt;"</v>
      </c>
      <c r="V41" s="76"/>
    </row>
    <row r="42" spans="1:22" ht="15.75">
      <c r="A42" s="76"/>
      <c r="B42" s="90" t="b">
        <v>1</v>
      </c>
      <c r="C42" s="90" t="b">
        <v>0</v>
      </c>
      <c r="D42" s="90" t="b">
        <v>0</v>
      </c>
      <c r="E42" s="76" t="s">
        <v>2051</v>
      </c>
      <c r="F42" s="76" t="s">
        <v>3935</v>
      </c>
      <c r="G42" s="76" t="s">
        <v>3934</v>
      </c>
      <c r="H42" s="76" t="s">
        <v>3934</v>
      </c>
      <c r="I42" s="76" t="b">
        <v>1</v>
      </c>
      <c r="J42" s="78" t="s">
        <v>3933</v>
      </c>
      <c r="K42" s="77" t="str">
        <f t="shared" si="2"/>
        <v>[Borchers, D. L., &amp; Efford, M. G. (2008). Spatially Explicit Maximum Likelihood Methods for Capture-Recapture Studies. *Biometrics, 64*(2), 377-385. &lt;https://doi.org/10.1111/j.1541-0420.2007.00927.x&gt;]{#borchers_efford_2008}&lt;br&gt;&lt;br&gt;</v>
      </c>
      <c r="L42" s="78" t="s">
        <v>4112</v>
      </c>
      <c r="M42" s="76" t="s">
        <v>4505</v>
      </c>
      <c r="N42" s="77" t="str">
        <f t="shared" si="6"/>
        <v>[Borchers, D. L., &amp; Efford, M. G. (2008). Spatially Explicit Maximum Likelihood Methods for Capture-Recapture Studies. &lt;i&gt;Biometrics, 64&lt;/i&gt;(2), 377-385. &lt;a target="_blank" href="https://doi.org/10.1111/j.1541-0420.2007.00927.x"&gt;{https://doi.org/10.1111/j.1541-0420.2007.00927.x}]{#borchers_efford_2008}&lt;br&gt;&lt;br&gt;</v>
      </c>
      <c r="O42" s="76" t="s">
        <v>3932</v>
      </c>
      <c r="P42" s="76" t="s">
        <v>1016</v>
      </c>
      <c r="Q42" s="76" t="str">
        <f t="shared" si="0"/>
        <v>{{ ref_intext_borchers_efford_2008 }}</v>
      </c>
      <c r="R42" s="76" t="str">
        <f t="shared" si="3"/>
        <v>{{ ref_bib_borchers_efford_2008 }}</v>
      </c>
      <c r="S42" s="76" t="str">
        <f t="shared" si="4"/>
        <v xml:space="preserve">    ref_intext_borchers_efford_2008: "[Borchers &amp; Efford, 2008](#borchers_efford_2008)"</v>
      </c>
      <c r="T42" s="76" t="str">
        <f t="shared" si="5"/>
        <v xml:space="preserve">    ref_intext_borchers_efford_2008: "Borchers &amp; Efford, 2008"</v>
      </c>
      <c r="U42" s="76" t="str">
        <f t="shared" si="1"/>
        <v xml:space="preserve">    ref_bib_borchers_efford_2008: "Borchers, D. L., &amp; Efford, M. G. (2008). Spatially Explicit Maximum Likelihood Methods for Capture-Recapture Studies. *Biometrics, 64*(2), 377-385. &lt;https://doi.org/10.1111/j.1541-0420.2007.00927.x&gt;"</v>
      </c>
      <c r="V42" s="76"/>
    </row>
    <row r="43" spans="1:22" ht="15.75">
      <c r="A43" s="76"/>
      <c r="B43" s="90" t="b">
        <v>0</v>
      </c>
      <c r="C43" s="90" t="b">
        <v>0</v>
      </c>
      <c r="D43" s="90"/>
      <c r="E43" s="76" t="s">
        <v>2051</v>
      </c>
      <c r="F43" s="76" t="s">
        <v>3931</v>
      </c>
      <c r="G43" s="76" t="s">
        <v>3930</v>
      </c>
      <c r="H43" s="76" t="s">
        <v>3930</v>
      </c>
      <c r="I43" s="76" t="b">
        <v>1</v>
      </c>
      <c r="J43" s="78" t="s">
        <v>3929</v>
      </c>
      <c r="K43" s="77" t="str">
        <f t="shared" si="2"/>
        <v>[Borchers, D. L., Stevenson, B. C., Kidney, D., Thomas, L., &amp; Marques, T. A. (2015). A Unifying Model for Capture-Recapture and Distance Sampling Surveys of Wildlife Populations. *Journal of the American Statistical Association, 110*(509), 195-204. &lt;https://doi.org/10.1080/01621459.2014.893884&gt;]{#borchers_et_al_2015}&lt;br&gt;&lt;br&gt;</v>
      </c>
      <c r="L43" s="78" t="s">
        <v>4112</v>
      </c>
      <c r="M43" s="76" t="s">
        <v>4506</v>
      </c>
      <c r="N43" s="77" t="str">
        <f t="shared" si="6"/>
        <v>[Borchers, D. L., Stevenson, B. C., Kidney, D., Thomas, L., &amp; Marques, T. A. (2015). A Unifying Model for Capture-Recapture and Distance Sampling Surveys of Wildlife Populations. &lt;i&gt;Journal of the American Statistical Association, 110&lt;/i&gt;(509), 195-204. &lt;a target="_blank" href="https://doi.org/10.1080/01621459.2014.893884"&gt;{https://doi.org/10.1080/01621459.2014.893884}]{#borchers_et_al_2015}&lt;br&gt;&lt;br&gt;</v>
      </c>
      <c r="O43" s="76" t="s">
        <v>3928</v>
      </c>
      <c r="P43" s="76" t="s">
        <v>1016</v>
      </c>
      <c r="Q43" s="76" t="str">
        <f t="shared" si="0"/>
        <v>{{ ref_intext_borchers_et_al_2015 }}</v>
      </c>
      <c r="R43" s="76" t="str">
        <f t="shared" si="3"/>
        <v>{{ ref_bib_borchers_et_al_2015 }}</v>
      </c>
      <c r="S43" s="76" t="str">
        <f t="shared" si="4"/>
        <v xml:space="preserve">    ref_intext_borchers_et_al_2015: "[Borchers et al., 2015](#borchers_et_al_2015)"</v>
      </c>
      <c r="T43" s="76" t="str">
        <f t="shared" si="5"/>
        <v xml:space="preserve">    ref_intext_borchers_et_al_2015: "Borchers et al., 2015"</v>
      </c>
      <c r="U43" s="76" t="str">
        <f t="shared" si="1"/>
        <v xml:space="preserve">    ref_bib_borchers_et_al_2015: "Borchers, D. L., Stevenson, B. C., Kidney, D., Thomas, L., &amp; Marques, T. A. (2015). A Unifying Model for Capture-Recapture and Distance Sampling Surveys of Wildlife Populations. *Journal of the American Statistical Association, 110*(509), 195-204. &lt;https://doi.org/10.1080/01621459.2014.893884&gt;"</v>
      </c>
      <c r="V43" s="76"/>
    </row>
    <row r="44" spans="1:22" ht="15.75">
      <c r="A44" s="76"/>
      <c r="B44" s="90" t="b">
        <v>1</v>
      </c>
      <c r="C44" s="90" t="b">
        <v>1</v>
      </c>
      <c r="D44" s="90" t="b">
        <v>0</v>
      </c>
      <c r="E44" s="76" t="s">
        <v>2051</v>
      </c>
      <c r="F44" s="76" t="s">
        <v>3927</v>
      </c>
      <c r="G44" s="76" t="s">
        <v>3926</v>
      </c>
      <c r="H44" s="76" t="s">
        <v>3925</v>
      </c>
      <c r="I44" s="76" t="b">
        <v>1</v>
      </c>
      <c r="J44" s="78" t="s">
        <v>3924</v>
      </c>
      <c r="K44" s="77" t="str">
        <f t="shared" si="2"/>
        <v>[Bowkett, A. E., Rovero, F., &amp; Marshall, A. R. (2008). The use of camera-trap data to model habitat use by antelope species in the udzungwa mountain forests, tanzania. *African Journal of Ecology, 46*(4), 479-487. &lt;https://doi.org/10.1111/j.1365-2028.2007.00881.x&gt;]{#bowkett_et_al_2008}&lt;br&gt;&lt;br&gt;</v>
      </c>
      <c r="L44" s="78" t="s">
        <v>4112</v>
      </c>
      <c r="M44" s="76" t="s">
        <v>4507</v>
      </c>
      <c r="N44" s="77" t="str">
        <f t="shared" si="6"/>
        <v>[Bowkett, A. E., Rovero, F., &amp; Marshall, A. R. (2008). The use of camera-trap data to model habitat use by antelope species in the udzungwa mountain forests, tanzania. &lt;i&gt;African Journal of Ecology, 46&lt;/i&gt;(4), 479-487. &lt;a target="_blank" href="https://doi.org/10.1111/j.1365-2028.2007.00881.x"&gt;{https://doi.org/10.1111/j.1365-2028.2007.00881.x}]{#bowkett_et_al_2008}&lt;br&gt;&lt;br&gt;</v>
      </c>
      <c r="O44" s="76" t="s">
        <v>3923</v>
      </c>
      <c r="P44" s="76" t="s">
        <v>1016</v>
      </c>
      <c r="Q44" s="76" t="str">
        <f t="shared" si="0"/>
        <v>{{ ref_intext_bowkett_et_al_2008 }}</v>
      </c>
      <c r="R44" s="76" t="str">
        <f t="shared" si="3"/>
        <v>{{ ref_bib_bowkett_et_al_2008 }}</v>
      </c>
      <c r="S44" s="76" t="str">
        <f t="shared" si="4"/>
        <v xml:space="preserve">    ref_intext_bowkett_et_al_2008: "[Bowkett et al., 2008](#bowkett_et_al_2008)"</v>
      </c>
      <c r="T44" s="76" t="str">
        <f t="shared" si="5"/>
        <v xml:space="preserve">    ref_intext_bowkett_et_al_2008: "Bowkett et al., 2008"</v>
      </c>
      <c r="U44" s="76" t="str">
        <f t="shared" si="1"/>
        <v xml:space="preserve">    ref_bib_bowkett_et_al_2008: "Bowkett, A. E., Rovero, F., &amp; Marshall, A. R. (2008). The use of camera-trap data to model habitat use by antelope species in the udzungwa mountain forests, tanzania. *African Journal of Ecology, 46*(4), 479-487. &lt;https://doi.org/10.1111/j.1365-2028.2007.00881.x&gt;"</v>
      </c>
      <c r="V44" s="76"/>
    </row>
    <row r="45" spans="1:22" ht="15.75">
      <c r="A45" s="76"/>
      <c r="B45" s="90"/>
      <c r="C45" s="90"/>
      <c r="D45" s="90"/>
      <c r="E45" s="76" t="s">
        <v>2086</v>
      </c>
      <c r="F45" s="76" t="s">
        <v>3922</v>
      </c>
      <c r="G45" s="76" t="s">
        <v>3921</v>
      </c>
      <c r="H45" s="76" t="s">
        <v>3921</v>
      </c>
      <c r="I45" s="76" t="b">
        <v>1</v>
      </c>
      <c r="J45" s="78" t="s">
        <v>3920</v>
      </c>
      <c r="K45" s="77" t="str">
        <f t="shared" si="2"/>
        <v>[Brennan, L. A. (2019). *Quantitative Analyses in Wildlife Science*. Johns Hopkins University Press, Baltimore. &lt;https://www.press.jhu.edu/books/title/11858/quantitative-analyses-wildlife-science&gt;]{#brennan_2019}&lt;br&gt;&lt;br&gt;</v>
      </c>
      <c r="L45" s="78" t="s">
        <v>4112</v>
      </c>
      <c r="M45" s="76" t="s">
        <v>4508</v>
      </c>
      <c r="N45" s="77" t="str">
        <f t="shared" si="6"/>
        <v>[Brennan, L. A. (2019). &lt;i&gt;Quantitative Analyses in Wildlife Science&lt;/i&gt;. Johns Hopkins University Press, Baltimore. &lt;a target="_blank" href="https://www.press.jhu.edu/books/title/11858/quantitative-analyses-wildlife-science"&gt;{https://www.press.jhu.edu/books/title/11858/quantitative-analyses-wildlife-science}]{#brennan_2019}&lt;br&gt;&lt;br&gt;</v>
      </c>
      <c r="O45" s="76" t="s">
        <v>3919</v>
      </c>
      <c r="P45" s="76" t="s">
        <v>1016</v>
      </c>
      <c r="Q45" s="76" t="str">
        <f t="shared" si="0"/>
        <v>{{ ref_intext_brennan_2019 }}</v>
      </c>
      <c r="R45" s="76" t="str">
        <f t="shared" si="3"/>
        <v>{{ ref_bib_brennan_2019 }}</v>
      </c>
      <c r="S45" s="76" t="str">
        <f t="shared" si="4"/>
        <v xml:space="preserve">    ref_intext_brennan_2019: "[Brennan, 2019](#brennan_2019)"</v>
      </c>
      <c r="T45" s="76" t="str">
        <f t="shared" si="5"/>
        <v xml:space="preserve">    ref_intext_brennan_2019: "Brennan, 2019"</v>
      </c>
      <c r="U45" s="76" t="str">
        <f t="shared" si="1"/>
        <v xml:space="preserve">    ref_bib_brennan_2019: "Brennan, L. A. (2019). *Quantitative Analyses in Wildlife Science*. Johns Hopkins University Press, Baltimore. &lt;https://www.press.jhu.edu/books/title/11858/quantitative-analyses-wildlife-science&gt;"</v>
      </c>
      <c r="V45" s="76"/>
    </row>
    <row r="46" spans="1:22" ht="15.75">
      <c r="A46" s="76"/>
      <c r="B46" s="90" t="b">
        <v>1</v>
      </c>
      <c r="C46" s="90" t="b">
        <v>0</v>
      </c>
      <c r="D46" s="90" t="b">
        <v>0</v>
      </c>
      <c r="E46" s="76" t="s">
        <v>2051</v>
      </c>
      <c r="F46" s="76" t="s">
        <v>3918</v>
      </c>
      <c r="G46" s="76" t="s">
        <v>3917</v>
      </c>
      <c r="H46" s="76" t="s">
        <v>3917</v>
      </c>
      <c r="I46" s="76" t="b">
        <v>1</v>
      </c>
      <c r="J46" s="78" t="s">
        <v>3916</v>
      </c>
      <c r="K46" s="77" t="str">
        <f t="shared" si="2"/>
        <v>[Bridges, A. S., &amp; Noss, A. J. (2011). Behavior and Activity Patterns. In A. F. O'Connell, J. D. Nichols, &amp; K. U. Karanth (Eds.), *Camera Traps In Animal Ecology: Methods and Analyses* (pp. 57-70). Springer. &lt;https://doi.org/10.1007/978-4-431-99495-4&gt;]{#bridges_noss_2011}&lt;br&gt;&lt;br&gt;</v>
      </c>
      <c r="L46" s="78" t="s">
        <v>4112</v>
      </c>
      <c r="M46" s="76" t="s">
        <v>4509</v>
      </c>
      <c r="N46" s="77" t="str">
        <f t="shared" si="6"/>
        <v>[Bridges, A. S., &amp; Noss, A. J. (2011). Behavior and Activity Patterns. In A. F. O'Connell, J. D. Nichols, &amp; K. U. Karanth (Eds.), &lt;i&gt;Camera Traps In Animal Ecology: Methods and Analyses&lt;/i&gt; (pp. 57-70). Springer. &lt;a target="_blank" href="https://doi.org/10.1007/978-4-431-99495-4"&gt;{https://doi.org/10.1007/978-4-431-99495-4}]{#bridges_noss_2011}&lt;br&gt;&lt;br&gt;</v>
      </c>
      <c r="O46" s="76" t="s">
        <v>2800</v>
      </c>
      <c r="P46" s="76" t="s">
        <v>1016</v>
      </c>
      <c r="Q46" s="76" t="str">
        <f t="shared" si="0"/>
        <v>{{ ref_intext_bridges_noss_2011 }}</v>
      </c>
      <c r="R46" s="76" t="str">
        <f t="shared" si="3"/>
        <v>{{ ref_bib_bridges_noss_2011 }}</v>
      </c>
      <c r="S46" s="76" t="str">
        <f t="shared" si="4"/>
        <v xml:space="preserve">    ref_intext_bridges_noss_2011: "[Bridges &amp; Noss, 2011](#bridges_noss_2011)"</v>
      </c>
      <c r="T46" s="76" t="str">
        <f t="shared" si="5"/>
        <v xml:space="preserve">    ref_intext_bridges_noss_2011: "Bridges &amp; Noss, 2011"</v>
      </c>
      <c r="U46" s="76" t="str">
        <f t="shared" si="1"/>
        <v xml:space="preserve">    ref_bib_bridges_noss_2011: "Bridges, A. S., &amp; Noss, A. J. (2011). Behavior and Activity Patterns. In A. F. O'Connell, J. D. Nichols, &amp; K. U. Karanth (Eds.), *Camera Traps In Animal Ecology: Methods and Analyses* (pp. 57-70). Springer. &lt;https://doi.org/10.1007/978-4-431-99495-4&gt;"</v>
      </c>
      <c r="V46" s="76"/>
    </row>
    <row r="47" spans="1:22" ht="15.75">
      <c r="A47" s="76"/>
      <c r="B47" s="90"/>
      <c r="C47" s="90"/>
      <c r="D47" s="90"/>
      <c r="E47" s="76" t="s">
        <v>2051</v>
      </c>
      <c r="F47" s="76" t="s">
        <v>3915</v>
      </c>
      <c r="G47" s="76" t="s">
        <v>3914</v>
      </c>
      <c r="H47" s="76"/>
      <c r="I47" s="76" t="b">
        <v>1</v>
      </c>
      <c r="J47" s="78" t="s">
        <v>3913</v>
      </c>
      <c r="K47" s="77" t="str">
        <f t="shared" si="2"/>
        <v>[Broadley, K., Burton, A. C., Avgar, T., &amp; Boutin, S. (2019). Density‐dependent space use affects interpretation of camera trap detection rates. *Ecology and Evolution, 9*(24), 14031-14041. &lt;https://doi.org/10.1002/ece3.5840&gt;.]{#broadley_et_al_2019}&lt;br&gt;&lt;br&gt;</v>
      </c>
      <c r="L47" s="78" t="s">
        <v>4112</v>
      </c>
      <c r="M47" s="76" t="s">
        <v>4510</v>
      </c>
      <c r="N47" s="77" t="str">
        <f t="shared" si="6"/>
        <v>[Broadley, K., Burton, A. C., Avgar, T., &amp; Boutin, S. (2019). Density‐dependent space use affects interpretation of camera trap detection rates. &lt;i&gt;Ecology and Evolution, 9&lt;/i&gt;(24), 14031-14041. &lt;a target="_blank" href="https://doi.org/10.1002/ece3.5840."&gt;{https://doi.org/10.1002/ece3.5840.}]{#broadley_et_al_2019}&lt;br&gt;&lt;br&gt;</v>
      </c>
      <c r="O47" s="76" t="s">
        <v>3912</v>
      </c>
      <c r="P47" s="76" t="s">
        <v>1016</v>
      </c>
      <c r="Q47" s="76" t="str">
        <f t="shared" si="0"/>
        <v>{{ ref_intext_broadley_et_al_2019 }}</v>
      </c>
      <c r="R47" s="76" t="str">
        <f t="shared" si="3"/>
        <v>{{ ref_bib_broadley_et_al_2019 }}</v>
      </c>
      <c r="S47" s="76" t="str">
        <f t="shared" si="4"/>
        <v xml:space="preserve">    ref_intext_broadley_et_al_2019: "[Broadley et al., 2019](#broadley_et_al_2019)"</v>
      </c>
      <c r="T47" s="76" t="str">
        <f t="shared" si="5"/>
        <v xml:space="preserve">    ref_intext_broadley_et_al_2019: "Broadley et al., 2019"</v>
      </c>
      <c r="U47" s="76" t="str">
        <f t="shared" si="1"/>
        <v xml:space="preserve">    ref_bib_broadley_et_al_2019: "Broadley, K., Burton, A. C., Avgar, T., &amp; Boutin, S. (2019). Density‐dependent space use affects interpretation of camera trap detection rates. *Ecology and Evolution, 9*(24), 14031-14041. &lt;https://doi.org/10.1002/ece3.5840&gt;."</v>
      </c>
      <c r="V47" s="76"/>
    </row>
    <row r="48" spans="1:22" ht="15.75">
      <c r="A48" s="76"/>
      <c r="B48" s="90" t="b">
        <v>0</v>
      </c>
      <c r="C48" s="90" t="b">
        <v>0</v>
      </c>
      <c r="D48" s="90" t="b">
        <v>1</v>
      </c>
      <c r="E48" s="76" t="s">
        <v>2051</v>
      </c>
      <c r="F48" s="76" t="s">
        <v>3911</v>
      </c>
      <c r="G48" s="76" t="s">
        <v>3910</v>
      </c>
      <c r="H48" s="76" t="s">
        <v>3910</v>
      </c>
      <c r="I48" s="76" t="b">
        <v>1</v>
      </c>
      <c r="J48" s="78" t="s">
        <v>3909</v>
      </c>
      <c r="K48" s="77" t="str">
        <f t="shared" si="2"/>
        <v>[Brodie, J. F., Giordano, A. J., Zipkin, E. F., Bernard, H., Mohd‐Azlan, J., &amp; Ambu, L. (2015). Correlation and persistence of hunting and logging impacts on tropical rainforest mammals. *Conservation Biology, 29*(1), 110-121. &lt;https://doi.org/10.1111/cobi.12389&gt;]{#brodie_et_al_2015}&lt;br&gt;&lt;br&gt;</v>
      </c>
      <c r="L48" s="78" t="s">
        <v>4112</v>
      </c>
      <c r="M48" s="76" t="s">
        <v>4511</v>
      </c>
      <c r="N48" s="77" t="str">
        <f t="shared" si="6"/>
        <v>[Brodie, J. F., Giordano, A. J., Zipkin, E. F., Bernard, H., Mohd‐Azlan, J., &amp; Ambu, L. (2015). Correlation and persistence of hunting and logging impacts on tropical rainforest mammals. &lt;i&gt;Conservation Biology, 29&lt;/i&gt;(1), 110-121. &lt;a target="_blank" href="https://doi.org/10.1111/cobi.12389"&gt;{https://doi.org/10.1111/cobi.12389}]{#brodie_et_al_2015}&lt;br&gt;&lt;br&gt;</v>
      </c>
      <c r="O48" s="76" t="s">
        <v>3908</v>
      </c>
      <c r="P48" s="76" t="s">
        <v>1016</v>
      </c>
      <c r="Q48" s="76" t="str">
        <f t="shared" si="0"/>
        <v>{{ ref_intext_brodie_et_al_2015 }}</v>
      </c>
      <c r="R48" s="76" t="str">
        <f t="shared" si="3"/>
        <v>{{ ref_bib_brodie_et_al_2015 }}</v>
      </c>
      <c r="S48" s="76" t="str">
        <f t="shared" si="4"/>
        <v xml:space="preserve">    ref_intext_brodie_et_al_2015: "[Brodie et al., 2015](#brodie_et_al_2015)"</v>
      </c>
      <c r="T48" s="76" t="str">
        <f t="shared" si="5"/>
        <v xml:space="preserve">    ref_intext_brodie_et_al_2015: "Brodie et al., 2015"</v>
      </c>
      <c r="U48" s="76" t="str">
        <f t="shared" si="1"/>
        <v xml:space="preserve">    ref_bib_brodie_et_al_2015: "Brodie, J. F., Giordano, A. J., Zipkin, E. F., Bernard, H., Mohd‐Azlan, J., &amp; Ambu, L. (2015). Correlation and persistence of hunting and logging impacts on tropical rainforest mammals. *Conservation Biology, 29*(1), 110-121. &lt;https://doi.org/10.1111/cobi.12389&gt;"</v>
      </c>
      <c r="V48" s="76"/>
    </row>
    <row r="49" spans="1:22" ht="15.75">
      <c r="A49" s="76"/>
      <c r="B49" s="90" t="b">
        <v>0</v>
      </c>
      <c r="C49" s="90" t="b">
        <v>0</v>
      </c>
      <c r="D49" s="90" t="b">
        <v>1</v>
      </c>
      <c r="E49" s="76" t="s">
        <v>2051</v>
      </c>
      <c r="F49" s="76" t="s">
        <v>3907</v>
      </c>
      <c r="G49" s="76" t="s">
        <v>3906</v>
      </c>
      <c r="H49" s="76" t="s">
        <v>3906</v>
      </c>
      <c r="I49" s="76" t="b">
        <v>1</v>
      </c>
      <c r="J49" s="78" t="s">
        <v>3905</v>
      </c>
      <c r="K49" s="77" t="str">
        <f t="shared" si="2"/>
        <v>[Broekman, M. J. E., Hoeks, S., Freriks, R., Langendoen, M. M., Runge, K. M., Savenco, E., Ter Harmsel, R., Huijbregts, M. A. J., &amp; Tucker, M. A. (2023). HomeRange: A global database of mammalian home ranges. *Global Ecology and Biogeography, 32*(2), 198-205. &lt;https://doi.org/10.1111/geb.13625&gt;]{#broekman_et_al_2022}&lt;br&gt;&lt;br&gt;</v>
      </c>
      <c r="L49" s="78" t="s">
        <v>4112</v>
      </c>
      <c r="M49" s="76" t="s">
        <v>4512</v>
      </c>
      <c r="N49" s="77" t="str">
        <f t="shared" si="6"/>
        <v>[Broekman, M. J. E., Hoeks, S., Freriks, R., Langendoen, M. M., Runge, K. M., Savenco, E., Ter Harmsel, R., Huijbregts, M. A. J., &amp; Tucker, M. A. (2023). HomeRange: A global database of mammalian home ranges. &lt;i&gt;Global Ecology and Biogeography, 32&lt;/i&gt;(2), 198-205. &lt;a target="_blank" href="https://doi.org/10.1111/geb.13625"&gt;{https://doi.org/10.1111/geb.13625}]{#broekman_et_al_2022}&lt;br&gt;&lt;br&gt;</v>
      </c>
      <c r="O49" s="76" t="s">
        <v>3904</v>
      </c>
      <c r="P49" s="76" t="s">
        <v>1016</v>
      </c>
      <c r="Q49" s="76" t="str">
        <f t="shared" si="0"/>
        <v>{{ ref_intext_broekman_et_al_2022 }}</v>
      </c>
      <c r="R49" s="76" t="str">
        <f t="shared" si="3"/>
        <v>{{ ref_bib_broekman_et_al_2022 }}</v>
      </c>
      <c r="S49" s="76" t="str">
        <f t="shared" si="4"/>
        <v xml:space="preserve">    ref_intext_broekman_et_al_2022: "[Broekman et al., 2022](#broekman_et_al_2022)"</v>
      </c>
      <c r="T49" s="76" t="str">
        <f t="shared" si="5"/>
        <v xml:space="preserve">    ref_intext_broekman_et_al_2022: "Broekman et al., 2022"</v>
      </c>
      <c r="U49" s="76" t="str">
        <f t="shared" si="1"/>
        <v xml:space="preserve">    ref_bib_broekman_et_al_2022: "Broekman, M. J. E., Hoeks, S., Freriks, R., Langendoen, M. M., Runge, K. M., Savenco, E., Ter Harmsel, R., Huijbregts, M. A. J., &amp; Tucker, M. A. (2023). HomeRange: A global database of mammalian home ranges. *Global Ecology and Biogeography, 32*(2), 198-205. &lt;https://doi.org/10.1111/geb.13625&gt;"</v>
      </c>
      <c r="V49" s="76"/>
    </row>
    <row r="50" spans="1:22" ht="15.75" customHeight="1">
      <c r="A50" s="76"/>
      <c r="B50" s="90"/>
      <c r="C50" s="90"/>
      <c r="D50" s="90"/>
      <c r="E50" s="76"/>
      <c r="F50" s="12" t="s">
        <v>2044</v>
      </c>
      <c r="G50" s="76" t="s">
        <v>4102</v>
      </c>
      <c r="H50" s="76"/>
      <c r="I50" s="76"/>
      <c r="J50" s="88" t="s">
        <v>4101</v>
      </c>
      <c r="K50" s="77" t="str">
        <f t="shared" si="2"/>
        <v>[Brooks, M., Bolker, B., Kristensen, K., Maechler, M., Magnusson, A., Skaug, H., Nielsen, A., Berg, C., &amp; Van Bentham, K. (2017).*glmmTMB: Generalized Linear Mixed Models using Template Model Builder.* R package version 1.1.10. &lt;https://doi.org/10.32614/CRAN.package.glmmTMB&gt;]{#brooks_et_al_2017}&lt;br&gt;&lt;br&gt;</v>
      </c>
      <c r="L50" s="78" t="s">
        <v>4112</v>
      </c>
      <c r="M50" s="88" t="s">
        <v>4513</v>
      </c>
      <c r="N50" s="77" t="str">
        <f t="shared" si="6"/>
        <v>[Brooks, M., Bolker, B., Kristensen, K., Maechler, M., Magnusson, A., Skaug, H., Nielsen, A., Berg, C., &amp; Van Bentham, K. (2017).*glmmTMB: Generalized Linear Mixed Models using Template Model Builder.* R package version 1.1.10. &lt;a target="_blank" href="https://doi.org/10.32614/CRAN.package.glmmTMB"&gt;{https://doi.org/10.32614/CRAN.package.glmmTMB}}]{#brooks_et_al_2017}&lt;br&gt;&lt;br&gt;</v>
      </c>
      <c r="O50" s="76"/>
      <c r="P50" s="76"/>
      <c r="Q50" s="76"/>
      <c r="R50" s="76"/>
      <c r="S50" s="76"/>
      <c r="T50" s="76"/>
      <c r="U50" s="76"/>
      <c r="V50" s="76"/>
    </row>
    <row r="51" spans="1:22" ht="15.75">
      <c r="A51" s="76"/>
      <c r="B51" s="90" t="b">
        <v>0</v>
      </c>
      <c r="C51" s="90" t="b">
        <v>0</v>
      </c>
      <c r="D51" s="90"/>
      <c r="E51" s="76" t="s">
        <v>2051</v>
      </c>
      <c r="F51" s="76" t="s">
        <v>3903</v>
      </c>
      <c r="G51" s="76" t="s">
        <v>3902</v>
      </c>
      <c r="H51" s="76" t="s">
        <v>3901</v>
      </c>
      <c r="I51" s="76" t="b">
        <v>1</v>
      </c>
      <c r="J51" s="78" t="s">
        <v>3900</v>
      </c>
      <c r="K51" s="77" t="str">
        <f t="shared" si="2"/>
        <v>[Brownlee, M., Warbington, C., &amp; Boyce., M. (2022). Monitoring Sitatunga (*Tragelaphus Spekii*) Populations Using Camera Traps. *African Journal of Ecology, 60*(3), 377. &lt;https://doi.org/10.1111/aje.12972&gt;]{#brownlee_et_al_2022}&lt;br&gt;&lt;br&gt;</v>
      </c>
      <c r="L51" s="78" t="s">
        <v>4112</v>
      </c>
      <c r="M51" s="76" t="s">
        <v>4514</v>
      </c>
      <c r="N51" s="77" t="str">
        <f t="shared" si="6"/>
        <v>[Brownlee, M., Warbington, C., &amp; Boyce., M. (2022). Monitoring Sitatunga (&lt;i&gt;Tragelaphus Spekii&lt;i&gt;) Populations Using Camera Traps. &lt;i&gt;African Journal of Ecology, 60&lt;/i&gt;(3), 377. &lt;a target="_blank" href="https://doi.org/10.1111/aje.12972"&gt;{https://doi.org/10.1111/aje.12972}]{#brownlee_et_al_2022}&lt;br&gt;&lt;br&gt;</v>
      </c>
      <c r="O51" s="76" t="s">
        <v>3899</v>
      </c>
      <c r="P51" s="76" t="s">
        <v>1016</v>
      </c>
      <c r="Q51" s="76" t="str">
        <f t="shared" ref="Q51:Q114" si="7">"{{ ref_intext_"&amp;F51&amp;" }}"</f>
        <v>{{ ref_intext_brownlee_et_al_2022 }}</v>
      </c>
      <c r="R51" s="76" t="str">
        <f t="shared" ref="R51:R114" si="8">"{{ ref_bib_"&amp;F51&amp;" }}"</f>
        <v>{{ ref_bib_brownlee_et_al_2022 }}</v>
      </c>
      <c r="S51" s="76" t="str">
        <f t="shared" ref="S51:S114" si="9">"    ref_intext_"&amp;F51&amp;": "&amp;""""&amp;"["&amp;G51&amp;"](#"&amp;F51&amp;")"&amp;""""</f>
        <v xml:space="preserve">    ref_intext_brownlee_et_al_2022: "[Brownlee et al., 2022](#brownlee_et_al_2022)"</v>
      </c>
      <c r="T51" s="76" t="str">
        <f t="shared" ref="T51:T114" si="10">"    ref_intext_"&amp;F51&amp;": "&amp;""""&amp;G51&amp;""""</f>
        <v xml:space="preserve">    ref_intext_brownlee_et_al_2022: "Brownlee et al., 2022"</v>
      </c>
      <c r="U51" s="76" t="str">
        <f t="shared" ref="U51:U114" si="11">"    ref_bib_"&amp;F51&amp;": "&amp;""""&amp;J51&amp;""""</f>
        <v xml:space="preserve">    ref_bib_brownlee_et_al_2022: "Brownlee, M., Warbington, C., &amp; Boyce., M. (2022). Monitoring Sitatunga (*Tragelaphus Spekii*) Populations Using Camera Traps. *African Journal of Ecology, 60*(3), 377. &lt;https://doi.org/10.1111/aje.12972&gt;"</v>
      </c>
      <c r="V51" s="76"/>
    </row>
    <row r="52" spans="1:22" ht="15.75">
      <c r="A52" s="76"/>
      <c r="B52" s="90"/>
      <c r="C52" s="90"/>
      <c r="D52" s="90"/>
      <c r="E52" s="76" t="s">
        <v>2051</v>
      </c>
      <c r="F52" s="76" t="s">
        <v>3898</v>
      </c>
      <c r="G52" s="77" t="s">
        <v>3897</v>
      </c>
      <c r="H52" s="77" t="s">
        <v>3897</v>
      </c>
      <c r="I52" s="76" t="b">
        <v>1</v>
      </c>
      <c r="J52" s="78" t="s">
        <v>3896</v>
      </c>
      <c r="K52" s="77" t="str">
        <f t="shared" si="2"/>
        <v>[Buckland, S. T. (2006). Point-Transect Surveys for Songbirds: Robust Methodologies. *The American Ornithologists’ Union, 123*(2), 345-357. &lt;https://doi.org/10.1642/0004-8038(2006)123[345:PSFSRM]2.0.CO;2&gt;]{#buckland_2006}&lt;br&gt;&lt;br&gt;</v>
      </c>
      <c r="L52" s="78" t="s">
        <v>4112</v>
      </c>
      <c r="M52" s="76" t="s">
        <v>4515</v>
      </c>
      <c r="N52" s="77" t="str">
        <f t="shared" si="6"/>
        <v>[Buckland, S. T. (2006). Point-Transect Surveys for Songbirds: Robust Methodologies. &lt;i&gt;The American Ornithologists’ Union, 123&lt;/i&gt;(2), 345-357. &lt;a target="_blank" href="https://doi.org/10.1642/0004-8038(2006)123[345:PSFSRM]2.0.CO;2"&gt;{https://doi.org/10.1642/0004-8038(2006)123[345:PSFSRM]2.0.CO;2}]{#buckland_2006}&lt;br&gt;&lt;br&gt;</v>
      </c>
      <c r="O52" s="76" t="s">
        <v>3895</v>
      </c>
      <c r="P52" s="76" t="s">
        <v>1016</v>
      </c>
      <c r="Q52" s="76" t="str">
        <f t="shared" si="7"/>
        <v>{{ ref_intext_buckland_2006 }}</v>
      </c>
      <c r="R52" s="76" t="str">
        <f t="shared" si="8"/>
        <v>{{ ref_bib_buckland_2006 }}</v>
      </c>
      <c r="S52" s="76" t="str">
        <f t="shared" si="9"/>
        <v xml:space="preserve">    ref_intext_buckland_2006: "[Buckland, 2006](#buckland_2006)"</v>
      </c>
      <c r="T52" s="76" t="str">
        <f t="shared" si="10"/>
        <v xml:space="preserve">    ref_intext_buckland_2006: "Buckland, 2006"</v>
      </c>
      <c r="U52" s="76" t="str">
        <f t="shared" si="11"/>
        <v xml:space="preserve">    ref_bib_buckland_2006: "Buckland, S. T. (2006). Point-Transect Surveys for Songbirds: Robust Methodologies. *The American Ornithologists’ Union, 123*(2), 345-357. &lt;https://doi.org/10.1642/0004-8038(2006)123[345:PSFSRM]2.0.CO;2&gt;"</v>
      </c>
      <c r="V52" s="76"/>
    </row>
    <row r="53" spans="1:22" ht="15.75">
      <c r="A53" s="76"/>
      <c r="B53" s="90"/>
      <c r="C53" s="90"/>
      <c r="D53" s="90"/>
      <c r="E53" s="76" t="s">
        <v>2051</v>
      </c>
      <c r="F53" s="76" t="s">
        <v>3894</v>
      </c>
      <c r="G53" s="76" t="s">
        <v>3893</v>
      </c>
      <c r="H53" s="76" t="s">
        <v>3893</v>
      </c>
      <c r="I53" s="76" t="b">
        <v>1</v>
      </c>
      <c r="J53" s="78" t="s">
        <v>3892</v>
      </c>
      <c r="K53" s="77" t="str">
        <f t="shared" si="2"/>
        <v>[Buckland, S. T., D.R. Anderson, K.P. Burnham, &amp; J.L. Laake. (1998). *Distance Sampling: Estimating Abundance of Biological Populations*. Chapman &amp; Hall, London. &lt;https://doi.org/10.1007/978-94-011-1574-2&gt;]{#buckland_et_al_1993}&lt;br&gt;&lt;br&gt;</v>
      </c>
      <c r="L53" s="78" t="s">
        <v>4112</v>
      </c>
      <c r="M53" s="76" t="s">
        <v>4516</v>
      </c>
      <c r="N53" s="77" t="str">
        <f t="shared" si="6"/>
        <v>[Buckland, S. T., D.R. Anderson, K.P. Burnham, &amp; J.L. Laake. (1998). &lt;i&gt;Distance Sampling: Estimating Abundance of Biological Populations&lt;/i&gt;. Chapman &amp; Hall, London. &lt;a target="_blank" href="https://doi.org/10.1007/978-94-011-1574-2"&gt;{https://doi.org/10.1007/978-94-011-1574-2}]{#buckland_et_al_1993}&lt;br&gt;&lt;br&gt;</v>
      </c>
      <c r="O53" s="76" t="s">
        <v>3891</v>
      </c>
      <c r="P53" s="76" t="s">
        <v>1016</v>
      </c>
      <c r="Q53" s="76" t="str">
        <f t="shared" si="7"/>
        <v>{{ ref_intext_buckland_et_al_1993 }}</v>
      </c>
      <c r="R53" s="76" t="str">
        <f t="shared" si="8"/>
        <v>{{ ref_bib_buckland_et_al_1993 }}</v>
      </c>
      <c r="S53" s="76" t="str">
        <f t="shared" si="9"/>
        <v xml:space="preserve">    ref_intext_buckland_et_al_1993: "[Buckland et al., 1998](#buckland_et_al_1993)"</v>
      </c>
      <c r="T53" s="76" t="str">
        <f t="shared" si="10"/>
        <v xml:space="preserve">    ref_intext_buckland_et_al_1993: "Buckland et al., 1998"</v>
      </c>
      <c r="U53" s="76" t="str">
        <f t="shared" si="11"/>
        <v xml:space="preserve">    ref_bib_buckland_et_al_1993: "Buckland, S. T., D.R. Anderson, K.P. Burnham, &amp; J.L. Laake. (1998). *Distance Sampling: Estimating Abundance of Biological Populations*. Chapman &amp; Hall, London. &lt;https://doi.org/10.1007/978-94-011-1574-2&gt;"</v>
      </c>
      <c r="V53" s="76"/>
    </row>
    <row r="54" spans="1:22" ht="15.75">
      <c r="A54" s="76"/>
      <c r="B54" s="90"/>
      <c r="C54" s="90"/>
      <c r="D54" s="90"/>
      <c r="E54" s="76" t="s">
        <v>2051</v>
      </c>
      <c r="F54" s="76" t="s">
        <v>3890</v>
      </c>
      <c r="G54" s="76" t="s">
        <v>3889</v>
      </c>
      <c r="H54" s="76" t="s">
        <v>3889</v>
      </c>
      <c r="I54" s="76" t="b">
        <v>1</v>
      </c>
      <c r="J54" s="78" t="s">
        <v>3888</v>
      </c>
      <c r="K54" s="77" t="str">
        <f t="shared" si="2"/>
        <v>[Buckland, S. T., E. A. Rexstad, T. A. Marques, C. S. Oedekoven. (2015). *Mathematics and Statistics. Distance Sampling: Methods and Applications.* Springer International Publishing. &lt;https://doi.org/10.1007/978-3-319-19219-2&gt;]{#buckland_et_al_2015}&lt;br&gt;&lt;br&gt;</v>
      </c>
      <c r="L54" s="78" t="s">
        <v>4112</v>
      </c>
      <c r="M54" s="76" t="s">
        <v>4517</v>
      </c>
      <c r="N54" s="77" t="str">
        <f t="shared" si="6"/>
        <v>[Buckland, S. T., E. A. Rexstad, T. A. Marques, C. S. Oedekoven. (2015). &lt;i&gt;Mathematics and Statistics. Distance Sampling: Methods and Applications.&lt;/i&gt; Springer International Publishing. &lt;a target="_blank" href="https://doi.org/10.1007/978-3-319-19219-2"&gt;{https://doi.org/10.1007/978-3-319-19219-2}]{#buckland_et_al_2015}&lt;br&gt;&lt;br&gt;</v>
      </c>
      <c r="O54" s="76" t="s">
        <v>3887</v>
      </c>
      <c r="P54" s="76" t="s">
        <v>1016</v>
      </c>
      <c r="Q54" s="76" t="str">
        <f t="shared" si="7"/>
        <v>{{ ref_intext_buckland_et_al_2015 }}</v>
      </c>
      <c r="R54" s="76" t="str">
        <f t="shared" si="8"/>
        <v>{{ ref_bib_buckland_et_al_2015 }}</v>
      </c>
      <c r="S54" s="76" t="str">
        <f t="shared" si="9"/>
        <v xml:space="preserve">    ref_intext_buckland_et_al_2015: "[Buckland et al., 2015](#buckland_et_al_2015)"</v>
      </c>
      <c r="T54" s="76" t="str">
        <f t="shared" si="10"/>
        <v xml:space="preserve">    ref_intext_buckland_et_al_2015: "Buckland et al., 2015"</v>
      </c>
      <c r="U54" s="76" t="str">
        <f t="shared" si="11"/>
        <v xml:space="preserve">    ref_bib_buckland_et_al_2015: "Buckland, S. T., E. A. Rexstad, T. A. Marques, C. S. Oedekoven. (2015). *Mathematics and Statistics. Distance Sampling: Methods and Applications.* Springer International Publishing. &lt;https://doi.org/10.1007/978-3-319-19219-2&gt;"</v>
      </c>
      <c r="V54" s="76"/>
    </row>
    <row r="55" spans="1:22" ht="15.75">
      <c r="A55" s="76"/>
      <c r="B55" s="90" t="b">
        <v>1</v>
      </c>
      <c r="C55" s="90" t="b">
        <v>0</v>
      </c>
      <c r="D55" s="90" t="b">
        <v>0</v>
      </c>
      <c r="E55" s="76" t="s">
        <v>3363</v>
      </c>
      <c r="F55" s="76" t="s">
        <v>3886</v>
      </c>
      <c r="G55" s="76" t="s">
        <v>3885</v>
      </c>
      <c r="H55" s="76" t="s">
        <v>3885</v>
      </c>
      <c r="I55" s="76" t="b">
        <v>1</v>
      </c>
      <c r="J55" s="78" t="s">
        <v>3884</v>
      </c>
      <c r="K55" s="77" t="str">
        <f t="shared" si="2"/>
        <v>[Burgar, J. M. (2021). *Counting Elk Amongst the Trees: Improving the Accuracy of Roosevelt Elk Inventory via Modelling, Preliminary Report 2021*. Terrestrial Wildlife Resources, South Coast Resource Management, FLNRORD. (available upon request).]{#burgar_2021}&lt;br&gt;&lt;br&gt;</v>
      </c>
      <c r="L55" s="78" t="s">
        <v>4112</v>
      </c>
      <c r="M55" s="76" t="s">
        <v>4453</v>
      </c>
      <c r="N55" s="77" t="str">
        <f t="shared" si="6"/>
        <v>[Burgar, J. M. (2021). &lt;i&gt;Counting Elk Amongst the Trees: Improving the Accuracy of Roosevelt Elk Inventory via Modelling, Preliminary Report 2021&lt;/i&gt;. Terrestrial Wildlife Resources, South Coast Resource Management, FLNRORD. (available upon request).]{#burgar_2021}&lt;br&gt;&lt;br&gt;</v>
      </c>
      <c r="O55" s="76" t="s">
        <v>1016</v>
      </c>
      <c r="P55" s="76" t="s">
        <v>1016</v>
      </c>
      <c r="Q55" s="76" t="str">
        <f t="shared" si="7"/>
        <v>{{ ref_intext_burgar_2021 }}</v>
      </c>
      <c r="R55" s="76" t="str">
        <f t="shared" si="8"/>
        <v>{{ ref_bib_burgar_2021 }}</v>
      </c>
      <c r="S55" s="76" t="str">
        <f t="shared" si="9"/>
        <v xml:space="preserve">    ref_intext_burgar_2021: "[Burgar, 2021](#burgar_2021)"</v>
      </c>
      <c r="T55" s="76" t="str">
        <f t="shared" si="10"/>
        <v xml:space="preserve">    ref_intext_burgar_2021: "Burgar, 2021"</v>
      </c>
      <c r="U55" s="76" t="str">
        <f t="shared" si="11"/>
        <v xml:space="preserve">    ref_bib_burgar_2021: "Burgar, J. M. (2021). *Counting Elk Amongst the Trees: Improving the Accuracy of Roosevelt Elk Inventory via Modelling, Preliminary Report 2021*. Terrestrial Wildlife Resources, South Coast Resource Management, FLNRORD. (available upon request)."</v>
      </c>
      <c r="V55" s="76"/>
    </row>
    <row r="56" spans="1:22" ht="15.75">
      <c r="A56" s="76"/>
      <c r="B56" s="90"/>
      <c r="C56" s="90"/>
      <c r="D56" s="90"/>
      <c r="E56" s="76" t="s">
        <v>2051</v>
      </c>
      <c r="F56" s="76" t="s">
        <v>3879</v>
      </c>
      <c r="G56" s="76" t="s">
        <v>3878</v>
      </c>
      <c r="H56" s="77" t="s">
        <v>3877</v>
      </c>
      <c r="I56" s="76" t="b">
        <v>1</v>
      </c>
      <c r="J56" s="78" t="s">
        <v>3876</v>
      </c>
      <c r="K56" s="77" t="str">
        <f t="shared" si="2"/>
        <v>[Burgar, J. M., Burton, A. C., &amp; Fisher, J. T. (2019). The importance of considering multiple interacting species for conservation of species at risk. *Conservation Biology, 33*(3), 709-715. &lt;https://doi.org/10.1111/cobi.13233&gt;]{#burgar_et_al_2019}&lt;br&gt;&lt;br&gt;</v>
      </c>
      <c r="L56" s="78" t="s">
        <v>4112</v>
      </c>
      <c r="M56" s="76" t="s">
        <v>4519</v>
      </c>
      <c r="N56" s="77" t="str">
        <f t="shared" si="6"/>
        <v>[Burgar, J. M., Burton, A. C., &amp; Fisher, J. T. (2019). The importance of considering multiple interacting species for conservation of species at risk. &lt;i&gt;Conservation Biology, 33&lt;/i&gt;(3), 709-715. &lt;a target="_blank" href="https://doi.org/10.1111/cobi.13233"&gt;{https://doi.org/10.1111/cobi.13233}]{#burgar_et_al_2019}&lt;br&gt;&lt;br&gt;</v>
      </c>
      <c r="O56" s="76" t="s">
        <v>3875</v>
      </c>
      <c r="P56" s="76" t="s">
        <v>1016</v>
      </c>
      <c r="Q56" s="76" t="str">
        <f t="shared" si="7"/>
        <v>{{ ref_intext_burgar_et_al_2019 }}</v>
      </c>
      <c r="R56" s="76" t="str">
        <f t="shared" si="8"/>
        <v>{{ ref_bib_burgar_et_al_2019 }}</v>
      </c>
      <c r="S56" s="76" t="str">
        <f t="shared" si="9"/>
        <v xml:space="preserve">    ref_intext_burgar_et_al_2019: "[Burgar et al., 2019](#burgar_et_al_2019)"</v>
      </c>
      <c r="T56" s="76" t="str">
        <f t="shared" si="10"/>
        <v xml:space="preserve">    ref_intext_burgar_et_al_2019: "Burgar et al., 2019"</v>
      </c>
      <c r="U56" s="76" t="str">
        <f t="shared" si="11"/>
        <v xml:space="preserve">    ref_bib_burgar_et_al_2019: "Burgar, J. M., Burton, A. C., &amp; Fisher, J. T. (2019). The importance of considering multiple interacting species for conservation of species at risk. *Conservation Biology, 33*(3), 709-715. &lt;https://doi.org/10.1111/cobi.13233&gt;"</v>
      </c>
      <c r="V56" s="76"/>
    </row>
    <row r="57" spans="1:22" ht="15.75">
      <c r="A57" s="76"/>
      <c r="B57" s="90" t="b">
        <v>1</v>
      </c>
      <c r="C57" s="90" t="b">
        <v>0</v>
      </c>
      <c r="D57" s="90" t="b">
        <v>0</v>
      </c>
      <c r="E57" s="76" t="s">
        <v>2051</v>
      </c>
      <c r="F57" s="76" t="s">
        <v>3883</v>
      </c>
      <c r="G57" s="76" t="s">
        <v>3882</v>
      </c>
      <c r="H57" s="76" t="s">
        <v>3882</v>
      </c>
      <c r="I57" s="76" t="b">
        <v>1</v>
      </c>
      <c r="J57" s="78" t="s">
        <v>3881</v>
      </c>
      <c r="K57" s="77" t="str">
        <f t="shared" si="2"/>
        <v>[Burgar,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&lt;https://doi.org/10.1016/j.gecco.2018.e00411&gt;]{#burgar_et_al_2018}&lt;br&gt;&lt;br&gt;</v>
      </c>
      <c r="L57" s="78" t="s">
        <v>4112</v>
      </c>
      <c r="M57" s="76" t="s">
        <v>4520</v>
      </c>
      <c r="N57" s="77" t="str">
        <f t="shared" si="6"/>
        <v>[Burgar, J. M., Stewart, F. E. C., Volpe, J. P., Fisher, J. T., &amp; Burton, A. C. (2018). Estimating Density for species conservation: comparing camera trap spatial count models to genetic spatial capture-recapture models. &lt;i&gt;Global Ecology and Conservation, 15&lt;/i&gt;, Article e00411. &lt;a target="_blank" href="https://doi.org/10.1016/j.gecco.2018.e00411"&gt;{https://doi.org/10.1016/j.gecco.2018.e00411}]{#burgar_et_al_2018}&lt;br&gt;&lt;br&gt;</v>
      </c>
      <c r="O57" s="76" t="s">
        <v>3880</v>
      </c>
      <c r="P57" s="76" t="s">
        <v>1016</v>
      </c>
      <c r="Q57" s="76" t="str">
        <f t="shared" si="7"/>
        <v>{{ ref_intext_burgar_et_al_2018 }}</v>
      </c>
      <c r="R57" s="76" t="str">
        <f t="shared" si="8"/>
        <v>{{ ref_bib_burgar_et_al_2018 }}</v>
      </c>
      <c r="S57" s="76" t="str">
        <f t="shared" si="9"/>
        <v xml:space="preserve">    ref_intext_burgar_et_al_2018: "[Burgar et al., 2018](#burgar_et_al_2018)"</v>
      </c>
      <c r="T57" s="76" t="str">
        <f t="shared" si="10"/>
        <v xml:space="preserve">    ref_intext_burgar_et_al_2018: "Burgar et al., 2018"</v>
      </c>
      <c r="U57" s="76" t="str">
        <f t="shared" si="11"/>
        <v xml:space="preserve">    ref_bib_burgar_et_al_2018: "Burgar, J. M., Stewart, F. E. C., Volpe, J. P., Fisher, J. T., &amp; Burton, A. C. (2018). Estimating Density for species conservation: comparing camera trap spatial count models to genetic spatial capture-recapture models. *Global Ecology and Conservation, 15*, Article e00411. &lt;https://doi.org/10.1016/j.gecco.2018.e00411&gt;"</v>
      </c>
      <c r="V57" s="76"/>
    </row>
    <row r="58" spans="1:22" ht="15.75">
      <c r="A58" s="76"/>
      <c r="B58" s="90" t="b">
        <v>0</v>
      </c>
      <c r="C58" s="90" t="b">
        <v>1</v>
      </c>
      <c r="D58" s="90" t="b">
        <v>0</v>
      </c>
      <c r="E58" s="76" t="s">
        <v>2051</v>
      </c>
      <c r="F58" s="76" t="s">
        <v>3874</v>
      </c>
      <c r="G58" s="76" t="s">
        <v>3873</v>
      </c>
      <c r="H58" s="76" t="s">
        <v>3873</v>
      </c>
      <c r="I58" s="76" t="b">
        <v>1</v>
      </c>
      <c r="J58" s="78" t="s">
        <v>3872</v>
      </c>
      <c r="K58" s="77" t="str">
        <f t="shared" si="2"/>
        <v>[Burkholder, E. N., Jakes, A. F., Jones, P. F., Hebblewhite, M., &amp; Bishop, C. J. (2018). To Jump or Not to Jump: Mule Deer and White-Tailed Deer Fence Crossing Decisions. *Wildlife Society Bulletin, 42*(3), 420-429. &lt;https://doi.org/10.1002/wsb.898&gt;]{#burkholder_et_al_2018}&lt;br&gt;&lt;br&gt;</v>
      </c>
      <c r="L58" s="78" t="s">
        <v>4112</v>
      </c>
      <c r="M58" s="76" t="s">
        <v>4521</v>
      </c>
      <c r="N58" s="77" t="str">
        <f t="shared" si="6"/>
        <v>[Burkholder, E. N., Jakes, A. F., Jones, P. F., Hebblewhite, M., &amp; Bishop, C. J. (2018). To Jump or Not to Jump: Mule Deer and White-Tailed Deer Fence Crossing Decisions. &lt;i&gt;Wildlife Society Bulletin&lt;i&gt;, &lt;i&gt;42&lt;/i&gt;(3), 420-429. &lt;a target="_blank" href="https://doi.org/10.1002/wsb.898"&gt;{https://doi.org/10.1002/wsb.898}]{#burkholder_et_al_2018}&lt;br&gt;&lt;br&gt;</v>
      </c>
      <c r="O58" s="76" t="s">
        <v>3871</v>
      </c>
      <c r="P58" s="76" t="s">
        <v>1016</v>
      </c>
      <c r="Q58" s="76" t="str">
        <f t="shared" si="7"/>
        <v>{{ ref_intext_burkholder_et_al_2018 }}</v>
      </c>
      <c r="R58" s="76" t="str">
        <f t="shared" si="8"/>
        <v>{{ ref_bib_burkholder_et_al_2018 }}</v>
      </c>
      <c r="S58" s="76" t="str">
        <f t="shared" si="9"/>
        <v xml:space="preserve">    ref_intext_burkholder_et_al_2018: "[Burkholder et al., 2018](#burkholder_et_al_2018)"</v>
      </c>
      <c r="T58" s="76" t="str">
        <f t="shared" si="10"/>
        <v xml:space="preserve">    ref_intext_burkholder_et_al_2018: "Burkholder et al., 2018"</v>
      </c>
      <c r="U58" s="76" t="str">
        <f t="shared" si="11"/>
        <v xml:space="preserve">    ref_bib_burkholder_et_al_2018: "Burkholder, E. N., Jakes, A. F., Jones, P. F., Hebblewhite, M., &amp; Bishop, C. J. (2018). To Jump or Not to Jump: Mule Deer and White-Tailed Deer Fence Crossing Decisions. *Wildlife Society Bulletin, 42*(3), 420-429. &lt;https://doi.org/10.1002/wsb.898&gt;"</v>
      </c>
      <c r="V58" s="76"/>
    </row>
    <row r="59" spans="1:22" ht="15.75">
      <c r="A59" s="76"/>
      <c r="B59" s="90" t="b">
        <v>1</v>
      </c>
      <c r="C59" s="90" t="b">
        <v>0</v>
      </c>
      <c r="D59" s="90" t="b">
        <v>0</v>
      </c>
      <c r="E59" s="76" t="s">
        <v>2051</v>
      </c>
      <c r="F59" s="76" t="s">
        <v>3870</v>
      </c>
      <c r="G59" s="76" t="s">
        <v>3869</v>
      </c>
      <c r="H59" s="76" t="s">
        <v>3869</v>
      </c>
      <c r="I59" s="76" t="b">
        <v>1</v>
      </c>
      <c r="J59" s="78" t="s">
        <v>3868</v>
      </c>
      <c r="K59" s="77" t="str">
        <f t="shared" si="2"/>
        <v>[Burton, A. C., Neilson, E., Moreira, D., Ladle, A., Steenweg, R., Fisher, J. T., Bayne, E., Boutin, S., &amp; Stephens, P. (2015). Camera trap Trapping: A Review and Recommendations for Linking Surveys to Ecological Processes. *Journal of Applied Ecology, 52*(3), 675-685. &lt;https://doi.org/10.1111/1365-2664.12432&gt;]{#burton_et_al_2015}&lt;br&gt;&lt;br&gt;</v>
      </c>
      <c r="L59" s="78" t="s">
        <v>4112</v>
      </c>
      <c r="M59" s="76" t="s">
        <v>4522</v>
      </c>
      <c r="N59" s="77" t="str">
        <f t="shared" si="6"/>
        <v>[Burton, A. C., Neilson, E., Moreira, D., Ladle, A., Steenweg, R., Fisher, J. T., Bayne, E., Boutin, S., &amp; Stephens, P. (2015). Camera trap Trapping: A Review and Recommendations for Linking Surveys to Ecological Processes. &lt;i&gt;Journal of Applied Ecology&lt;i&gt;, &lt;i&gt;52&lt;/i&gt;(3), 675-685. &lt;a target="_blank" href="https://doi.org/10.1111/1365-2664.12432"&gt;{https://doi.org/10.1111/1365-2664.12432}]{#burton_et_al_2015}&lt;br&gt;&lt;br&gt;</v>
      </c>
      <c r="O59" s="76" t="s">
        <v>3867</v>
      </c>
      <c r="P59" s="76" t="s">
        <v>1016</v>
      </c>
      <c r="Q59" s="76" t="str">
        <f t="shared" si="7"/>
        <v>{{ ref_intext_burton_et_al_2015 }}</v>
      </c>
      <c r="R59" s="76" t="str">
        <f t="shared" si="8"/>
        <v>{{ ref_bib_burton_et_al_2015 }}</v>
      </c>
      <c r="S59" s="76" t="str">
        <f t="shared" si="9"/>
        <v xml:space="preserve">    ref_intext_burton_et_al_2015: "[Burton et al., 2015](#burton_et_al_2015)"</v>
      </c>
      <c r="T59" s="76" t="str">
        <f t="shared" si="10"/>
        <v xml:space="preserve">    ref_intext_burton_et_al_2015: "Burton et al., 2015"</v>
      </c>
      <c r="U59" s="76" t="str">
        <f t="shared" si="11"/>
        <v xml:space="preserve">    ref_bib_burton_et_al_2015: "Burton, A. C., Neilson, E., Moreira, D., Ladle, A., Steenweg, R., Fisher, J. T., Bayne, E., Boutin, S., &amp; Stephens, P. (2015). Camera trap Trapping: A Review and Recommendations for Linking Surveys to Ecological Processes. *Journal of Applied Ecology, 52*(3), 675-685. &lt;https://doi.org/10.1111/1365-2664.12432&gt;"</v>
      </c>
      <c r="V59" s="76"/>
    </row>
    <row r="60" spans="1:22" ht="15.75">
      <c r="A60" s="76"/>
      <c r="B60" s="90"/>
      <c r="C60" s="90"/>
      <c r="D60" s="90"/>
      <c r="E60" s="76" t="s">
        <v>2097</v>
      </c>
      <c r="F60" s="76" t="s">
        <v>3866</v>
      </c>
      <c r="G60" s="77" t="s">
        <v>3865</v>
      </c>
      <c r="H60" s="77" t="s">
        <v>3865</v>
      </c>
      <c r="I60" s="76" t="b">
        <v>1</v>
      </c>
      <c r="J60" s="76" t="s">
        <v>3864</v>
      </c>
      <c r="K60" s="77" t="str">
        <f t="shared" si="2"/>
        <v>[Byrne, M. &amp; Golden, J. (2021). *Occupancy Modeling.* &lt;https://kevintshoemaker.github.io/NRES-746/Occupancy.html&gt;]{#byrne_golden_2021}&lt;br&gt;&lt;br&gt;</v>
      </c>
      <c r="L60" s="78" t="s">
        <v>4112</v>
      </c>
      <c r="M60" s="76" t="s">
        <v>4523</v>
      </c>
      <c r="N60" s="77" t="str">
        <f t="shared" si="6"/>
        <v>[Byrne, M. &amp; Golden, J. (2021). &lt;i&gt;Occupancy Modeling.&lt;/i&gt; &lt;a target="_blank" href="https://kevintshoemaker.github.io/NRES-746/Occupancy.html"&gt;{https://kevintshoemaker.github.io/NRES-746/Occupancy.html}]{#byrne_golden_2021}&lt;br&gt;&lt;br&gt;</v>
      </c>
      <c r="O60" s="76" t="s">
        <v>3863</v>
      </c>
      <c r="P60" s="76" t="s">
        <v>1016</v>
      </c>
      <c r="Q60" s="76" t="str">
        <f t="shared" si="7"/>
        <v>{{ ref_intext_byrne_golden_2021 }}</v>
      </c>
      <c r="R60" s="76" t="str">
        <f t="shared" si="8"/>
        <v>{{ ref_bib_byrne_golden_2021 }}</v>
      </c>
      <c r="S60" s="76" t="str">
        <f t="shared" si="9"/>
        <v xml:space="preserve">    ref_intext_byrne_golden_2021: "[Byrne &amp; Golden, 2021](#byrne_golden_2021)"</v>
      </c>
      <c r="T60" s="76" t="str">
        <f t="shared" si="10"/>
        <v xml:space="preserve">    ref_intext_byrne_golden_2021: "Byrne &amp; Golden, 2021"</v>
      </c>
      <c r="U60" s="76" t="str">
        <f t="shared" si="11"/>
        <v xml:space="preserve">    ref_bib_byrne_golden_2021: "Byrne, M. &amp; Golden, J. (2021). *Occupancy Modeling.* &lt;https://kevintshoemaker.github.io/NRES-746/Occupancy.html&gt;"</v>
      </c>
      <c r="V60" s="76"/>
    </row>
    <row r="61" spans="1:22" ht="15.75">
      <c r="A61" s="76"/>
      <c r="B61" s="90"/>
      <c r="C61" s="90"/>
      <c r="D61" s="90"/>
      <c r="E61" s="76" t="s">
        <v>2393</v>
      </c>
      <c r="F61" s="77" t="s">
        <v>3862</v>
      </c>
      <c r="G61" s="76" t="s">
        <v>3861</v>
      </c>
      <c r="H61" s="76" t="s">
        <v>3861</v>
      </c>
      <c r="I61" s="76" t="b">
        <v>1</v>
      </c>
      <c r="J61" s="78" t="s">
        <v>3860</v>
      </c>
      <c r="K61" s="77" t="str">
        <f t="shared" si="2"/>
        <v>[Campbell, A. (2024). *Package ‘overlap’*. R package version 0.3.9. &lt;https://cran.r-project.org/web/packages/overlap/index.html&gt;]{#campbell_2024}&lt;br&gt;&lt;br&gt;</v>
      </c>
      <c r="L61" s="78" t="s">
        <v>4112</v>
      </c>
      <c r="M61" s="76" t="s">
        <v>4524</v>
      </c>
      <c r="N61" s="77" t="str">
        <f t="shared" si="6"/>
        <v>[Campbell, A. (2024). &lt;i&gt;Package ‘overlap’&lt;/i&gt;. R package version 0.3.9. &lt;a target="_blank" href="https://cran.r-project.org/web/packages/overlap/index.html"&gt;{https://cran.r-project.org/web/packages/overlap/index.html}]{#campbell_2024}&lt;br&gt;&lt;br&gt;</v>
      </c>
      <c r="O61" s="76" t="s">
        <v>3859</v>
      </c>
      <c r="P61" s="76" t="s">
        <v>1016</v>
      </c>
      <c r="Q61" s="76" t="str">
        <f t="shared" si="7"/>
        <v>{{ ref_intext_campbell_2024 }}</v>
      </c>
      <c r="R61" s="76" t="str">
        <f t="shared" si="8"/>
        <v>{{ ref_bib_campbell_2024 }}</v>
      </c>
      <c r="S61" s="76" t="str">
        <f t="shared" si="9"/>
        <v xml:space="preserve">    ref_intext_campbell_2024: "[Campbell, 2024](#campbell_2024)"</v>
      </c>
      <c r="T61" s="76" t="str">
        <f t="shared" si="10"/>
        <v xml:space="preserve">    ref_intext_campbell_2024: "Campbell, 2024"</v>
      </c>
      <c r="U61" s="76" t="str">
        <f t="shared" si="11"/>
        <v xml:space="preserve">    ref_bib_campbell_2024: "Campbell, A. (2024). *Package ‘overlap’*. R package version 0.3.9. &lt;https://cran.r-project.org/web/packages/overlap/index.html&gt;"</v>
      </c>
      <c r="V61" s="76"/>
    </row>
    <row r="62" spans="1:22" ht="15.75">
      <c r="A62" s="76"/>
      <c r="B62" s="90"/>
      <c r="C62" s="90"/>
      <c r="D62" s="90"/>
      <c r="E62" s="76" t="s">
        <v>2092</v>
      </c>
      <c r="F62" s="76" t="s">
        <v>3858</v>
      </c>
      <c r="G62" s="76" t="s">
        <v>3857</v>
      </c>
      <c r="H62" s="76" t="s">
        <v>3857</v>
      </c>
      <c r="I62" s="76" t="b">
        <v>1</v>
      </c>
      <c r="J62" s="78" t="s">
        <v>4116</v>
      </c>
      <c r="K62" s="77" t="str">
        <f t="shared" si="2"/>
        <v>[Cao, A. (2021, Jun 14) *Hurdle models.* [Video]. YouTube. &lt;https://www.youtube.com/watch?v=q2NRQBcihQY&gt;]{#cao_2021}&lt;br&gt;&lt;br&gt;</v>
      </c>
      <c r="L62" s="78" t="s">
        <v>4112</v>
      </c>
      <c r="M62" s="76" t="s">
        <v>4525</v>
      </c>
      <c r="N62" s="77" t="str">
        <f t="shared" si="6"/>
        <v>[Cao, A. (2021, Jun 14) &lt;i&gt;Hurdle models.&lt;/i&gt; [Video]. YouTube. &lt;a target="_blank" href="https://www.youtube.com/watch?v=q2NRQBcihQY"&gt;{https://www.youtube.com/watch?v=q2NRQBcihQY}]{#cao_2021}&lt;br&gt;&lt;br&gt;</v>
      </c>
      <c r="O62" s="76" t="s">
        <v>3856</v>
      </c>
      <c r="P62" s="76" t="s">
        <v>1016</v>
      </c>
      <c r="Q62" s="76" t="str">
        <f t="shared" si="7"/>
        <v>{{ ref_intext_cao_2021 }}</v>
      </c>
      <c r="R62" s="76" t="str">
        <f t="shared" si="8"/>
        <v>{{ ref_bib_cao_2021 }}</v>
      </c>
      <c r="S62" s="76" t="str">
        <f t="shared" si="9"/>
        <v xml:space="preserve">    ref_intext_cao_2021: "[Cao (2021)](#cao_2021)"</v>
      </c>
      <c r="T62" s="76" t="str">
        <f t="shared" si="10"/>
        <v xml:space="preserve">    ref_intext_cao_2021: "Cao (2021)"</v>
      </c>
      <c r="U62" s="76" t="str">
        <f t="shared" si="11"/>
        <v xml:space="preserve">    ref_bib_cao_2021: "Cao, A. (2021, Jun 14) *Hurdle models.* [Video]. YouTube. &lt;https://www.youtube.com/watch?v=q2NRQBcihQY&gt;"</v>
      </c>
      <c r="V62" s="76"/>
    </row>
    <row r="63" spans="1:22" ht="15.75">
      <c r="A63" s="76"/>
      <c r="B63" s="90"/>
      <c r="C63" s="90"/>
      <c r="D63" s="90"/>
      <c r="E63" s="76" t="s">
        <v>2051</v>
      </c>
      <c r="F63" s="76" t="s">
        <v>3855</v>
      </c>
      <c r="G63" s="77" t="s">
        <v>3854</v>
      </c>
      <c r="H63" s="77" t="s">
        <v>3854</v>
      </c>
      <c r="I63" s="76" t="b">
        <v>1</v>
      </c>
      <c r="J63" s="78" t="s">
        <v>3853</v>
      </c>
      <c r="K63" s="77" t="str">
        <f t="shared" si="2"/>
        <v>[Cappelle, N., Després‐Einspenner, M., Howe, E. J., Boesch, C., &amp; Kühl, H. S. (2019). Validating camera trap distance sampling for chimpanzees. *American Journal of Primatology, 81*(3), e22962. &lt;https://doi.org/10.1002/ajp.22962&gt;]{#cappelle_et_al_2019}&lt;br&gt;&lt;br&gt;</v>
      </c>
      <c r="L63" s="78" t="s">
        <v>4112</v>
      </c>
      <c r="M63" s="76" t="s">
        <v>4526</v>
      </c>
      <c r="N63" s="77" t="str">
        <f t="shared" si="6"/>
        <v>[Cappelle, N., Després‐Einspenner, M., Howe, E. J., Boesch, C., &amp; Kühl, H. S. (2019). Validating camera trap distance sampling for chimpanzees. &lt;i&gt;American Journal of Primatology, 81&lt;/i&gt;(3), e22962. &lt;a target="_blank" href="https://doi.org/10.1002/ajp.22962"&gt;{https://doi.org/10.1002/ajp.22962}]{#cappelle_et_al_2019}&lt;br&gt;&lt;br&gt;</v>
      </c>
      <c r="O63" s="76" t="s">
        <v>3852</v>
      </c>
      <c r="P63" s="76" t="s">
        <v>1016</v>
      </c>
      <c r="Q63" s="76" t="str">
        <f t="shared" si="7"/>
        <v>{{ ref_intext_cappelle_et_al_2019 }}</v>
      </c>
      <c r="R63" s="76" t="str">
        <f t="shared" si="8"/>
        <v>{{ ref_bib_cappelle_et_al_2019 }}</v>
      </c>
      <c r="S63" s="76" t="str">
        <f t="shared" si="9"/>
        <v xml:space="preserve">    ref_intext_cappelle_et_al_2019: "[Cappelle et al., 2019](#cappelle_et_al_2019)"</v>
      </c>
      <c r="T63" s="76" t="str">
        <f t="shared" si="10"/>
        <v xml:space="preserve">    ref_intext_cappelle_et_al_2019: "Cappelle et al., 2019"</v>
      </c>
      <c r="U63" s="76" t="str">
        <f t="shared" si="11"/>
        <v xml:space="preserve">    ref_bib_cappelle_et_al_2019: "Cappelle, N., Després‐Einspenner, M., Howe, E. J., Boesch, C., &amp; Kühl, H. S. (2019). Validating camera trap distance sampling for chimpanzees. *American Journal of Primatology, 81*(3), e22962. &lt;https://doi.org/10.1002/ajp.22962&gt;"</v>
      </c>
      <c r="V63" s="76"/>
    </row>
    <row r="64" spans="1:22" ht="15.75">
      <c r="A64" s="76"/>
      <c r="B64" s="90" t="b">
        <v>1</v>
      </c>
      <c r="C64" s="90" t="b">
        <v>0</v>
      </c>
      <c r="D64" s="90" t="b">
        <v>0</v>
      </c>
      <c r="E64" s="76" t="s">
        <v>2051</v>
      </c>
      <c r="F64" s="76" t="s">
        <v>3851</v>
      </c>
      <c r="G64" s="76" t="s">
        <v>3850</v>
      </c>
      <c r="H64" s="76" t="s">
        <v>3850</v>
      </c>
      <c r="I64" s="76" t="b">
        <v>1</v>
      </c>
      <c r="J64" s="78" t="s">
        <v>3849</v>
      </c>
      <c r="K64" s="77" t="str">
        <f t="shared" si="2"/>
        <v>[Cappelle, N., Howe, E. J., Boesch, C., &amp; Kühl, H. S. (2021). Estimating Animal Abundance and Effort-Precision Relationship with Camera Trap Distance Sampling. *Ecosphere, 12*(1). &lt;https://doi.org/10.1002/ecs2.3299&gt;]{#cappelle_et_al_2021}&lt;br&gt;&lt;br&gt;</v>
      </c>
      <c r="L64" s="78" t="s">
        <v>4112</v>
      </c>
      <c r="M64" s="76" t="s">
        <v>4527</v>
      </c>
      <c r="N64" s="77" t="str">
        <f t="shared" si="6"/>
        <v>[Cappelle, N., Howe, E. J., Boesch, C., &amp; Kühl, H. S. (2021). Estimating Animal Abundance and Effort-Precision Relationship with Camera Trap Distance Sampling. &lt;i&gt;Ecosphere, 12&lt;/i&gt;(1). &lt;a target="_blank" href="https://doi.org/10.1002/ecs2.3299"&gt;{https://doi.org/10.1002/ecs2.3299}]{#cappelle_et_al_2021}&lt;br&gt;&lt;br&gt;</v>
      </c>
      <c r="O64" s="76" t="s">
        <v>3848</v>
      </c>
      <c r="P64" s="76" t="s">
        <v>1016</v>
      </c>
      <c r="Q64" s="76" t="str">
        <f t="shared" si="7"/>
        <v>{{ ref_intext_cappelle_et_al_2021 }}</v>
      </c>
      <c r="R64" s="76" t="str">
        <f t="shared" si="8"/>
        <v>{{ ref_bib_cappelle_et_al_2021 }}</v>
      </c>
      <c r="S64" s="76" t="str">
        <f t="shared" si="9"/>
        <v xml:space="preserve">    ref_intext_cappelle_et_al_2021: "[Cappelle et al., 2021](#cappelle_et_al_2021)"</v>
      </c>
      <c r="T64" s="76" t="str">
        <f t="shared" si="10"/>
        <v xml:space="preserve">    ref_intext_cappelle_et_al_2021: "Cappelle et al., 2021"</v>
      </c>
      <c r="U64" s="76" t="str">
        <f t="shared" si="11"/>
        <v xml:space="preserve">    ref_bib_cappelle_et_al_2021: "Cappelle, N., Howe, E. J., Boesch, C., &amp; Kühl, H. S. (2021). Estimating Animal Abundance and Effort-Precision Relationship with Camera Trap Distance Sampling. *Ecosphere, 12*(1). &lt;https://doi.org/10.1002/ecs2.3299&gt;"</v>
      </c>
      <c r="V64" s="76"/>
    </row>
    <row r="65" spans="1:22" ht="15.75">
      <c r="A65" s="76"/>
      <c r="B65" s="90" t="b">
        <v>0</v>
      </c>
      <c r="C65" s="90" t="b">
        <v>0</v>
      </c>
      <c r="D65" s="90" t="b">
        <v>1</v>
      </c>
      <c r="E65" s="76" t="s">
        <v>2051</v>
      </c>
      <c r="F65" s="76" t="s">
        <v>3847</v>
      </c>
      <c r="G65" s="76" t="s">
        <v>3846</v>
      </c>
      <c r="H65" s="76" t="s">
        <v>3846</v>
      </c>
      <c r="I65" s="76" t="b">
        <v>1</v>
      </c>
      <c r="J65" s="78" t="s">
        <v>3845</v>
      </c>
      <c r="K65" s="77" t="str">
        <f t="shared" si="2"/>
        <v>[Caravaggi, A., Banks, P. B., Burton, A. C., Finlay, C. M. V., Haswell, P. M., Hayward, M. W., Rowcliffe, M. J., Wood, M. D., Pettorelli, N., &amp; Sollmann, R. (2017). A review of camera trapping for conservation behaviour research*. Remote Sensing in Ecology and Conservation, 3*(3), 109-122. &lt;https://doi.org/10.1002/rse2.48&gt;]{#caravaggi_et_al_2017}&lt;br&gt;&lt;br&gt;</v>
      </c>
      <c r="L65" s="78" t="s">
        <v>4112</v>
      </c>
      <c r="M65" s="76" t="s">
        <v>4528</v>
      </c>
      <c r="N65" s="77" t="str">
        <f t="shared" si="6"/>
        <v>[Caravaggi, A., Banks, P. B., Burton, A. C., Finlay, C. M. V., Haswell, P. M., Hayward, M. W., Rowcliffe, M. J., Wood, M. D., Pettorelli, N., &amp; Sollmann, R. (2017). A review of camera trapping for conservation behaviour research&lt;i&gt;. Remote Sensing in Ecology and Conservation, 3&lt;/i&gt;(3), 109-122. &lt;a target="_blank" href="https://doi.org/10.1002/rse2.48"&gt;{https://doi.org/10.1002/rse2.48}]{#caravaggi_et_al_2017}&lt;br&gt;&lt;br&gt;</v>
      </c>
      <c r="O65" s="76" t="s">
        <v>3844</v>
      </c>
      <c r="P65" s="76" t="s">
        <v>1016</v>
      </c>
      <c r="Q65" s="76" t="str">
        <f t="shared" si="7"/>
        <v>{{ ref_intext_caravaggi_et_al_2017 }}</v>
      </c>
      <c r="R65" s="76" t="str">
        <f t="shared" si="8"/>
        <v>{{ ref_bib_caravaggi_et_al_2017 }}</v>
      </c>
      <c r="S65" s="76" t="str">
        <f t="shared" si="9"/>
        <v xml:space="preserve">    ref_intext_caravaggi_et_al_2017: "[Caravaggi et al., 2017](#caravaggi_et_al_2017)"</v>
      </c>
      <c r="T65" s="76" t="str">
        <f t="shared" si="10"/>
        <v xml:space="preserve">    ref_intext_caravaggi_et_al_2017: "Caravaggi et al., 2017"</v>
      </c>
      <c r="U65" s="76" t="str">
        <f t="shared" si="11"/>
        <v xml:space="preserve">    ref_bib_caravaggi_et_al_2017: "Caravaggi, A., Banks, P. B., Burton, A. C., Finlay, C. M. V., Haswell, P. M., Hayward, M. W., Rowcliffe, M. J., Wood, M. D., Pettorelli, N., &amp; Sollmann, R. (2017). A review of camera trapping for conservation behaviour research*. Remote Sensing in Ecology and Conservation, 3*(3), 109-122. &lt;https://doi.org/10.1002/rse2.48&gt;"</v>
      </c>
      <c r="V65" s="76"/>
    </row>
    <row r="66" spans="1:22" ht="15.75">
      <c r="A66" s="76"/>
      <c r="B66" s="90" t="b">
        <v>1</v>
      </c>
      <c r="C66" s="90" t="b">
        <v>0</v>
      </c>
      <c r="D66" s="90" t="b">
        <v>0</v>
      </c>
      <c r="E66" s="76" t="s">
        <v>2051</v>
      </c>
      <c r="F66" s="76" t="s">
        <v>3843</v>
      </c>
      <c r="G66" s="76" t="s">
        <v>3842</v>
      </c>
      <c r="H66" s="76" t="s">
        <v>3842</v>
      </c>
      <c r="I66" s="76" t="b">
        <v>1</v>
      </c>
      <c r="J66" s="78" t="s">
        <v>3841</v>
      </c>
      <c r="K66" s="77" t="str">
        <f t="shared" si="2"/>
        <v>[Caravaggi,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&lt;https://doi.org/10.1111/csp2.239&gt;]{#caravaggi_et_al_2020}&lt;br&gt;&lt;br&gt;</v>
      </c>
      <c r="L66" s="78" t="s">
        <v>4112</v>
      </c>
      <c r="M66" s="76" t="s">
        <v>4529</v>
      </c>
      <c r="N66" s="77" t="str">
        <f t="shared" si="6"/>
        <v>[Caravaggi, A., Burton, A. C., Clark, D. A., Fisher, J. T., Grass, A., Green, S., Hobaiter, C., Hofmeester, T. R., Kalan, A. K., Rabaiotti, D., &amp; Rivet, D. (2020). A Review of Factors To Consider When Using Camera Traps To Study Animal Behavior To Inform Wildlife Ecology And Conservation. &lt;i&gt;Conservation Science and Practice, 2&lt;/i&gt;(8). &lt;a target="_blank" href="https://doi.org/10.1111/csp2.239"&gt;{https://doi.org/10.1111/csp2.239}]{#caravaggi_et_al_2020}&lt;br&gt;&lt;br&gt;</v>
      </c>
      <c r="O66" s="76" t="s">
        <v>3840</v>
      </c>
      <c r="P66" s="76" t="s">
        <v>1016</v>
      </c>
      <c r="Q66" s="76" t="str">
        <f t="shared" si="7"/>
        <v>{{ ref_intext_caravaggi_et_al_2020 }}</v>
      </c>
      <c r="R66" s="76" t="str">
        <f t="shared" si="8"/>
        <v>{{ ref_bib_caravaggi_et_al_2020 }}</v>
      </c>
      <c r="S66" s="76" t="str">
        <f t="shared" si="9"/>
        <v xml:space="preserve">    ref_intext_caravaggi_et_al_2020: "[Caravaggi et al., 2020](#caravaggi_et_al_2020)"</v>
      </c>
      <c r="T66" s="76" t="str">
        <f t="shared" si="10"/>
        <v xml:space="preserve">    ref_intext_caravaggi_et_al_2020: "Caravaggi et al., 2020"</v>
      </c>
      <c r="U66" s="76" t="str">
        <f t="shared" si="11"/>
        <v xml:space="preserve">    ref_bib_caravaggi_et_al_2020: "Caravaggi, A., Burton, A. C., Clark, D. A., Fisher, J. T., Grass, A., Green, S., Hobaiter, C., Hofmeester, T. R., Kalan, A. K., Rabaiotti, D., &amp; Rivet, D. (2020). A Review of Factors To Consider When Using Camera Traps To Study Animal Behavior To Inform Wildlife Ecology And Conservation. *Conservation Science and Practice, 2*(8). &lt;https://doi.org/10.1111/csp2.239&gt;"</v>
      </c>
      <c r="V66" s="76"/>
    </row>
    <row r="67" spans="1:22" ht="15.75">
      <c r="A67" s="76"/>
      <c r="B67" s="90" t="b">
        <v>1</v>
      </c>
      <c r="C67" s="90" t="b">
        <v>1</v>
      </c>
      <c r="D67" s="90" t="b">
        <v>0</v>
      </c>
      <c r="E67" s="76" t="s">
        <v>2051</v>
      </c>
      <c r="F67" s="76" t="s">
        <v>3839</v>
      </c>
      <c r="G67" s="76" t="s">
        <v>3838</v>
      </c>
      <c r="H67" s="76" t="s">
        <v>3838</v>
      </c>
      <c r="I67" s="76" t="b">
        <v>1</v>
      </c>
      <c r="J67" s="78" t="s">
        <v>3837</v>
      </c>
      <c r="K67" s="77" t="str">
        <f t="shared" ref="K67:K130" si="12">"["&amp;J67&amp;"]{#"&amp;F67&amp;"}&lt;br&gt;&lt;br&gt;"</f>
        <v>[Carbone,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&lt;https://doi.org/10.1017/S1367943001001081&gt;]{#carbone_et_al_2001}&lt;br&gt;&lt;br&gt;</v>
      </c>
      <c r="L67" s="78" t="s">
        <v>4112</v>
      </c>
      <c r="M67" s="76" t="s">
        <v>4530</v>
      </c>
      <c r="N67" s="77" t="str">
        <f t="shared" si="6"/>
        <v>[Carbone,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&lt;i&gt;Animal Conservation, 4&lt;/i&gt;(1), 75-79. &lt;a target="_blank" href="https://doi.org/10.1017/S1367943001001081"&gt;{https://doi.org/10.1017/S1367943001001081}]{#carbone_et_al_2001}&lt;br&gt;&lt;br&gt;</v>
      </c>
      <c r="O67" s="76" t="s">
        <v>3836</v>
      </c>
      <c r="P67" s="76" t="s">
        <v>1016</v>
      </c>
      <c r="Q67" s="76" t="str">
        <f t="shared" si="7"/>
        <v>{{ ref_intext_carbone_et_al_2001 }}</v>
      </c>
      <c r="R67" s="76" t="str">
        <f t="shared" si="8"/>
        <v>{{ ref_bib_carbone_et_al_2001 }}</v>
      </c>
      <c r="S67" s="76" t="str">
        <f t="shared" si="9"/>
        <v xml:space="preserve">    ref_intext_carbone_et_al_2001: "[Carbone et al., 2001](#carbone_et_al_2001)"</v>
      </c>
      <c r="T67" s="76" t="str">
        <f t="shared" si="10"/>
        <v xml:space="preserve">    ref_intext_carbone_et_al_2001: "Carbone et al., 2001"</v>
      </c>
      <c r="U67" s="76" t="str">
        <f t="shared" si="11"/>
        <v xml:space="preserve">    ref_bib_carbone_et_al_2001: "Carbone, C., Christie, S., Conforti, K., Coulson, T., Franklin, N., Ginsberg, J. R., Griffiths, M., Holden, J., Kawanishi, K., Kinnaird, M., Laidlaw, R., Lynam, A., Macdonald, D. W., Martyr, D., McDougal, C., Nath, L., O'Brien, T., Seidensticker, J., Smith, D. J. L., Wan Shahruddin, W. N. (2001). The use of photographic rates to estimate densities of tigers and other cryptic mammals. *Animal Conservation, 4*(1), 75-79. &lt;https://doi.org/10.1017/S1367943001001081&gt;"</v>
      </c>
      <c r="V67" s="76"/>
    </row>
    <row r="68" spans="1:22" ht="15.75">
      <c r="A68" s="76"/>
      <c r="B68" s="90" t="b">
        <v>1</v>
      </c>
      <c r="C68" s="90" t="b">
        <v>0</v>
      </c>
      <c r="D68" s="90" t="b">
        <v>1</v>
      </c>
      <c r="E68" s="76" t="s">
        <v>2086</v>
      </c>
      <c r="F68" s="76" t="s">
        <v>3835</v>
      </c>
      <c r="G68" s="76" t="s">
        <v>3834</v>
      </c>
      <c r="H68" s="76" t="s">
        <v>3834</v>
      </c>
      <c r="I68" s="76" t="b">
        <v>1</v>
      </c>
      <c r="J68" s="78" t="s">
        <v>3833</v>
      </c>
      <c r="K68" s="77" t="str">
        <f t="shared" si="12"/>
        <v>[Caughley, G. (1977). *Analysis of Vertebrate Populations* (pp. 234). Wiley. &lt;https://books.google.ca/books/about/Analysis_of_Vertebrate_Populations.html?id=qAcUAQAAIAAJ&amp;redir_esc=y&gt;]{#caughley_1977}&lt;br&gt;&lt;br&gt;</v>
      </c>
      <c r="L68" s="78" t="s">
        <v>4112</v>
      </c>
      <c r="M68" s="76" t="s">
        <v>4531</v>
      </c>
      <c r="N68" s="77" t="str">
        <f t="shared" ref="N68:N131" si="13">"["&amp;M68&amp;"]{#"&amp;F68&amp;"}&lt;br&gt;&lt;br&gt;"</f>
        <v>[Caughley, G. (1977). &lt;/i&gt;Analysis of Vertebrate Populations&lt;i&gt; (pp. 234). Wiley. &lt;a target="_blank" href="https://books.google.ca/books/about/Analysis_of_Vertebrate_Populations.html?id=qAcUAQAAIAAJ&amp;redir_esc=y"&gt;{https://books.google.ca/books/about/Analysis_of_Vertebrate_Populations.html?id=qAcUAQAAIAAJ&amp;redir_esc=y}]{#caughley_1977}&lt;br&gt;&lt;br&gt;</v>
      </c>
      <c r="O68" s="76" t="s">
        <v>3832</v>
      </c>
      <c r="P68" s="76" t="s">
        <v>1016</v>
      </c>
      <c r="Q68" s="76" t="str">
        <f t="shared" si="7"/>
        <v>{{ ref_intext_caughley_1977 }}</v>
      </c>
      <c r="R68" s="76" t="str">
        <f t="shared" si="8"/>
        <v>{{ ref_bib_caughley_1977 }}</v>
      </c>
      <c r="S68" s="76" t="str">
        <f t="shared" si="9"/>
        <v xml:space="preserve">    ref_intext_caughley_1977: "[Caughley, 1977](#caughley_1977)"</v>
      </c>
      <c r="T68" s="76" t="str">
        <f t="shared" si="10"/>
        <v xml:space="preserve">    ref_intext_caughley_1977: "Caughley, 1977"</v>
      </c>
      <c r="U68" s="76" t="str">
        <f t="shared" si="11"/>
        <v xml:space="preserve">    ref_bib_caughley_1977: "Caughley, G. (1977). *Analysis of Vertebrate Populations* (pp. 234). Wiley. &lt;https://books.google.ca/books/about/Analysis_of_Vertebrate_Populations.html?id=qAcUAQAAIAAJ&amp;redir_esc=y&gt;"</v>
      </c>
      <c r="V68" s="76"/>
    </row>
    <row r="69" spans="1:22" ht="15.75">
      <c r="A69" s="76"/>
      <c r="B69" s="90" t="b">
        <v>1</v>
      </c>
      <c r="C69" s="90" t="b">
        <v>0</v>
      </c>
      <c r="D69" s="90" t="b">
        <v>0</v>
      </c>
      <c r="E69" s="76" t="s">
        <v>2051</v>
      </c>
      <c r="F69" s="76" t="s">
        <v>3831</v>
      </c>
      <c r="G69" s="76" t="s">
        <v>3830</v>
      </c>
      <c r="H69" s="76" t="s">
        <v>3830</v>
      </c>
      <c r="I69" s="76" t="b">
        <v>1</v>
      </c>
      <c r="J69" s="78" t="s">
        <v>3829</v>
      </c>
      <c r="K69" s="77" t="str">
        <f t="shared" si="12"/>
        <v>[Chandler, R. B., &amp; Royle, J. A. (2013). Spatially explicit models for inference about Density in unmarked or partially marked populations. *The Annals of Applied Statistics, 7*(2), 936-954. &lt;https://doi.org/10.1214/12-aoas610&gt;]{#chandler_royle_2013}&lt;br&gt;&lt;br&gt;</v>
      </c>
      <c r="L69" s="78" t="s">
        <v>4112</v>
      </c>
      <c r="M69" s="76" t="s">
        <v>4532</v>
      </c>
      <c r="N69" s="77" t="str">
        <f t="shared" si="13"/>
        <v>[Chandler, R. B., &amp; Royle, J. A. (2013). Spatially explicit models for inference about Density in unmarked or partially marked populations. &lt;i&gt;The Annals of Applied Statistics, 7&lt;/i&gt;(2), 936-954. &lt;a target="_blank" href="https://doi.org/10.1214/12-aoas610"&gt;{https://doi.org/10.1214/12-aoas610}]{#chandler_royle_2013}&lt;br&gt;&lt;br&gt;</v>
      </c>
      <c r="O69" s="76" t="s">
        <v>3828</v>
      </c>
      <c r="P69" s="76" t="s">
        <v>1016</v>
      </c>
      <c r="Q69" s="76" t="str">
        <f t="shared" si="7"/>
        <v>{{ ref_intext_chandler_royle_2013 }}</v>
      </c>
      <c r="R69" s="76" t="str">
        <f t="shared" si="8"/>
        <v>{{ ref_bib_chandler_royle_2013 }}</v>
      </c>
      <c r="S69" s="76" t="str">
        <f t="shared" si="9"/>
        <v xml:space="preserve">    ref_intext_chandler_royle_2013: "[Chandler &amp; Royle, 2013](#chandler_royle_2013)"</v>
      </c>
      <c r="T69" s="76" t="str">
        <f t="shared" si="10"/>
        <v xml:space="preserve">    ref_intext_chandler_royle_2013: "Chandler &amp; Royle, 2013"</v>
      </c>
      <c r="U69" s="76" t="str">
        <f t="shared" si="11"/>
        <v xml:space="preserve">    ref_bib_chandler_royle_2013: "Chandler, R. B., &amp; Royle, J. A. (2013). Spatially explicit models for inference about Density in unmarked or partially marked populations. *The Annals of Applied Statistics, 7*(2), 936-954. &lt;https://doi.org/10.1214/12-aoas610&gt;"</v>
      </c>
      <c r="V69" s="76"/>
    </row>
    <row r="70" spans="1:22" ht="15.75">
      <c r="A70" s="76"/>
      <c r="B70" s="90"/>
      <c r="C70" s="90"/>
      <c r="D70" s="90"/>
      <c r="E70" s="76" t="s">
        <v>2051</v>
      </c>
      <c r="F70" s="76" t="s">
        <v>3827</v>
      </c>
      <c r="G70" s="76" t="s">
        <v>3826</v>
      </c>
      <c r="H70" s="76" t="s">
        <v>3826</v>
      </c>
      <c r="I70" s="76" t="b">
        <v>1</v>
      </c>
      <c r="J70" s="78" t="s">
        <v>3825</v>
      </c>
      <c r="K70" s="77" t="str">
        <f t="shared" si="12"/>
        <v>[Chao, A., Gotelli, N.J., Hsieh, T. C., Sander, E. L., Ma, K. H., Colwell, R. K. &amp; Ellison, A. M. (2014). Rarefaction and extrapolation with Hill numbers: a framework for sampling and estimation in species diversity studies. *Ecological Monographs, 84*, 45-67. &lt;https://doi.org/10.1890/13-0133.1&gt;]{#chao_et_al_2014}&lt;br&gt;&lt;br&gt;</v>
      </c>
      <c r="L70" s="78" t="s">
        <v>4112</v>
      </c>
      <c r="M70" s="76" t="s">
        <v>4533</v>
      </c>
      <c r="N70" s="77" t="str">
        <f t="shared" si="13"/>
        <v>[Chao, A., Gotelli, N.J., Hsieh, T. C., Sander, E. L., Ma, K. H., Colwell, R. K. &amp; Ellison, A. M. (2014). Rarefaction and extrapolation with Hill numbers: a framework for sampling and estimation in species diversity studies. &lt;i&gt;Ecological Monographs, 84&lt;/i&gt;, 45-67. &lt;a target="_blank" href="https://doi.org/10.1890/13-0133.1"&gt;{https://doi.org/10.1890/13-0133.1}]{#chao_et_al_2014}&lt;br&gt;&lt;br&gt;</v>
      </c>
      <c r="O70" s="76" t="s">
        <v>3824</v>
      </c>
      <c r="P70" s="76" t="s">
        <v>1016</v>
      </c>
      <c r="Q70" s="76" t="str">
        <f t="shared" si="7"/>
        <v>{{ ref_intext_chao_et_al_2014 }}</v>
      </c>
      <c r="R70" s="76" t="str">
        <f t="shared" si="8"/>
        <v>{{ ref_bib_chao_et_al_2014 }}</v>
      </c>
      <c r="S70" s="76" t="str">
        <f t="shared" si="9"/>
        <v xml:space="preserve">    ref_intext_chao_et_al_2014: "[Chao et al., 2014](#chao_et_al_2014)"</v>
      </c>
      <c r="T70" s="76" t="str">
        <f t="shared" si="10"/>
        <v xml:space="preserve">    ref_intext_chao_et_al_2014: "Chao et al., 2014"</v>
      </c>
      <c r="U70" s="76" t="str">
        <f t="shared" si="11"/>
        <v xml:space="preserve">    ref_bib_chao_et_al_2014: "Chao, A., Gotelli, N.J., Hsieh, T. C., Sander, E. L., Ma, K. H., Colwell, R. K. &amp; Ellison, A. M. (2014). Rarefaction and extrapolation with Hill numbers: a framework for sampling and estimation in species diversity studies. *Ecological Monographs, 84*, 45-67. &lt;https://doi.org/10.1890/13-0133.1&gt;"</v>
      </c>
      <c r="V70" s="76"/>
    </row>
    <row r="71" spans="1:22" ht="15.75">
      <c r="A71" s="76"/>
      <c r="B71" s="90"/>
      <c r="C71" s="90"/>
      <c r="D71" s="90"/>
      <c r="E71" s="76" t="s">
        <v>2285</v>
      </c>
      <c r="F71" s="76" t="s">
        <v>3823</v>
      </c>
      <c r="G71" s="76" t="s">
        <v>3822</v>
      </c>
      <c r="H71" s="76" t="s">
        <v>3822</v>
      </c>
      <c r="I71" s="76" t="b">
        <v>1</v>
      </c>
      <c r="J71" s="78" t="s">
        <v>3821</v>
      </c>
      <c r="K71" s="77" t="str">
        <f t="shared" si="12"/>
        <v>[Chao, A., Ma, K. H., &amp; Hsieh, T. C. (2016). *iNEXT Online: Software for Interpolation and Extrapolation of Species Diversity.* Program and User’s Guide published at &lt;http://chao.stat.nthu.edu.tw/wordpress/software_download/inextonline/&gt;]{#chao_et_al_2016}&lt;br&gt;&lt;br&gt;</v>
      </c>
      <c r="L71" s="78" t="s">
        <v>4112</v>
      </c>
      <c r="M71" s="76" t="s">
        <v>4452</v>
      </c>
      <c r="N71" s="77" t="str">
        <f t="shared" si="13"/>
        <v>[Chao, A., Ma, K. H., &amp; Hsieh, T. C. (2016). &lt;i&gt;iNEXT Online: Software for Interpolation and Extrapolation of Species Diversity.&lt;/i&gt; Program and User’s Guide published at &lt;a target="_blank" href="http://chao.stat.nthu.edu.tw/wordpress/software_download/inextonline/"&gt;{http://chao.stat.nthu.edu.tw/wordpress/software_download/inextonline/}]{#chao_et_al_2016}&lt;br&gt;&lt;br&gt;</v>
      </c>
      <c r="O71" s="76" t="s">
        <v>3820</v>
      </c>
      <c r="P71" s="76" t="s">
        <v>1016</v>
      </c>
      <c r="Q71" s="76" t="str">
        <f t="shared" si="7"/>
        <v>{{ ref_intext_chao_et_al_2016 }}</v>
      </c>
      <c r="R71" s="76" t="str">
        <f t="shared" si="8"/>
        <v>{{ ref_bib_chao_et_al_2016 }}</v>
      </c>
      <c r="S71" s="76" t="str">
        <f t="shared" si="9"/>
        <v xml:space="preserve">    ref_intext_chao_et_al_2016: "[Chao et al., 2016](#chao_et_al_2016)"</v>
      </c>
      <c r="T71" s="76" t="str">
        <f t="shared" si="10"/>
        <v xml:space="preserve">    ref_intext_chao_et_al_2016: "Chao et al., 2016"</v>
      </c>
      <c r="U71" s="76" t="str">
        <f t="shared" si="11"/>
        <v xml:space="preserve">    ref_bib_chao_et_al_2016: "Chao, A., Ma, K. H., &amp; Hsieh, T. C. (2016). *iNEXT Online: Software for Interpolation and Extrapolation of Species Diversity.* Program and User’s Guide published at &lt;http://chao.stat.nthu.edu.tw/wordpress/software_download/inextonline/&gt;"</v>
      </c>
      <c r="V71" s="76"/>
    </row>
    <row r="72" spans="1:22" ht="15.75">
      <c r="A72" s="76"/>
      <c r="B72" s="90" t="b">
        <v>1</v>
      </c>
      <c r="C72" s="90" t="b">
        <v>0</v>
      </c>
      <c r="D72" s="90" t="b">
        <v>1</v>
      </c>
      <c r="E72" s="76" t="s">
        <v>2051</v>
      </c>
      <c r="F72" s="76" t="s">
        <v>3819</v>
      </c>
      <c r="G72" s="76" t="s">
        <v>3818</v>
      </c>
      <c r="H72" s="76" t="s">
        <v>3818</v>
      </c>
      <c r="I72" s="76" t="b">
        <v>1</v>
      </c>
      <c r="J72" s="78" t="s">
        <v>3817</v>
      </c>
      <c r="K72" s="77" t="str">
        <f t="shared" si="12"/>
        <v>[Chatterjee, N., Schuttler, T. G., Nigam, P., &amp; Habib, B. (2021). Deciphering the rarity-detectability continuum: optimizing Survey design for terrestrial mammalian community. *Ecosphere 12*(9), e03748. &lt;https://doi.org/10.1002/ecs2.3748&gt;]{#chatterjee_et_al_2021}&lt;br&gt;&lt;br&gt;</v>
      </c>
      <c r="L72" s="78" t="s">
        <v>4112</v>
      </c>
      <c r="M72" s="76" t="s">
        <v>4534</v>
      </c>
      <c r="N72" s="77" t="str">
        <f t="shared" si="13"/>
        <v>[Chatterjee, N., Schuttler, T. G., Nigam, P., &amp; Habib, B. (2021). Deciphering the rarity-detectability continuum: optimizing Survey design for terrestrial mammalian community. &lt;i&gt;Ecosphere 12&lt;/i&gt;(9), e03748. &lt;a target="_blank" href="https://doi.org/10.1002/ecs2.3748"&gt;{https://doi.org/10.1002/ecs2.3748}]{#chatterjee_et_al_2021}&lt;br&gt;&lt;br&gt;</v>
      </c>
      <c r="O72" s="76" t="s">
        <v>3816</v>
      </c>
      <c r="P72" s="76" t="s">
        <v>1016</v>
      </c>
      <c r="Q72" s="76" t="str">
        <f t="shared" si="7"/>
        <v>{{ ref_intext_chatterjee_et_al_2021 }}</v>
      </c>
      <c r="R72" s="76" t="str">
        <f t="shared" si="8"/>
        <v>{{ ref_bib_chatterjee_et_al_2021 }}</v>
      </c>
      <c r="S72" s="76" t="str">
        <f t="shared" si="9"/>
        <v xml:space="preserve">    ref_intext_chatterjee_et_al_2021: "[Chatterjee et al., 2021](#chatterjee_et_al_2021)"</v>
      </c>
      <c r="T72" s="76" t="str">
        <f t="shared" si="10"/>
        <v xml:space="preserve">    ref_intext_chatterjee_et_al_2021: "Chatterjee et al., 2021"</v>
      </c>
      <c r="U72" s="76" t="str">
        <f t="shared" si="11"/>
        <v xml:space="preserve">    ref_bib_chatterjee_et_al_2021: "Chatterjee, N., Schuttler, T. G., Nigam, P., &amp; Habib, B. (2021). Deciphering the rarity-detectability continuum: optimizing Survey design for terrestrial mammalian community. *Ecosphere 12*(9), e03748. &lt;https://doi.org/10.1002/ecs2.3748&gt;"</v>
      </c>
      <c r="V72" s="76"/>
    </row>
    <row r="73" spans="1:22" ht="15.75">
      <c r="A73" s="76"/>
      <c r="B73" s="90" t="b">
        <v>1</v>
      </c>
      <c r="C73" s="90" t="b">
        <v>0</v>
      </c>
      <c r="D73" s="90" t="b">
        <v>0</v>
      </c>
      <c r="E73" s="76" t="s">
        <v>2051</v>
      </c>
      <c r="F73" s="76" t="s">
        <v>3815</v>
      </c>
      <c r="G73" s="76" t="s">
        <v>3814</v>
      </c>
      <c r="H73" s="76" t="s">
        <v>3814</v>
      </c>
      <c r="I73" s="76" t="b">
        <v>1</v>
      </c>
      <c r="J73" s="78" t="s">
        <v>3813</v>
      </c>
      <c r="K73" s="77" t="str">
        <f t="shared" si="12"/>
        <v>[Clark, T. G., Bradburn, M. J., Love, S. B., &amp; Altman, D. G. (2003). Survival Analysis Part I: Basic Concepts and First Analyses. *British Journal of Cancer, 89*(2), 232-38. &lt;https://doi.org/10.1038/sj.bjc.6601118&gt;]{#clark_et_al_2003}&lt;br&gt;&lt;br&gt;</v>
      </c>
      <c r="L73" s="78" t="s">
        <v>4112</v>
      </c>
      <c r="M73" s="76" t="s">
        <v>4535</v>
      </c>
      <c r="N73" s="77" t="str">
        <f t="shared" si="13"/>
        <v>[Clark, T. G., Bradburn, M. J., Love, S. B., &amp; Altman, D. G. (2003). Survival Analysis Part I: Basic Concepts and First Analyses. &lt;i&gt;British Journal of Cancer, 89&lt;/i&gt;(2), 232-38. &lt;a target="_blank" href="https://doi.org/10.1038/sj.bjc.6601118"&gt;{https://doi.org/10.1038/sj.bjc.6601118}]{#clark_et_al_2003}&lt;br&gt;&lt;br&gt;</v>
      </c>
      <c r="O73" s="76" t="s">
        <v>3812</v>
      </c>
      <c r="P73" s="76" t="s">
        <v>1016</v>
      </c>
      <c r="Q73" s="76" t="str">
        <f t="shared" si="7"/>
        <v>{{ ref_intext_clark_et_al_2003 }}</v>
      </c>
      <c r="R73" s="76" t="str">
        <f t="shared" si="8"/>
        <v>{{ ref_bib_clark_et_al_2003 }}</v>
      </c>
      <c r="S73" s="76" t="str">
        <f t="shared" si="9"/>
        <v xml:space="preserve">    ref_intext_clark_et_al_2003: "[Clark et al., 2003](#clark_et_al_2003)"</v>
      </c>
      <c r="T73" s="76" t="str">
        <f t="shared" si="10"/>
        <v xml:space="preserve">    ref_intext_clark_et_al_2003: "Clark et al., 2003"</v>
      </c>
      <c r="U73" s="76" t="str">
        <f t="shared" si="11"/>
        <v xml:space="preserve">    ref_bib_clark_et_al_2003: "Clark, T. G., Bradburn, M. J., Love, S. B., &amp; Altman, D. G. (2003). Survival Analysis Part I: Basic Concepts and First Analyses. *British Journal of Cancer, 89*(2), 232-38. &lt;https://doi.org/10.1038/sj.bjc.6601118&gt;"</v>
      </c>
      <c r="V73" s="76"/>
    </row>
    <row r="74" spans="1:22" ht="15.75">
      <c r="A74" s="76"/>
      <c r="B74" s="90" t="b">
        <v>1</v>
      </c>
      <c r="C74" s="90" t="b">
        <v>0</v>
      </c>
      <c r="D74" s="90" t="b">
        <v>0</v>
      </c>
      <c r="E74" s="76" t="s">
        <v>2051</v>
      </c>
      <c r="F74" s="76" t="s">
        <v>3811</v>
      </c>
      <c r="G74" s="76" t="s">
        <v>3810</v>
      </c>
      <c r="H74" s="76" t="s">
        <v>3810</v>
      </c>
      <c r="I74" s="76" t="b">
        <v>1</v>
      </c>
      <c r="J74" s="78" t="s">
        <v>3809</v>
      </c>
      <c r="K74" s="77" t="str">
        <f t="shared" si="12"/>
        <v>[Clarke, J. D. (2019).comparing Clustered Sampling Designs for Spatially Explicit Estimation of Population Density. *Population Ecology, 61*, 93-101. &lt;https://doi.org/10.1002/1438-390X.1011&gt;]{#clarke_2019}&lt;br&gt;&lt;br&gt;</v>
      </c>
      <c r="L74" s="78" t="s">
        <v>4112</v>
      </c>
      <c r="M74" s="76" t="s">
        <v>4536</v>
      </c>
      <c r="N74" s="77" t="str">
        <f t="shared" si="13"/>
        <v>[Clarke, J. D. (2019).comparing Clustered Sampling Designs for Spatially Explicit Estimation of Population Density. &lt;i&gt;Population Ecology, 61&lt;/i&gt;, 93-101. &lt;a target="_blank" href="https://doi.org/10.1002/1438-390X.1011"&gt;{https://doi.org/10.1002/1438-390X.1011}]{#clarke_2019}&lt;br&gt;&lt;br&gt;</v>
      </c>
      <c r="O74" s="76" t="s">
        <v>3808</v>
      </c>
      <c r="P74" s="76" t="s">
        <v>1016</v>
      </c>
      <c r="Q74" s="76" t="str">
        <f t="shared" si="7"/>
        <v>{{ ref_intext_clarke_2019 }}</v>
      </c>
      <c r="R74" s="76" t="str">
        <f t="shared" si="8"/>
        <v>{{ ref_bib_clarke_2019 }}</v>
      </c>
      <c r="S74" s="76" t="str">
        <f t="shared" si="9"/>
        <v xml:space="preserve">    ref_intext_clarke_2019: "[Clarke, 2019](#clarke_2019)"</v>
      </c>
      <c r="T74" s="76" t="str">
        <f t="shared" si="10"/>
        <v xml:space="preserve">    ref_intext_clarke_2019: "Clarke, 2019"</v>
      </c>
      <c r="U74" s="76" t="str">
        <f t="shared" si="11"/>
        <v xml:space="preserve">    ref_bib_clarke_2019: "Clarke, J. D. (2019).comparing Clustered Sampling Designs for Spatially Explicit Estimation of Population Density. *Population Ecology, 61*, 93-101. &lt;https://doi.org/10.1002/1438-390X.1011&gt;"</v>
      </c>
      <c r="V74" s="76"/>
    </row>
    <row r="75" spans="1:22" ht="15.75">
      <c r="A75" s="76"/>
      <c r="B75" s="90" t="b">
        <v>1</v>
      </c>
      <c r="C75" s="90" t="b">
        <v>0</v>
      </c>
      <c r="D75" s="90" t="b">
        <v>1</v>
      </c>
      <c r="E75" s="76" t="s">
        <v>2051</v>
      </c>
      <c r="F75" s="76" t="s">
        <v>468</v>
      </c>
      <c r="G75" s="76" t="s">
        <v>3807</v>
      </c>
      <c r="H75" s="76" t="s">
        <v>3807</v>
      </c>
      <c r="I75" s="76" t="b">
        <v>1</v>
      </c>
      <c r="J75" s="78" t="s">
        <v>3806</v>
      </c>
      <c r="K75" s="77" t="str">
        <f t="shared" si="12"/>
        <v>[Clarke, J., Bohm, H., Burton, C., Constantinou, A. (2023). *Using Camera Traps to Estimate Medium and Large Mammal Density: Comparison of Methods and Recommendations for Wildlife Managers*. &lt;https://doi.org/10.13140/RG.2.2.18364.72320&gt;]{#clarke_et_al_2023}&lt;br&gt;&lt;br&gt;</v>
      </c>
      <c r="L75" s="78" t="s">
        <v>4112</v>
      </c>
      <c r="M75" s="76" t="s">
        <v>4537</v>
      </c>
      <c r="N75" s="77" t="str">
        <f t="shared" si="13"/>
        <v>[Clarke, J., Bohm, H., Burton, C., Constantinou, A. (2023). &lt;i&gt;Using Camera Traps to Estimate Medium and Large Mammal Density: Comparison of Methods and Recommendations for Wildlife Managers&lt;/i&gt;. &lt;a target="_blank" href="https://doi.org/10.13140/RG.2.2.18364.72320"&gt;{https://doi.org/10.13140/RG.2.2.18364.72320}]{#clarke_et_al_2023}&lt;br&gt;&lt;br&gt;</v>
      </c>
      <c r="O75" s="76" t="s">
        <v>3805</v>
      </c>
      <c r="P75" s="76" t="s">
        <v>1016</v>
      </c>
      <c r="Q75" s="76" t="str">
        <f t="shared" si="7"/>
        <v>{{ ref_intext_clarke_et_al_2023 }}</v>
      </c>
      <c r="R75" s="76" t="str">
        <f t="shared" si="8"/>
        <v>{{ ref_bib_clarke_et_al_2023 }}</v>
      </c>
      <c r="S75" s="76" t="str">
        <f t="shared" si="9"/>
        <v xml:space="preserve">    ref_intext_clarke_et_al_2023: "[Clarke et al., 2023](#clarke_et_al_2023)"</v>
      </c>
      <c r="T75" s="76" t="str">
        <f t="shared" si="10"/>
        <v xml:space="preserve">    ref_intext_clarke_et_al_2023: "Clarke et al., 2023"</v>
      </c>
      <c r="U75" s="76" t="str">
        <f t="shared" si="11"/>
        <v xml:space="preserve">    ref_bib_clarke_et_al_2023: "Clarke, J., Bohm, H., Burton, C., Constantinou, A. (2023). *Using Camera Traps to Estimate Medium and Large Mammal Density: Comparison of Methods and Recommendations for Wildlife Managers*. &lt;https://doi.org/10.13140/RG.2.2.18364.72320&gt;"</v>
      </c>
      <c r="V75" s="76"/>
    </row>
    <row r="76" spans="1:22" ht="15.75">
      <c r="A76" s="76"/>
      <c r="B76" s="90" t="b">
        <v>0</v>
      </c>
      <c r="C76" s="90" t="b">
        <v>1</v>
      </c>
      <c r="D76" s="90" t="b">
        <v>0</v>
      </c>
      <c r="E76" s="76" t="s">
        <v>2051</v>
      </c>
      <c r="F76" s="76" t="s">
        <v>3804</v>
      </c>
      <c r="G76" s="76" t="s">
        <v>3803</v>
      </c>
      <c r="H76" s="76" t="s">
        <v>3803</v>
      </c>
      <c r="I76" s="76" t="b">
        <v>1</v>
      </c>
      <c r="J76" s="78" t="s">
        <v>3802</v>
      </c>
      <c r="K76" s="77" t="str">
        <f t="shared" si="12"/>
        <v>[Clevenger, A. P., &amp; Waltho, N. (2005). Performance indices to identify attributes of highway crossing structures facilitating movement of large mammals. *Biological Conservation, 121* (3), 453-464. &lt;https://doi.org/10.1016/j.biocon.2004.04.025&gt;]{#clevenger_waltho_2005}&lt;br&gt;&lt;br&gt;</v>
      </c>
      <c r="L76" s="78" t="s">
        <v>4112</v>
      </c>
      <c r="M76" s="76" t="s">
        <v>4538</v>
      </c>
      <c r="N76" s="77" t="str">
        <f t="shared" si="13"/>
        <v>[Clevenger, A. P., &amp; Waltho, N. (2005). Performance indices to identify attributes of highway crossing structures facilitating movement of large mammals. &lt;i&gt;Biological Conservation, 121&lt;/i&gt;(3), 453-464. &lt;a target="_blank" href="https://doi.org/10.1016/j.biocon.2004.04.025"&gt;{https://doi.org/10.1016/j.biocon.2004.04.025}]{#clevenger_waltho_2005}&lt;br&gt;&lt;br&gt;</v>
      </c>
      <c r="O76" s="76" t="s">
        <v>3801</v>
      </c>
      <c r="P76" s="76" t="s">
        <v>1016</v>
      </c>
      <c r="Q76" s="76" t="str">
        <f t="shared" si="7"/>
        <v>{{ ref_intext_clevenger_waltho_2005 }}</v>
      </c>
      <c r="R76" s="76" t="str">
        <f t="shared" si="8"/>
        <v>{{ ref_bib_clevenger_waltho_2005 }}</v>
      </c>
      <c r="S76" s="76" t="str">
        <f t="shared" si="9"/>
        <v xml:space="preserve">    ref_intext_clevenger_waltho_2005: "[Clevenger &amp; Waltho, 2005](#clevenger_waltho_2005)"</v>
      </c>
      <c r="T76" s="76" t="str">
        <f t="shared" si="10"/>
        <v xml:space="preserve">    ref_intext_clevenger_waltho_2005: "Clevenger &amp; Waltho, 2005"</v>
      </c>
      <c r="U76" s="76" t="str">
        <f t="shared" si="11"/>
        <v xml:space="preserve">    ref_bib_clevenger_waltho_2005: "Clevenger, A. P., &amp; Waltho, N. (2005). Performance indices to identify attributes of highway crossing structures facilitating movement of large mammals. *Biological Conservation, 121* (3), 453-464. &lt;https://doi.org/10.1016/j.biocon.2004.04.025&gt;"</v>
      </c>
      <c r="V76" s="76"/>
    </row>
    <row r="77" spans="1:22" ht="15.75">
      <c r="A77" s="76"/>
      <c r="B77" s="90"/>
      <c r="C77" s="90"/>
      <c r="D77" s="90"/>
      <c r="E77" s="76" t="s">
        <v>2051</v>
      </c>
      <c r="F77" s="76" t="s">
        <v>3796</v>
      </c>
      <c r="G77" s="77" t="s">
        <v>3795</v>
      </c>
      <c r="H77" s="76" t="s">
        <v>3794</v>
      </c>
      <c r="I77" s="76" t="b">
        <v>1</v>
      </c>
      <c r="J77" s="78" t="s">
        <v>3793</v>
      </c>
      <c r="K77" s="77" t="str">
        <f t="shared" si="12"/>
        <v>[Codling, E. A., Plank, M. J., &amp; Benhamou, S. (2008). Random walk models in biology. *Journal of The Royal Society Interface, 5*(25), 813-834. &lt;https://doi.org/10.1098/rsif.2008.0014&gt;]{#codling_et_al_2008}&lt;br&gt;&lt;br&gt;</v>
      </c>
      <c r="L77" s="78" t="s">
        <v>4112</v>
      </c>
      <c r="M77" s="76" t="s">
        <v>4539</v>
      </c>
      <c r="N77" s="77" t="str">
        <f t="shared" si="13"/>
        <v>[Codling, E. A., Plank, M. J., &amp; Benhamou, S. (2008). Random walk models in biology. &lt;i&gt;Journal of The Royal Society Interface, 5&lt;/i&gt;(25), 813-834. &lt;a target="_blank" href="https://doi.org/10.1098/rsif.2008.0014"&gt;{https://doi.org/10.1098/rsif.2008.0014}]{#codling_et_al_2008}&lt;br&gt;&lt;br&gt;</v>
      </c>
      <c r="O77" s="76" t="s">
        <v>3792</v>
      </c>
      <c r="P77" s="76" t="s">
        <v>1016</v>
      </c>
      <c r="Q77" s="76" t="str">
        <f t="shared" si="7"/>
        <v>{{ ref_intext_codling_et_al_2008 }}</v>
      </c>
      <c r="R77" s="76" t="str">
        <f t="shared" si="8"/>
        <v>{{ ref_bib_codling_et_al_2008 }}</v>
      </c>
      <c r="S77" s="76" t="str">
        <f t="shared" si="9"/>
        <v xml:space="preserve">    ref_intext_codling_et_al_2008: "[Codling et al., 2008](#codling_et_al_2008)"</v>
      </c>
      <c r="T77" s="76" t="str">
        <f t="shared" si="10"/>
        <v xml:space="preserve">    ref_intext_codling_et_al_2008: "Codling et al., 2008"</v>
      </c>
      <c r="U77" s="76" t="str">
        <f t="shared" si="11"/>
        <v xml:space="preserve">    ref_bib_codling_et_al_2008: "Codling, E. A., Plank, M. J., &amp; Benhamou, S. (2008). Random walk models in biology. *Journal of The Royal Society Interface, 5*(25), 813-834. &lt;https://doi.org/10.1098/rsif.2008.0014&gt;"</v>
      </c>
      <c r="V77" s="76"/>
    </row>
    <row r="78" spans="1:22" ht="15.75">
      <c r="A78" s="76"/>
      <c r="B78" s="90" t="b">
        <v>0</v>
      </c>
      <c r="C78" s="90" t="b">
        <v>0</v>
      </c>
      <c r="D78" s="90"/>
      <c r="E78" s="76" t="s">
        <v>2051</v>
      </c>
      <c r="F78" s="76" t="s">
        <v>3791</v>
      </c>
      <c r="G78" s="76" t="s">
        <v>3790</v>
      </c>
      <c r="H78" s="76" t="s">
        <v>3790</v>
      </c>
      <c r="I78" s="76" t="b">
        <v>1</v>
      </c>
      <c r="J78" s="78" t="s">
        <v>3789</v>
      </c>
      <c r="K78" s="77" t="str">
        <f t="shared" si="12"/>
        <v>[Coltrane, J., DeCesare, N. J., Horne, J. S., &amp; Lukacs, P. M. (2024). Comparing camera-based ungulate Density estimates: A case study using island populations of bighorn sheep and mule deer. *The Journal of Wildlife Management, 88*(7), e22636. &lt;https://doi.org/10.1002/jwmg.22636&gt;]{#coltrane_et_al_2024}&lt;br&gt;&lt;br&gt;</v>
      </c>
      <c r="L78" s="78" t="s">
        <v>4112</v>
      </c>
      <c r="M78" s="76" t="s">
        <v>4540</v>
      </c>
      <c r="N78" s="77" t="str">
        <f t="shared" si="13"/>
        <v>[Coltrane, J., DeCesare, N. J., Horne, J. S., &amp; Lukacs, P. M. (2024). Comparing camera-based ungulate Density estimates: A case study using island populations of bighorn sheep and mule deer. &lt;i&gt;The Journal of Wildlife Management, 88&lt;/i&gt;(7), e22636. &lt;a target="_blank" href="https://doi.org/10.1002/jwmg.22636"&gt;{https://doi.org/10.1002/jwmg.22636}]{#coltrane_et_al_2024}&lt;br&gt;&lt;br&gt;</v>
      </c>
      <c r="O78" s="76" t="s">
        <v>3788</v>
      </c>
      <c r="P78" s="76" t="s">
        <v>1016</v>
      </c>
      <c r="Q78" s="76" t="str">
        <f t="shared" si="7"/>
        <v>{{ ref_intext_coltrane_et_al_2024 }}</v>
      </c>
      <c r="R78" s="76" t="str">
        <f t="shared" si="8"/>
        <v>{{ ref_bib_coltrane_et_al_2024 }}</v>
      </c>
      <c r="S78" s="76" t="str">
        <f t="shared" si="9"/>
        <v xml:space="preserve">    ref_intext_coltrane_et_al_2024: "[Coltrane et al., 2024](#coltrane_et_al_2024)"</v>
      </c>
      <c r="T78" s="76" t="str">
        <f t="shared" si="10"/>
        <v xml:space="preserve">    ref_intext_coltrane_et_al_2024: "Coltrane et al., 2024"</v>
      </c>
      <c r="U78" s="76" t="str">
        <f t="shared" si="11"/>
        <v xml:space="preserve">    ref_bib_coltrane_et_al_2024: "Coltrane, J., DeCesare, N. J., Horne, J. S., &amp; Lukacs, P. M. (2024). Comparing camera-based ungulate Density estimates: A case study using island populations of bighorn sheep and mule deer. *The Journal of Wildlife Management, 88*(7), e22636. &lt;https://doi.org/10.1002/jwmg.22636&gt;"</v>
      </c>
      <c r="V78" s="76"/>
    </row>
    <row r="79" spans="1:22" ht="15.75">
      <c r="A79" s="76"/>
      <c r="B79" s="90" t="b">
        <v>1</v>
      </c>
      <c r="C79" s="90" t="b">
        <v>0</v>
      </c>
      <c r="D79" s="90" t="b">
        <v>0</v>
      </c>
      <c r="E79" s="76" t="s">
        <v>2097</v>
      </c>
      <c r="F79" s="76" t="s">
        <v>3800</v>
      </c>
      <c r="G79" s="76" t="s">
        <v>3799</v>
      </c>
      <c r="H79" s="76" t="s">
        <v>3799</v>
      </c>
      <c r="I79" s="76" t="b">
        <v>1</v>
      </c>
      <c r="J79" s="78" t="s">
        <v>3798</v>
      </c>
      <c r="K79" s="77" t="str">
        <f t="shared" si="12"/>
        <v>[Columbia Mountains Institute of Applied Ecology [CMI]. (2020) *Chris Beirne: Tips and Tricks for the Organization and Analysis of Camera Trap Data*. &lt;https://www.youtube.com/watch?v=VadXgBMhiTY&gt;]{#cmi_2020}&lt;br&gt;&lt;br&gt;</v>
      </c>
      <c r="L79" s="78" t="s">
        <v>4112</v>
      </c>
      <c r="M79" s="76" t="s">
        <v>4541</v>
      </c>
      <c r="N79" s="77" t="str">
        <f t="shared" si="13"/>
        <v>[Columbia Mountains Institute of Applied Ecology [CMI]. (2020) &lt;i&gt;Chris Beirne: Tips and Tricks for the Organization and Analysis of Camera Trap Data&lt;/i&gt;. &lt;a target="_blank" href="https://www.youtube.com/watch?v=VadXgBMhiTY"&gt;{https://www.youtube.com/watch?v=VadXgBMhiTY}]{#cmi_2020}&lt;br&gt;&lt;br&gt;</v>
      </c>
      <c r="O79" s="76" t="s">
        <v>3797</v>
      </c>
      <c r="P79" s="76" t="s">
        <v>1016</v>
      </c>
      <c r="Q79" s="76" t="str">
        <f t="shared" si="7"/>
        <v>{{ ref_intext_cmi_2020 }}</v>
      </c>
      <c r="R79" s="76" t="str">
        <f t="shared" si="8"/>
        <v>{{ ref_bib_cmi_2020 }}</v>
      </c>
      <c r="S79" s="76" t="str">
        <f t="shared" si="9"/>
        <v xml:space="preserve">    ref_intext_cmi_2020: "[Columbia Mountains Institute of Applied Ecology [CMI], 2020](#cmi_2020)"</v>
      </c>
      <c r="T79" s="76" t="str">
        <f t="shared" si="10"/>
        <v xml:space="preserve">    ref_intext_cmi_2020: "Columbia Mountains Institute of Applied Ecology [CMI], 2020"</v>
      </c>
      <c r="U79" s="76" t="str">
        <f t="shared" si="11"/>
        <v xml:space="preserve">    ref_bib_cmi_2020: "Columbia Mountains Institute of Applied Ecology [CMI]. (2020) *Chris Beirne: Tips and Tricks for the Organization and Analysis of Camera Trap Data*. &lt;https://www.youtube.com/watch?v=VadXgBMhiTY&gt;"</v>
      </c>
      <c r="V79" s="76"/>
    </row>
    <row r="80" spans="1:22" ht="15.75">
      <c r="A80" s="76"/>
      <c r="B80" s="90"/>
      <c r="C80" s="90"/>
      <c r="D80" s="90"/>
      <c r="E80" s="76" t="s">
        <v>2393</v>
      </c>
      <c r="F80" s="76" t="s">
        <v>3787</v>
      </c>
      <c r="G80" s="76" t="s">
        <v>3786</v>
      </c>
      <c r="H80" s="76" t="s">
        <v>3786</v>
      </c>
      <c r="I80" s="76" t="b">
        <v>1</v>
      </c>
      <c r="J80" s="78" t="s">
        <v>3785</v>
      </c>
      <c r="K80" s="77" t="str">
        <f t="shared" si="12"/>
        <v>[Colwell, R. K. (2022). *EstimateS: Statistical Estimation of Species Richness and Shared Species from Samples*. Version 9.1. &lt;https://www.robertkcolwell.org/pages/1407&gt;]{#colwell_2022}&lt;br&gt;&lt;br&gt;</v>
      </c>
      <c r="L80" s="78" t="s">
        <v>4112</v>
      </c>
      <c r="M80" s="76" t="s">
        <v>4542</v>
      </c>
      <c r="N80" s="77" t="str">
        <f t="shared" si="13"/>
        <v>[Colwell, R. K. (2022). &lt;i&gt;EstimateS: Statistical Estimation of Species Richness and Shared Species from Samples&lt;/i&gt;. Version 9.1. &lt;a target="_blank" href="https://www.robertkcolwell.org/pages/1407"&gt;{https://www.robertkcolwell.org/pages/1407}]{#colwell_2022}&lt;br&gt;&lt;br&gt;</v>
      </c>
      <c r="O80" s="76" t="s">
        <v>3784</v>
      </c>
      <c r="P80" s="76" t="s">
        <v>1016</v>
      </c>
      <c r="Q80" s="76" t="str">
        <f t="shared" si="7"/>
        <v>{{ ref_intext_colwell_2022 }}</v>
      </c>
      <c r="R80" s="76" t="str">
        <f t="shared" si="8"/>
        <v>{{ ref_bib_colwell_2022 }}</v>
      </c>
      <c r="S80" s="76" t="str">
        <f t="shared" si="9"/>
        <v xml:space="preserve">    ref_intext_colwell_2022: "[Colwell, 2022](#colwell_2022)"</v>
      </c>
      <c r="T80" s="76" t="str">
        <f t="shared" si="10"/>
        <v xml:space="preserve">    ref_intext_colwell_2022: "Colwell, 2022"</v>
      </c>
      <c r="U80" s="76" t="str">
        <f t="shared" si="11"/>
        <v xml:space="preserve">    ref_bib_colwell_2022: "Colwell, R. K. (2022). *EstimateS: Statistical Estimation of Species Richness and Shared Species from Samples*. Version 9.1. &lt;https://www.robertkcolwell.org/pages/1407&gt;"</v>
      </c>
      <c r="V80" s="76"/>
    </row>
    <row r="81" spans="1:22" ht="15.75">
      <c r="A81" s="76"/>
      <c r="B81" s="90"/>
      <c r="C81" s="90"/>
      <c r="D81" s="90"/>
      <c r="E81" s="76" t="s">
        <v>2051</v>
      </c>
      <c r="F81" s="76" t="s">
        <v>3783</v>
      </c>
      <c r="G81" s="77" t="s">
        <v>3782</v>
      </c>
      <c r="H81" s="77" t="s">
        <v>3782</v>
      </c>
      <c r="I81" s="76" t="b">
        <v>1</v>
      </c>
      <c r="J81" s="78" t="s">
        <v>3781</v>
      </c>
      <c r="K81" s="77" t="str">
        <f t="shared" si="12"/>
        <v>[Colwell, R. K., &amp; Coddington, J. A. (1994).Estimating terrestrial biodiversity through extrapolation. *Philosophical Transactions of the Royal Society of London. Series B, Biological Sciences, 345*, 101-118. &lt;https://doi.org/10.1098/rstb.1994.0091&gt;]{#colwell_coddington_1994}&lt;br&gt;&lt;br&gt;</v>
      </c>
      <c r="L81" s="78" t="s">
        <v>4112</v>
      </c>
      <c r="M81" s="76" t="s">
        <v>4543</v>
      </c>
      <c r="N81" s="77" t="str">
        <f t="shared" si="13"/>
        <v>[Colwell, R. K., &amp; Coddington, J. A. (1994).Estimating terrestrial biodiversity through extrapolation. &lt;i&gt;Philosophical Transactions of the Royal Society of London. Series B, Biological Sciences, 345&lt;/i&gt;, 101-118. &lt;a target="_blank" href="https://doi.org/10.1098/rstb.1994.0091"&gt;{https://doi.org/10.1098/rstb.1994.0091}]{#colwell_coddington_1994}&lt;br&gt;&lt;br&gt;</v>
      </c>
      <c r="O81" s="76" t="s">
        <v>3780</v>
      </c>
      <c r="P81" s="76" t="s">
        <v>1016</v>
      </c>
      <c r="Q81" s="76" t="str">
        <f t="shared" si="7"/>
        <v>{{ ref_intext_colwell_coddington_1994 }}</v>
      </c>
      <c r="R81" s="76" t="str">
        <f t="shared" si="8"/>
        <v>{{ ref_bib_colwell_coddington_1994 }}</v>
      </c>
      <c r="S81" s="76" t="str">
        <f t="shared" si="9"/>
        <v xml:space="preserve">    ref_intext_colwell_coddington_1994: "[Colwell &amp; Coddington, 1994](#colwell_coddington_1994)"</v>
      </c>
      <c r="T81" s="76" t="str">
        <f t="shared" si="10"/>
        <v xml:space="preserve">    ref_intext_colwell_coddington_1994: "Colwell &amp; Coddington, 1994"</v>
      </c>
      <c r="U81" s="76" t="str">
        <f t="shared" si="11"/>
        <v xml:space="preserve">    ref_bib_colwell_coddington_1994: "Colwell, R. K., &amp; Coddington, J. A. (1994).Estimating terrestrial biodiversity through extrapolation. *Philosophical Transactions of the Royal Society of London. Series B, Biological Sciences, 345*, 101-118. &lt;https://doi.org/10.1098/rstb.1994.0091&gt;"</v>
      </c>
      <c r="V81" s="76"/>
    </row>
    <row r="82" spans="1:22" ht="15.75">
      <c r="A82" s="76"/>
      <c r="B82" s="90" t="b">
        <v>0</v>
      </c>
      <c r="C82" s="90" t="b">
        <v>0</v>
      </c>
      <c r="D82" s="90" t="b">
        <v>1</v>
      </c>
      <c r="E82" s="76" t="s">
        <v>2051</v>
      </c>
      <c r="F82" s="76" t="s">
        <v>3779</v>
      </c>
      <c r="G82" s="76" t="s">
        <v>3778</v>
      </c>
      <c r="H82" s="76" t="s">
        <v>3777</v>
      </c>
      <c r="I82" s="76" t="b">
        <v>1</v>
      </c>
      <c r="J82" s="78" t="s">
        <v>3776</v>
      </c>
      <c r="K82" s="77" t="str">
        <f t="shared" si="12"/>
        <v>[Colwell, R. K., Mao, C. X., &amp; Chang, J. (2004). Interpolating, Extrapolating, and Comparing Incidence-based Species Accumulation Curves. *Ecology, 85*(10), 2717-2727. &lt;https://doi.org/10.1890/03-0557&gt;]{#colwell_et_al_2004}&lt;br&gt;&lt;br&gt;</v>
      </c>
      <c r="L82" s="78" t="s">
        <v>4112</v>
      </c>
      <c r="M82" s="76" t="s">
        <v>4544</v>
      </c>
      <c r="N82" s="77" t="str">
        <f t="shared" si="13"/>
        <v>[Colwell, R. K., Mao, C. X., &amp; Chang, J. (2004). Interpolating, Extrapolating, and Comparing Incidence-based Species Accumulation Curves. &lt;i&gt;Ecology, 85&lt;/i&gt;(10), 2717-2727. &lt;a target="_blank" href="https://doi.org/10.1890/03-0557"&gt;{https://doi.org/10.1890/03-0557}]{#colwell_et_al_2004}&lt;br&gt;&lt;br&gt;</v>
      </c>
      <c r="O82" s="76" t="s">
        <v>3775</v>
      </c>
      <c r="P82" s="76" t="s">
        <v>1016</v>
      </c>
      <c r="Q82" s="76" t="str">
        <f t="shared" si="7"/>
        <v>{{ ref_intext_colwell_et_al_2004 }}</v>
      </c>
      <c r="R82" s="76" t="str">
        <f t="shared" si="8"/>
        <v>{{ ref_bib_colwell_et_al_2004 }}</v>
      </c>
      <c r="S82" s="76" t="str">
        <f t="shared" si="9"/>
        <v xml:space="preserve">    ref_intext_colwell_et_al_2004: "[Colwell et al., 2004](#colwell_et_al_2004)"</v>
      </c>
      <c r="T82" s="76" t="str">
        <f t="shared" si="10"/>
        <v xml:space="preserve">    ref_intext_colwell_et_al_2004: "Colwell et al., 2004"</v>
      </c>
      <c r="U82" s="76" t="str">
        <f t="shared" si="11"/>
        <v xml:space="preserve">    ref_bib_colwell_et_al_2004: "Colwell, R. K., Mao, C. X., &amp; Chang, J. (2004). Interpolating, Extrapolating, and Comparing Incidence-based Species Accumulation Curves. *Ecology, 85*(10), 2717-2727. &lt;https://doi.org/10.1890/03-0557&gt;"</v>
      </c>
      <c r="V82" s="76"/>
    </row>
    <row r="83" spans="1:22" ht="15.75">
      <c r="A83" s="76"/>
      <c r="B83" s="90" t="b">
        <v>0</v>
      </c>
      <c r="C83" s="90" t="b">
        <v>0</v>
      </c>
      <c r="D83" s="90" t="b">
        <v>1</v>
      </c>
      <c r="E83" s="76" t="s">
        <v>2051</v>
      </c>
      <c r="F83" s="76" t="s">
        <v>3774</v>
      </c>
      <c r="G83" s="76" t="s">
        <v>3773</v>
      </c>
      <c r="H83" s="76" t="s">
        <v>3773</v>
      </c>
      <c r="I83" s="76" t="b">
        <v>1</v>
      </c>
      <c r="J83" s="78" t="s">
        <v>3772</v>
      </c>
      <c r="K83" s="77" t="str">
        <f t="shared" si="12"/>
        <v>[Colwell, R., Chao, A., Gotelli, N., Lin, S., Mao, C., Chazdon, R., &amp; Longino, J. (2012). Models and estimators linking individual-based and sample-based rarefaction, extrapolation and comparison of assemblages. *Journal of Plant Ecology, 5*(1), 3-21. &lt;https://doi.org/10.1093/jpe/rtr044&gt;]{#colwell_et_al_2012}&lt;br&gt;&lt;br&gt;</v>
      </c>
      <c r="L83" s="78" t="s">
        <v>4112</v>
      </c>
      <c r="M83" s="76" t="s">
        <v>4545</v>
      </c>
      <c r="N83" s="77" t="str">
        <f t="shared" si="13"/>
        <v>[Colwell, R., Chao, A., Gotelli, N., Lin, S., Mao, C., Chazdon, R., &amp; Longino, J. (2012). Models and estimators linking individual-based and sample-based rarefaction, extrapolation and comparison of assemblages. &lt;i&gt;Journal of Plant Ecology, 5&lt;/i&gt;(1), 3-21. &lt;a target="_blank" href="https://doi.org/10.1093/jpe/rtr044"&gt;{https://doi.org/10.1093/jpe/rtr044}]{#colwell_et_al_2012}&lt;br&gt;&lt;br&gt;</v>
      </c>
      <c r="O83" s="76" t="s">
        <v>3771</v>
      </c>
      <c r="P83" s="76" t="s">
        <v>1016</v>
      </c>
      <c r="Q83" s="76" t="str">
        <f t="shared" si="7"/>
        <v>{{ ref_intext_colwell_et_al_2012 }}</v>
      </c>
      <c r="R83" s="76" t="str">
        <f t="shared" si="8"/>
        <v>{{ ref_bib_colwell_et_al_2012 }}</v>
      </c>
      <c r="S83" s="76" t="str">
        <f t="shared" si="9"/>
        <v xml:space="preserve">    ref_intext_colwell_et_al_2012: "[Colwell et al., 2012](#colwell_et_al_2012)"</v>
      </c>
      <c r="T83" s="76" t="str">
        <f t="shared" si="10"/>
        <v xml:space="preserve">    ref_intext_colwell_et_al_2012: "Colwell et al., 2012"</v>
      </c>
      <c r="U83" s="76" t="str">
        <f t="shared" si="11"/>
        <v xml:space="preserve">    ref_bib_colwell_et_al_2012: "Colwell, R., Chao, A., Gotelli, N., Lin, S., Mao, C., Chazdon, R., &amp; Longino, J. (2012). Models and estimators linking individual-based and sample-based rarefaction, extrapolation and comparison of assemblages. *Journal of Plant Ecology, 5*(1), 3-21. &lt;https://doi.org/10.1093/jpe/rtr044&gt;"</v>
      </c>
      <c r="V83" s="76"/>
    </row>
    <row r="84" spans="1:22" ht="15.75">
      <c r="A84" s="76"/>
      <c r="B84" s="90" t="b">
        <v>1</v>
      </c>
      <c r="C84" s="90" t="b">
        <v>0</v>
      </c>
      <c r="D84" s="90" t="b">
        <v>0</v>
      </c>
      <c r="E84" s="76" t="s">
        <v>2051</v>
      </c>
      <c r="F84" s="76" t="s">
        <v>3770</v>
      </c>
      <c r="G84" s="76" t="s">
        <v>3769</v>
      </c>
      <c r="H84" s="76" t="s">
        <v>3768</v>
      </c>
      <c r="I84" s="76" t="b">
        <v>1</v>
      </c>
      <c r="J84" s="78" t="s">
        <v>3767</v>
      </c>
      <c r="K84" s="77" t="str">
        <f t="shared" si="12"/>
        <v>[Colyn, R. B., Radloff, F., &amp; O'Riain, M. J. (2018). Camera trapping mammals in the scrubland’s of the cape floristic kingdom - the importance of effort, spacing and trap placement. *Biodiversity and Conservation, 27*(2), 503-520. &lt;https://doi.org/10.1007/s10531-017-1448-z&gt;]{#colyn_et_al_2018}&lt;br&gt;&lt;br&gt;</v>
      </c>
      <c r="L84" s="78" t="s">
        <v>4112</v>
      </c>
      <c r="M84" s="76" t="s">
        <v>4546</v>
      </c>
      <c r="N84" s="77" t="str">
        <f t="shared" si="13"/>
        <v>[Colyn, R. B., Radloff, F., &amp; O'Riain, M. J. (2018). Camera trapping mammals in the scrubland’s of the cape floristic kingdom - the importance of effort, spacing and trap placement. &lt;i&gt;Biodiversity and Conservation, 27&lt;/i&gt;(2), 503-520. &lt;a target="_blank" href="https://doi.org/10.1007/s10531-017-1448-z"&gt;{https://doi.org/10.1007/s10531-017-1448-z}]{#colyn_et_al_2018}&lt;br&gt;&lt;br&gt;</v>
      </c>
      <c r="O84" s="76" t="s">
        <v>3766</v>
      </c>
      <c r="P84" s="76" t="s">
        <v>1016</v>
      </c>
      <c r="Q84" s="76" t="str">
        <f t="shared" si="7"/>
        <v>{{ ref_intext_colyn_et_al_2018 }}</v>
      </c>
      <c r="R84" s="76" t="str">
        <f t="shared" si="8"/>
        <v>{{ ref_bib_colyn_et_al_2018 }}</v>
      </c>
      <c r="S84" s="76" t="str">
        <f t="shared" si="9"/>
        <v xml:space="preserve">    ref_intext_colyn_et_al_2018: "[Colyn et al., 2018](#colyn_et_al_2018)"</v>
      </c>
      <c r="T84" s="76" t="str">
        <f t="shared" si="10"/>
        <v xml:space="preserve">    ref_intext_colyn_et_al_2018: "Colyn et al., 2018"</v>
      </c>
      <c r="U84" s="76" t="str">
        <f t="shared" si="11"/>
        <v xml:space="preserve">    ref_bib_colyn_et_al_2018: "Colyn, R. B., Radloff, F., &amp; O'Riain, M. J. (2018). Camera trapping mammals in the scrubland’s of the cape floristic kingdom - the importance of effort, spacing and trap placement. *Biodiversity and Conservation, 27*(2), 503-520. &lt;https://doi.org/10.1007/s10531-017-1448-z&gt;"</v>
      </c>
      <c r="V84" s="76"/>
    </row>
    <row r="85" spans="1:22" ht="15.75">
      <c r="A85" s="76"/>
      <c r="B85" s="90"/>
      <c r="C85" s="90"/>
      <c r="D85" s="90"/>
      <c r="E85" s="76" t="s">
        <v>2092</v>
      </c>
      <c r="F85" s="76" t="s">
        <v>3765</v>
      </c>
      <c r="G85" s="76" t="s">
        <v>3764</v>
      </c>
      <c r="H85" s="76" t="s">
        <v>3764</v>
      </c>
      <c r="I85" s="76" t="b">
        <v>1</v>
      </c>
      <c r="J85" s="78" t="s">
        <v>3763</v>
      </c>
      <c r="K85" s="77" t="str">
        <f t="shared" si="12"/>
        <v>[Cove, M. (2020a, Sep 27). *Occupancy Modeling Video 1 -- Sampling Techniques for Mammals.* [Video]. YouTube. &lt;https://www.youtube.com/watch?v=n21Ugw0lYcY&gt;]{#cove_2020a}&lt;br&gt;&lt;br&gt;</v>
      </c>
      <c r="L85" s="78" t="s">
        <v>4112</v>
      </c>
      <c r="M85" s="76" t="s">
        <v>4547</v>
      </c>
      <c r="N85" s="77" t="str">
        <f t="shared" si="13"/>
        <v>[Cove, M. (2020a, Sep 27). &lt;i&gt;Occupancy Modeling Video 1 -- Sampling Techniques for Mammals.&lt;/i&gt; [Video]. YouTube. &lt;a target="_blank" href="https://www.youtube.com/watch?v=n21Ugw0lYcY"&gt;{https://www.youtube.com/watch?v=n21Ugw0lYcY}]{#cove_2020a}&lt;br&gt;&lt;br&gt;</v>
      </c>
      <c r="O85" s="76" t="s">
        <v>3761</v>
      </c>
      <c r="P85" s="76" t="s">
        <v>3762</v>
      </c>
      <c r="Q85" s="76" t="str">
        <f t="shared" si="7"/>
        <v>{{ ref_intext_cove_2020a }}</v>
      </c>
      <c r="R85" s="76" t="str">
        <f t="shared" si="8"/>
        <v>{{ ref_bib_cove_2020a }}</v>
      </c>
      <c r="S85" s="76" t="str">
        <f t="shared" si="9"/>
        <v xml:space="preserve">    ref_intext_cove_2020a: "[Cove, 2020a](#cove_2020a)"</v>
      </c>
      <c r="T85" s="76" t="str">
        <f t="shared" si="10"/>
        <v xml:space="preserve">    ref_intext_cove_2020a: "Cove, 2020a"</v>
      </c>
      <c r="U85" s="76" t="str">
        <f t="shared" si="11"/>
        <v xml:space="preserve">    ref_bib_cove_2020a: "Cove, M. (2020a, Sep 27). *Occupancy Modeling Video 1 -- Sampling Techniques for Mammals.* [Video]. YouTube. &lt;https://www.youtube.com/watch?v=n21Ugw0lYcY&gt;"</v>
      </c>
      <c r="V85" s="76"/>
    </row>
    <row r="86" spans="1:22" ht="15.75">
      <c r="A86" s="76"/>
      <c r="B86" s="90"/>
      <c r="C86" s="90"/>
      <c r="D86" s="90"/>
      <c r="E86" s="76" t="s">
        <v>2092</v>
      </c>
      <c r="F86" s="76" t="s">
        <v>3760</v>
      </c>
      <c r="G86" s="76" t="s">
        <v>3759</v>
      </c>
      <c r="H86" s="76" t="s">
        <v>3759</v>
      </c>
      <c r="I86" s="76" t="b">
        <v>1</v>
      </c>
      <c r="J86" s="78" t="s">
        <v>3758</v>
      </c>
      <c r="K86" s="77" t="str">
        <f t="shared" si="12"/>
        <v>[Cove, M. (2020b, Sep 27). *Occupancy Modeling Video 2 -- Introductory Statistical Review.* [Video]. YouTube. &lt;https://www.youtube.com/watch?v=u--F8_oRpVU&amp;t=1s&gt;]{#cove_2020b}&lt;br&gt;&lt;br&gt;</v>
      </c>
      <c r="L86" s="78" t="s">
        <v>4112</v>
      </c>
      <c r="M86" s="76" t="s">
        <v>4548</v>
      </c>
      <c r="N86" s="77" t="str">
        <f t="shared" si="13"/>
        <v>[Cove, M. (2020b, Sep 27). &lt;i&gt;Occupancy Modeling Video 2 -- Introductory Statistical Review.&lt;/i&gt; [Video]. YouTube. &lt;a target="_blank" href="https://www.youtube.com/watch?v=u--F8_oRpVU&amp;t=1s"&gt;{https://www.youtube.com/watch?v=u--F8_oRpVU&amp;t=1s}]{#cove_2020b}&lt;br&gt;&lt;br&gt;</v>
      </c>
      <c r="O86" s="76" t="s">
        <v>3756</v>
      </c>
      <c r="P86" s="76" t="s">
        <v>3757</v>
      </c>
      <c r="Q86" s="76" t="str">
        <f t="shared" si="7"/>
        <v>{{ ref_intext_cove_2020b }}</v>
      </c>
      <c r="R86" s="76" t="str">
        <f t="shared" si="8"/>
        <v>{{ ref_bib_cove_2020b }}</v>
      </c>
      <c r="S86" s="76" t="str">
        <f t="shared" si="9"/>
        <v xml:space="preserve">    ref_intext_cove_2020b: "[Cove, 2020b](#cove_2020b)"</v>
      </c>
      <c r="T86" s="76" t="str">
        <f t="shared" si="10"/>
        <v xml:space="preserve">    ref_intext_cove_2020b: "Cove, 2020b"</v>
      </c>
      <c r="U86" s="76" t="str">
        <f t="shared" si="11"/>
        <v xml:space="preserve">    ref_bib_cove_2020b: "Cove, M. (2020b, Sep 27). *Occupancy Modeling Video 2 -- Introductory Statistical Review.* [Video]. YouTube. &lt;https://www.youtube.com/watch?v=u--F8_oRpVU&amp;t=1s&gt;"</v>
      </c>
      <c r="V86" s="76"/>
    </row>
    <row r="87" spans="1:22" ht="15.75">
      <c r="A87" s="76"/>
      <c r="B87" s="90"/>
      <c r="C87" s="90"/>
      <c r="D87" s="90"/>
      <c r="E87" s="76" t="s">
        <v>2092</v>
      </c>
      <c r="F87" s="76" t="s">
        <v>3755</v>
      </c>
      <c r="G87" s="76" t="s">
        <v>3754</v>
      </c>
      <c r="H87" s="76" t="s">
        <v>3754</v>
      </c>
      <c r="I87" s="76" t="b">
        <v>1</v>
      </c>
      <c r="J87" s="78" t="s">
        <v>3753</v>
      </c>
      <c r="K87" s="77" t="str">
        <f t="shared" si="12"/>
        <v>[Cove, M. (2020c, Sep 27). *Occupancy Modeling Video 3 -- What are Occupancy Models and What are the Applications?* [Video]. YouTube. &lt;https://www.youtube.com/watch?v=-F-txltI_iA&gt;]{#cove_2020c}&lt;br&gt;&lt;br&gt;</v>
      </c>
      <c r="L87" s="78" t="s">
        <v>4112</v>
      </c>
      <c r="M87" s="76" t="s">
        <v>4549</v>
      </c>
      <c r="N87" s="77" t="str">
        <f t="shared" si="13"/>
        <v>[Cove, M. (2020c, Sep 27). &lt;i&gt;Occupancy Modeling Video 3 -- What are Occupancy Models and What are the Applications?&lt;/i&gt; [Video]. YouTube. &lt;a target="_blank" href="https://www.youtube.com/watch?v=-F-txltI_iA"&gt;{https://www.youtube.com/watch?v=-F-txltI_iA}]{#cove_2020c}&lt;br&gt;&lt;br&gt;</v>
      </c>
      <c r="O87" s="76" t="s">
        <v>3751</v>
      </c>
      <c r="P87" s="76" t="s">
        <v>3752</v>
      </c>
      <c r="Q87" s="76" t="str">
        <f t="shared" si="7"/>
        <v>{{ ref_intext_cove_2020c }}</v>
      </c>
      <c r="R87" s="76" t="str">
        <f t="shared" si="8"/>
        <v>{{ ref_bib_cove_2020c }}</v>
      </c>
      <c r="S87" s="76" t="str">
        <f t="shared" si="9"/>
        <v xml:space="preserve">    ref_intext_cove_2020c: "[Cove, 2020c](#cove_2020c)"</v>
      </c>
      <c r="T87" s="76" t="str">
        <f t="shared" si="10"/>
        <v xml:space="preserve">    ref_intext_cove_2020c: "Cove, 2020c"</v>
      </c>
      <c r="U87" s="76" t="str">
        <f t="shared" si="11"/>
        <v xml:space="preserve">    ref_bib_cove_2020c: "Cove, M. (2020c, Sep 27). *Occupancy Modeling Video 3 -- What are Occupancy Models and What are the Applications?* [Video]. YouTube. &lt;https://www.youtube.com/watch?v=-F-txltI_iA&gt;"</v>
      </c>
      <c r="V87" s="76"/>
    </row>
    <row r="88" spans="1:22" ht="15.75">
      <c r="A88" s="76"/>
      <c r="B88" s="90"/>
      <c r="C88" s="90"/>
      <c r="D88" s="90"/>
      <c r="E88" s="76" t="s">
        <v>2092</v>
      </c>
      <c r="F88" s="76" t="s">
        <v>3750</v>
      </c>
      <c r="G88" s="76" t="s">
        <v>3749</v>
      </c>
      <c r="H88" s="76" t="s">
        <v>3749</v>
      </c>
      <c r="I88" s="76" t="b">
        <v>1</v>
      </c>
      <c r="J88" s="78" t="s">
        <v>3748</v>
      </c>
      <c r="K88" s="77" t="str">
        <f t="shared" si="12"/>
        <v>[Cove, M. (2020d, Sep 28). *Occupancy Modeling Video 4 -- How to Run and Interpret the Models in PRESENCE* [Video]. YouTube. &lt;https://www.youtube.com/watch?v=DVo4KVMPnWg&gt;]{#cove_2020d}&lt;br&gt;&lt;br&gt;</v>
      </c>
      <c r="L88" s="78" t="s">
        <v>4112</v>
      </c>
      <c r="M88" s="76" t="s">
        <v>4550</v>
      </c>
      <c r="N88" s="77" t="str">
        <f t="shared" si="13"/>
        <v>[Cove, M. (2020d, Sep 28). &lt;i&gt;Occupancy Modeling Video 4 -- How to Run and Interpret the Models in PRESENCE&lt;/i&gt; [Video]. YouTube. &lt;a target="_blank" href="https://www.youtube.com/watch?v=DVo4KVMPnWg"&gt;{https://www.youtube.com/watch?v=DVo4KVMPnWg}]{#cove_2020d}&lt;br&gt;&lt;br&gt;</v>
      </c>
      <c r="O88" s="76" t="s">
        <v>3746</v>
      </c>
      <c r="P88" s="76" t="s">
        <v>3747</v>
      </c>
      <c r="Q88" s="76" t="str">
        <f t="shared" si="7"/>
        <v>{{ ref_intext_cove_2020d }}</v>
      </c>
      <c r="R88" s="76" t="str">
        <f t="shared" si="8"/>
        <v>{{ ref_bib_cove_2020d }}</v>
      </c>
      <c r="S88" s="76" t="str">
        <f t="shared" si="9"/>
        <v xml:space="preserve">    ref_intext_cove_2020d: "[Cove, 2020d](#cove_2020d)"</v>
      </c>
      <c r="T88" s="76" t="str">
        <f t="shared" si="10"/>
        <v xml:space="preserve">    ref_intext_cove_2020d: "Cove, 2020d"</v>
      </c>
      <c r="U88" s="76" t="str">
        <f t="shared" si="11"/>
        <v xml:space="preserve">    ref_bib_cove_2020d: "Cove, M. (2020d, Sep 28). *Occupancy Modeling Video 4 -- How to Run and Interpret the Models in PRESENCE* [Video]. YouTube. &lt;https://www.youtube.com/watch?v=DVo4KVMPnWg&gt;"</v>
      </c>
      <c r="V88" s="76"/>
    </row>
    <row r="89" spans="1:22" ht="15.75">
      <c r="A89" s="76"/>
      <c r="B89" s="90" t="b">
        <v>0</v>
      </c>
      <c r="C89" s="90" t="b">
        <v>0</v>
      </c>
      <c r="D89" s="90"/>
      <c r="E89" s="76" t="s">
        <v>2051</v>
      </c>
      <c r="F89" s="76" t="s">
        <v>3745</v>
      </c>
      <c r="G89" s="76" t="s">
        <v>3744</v>
      </c>
      <c r="H89" s="76" t="s">
        <v>3744</v>
      </c>
      <c r="I89" s="76" t="b">
        <v>1</v>
      </c>
      <c r="J89" s="78" t="s">
        <v>3743</v>
      </c>
      <c r="K89" s="77" t="str">
        <f t="shared" si="12"/>
        <v>[Crisfield, V. E., Guillaume Blanchet, F., Raudsepp‐Hearne, C., &amp; Gravel, D. (2024). How and why species are rare: Towards an understanding of the ecological causes of rarity. *Ecography, 2024* (2), e07037. &lt;https://doi.org/10.1111/ecog.07037&gt;]{#crisfield_et_al_2024}&lt;br&gt;&lt;br&gt;</v>
      </c>
      <c r="L89" s="78" t="s">
        <v>4112</v>
      </c>
      <c r="M89" s="76" t="s">
        <v>4551</v>
      </c>
      <c r="N89" s="77" t="str">
        <f t="shared" si="13"/>
        <v>[Crisfield, V. E., Guillaume Blanchet, F., Raudsepp‐Hearne, C., &amp; Gravel, D. (2024). How and why species are rare: Towards an understanding of the ecological causes of rarity. &lt;i&gt;Ecography, 2024&lt;/i&gt;(2), e07037. &lt;a target="_blank" href="https://doi.org/10.1111/ecog.07037"&gt;{https://doi.org/10.1111/ecog.07037}]{#crisfield_et_al_2024}&lt;br&gt;&lt;br&gt;</v>
      </c>
      <c r="O89" s="76" t="s">
        <v>3742</v>
      </c>
      <c r="P89" s="76" t="s">
        <v>1016</v>
      </c>
      <c r="Q89" s="76" t="str">
        <f t="shared" si="7"/>
        <v>{{ ref_intext_crisfield_et_al_2024 }}</v>
      </c>
      <c r="R89" s="76" t="str">
        <f t="shared" si="8"/>
        <v>{{ ref_bib_crisfield_et_al_2024 }}</v>
      </c>
      <c r="S89" s="76" t="str">
        <f t="shared" si="9"/>
        <v xml:space="preserve">    ref_intext_crisfield_et_al_2024: "[Crisfield et al., 2024](#crisfield_et_al_2024)"</v>
      </c>
      <c r="T89" s="76" t="str">
        <f t="shared" si="10"/>
        <v xml:space="preserve">    ref_intext_crisfield_et_al_2024: "Crisfield et al., 2024"</v>
      </c>
      <c r="U89" s="76" t="str">
        <f t="shared" si="11"/>
        <v xml:space="preserve">    ref_bib_crisfield_et_al_2024: "Crisfield, V. E., Guillaume Blanchet, F., Raudsepp‐Hearne, C., &amp; Gravel, D. (2024). How and why species are rare: Towards an understanding of the ecological causes of rarity. *Ecography, 2024* (2), e07037. &lt;https://doi.org/10.1111/ecog.07037&gt;"</v>
      </c>
      <c r="V89" s="76"/>
    </row>
    <row r="90" spans="1:22" ht="15.75">
      <c r="A90" s="76"/>
      <c r="B90" s="90" t="b">
        <v>1</v>
      </c>
      <c r="C90" s="90" t="b">
        <v>0</v>
      </c>
      <c r="D90" s="90" t="b">
        <v>0</v>
      </c>
      <c r="E90" s="76" t="s">
        <v>2051</v>
      </c>
      <c r="F90" s="76" t="s">
        <v>3741</v>
      </c>
      <c r="G90" s="76" t="s">
        <v>3740</v>
      </c>
      <c r="H90" s="76" t="s">
        <v>3740</v>
      </c>
      <c r="I90" s="76" t="b">
        <v>1</v>
      </c>
      <c r="J90" s="78" t="s">
        <v>3739</v>
      </c>
      <c r="K90" s="77" t="str">
        <f t="shared" si="12"/>
        <v>[Cusack, J., Dickman, A. J., Rowcliffe, J. M., Carbone, C., Macdonald, D. W., &amp; Coulson, T. (2015). Random versus Game Trail-based Camera trap Placement Strategy for Monitoring Terrestrial Mammal Communities. *PloS One*,*10*(5), e0126373. &lt;https://doi.org/10.1371/journal.pone.0126373&gt;]{#cusack_et_al_2015}&lt;br&gt;&lt;br&gt;</v>
      </c>
      <c r="L90" s="78" t="s">
        <v>4112</v>
      </c>
      <c r="M90" s="76" t="s">
        <v>4552</v>
      </c>
      <c r="N90" s="77" t="str">
        <f t="shared" si="13"/>
        <v>[Cusack, J., Dickman, A. J., Rowcliffe, J. M., Carbone, C., Macdonald, D. W., &amp; Coulson, T. (2015). Random versus Game Trail-based Camera trap Placement Strategy for Monitoring Terrestrial Mammal Communities. &lt;i&gt;PloS One&lt;i&gt;,&lt;i&gt;10&lt;/i&gt;(5), e0126373. &lt;a target="_blank" href="https://doi.org/10.1371/journal.pone.0126373"&gt;{https://doi.org/10.1371/journal.pone.0126373}]{#cusack_et_al_2015}&lt;br&gt;&lt;br&gt;</v>
      </c>
      <c r="O90" s="76" t="s">
        <v>3738</v>
      </c>
      <c r="P90" s="76" t="s">
        <v>1016</v>
      </c>
      <c r="Q90" s="76" t="str">
        <f t="shared" si="7"/>
        <v>{{ ref_intext_cusack_et_al_2015 }}</v>
      </c>
      <c r="R90" s="76" t="str">
        <f t="shared" si="8"/>
        <v>{{ ref_bib_cusack_et_al_2015 }}</v>
      </c>
      <c r="S90" s="76" t="str">
        <f t="shared" si="9"/>
        <v xml:space="preserve">    ref_intext_cusack_et_al_2015: "[Cusack et al., 2015](#cusack_et_al_2015)"</v>
      </c>
      <c r="T90" s="76" t="str">
        <f t="shared" si="10"/>
        <v xml:space="preserve">    ref_intext_cusack_et_al_2015: "Cusack et al., 2015"</v>
      </c>
      <c r="U90" s="76" t="str">
        <f t="shared" si="11"/>
        <v xml:space="preserve">    ref_bib_cusack_et_al_2015: "Cusack, J., Dickman, A. J., Rowcliffe, J. M., Carbone, C., Macdonald, D. W., &amp; Coulson, T. (2015). Random versus Game Trail-based Camera trap Placement Strategy for Monitoring Terrestrial Mammal Communities. *PloS One*,*10*(5), e0126373. &lt;https://doi.org/10.1371/journal.pone.0126373&gt;"</v>
      </c>
      <c r="V90" s="76"/>
    </row>
    <row r="91" spans="1:22" ht="15.75">
      <c r="A91" s="76"/>
      <c r="B91" s="90" t="b">
        <v>1</v>
      </c>
      <c r="C91" s="90" t="b">
        <v>0</v>
      </c>
      <c r="D91" s="90" t="b">
        <v>0</v>
      </c>
      <c r="E91" s="76" t="s">
        <v>2051</v>
      </c>
      <c r="F91" s="76" t="s">
        <v>3737</v>
      </c>
      <c r="G91" s="76" t="s">
        <v>3736</v>
      </c>
      <c r="H91" s="76" t="s">
        <v>3736</v>
      </c>
      <c r="I91" s="76" t="b">
        <v>1</v>
      </c>
      <c r="J91" s="78" t="s">
        <v>3735</v>
      </c>
      <c r="K91" s="77" t="str">
        <f t="shared" si="12"/>
        <v>[Davis, R. S., Stone, E. L., Gentle, L. K., Mgoola, W. O., Uzal, A., &amp; Yarnell, R. W. (2021). Spatial Partial Identity Model Reveals Low Densities of Leopard and Spotted Hyaena in a Miombo Woodland. *Journal of Zoology, 313*, 43-53. &lt;https://zslpublications.onlinelibrary.wiley.com/doi/epdf/10.1111/jzo.12838&gt;]{#davis_et_al_2021}&lt;br&gt;&lt;br&gt;</v>
      </c>
      <c r="L91" s="78" t="s">
        <v>4112</v>
      </c>
      <c r="M91" s="76" t="s">
        <v>4553</v>
      </c>
      <c r="N91" s="77" t="str">
        <f t="shared" si="13"/>
        <v>[Davis, R. S., Stone, E. L., Gentle, L. K., Mgoola, W. O., Uzal, A., &amp; Yarnell, R. W. (2021). Spatial Partial Identity Model Reveals Low Densities of Leopard and Spotted Hyaena in a Miombo Woodland. &lt;i&gt;Journal of Zoology, 313&lt;/i&gt;, 43-53. &lt;a target="_blank" href="https://zslpublications.onlinelibrary.wiley.com/doi/epdf/10.1111/jzo.12838"&gt;{https://zslpublications.onlinelibrary.wiley.com/doi/epdf/10.1111/jzo.12838}]{#davis_et_al_2021}&lt;br&gt;&lt;br&gt;</v>
      </c>
      <c r="O91" s="76" t="s">
        <v>3734</v>
      </c>
      <c r="P91" s="76" t="s">
        <v>1016</v>
      </c>
      <c r="Q91" s="76" t="str">
        <f t="shared" si="7"/>
        <v>{{ ref_intext_davis_et_al_2021 }}</v>
      </c>
      <c r="R91" s="76" t="str">
        <f t="shared" si="8"/>
        <v>{{ ref_bib_davis_et_al_2021 }}</v>
      </c>
      <c r="S91" s="76" t="str">
        <f t="shared" si="9"/>
        <v xml:space="preserve">    ref_intext_davis_et_al_2021: "[Davis et al., 2021](#davis_et_al_2021)"</v>
      </c>
      <c r="T91" s="76" t="str">
        <f t="shared" si="10"/>
        <v xml:space="preserve">    ref_intext_davis_et_al_2021: "Davis et al., 2021"</v>
      </c>
      <c r="U91" s="76" t="str">
        <f t="shared" si="11"/>
        <v xml:space="preserve">    ref_bib_davis_et_al_2021: "Davis, R. S., Stone, E. L., Gentle, L. K., Mgoola, W. O., Uzal, A., &amp; Yarnell, R. W. (2021). Spatial Partial Identity Model Reveals Low Densities of Leopard and Spotted Hyaena in a Miombo Woodland. *Journal of Zoology, 313*, 43-53. &lt;https://zslpublications.onlinelibrary.wiley.com/doi/epdf/10.1111/jzo.12838&gt;"</v>
      </c>
      <c r="V91" s="76"/>
    </row>
    <row r="92" spans="1:22" ht="15.75">
      <c r="A92" s="76"/>
      <c r="B92" s="90"/>
      <c r="C92" s="90"/>
      <c r="D92" s="90"/>
      <c r="E92" s="76" t="s">
        <v>2092</v>
      </c>
      <c r="F92" s="76" t="s">
        <v>3733</v>
      </c>
      <c r="G92" s="76" t="s">
        <v>3732</v>
      </c>
      <c r="H92" s="76" t="s">
        <v>3732</v>
      </c>
      <c r="I92" s="76" t="b">
        <v>1</v>
      </c>
      <c r="J92" s="78" t="s">
        <v>4117</v>
      </c>
      <c r="K92" s="77" t="str">
        <f t="shared" si="12"/>
        <v>[DE-CTR ACCEL (2016, Dec 21) *Using Hurdle Models to Analyze Zero-Inflated Count Data.* [Video]. YouTube. &lt;https://www.youtube.com/watch?v=CvM6j8hE8lE&gt;]{#dectre_accel_2016}&lt;br&gt;&lt;br&gt;</v>
      </c>
      <c r="L92" s="78" t="s">
        <v>4112</v>
      </c>
      <c r="M92" s="76" t="s">
        <v>4554</v>
      </c>
      <c r="N92" s="77" t="str">
        <f t="shared" si="13"/>
        <v>[DE-CTR ACCEL (2016, Dec 21) &lt;i&gt;Using Hurdle Models to Analyze Zero-Inflated Count Data.&lt;/i&gt; [Video]. YouTube. &lt;a target="_blank" href="https://www.youtube.com/watch?v=CvM6j8hE8lE"&gt;{https://www.youtube.com/watch?v=CvM6j8hE8lE}]{#dectre_accel_2016}&lt;br&gt;&lt;br&gt;</v>
      </c>
      <c r="O92" s="76" t="s">
        <v>3730</v>
      </c>
      <c r="P92" s="76" t="s">
        <v>3731</v>
      </c>
      <c r="Q92" s="76" t="str">
        <f t="shared" si="7"/>
        <v>{{ ref_intext_dectre_accel_2016 }}</v>
      </c>
      <c r="R92" s="76" t="str">
        <f t="shared" si="8"/>
        <v>{{ ref_bib_dectre_accel_2016 }}</v>
      </c>
      <c r="S92" s="76" t="str">
        <f t="shared" si="9"/>
        <v xml:space="preserve">    ref_intext_dectre_accel_2016: "[DE-CTR ACCEL (2016)](#dectre_accel_2016)"</v>
      </c>
      <c r="T92" s="76" t="str">
        <f t="shared" si="10"/>
        <v xml:space="preserve">    ref_intext_dectre_accel_2016: "DE-CTR ACCEL (2016)"</v>
      </c>
      <c r="U92" s="76" t="str">
        <f t="shared" si="11"/>
        <v xml:space="preserve">    ref_bib_dectre_accel_2016: "DE-CTR ACCEL (2016, Dec 21) *Using Hurdle Models to Analyze Zero-Inflated Count Data.* [Video]. YouTube. &lt;https://www.youtube.com/watch?v=CvM6j8hE8lE&gt;"</v>
      </c>
      <c r="V92" s="76"/>
    </row>
    <row r="93" spans="1:22" ht="15.75">
      <c r="A93" s="76"/>
      <c r="B93" s="90"/>
      <c r="C93" s="90"/>
      <c r="D93" s="90"/>
      <c r="E93" s="76" t="s">
        <v>2051</v>
      </c>
      <c r="F93" s="76" t="s">
        <v>3729</v>
      </c>
      <c r="G93" s="77" t="s">
        <v>3728</v>
      </c>
      <c r="H93" s="77" t="s">
        <v>3728</v>
      </c>
      <c r="I93" s="76" t="b">
        <v>1</v>
      </c>
      <c r="J93" s="78" t="s">
        <v>3727</v>
      </c>
      <c r="K93" s="77" t="str">
        <f t="shared" si="12"/>
        <v>[Delisle, Z. J., Henrich, M., Palencia, P., &amp; Swihart, R. K. (2023). Reducing bias in density estimates for unmarked populations that exhibit reactive behaviour towards camera traps. *Methods in Ecology and Evolution, 14*(12), 3100-3111. &lt;https://doi.org/10.1111/2041-210X.14247&gt;]{#delisle_et_al_2023}&lt;br&gt;&lt;br&gt;</v>
      </c>
      <c r="L93" s="78" t="s">
        <v>4112</v>
      </c>
      <c r="M93" s="76" t="s">
        <v>4555</v>
      </c>
      <c r="N93" s="77" t="str">
        <f t="shared" si="13"/>
        <v>[Delisle, Z. J., Henrich, M., Palencia, P., &amp; Swihart, R. K. (2023). Reducing bias in density estimates for unmarked populations that exhibit reactive behaviour towards camera traps. &lt;i&gt;Methods in Ecology and Evolution, 14&lt;/i&gt;(12), 3100-3111. &lt;a target="_blank" href="https://doi.org/10.1111/2041-210X.14247"&gt;{https://doi.org/10.1111/2041-210X.14247}]{#delisle_et_al_2023}&lt;br&gt;&lt;br&gt;</v>
      </c>
      <c r="O93" s="76" t="s">
        <v>3726</v>
      </c>
      <c r="P93" s="76" t="s">
        <v>1016</v>
      </c>
      <c r="Q93" s="76" t="str">
        <f t="shared" si="7"/>
        <v>{{ ref_intext_delisle_et_al_2023 }}</v>
      </c>
      <c r="R93" s="76" t="str">
        <f t="shared" si="8"/>
        <v>{{ ref_bib_delisle_et_al_2023 }}</v>
      </c>
      <c r="S93" s="76" t="str">
        <f t="shared" si="9"/>
        <v xml:space="preserve">    ref_intext_delisle_et_al_2023: "[Delisle et al., 2023](#delisle_et_al_2023)"</v>
      </c>
      <c r="T93" s="76" t="str">
        <f t="shared" si="10"/>
        <v xml:space="preserve">    ref_intext_delisle_et_al_2023: "Delisle et al., 2023"</v>
      </c>
      <c r="U93" s="76" t="str">
        <f t="shared" si="11"/>
        <v xml:space="preserve">    ref_bib_delisle_et_al_2023: "Delisle, Z. J., Henrich, M., Palencia, P., &amp; Swihart, R. K. (2023). Reducing bias in density estimates for unmarked populations that exhibit reactive behaviour towards camera traps. *Methods in Ecology and Evolution, 14*(12), 3100-3111. &lt;https://doi.org/10.1111/2041-210X.14247&gt;"</v>
      </c>
      <c r="V93" s="76"/>
    </row>
    <row r="94" spans="1:22" ht="15.75">
      <c r="A94" s="76"/>
      <c r="B94" s="90" t="b">
        <v>1</v>
      </c>
      <c r="C94" s="90" t="b">
        <v>0</v>
      </c>
      <c r="D94" s="90" t="b">
        <v>0</v>
      </c>
      <c r="E94" s="76" t="s">
        <v>2051</v>
      </c>
      <c r="F94" s="76" t="s">
        <v>3725</v>
      </c>
      <c r="G94" s="76" t="s">
        <v>3724</v>
      </c>
      <c r="H94" s="76" t="s">
        <v>3724</v>
      </c>
      <c r="I94" s="76" t="b">
        <v>1</v>
      </c>
      <c r="J94" s="78" t="s">
        <v>3723</v>
      </c>
      <c r="K94" s="77" t="str">
        <f t="shared" si="12"/>
        <v>[Dénes, F. V., Silveira, L. F., Beissinger, S. R., &amp; Isaac, N. (2015). Estimating Abundance of Unmarked Animal Populations: Accounting for Imperfect Detection and Other Sources of Zero Inflation. *Methods in Ecology and Evolution, 6*(5), 543-556. &lt;https://doi.org/10.1111/2041-210x.12333&gt;]{#denes_et_al_2015}&lt;br&gt;&lt;br&gt;</v>
      </c>
      <c r="L94" s="78" t="s">
        <v>4112</v>
      </c>
      <c r="M94" s="76" t="s">
        <v>4556</v>
      </c>
      <c r="N94" s="77" t="str">
        <f t="shared" si="13"/>
        <v>[Dénes, F. V., Silveira, L. F., Beissinger, S. R., &amp; Isaac, N. (2015). Estimating Abundance of Unmarked Animal Populations: Accounting for Imperfect Detection and Other Sources of Zero Inflation. &lt;i&gt;Methods in Ecology and Evolution, 6&lt;/i&gt;(5), 543-556. &lt;a target="_blank" href="https://doi.org/10.1111/2041-210x.12333"&gt;{https://doi.org/10.1111/2041-210x.12333}]{#denes_et_al_2015}&lt;br&gt;&lt;br&gt;</v>
      </c>
      <c r="O94" s="76" t="s">
        <v>3722</v>
      </c>
      <c r="P94" s="76" t="s">
        <v>1016</v>
      </c>
      <c r="Q94" s="76" t="str">
        <f t="shared" si="7"/>
        <v>{{ ref_intext_denes_et_al_2015 }}</v>
      </c>
      <c r="R94" s="76" t="str">
        <f t="shared" si="8"/>
        <v>{{ ref_bib_denes_et_al_2015 }}</v>
      </c>
      <c r="S94" s="76" t="str">
        <f t="shared" si="9"/>
        <v xml:space="preserve">    ref_intext_denes_et_al_2015: "[Dénes et al., 2015](#denes_et_al_2015)"</v>
      </c>
      <c r="T94" s="76" t="str">
        <f t="shared" si="10"/>
        <v xml:space="preserve">    ref_intext_denes_et_al_2015: "Dénes et al., 2015"</v>
      </c>
      <c r="U94" s="76" t="str">
        <f t="shared" si="11"/>
        <v xml:space="preserve">    ref_bib_denes_et_al_2015: "Dénes, F. V., Silveira, L. F., Beissinger, S. R., &amp; Isaac, N. (2015). Estimating Abundance of Unmarked Animal Populations: Accounting for Imperfect Detection and Other Sources of Zero Inflation. *Methods in Ecology and Evolution, 6*(5), 543-556. &lt;https://doi.org/10.1111/2041-210x.12333&gt;"</v>
      </c>
      <c r="V94" s="76"/>
    </row>
    <row r="95" spans="1:22" ht="15.75">
      <c r="A95" s="76"/>
      <c r="B95" s="90" t="b">
        <v>0</v>
      </c>
      <c r="C95" s="90" t="b">
        <v>0</v>
      </c>
      <c r="D95" s="90" t="b">
        <v>1</v>
      </c>
      <c r="E95" s="76" t="s">
        <v>2051</v>
      </c>
      <c r="F95" s="76" t="s">
        <v>3721</v>
      </c>
      <c r="G95" s="76" t="s">
        <v>3720</v>
      </c>
      <c r="H95" s="76" t="s">
        <v>3720</v>
      </c>
      <c r="I95" s="76" t="b">
        <v>1</v>
      </c>
      <c r="J95" s="78" t="s">
        <v>3719</v>
      </c>
      <c r="K95" s="77" t="str">
        <f t="shared" si="12"/>
        <v>[Deng, C., Daley, T., &amp; Smith, A. (2015). Applications of species accumulation curves in large‐scale biological data analysis. *Quantitative Biology, 3*(3), 135-144. &lt;https://doi.org/10.1007/s40484-015-0049-7&gt;]{#deng_et_al_2015}&lt;br&gt;&lt;br&gt;</v>
      </c>
      <c r="L95" s="78" t="s">
        <v>4112</v>
      </c>
      <c r="M95" s="76" t="s">
        <v>4557</v>
      </c>
      <c r="N95" s="77" t="str">
        <f t="shared" si="13"/>
        <v>[Deng, C., Daley, T., &amp; Smith, A. (2015). Applications of species accumulation curves in large‐scale biological data analysis. &lt;i&gt;Quantitative Biology&lt;i&gt;, &lt;i&gt;3&lt;/i&gt;(3), 135-144. &lt;a target="_blank" href="https://doi.org/10.1007/s40484-015-0049-7"&gt;{https://doi.org/10.1007/s40484-015-0049-7}]{#deng_et_al_2015}&lt;br&gt;&lt;br&gt;</v>
      </c>
      <c r="O95" s="76" t="s">
        <v>3718</v>
      </c>
      <c r="P95" s="76" t="s">
        <v>1016</v>
      </c>
      <c r="Q95" s="76" t="str">
        <f t="shared" si="7"/>
        <v>{{ ref_intext_deng_et_al_2015 }}</v>
      </c>
      <c r="R95" s="76" t="str">
        <f t="shared" si="8"/>
        <v>{{ ref_bib_deng_et_al_2015 }}</v>
      </c>
      <c r="S95" s="76" t="str">
        <f t="shared" si="9"/>
        <v xml:space="preserve">    ref_intext_deng_et_al_2015: "[Deng et al., 2015](#deng_et_al_2015)"</v>
      </c>
      <c r="T95" s="76" t="str">
        <f t="shared" si="10"/>
        <v xml:space="preserve">    ref_intext_deng_et_al_2015: "Deng et al., 2015"</v>
      </c>
      <c r="U95" s="76" t="str">
        <f t="shared" si="11"/>
        <v xml:space="preserve">    ref_bib_deng_et_al_2015: "Deng, C., Daley, T., &amp; Smith, A. (2015). Applications of species accumulation curves in large‐scale biological data analysis. *Quantitative Biology, 3*(3), 135-144. &lt;https://doi.org/10.1007/s40484-015-0049-7&gt;"</v>
      </c>
      <c r="V95" s="76"/>
    </row>
    <row r="96" spans="1:22" ht="15.75">
      <c r="A96" s="76"/>
      <c r="B96" s="91"/>
      <c r="C96" s="90"/>
      <c r="D96" s="91"/>
      <c r="E96" s="76" t="s">
        <v>2051</v>
      </c>
      <c r="F96" s="76" t="s">
        <v>3717</v>
      </c>
      <c r="G96" s="76" t="s">
        <v>3716</v>
      </c>
      <c r="H96" s="76" t="s">
        <v>3716</v>
      </c>
      <c r="I96" s="76" t="b">
        <v>1</v>
      </c>
      <c r="J96" s="78" t="s">
        <v>3715</v>
      </c>
      <c r="K96" s="77" t="str">
        <f t="shared" si="12"/>
        <v>[Després‐Einspenner, M., Howe, E. J., Drapeau, P., &amp; Kühl, H. S. (2017). An empirical evaluation of camera trapping and spatially explicit capture‐recapture models for estimating chimpanzee density. *American Journal of Primatology, 79*(7), e22647. &lt;https://doi.org/10.1002/ajp.22647&gt;]{#despres_einspenner_et_al_2017}&lt;br&gt;&lt;br&gt;</v>
      </c>
      <c r="L96" s="78" t="s">
        <v>4112</v>
      </c>
      <c r="M96" s="76" t="s">
        <v>4558</v>
      </c>
      <c r="N96" s="77" t="str">
        <f t="shared" si="13"/>
        <v>[Després‐Einspenner, M., Howe, E. J., Drapeau, P., &amp; Kühl, H. S. (2017). An empirical evaluation of camera trapping and spatially explicit capture‐recapture models for estimating chimpanzee density. &lt;i&gt;American Journal of Primatology, 79&lt;/i&gt;(7), e22647. &lt;a target="_blank" href="https://doi.org/10.1002/ajp.22647"&gt;{https://doi.org/10.1002/ajp.22647}]{#despres_einspenner_et_al_2017}&lt;br&gt;&lt;br&gt;</v>
      </c>
      <c r="O96" s="76" t="s">
        <v>3714</v>
      </c>
      <c r="P96" s="76" t="s">
        <v>1016</v>
      </c>
      <c r="Q96" s="76" t="str">
        <f t="shared" si="7"/>
        <v>{{ ref_intext_despres_einspenner_et_al_2017 }}</v>
      </c>
      <c r="R96" s="76" t="str">
        <f t="shared" si="8"/>
        <v>{{ ref_bib_despres_einspenner_et_al_2017 }}</v>
      </c>
      <c r="S96" s="76" t="str">
        <f t="shared" si="9"/>
        <v xml:space="preserve">    ref_intext_despres_einspenner_et_al_2017: "[Després‐Einspenner et al., 2017](#despres_einspenner_et_al_2017)"</v>
      </c>
      <c r="T96" s="76" t="str">
        <f t="shared" si="10"/>
        <v xml:space="preserve">    ref_intext_despres_einspenner_et_al_2017: "Després‐Einspenner et al., 2017"</v>
      </c>
      <c r="U96" s="76" t="str">
        <f t="shared" si="11"/>
        <v xml:space="preserve">    ref_bib_despres_einspenner_et_al_2017: "Després‐Einspenner, M., Howe, E. J., Drapeau, P., &amp; Kühl, H. S. (2017). An empirical evaluation of camera trapping and spatially explicit capture‐recapture models for estimating chimpanzee density. *American Journal of Primatology, 79*(7), e22647. &lt;https://doi.org/10.1002/ajp.22647&gt;"</v>
      </c>
      <c r="V96" s="76"/>
    </row>
    <row r="97" spans="1:22" ht="15.75">
      <c r="A97" s="76"/>
      <c r="B97" s="90" t="b">
        <v>0</v>
      </c>
      <c r="C97" s="90" t="b">
        <v>0</v>
      </c>
      <c r="D97" s="90"/>
      <c r="E97" s="76" t="s">
        <v>2051</v>
      </c>
      <c r="F97" s="76" t="s">
        <v>3713</v>
      </c>
      <c r="G97" s="76" t="s">
        <v>3712</v>
      </c>
      <c r="H97" s="76" t="s">
        <v>3712</v>
      </c>
      <c r="I97" s="76" t="b">
        <v>1</v>
      </c>
      <c r="J97" s="78" t="s">
        <v>3711</v>
      </c>
      <c r="K97" s="77" t="str">
        <f t="shared" si="12"/>
        <v>[Dey, S., Moqanaki, E., Milleret, C., Dupont, P., Tourani, M., &amp; Bischof, R. (2023). Modelling spatially autocorrelated detection probabilities in spatial capture-recapture using random effects. *Ecological Modelling, 479*, 110324. &lt;https://doi.org/10.1016/j.ecolmodel.2023.110324&gt;]{#dey_et_al_2023}&lt;br&gt;&lt;br&gt;</v>
      </c>
      <c r="L97" s="78" t="s">
        <v>4112</v>
      </c>
      <c r="M97" s="76" t="s">
        <v>4559</v>
      </c>
      <c r="N97" s="77" t="str">
        <f t="shared" si="13"/>
        <v>[Dey, S., Moqanaki, E., Milleret, C., Dupont, P., Tourani, M., &amp; Bischof, R. (2023). Modelling spatially autocorrelated detection probabilities in spatial capture-recapture using random effects. &lt;i&gt;Ecological Modelling, 479&lt;/i&gt;, 110324. &lt;a target="_blank" href="https://doi.org/10.1016/j.ecolmodel.2023.110324"&gt;{https://doi.org/10.1016/j.ecolmodel.2023.110324}]{#dey_et_al_2023}&lt;br&gt;&lt;br&gt;</v>
      </c>
      <c r="O97" s="76" t="s">
        <v>3710</v>
      </c>
      <c r="P97" s="76" t="s">
        <v>1016</v>
      </c>
      <c r="Q97" s="76" t="str">
        <f t="shared" si="7"/>
        <v>{{ ref_intext_dey_et_al_2023 }}</v>
      </c>
      <c r="R97" s="76" t="str">
        <f t="shared" si="8"/>
        <v>{{ ref_bib_dey_et_al_2023 }}</v>
      </c>
      <c r="S97" s="76" t="str">
        <f t="shared" si="9"/>
        <v xml:space="preserve">    ref_intext_dey_et_al_2023: "[Dey et al., 2023](#dey_et_al_2023)"</v>
      </c>
      <c r="T97" s="76" t="str">
        <f t="shared" si="10"/>
        <v xml:space="preserve">    ref_intext_dey_et_al_2023: "Dey et al., 2023"</v>
      </c>
      <c r="U97" s="76" t="str">
        <f t="shared" si="11"/>
        <v xml:space="preserve">    ref_bib_dey_et_al_2023: "Dey, S., Moqanaki, E., Milleret, C., Dupont, P., Tourani, M., &amp; Bischof, R. (2023). Modelling spatially autocorrelated detection probabilities in spatial capture-recapture using random effects. *Ecological Modelling, 479*, 110324. &lt;https://doi.org/10.1016/j.ecolmodel.2023.110324&gt;"</v>
      </c>
      <c r="V97" s="76"/>
    </row>
    <row r="98" spans="1:22" ht="15.75">
      <c r="A98" s="76"/>
      <c r="B98" s="90"/>
      <c r="C98" s="90"/>
      <c r="D98" s="90"/>
      <c r="E98" s="76" t="s">
        <v>3709</v>
      </c>
      <c r="F98" s="76" t="s">
        <v>3708</v>
      </c>
      <c r="G98" s="76" t="s">
        <v>3707</v>
      </c>
      <c r="H98" s="76" t="s">
        <v>3707</v>
      </c>
      <c r="I98" s="76" t="b">
        <v>1</v>
      </c>
      <c r="J98" s="78" t="s">
        <v>3706</v>
      </c>
      <c r="K98" s="77" t="str">
        <f t="shared" si="12"/>
        <v>[Dickie, M. (2022, April 19). *“NEW PAPER ALERT!”* Tweet. @MelanieDickie. &lt;https://twitter.com/MelanieDickie/status/1516432277009403904&gt;]{#dickie_2022}&lt;br&gt;&lt;br&gt;</v>
      </c>
      <c r="L98" s="78" t="s">
        <v>4112</v>
      </c>
      <c r="M98" s="76" t="s">
        <v>4560</v>
      </c>
      <c r="N98" s="77" t="str">
        <f t="shared" si="13"/>
        <v>[Dickie, M. (2022, April 19). “NEW PAPER ALERT!” Tweet. @MelanieDickie. &lt;a target="_blank" href="https://twitter.com/MelanieDickie/status/1516432277009403904"&gt;{https://twitter.com/MelanieDickie/status/1516432277009403904}]{#dickie_2022}&lt;br&gt;&lt;br&gt;</v>
      </c>
      <c r="O98" s="76" t="s">
        <v>3705</v>
      </c>
      <c r="P98" s="76" t="s">
        <v>1016</v>
      </c>
      <c r="Q98" s="76" t="str">
        <f t="shared" si="7"/>
        <v>{{ ref_intext_dickie_2022 }}</v>
      </c>
      <c r="R98" s="76" t="str">
        <f t="shared" si="8"/>
        <v>{{ ref_bib_dickie_2022 }}</v>
      </c>
      <c r="S98" s="76" t="str">
        <f t="shared" si="9"/>
        <v xml:space="preserve">    ref_intext_dickie_2022: "[Dickie, 2022](#dickie_2022)"</v>
      </c>
      <c r="T98" s="76" t="str">
        <f t="shared" si="10"/>
        <v xml:space="preserve">    ref_intext_dickie_2022: "Dickie, 2022"</v>
      </c>
      <c r="U98" s="76" t="str">
        <f t="shared" si="11"/>
        <v xml:space="preserve">    ref_bib_dickie_2022: "Dickie, M. (2022, April 19). *“NEW PAPER ALERT!”* Tweet. @MelanieDickie. &lt;https://twitter.com/MelanieDickie/status/1516432277009403904&gt;"</v>
      </c>
      <c r="V98" s="76"/>
    </row>
    <row r="99" spans="1:22" ht="15.75">
      <c r="A99" s="76"/>
      <c r="B99" s="90" t="b">
        <v>1</v>
      </c>
      <c r="C99" s="90" t="b">
        <v>0</v>
      </c>
      <c r="D99" s="90" t="b">
        <v>0</v>
      </c>
      <c r="E99" s="76" t="s">
        <v>2051</v>
      </c>
      <c r="F99" s="76" t="s">
        <v>3704</v>
      </c>
      <c r="G99" s="76" t="s">
        <v>3703</v>
      </c>
      <c r="H99" s="76" t="s">
        <v>3703</v>
      </c>
      <c r="I99" s="76" t="b">
        <v>1</v>
      </c>
      <c r="J99" s="78" t="s">
        <v>3702</v>
      </c>
      <c r="K99" s="77" t="str">
        <f t="shared" si="12"/>
        <v>[Dillon, A., &amp; Kelly, M. J. (2008). Ocelot Home Range, Overlap and Density: Comparing Radio Telemetry with Camera Trapping. *Journal of Zoology, 275*, 391-398. &lt;https://doi.org/10.1111/j.1469-7998.2008.00452.x&gt;]{#dillon_kelly_2008}&lt;br&gt;&lt;br&gt;</v>
      </c>
      <c r="L99" s="78" t="s">
        <v>4112</v>
      </c>
      <c r="M99" s="76" t="s">
        <v>4561</v>
      </c>
      <c r="N99" s="77" t="str">
        <f t="shared" si="13"/>
        <v>[Dillon, A., &amp; Kelly, M. J. (2008). Ocelot Home Range, Overlap and Density: Comparing Radio Telemetry with Camera Trapping. &lt;i&gt;Journal of Zoology, 275&lt;/i&gt;, 391-398. &lt;a target="_blank" href="https://doi.org/10.1111/j.1469-7998.2008.00452.x"&gt;{https://doi.org/10.1111/j.1469-7998.2008.00452.x}]{#dillon_kelly_2008}&lt;br&gt;&lt;br&gt;</v>
      </c>
      <c r="O99" s="76" t="s">
        <v>3701</v>
      </c>
      <c r="P99" s="76" t="s">
        <v>1016</v>
      </c>
      <c r="Q99" s="76" t="str">
        <f t="shared" si="7"/>
        <v>{{ ref_intext_dillon_kelly_2008 }}</v>
      </c>
      <c r="R99" s="76" t="str">
        <f t="shared" si="8"/>
        <v>{{ ref_bib_dillon_kelly_2008 }}</v>
      </c>
      <c r="S99" s="76" t="str">
        <f t="shared" si="9"/>
        <v xml:space="preserve">    ref_intext_dillon_kelly_2008: "[Dillon &amp; Kelly, 2008](#dillon_kelly_2008)"</v>
      </c>
      <c r="T99" s="76" t="str">
        <f t="shared" si="10"/>
        <v xml:space="preserve">    ref_intext_dillon_kelly_2008: "Dillon &amp; Kelly, 2008"</v>
      </c>
      <c r="U99" s="76" t="str">
        <f t="shared" si="11"/>
        <v xml:space="preserve">    ref_bib_dillon_kelly_2008: "Dillon, A., &amp; Kelly, M. J. (2008). Ocelot Home Range, Overlap and Density: Comparing Radio Telemetry with Camera Trapping. *Journal of Zoology, 275*, 391-398. &lt;https://doi.org/10.1111/j.1469-7998.2008.00452.x&gt;"</v>
      </c>
      <c r="V99" s="76"/>
    </row>
    <row r="100" spans="1:22" ht="15.75">
      <c r="A100" s="76"/>
      <c r="B100" s="90"/>
      <c r="C100" s="90"/>
      <c r="D100" s="90"/>
      <c r="E100" s="76" t="s">
        <v>2051</v>
      </c>
      <c r="F100" s="76" t="s">
        <v>3700</v>
      </c>
      <c r="G100" s="76" t="s">
        <v>3699</v>
      </c>
      <c r="H100" s="76" t="s">
        <v>3698</v>
      </c>
      <c r="I100" s="76" t="b">
        <v>1</v>
      </c>
      <c r="J100" s="78" t="s">
        <v>3697</v>
      </c>
      <c r="K100" s="77" t="str">
        <f t="shared" si="12"/>
        <v>[Donovan, T., Hines, J., &amp; MacKenzie, D. (2024). OCCUPANCYTUTS: Occupancy modelling tutorials with RPRESENCE. *Methods in Ecology and Evolution, 15*(3), 477-483. &lt;https://doi.org/10.1111/2041-210X.14285&gt;]{#donovan_et_al_2024}&lt;br&gt;&lt;br&gt;</v>
      </c>
      <c r="L100" s="78" t="s">
        <v>4112</v>
      </c>
      <c r="M100" s="76" t="s">
        <v>4562</v>
      </c>
      <c r="N100" s="77" t="str">
        <f t="shared" si="13"/>
        <v>[Donovan, T., Hines, J., &amp; MacKenzie, D. (2024). OCCUPANCYTUTS: Occupancy modelling tutorials with RPRESENCE. &lt;i&gt;Methods in Ecology and Evolution, 15&lt;/i&gt;(3), 477-483. &lt;a target="_blank" href="https://doi.org/10.1111/2041-210X.14285"&gt;{https://doi.org/10.1111/2041-210X.14285}]{#donovan_et_al_2024}&lt;br&gt;&lt;br&gt;</v>
      </c>
      <c r="O100" s="76" t="s">
        <v>3696</v>
      </c>
      <c r="P100" s="76" t="s">
        <v>1016</v>
      </c>
      <c r="Q100" s="76" t="str">
        <f t="shared" si="7"/>
        <v>{{ ref_intext_donovan_et_al_2024 }}</v>
      </c>
      <c r="R100" s="76" t="str">
        <f t="shared" si="8"/>
        <v>{{ ref_bib_donovan_et_al_2024 }}</v>
      </c>
      <c r="S100" s="76" t="str">
        <f t="shared" si="9"/>
        <v xml:space="preserve">    ref_intext_donovan_et_al_2024: "[Donovan et al., 2024 ](#donovan_et_al_2024)"</v>
      </c>
      <c r="T100" s="76" t="str">
        <f t="shared" si="10"/>
        <v xml:space="preserve">    ref_intext_donovan_et_al_2024: "Donovan et al., 2024 "</v>
      </c>
      <c r="U100" s="76" t="str">
        <f t="shared" si="11"/>
        <v xml:space="preserve">    ref_bib_donovan_et_al_2024: "Donovan, T., Hines, J., &amp; MacKenzie, D. (2024). OCCUPANCYTUTS: Occupancy modelling tutorials with RPRESENCE. *Methods in Ecology and Evolution, 15*(3), 477-483. &lt;https://doi.org/10.1111/2041-210X.14285&gt;"</v>
      </c>
      <c r="V100" s="76"/>
    </row>
    <row r="101" spans="1:22" ht="15.75">
      <c r="A101" s="76"/>
      <c r="B101" s="90" t="b">
        <v>1</v>
      </c>
      <c r="C101" s="90" t="b">
        <v>0</v>
      </c>
      <c r="D101" s="90" t="b">
        <v>0</v>
      </c>
      <c r="E101" s="76" t="s">
        <v>2051</v>
      </c>
      <c r="F101" s="76" t="s">
        <v>3695</v>
      </c>
      <c r="G101" s="76" t="s">
        <v>3694</v>
      </c>
      <c r="H101" s="76" t="s">
        <v>3694</v>
      </c>
      <c r="I101" s="76" t="b">
        <v>1</v>
      </c>
      <c r="J101" s="78" t="s">
        <v>3693</v>
      </c>
      <c r="K101" s="77" t="str">
        <f t="shared" si="12"/>
        <v>[Doran-Myers, D. (2018). *Methodological Comparison of Canada Lynx Density Estimation* [Master of Science in Ecology thesis, University of Alberta]. ERA: Education and Research Archive. &lt;https://doi.org/10.7939/R3Q815805&gt;]{#doran_myers_2018}&lt;br&gt;&lt;br&gt;</v>
      </c>
      <c r="L101" s="78" t="s">
        <v>4112</v>
      </c>
      <c r="M101" s="76" t="s">
        <v>4563</v>
      </c>
      <c r="N101" s="77" t="str">
        <f t="shared" si="13"/>
        <v>[Doran-Myers, D. (2018). &lt;i&gt;Methodological Comparison of Canada Lynx Density Estimation&lt;/i&gt; [Master of Science in Ecology thesis, University of Alberta]. ERA: Education and Research Archive. &lt;a target="_blank" href="https://doi.org/10.7939/R3Q815805"&gt;{https://doi.org/10.7939/R3Q815805}]{#doran_myers_2018}&lt;br&gt;&lt;br&gt;</v>
      </c>
      <c r="O101" s="76" t="s">
        <v>3692</v>
      </c>
      <c r="P101" s="76" t="s">
        <v>1016</v>
      </c>
      <c r="Q101" s="76" t="str">
        <f t="shared" si="7"/>
        <v>{{ ref_intext_doran_myers_2018 }}</v>
      </c>
      <c r="R101" s="76" t="str">
        <f t="shared" si="8"/>
        <v>{{ ref_bib_doran_myers_2018 }}</v>
      </c>
      <c r="S101" s="76" t="str">
        <f t="shared" si="9"/>
        <v xml:space="preserve">    ref_intext_doran_myers_2018: "[Doran-Myers, 2018](#doran_myers_2018)"</v>
      </c>
      <c r="T101" s="76" t="str">
        <f t="shared" si="10"/>
        <v xml:space="preserve">    ref_intext_doran_myers_2018: "Doran-Myers, 2018"</v>
      </c>
      <c r="U101" s="76" t="str">
        <f t="shared" si="11"/>
        <v xml:space="preserve">    ref_bib_doran_myers_2018: "Doran-Myers, D. (2018). *Methodological Comparison of Canada Lynx Density Estimation* [Master of Science in Ecology thesis, University of Alberta]. ERA: Education and Research Archive. &lt;https://doi.org/10.7939/R3Q815805&gt;"</v>
      </c>
      <c r="V101" s="76"/>
    </row>
    <row r="102" spans="1:22" ht="15.75">
      <c r="A102" s="76"/>
      <c r="B102" s="90"/>
      <c r="C102" s="90"/>
      <c r="D102" s="90"/>
      <c r="E102" s="76"/>
      <c r="F102" s="76" t="s">
        <v>3691</v>
      </c>
      <c r="G102" s="76" t="s">
        <v>3690</v>
      </c>
      <c r="H102" s="76"/>
      <c r="I102" s="76" t="b">
        <v>1</v>
      </c>
      <c r="J102" s="78" t="s">
        <v>3689</v>
      </c>
      <c r="K102" s="77" t="str">
        <f t="shared" si="12"/>
        <v>[Dubey, A (n.d.). *species abundance*. &lt;https://www.britannica.com/science/species-abundance&gt;]{#dubey_nd}&lt;br&gt;&lt;br&gt;</v>
      </c>
      <c r="L102" s="78" t="s">
        <v>4112</v>
      </c>
      <c r="M102" s="76" t="s">
        <v>4564</v>
      </c>
      <c r="N102" s="77" t="str">
        <f t="shared" si="13"/>
        <v>[Dubey, A (n.d.). &lt;i&gt;species abundance.&lt;/i&gt; &lt;a target="_blank" href="https://www.britannica.com/science/species-abundance"&gt;{https://www.britannica.com/science/species-abundance}]{#dubey_nd}&lt;br&gt;&lt;br&gt;</v>
      </c>
      <c r="O102" s="76" t="s">
        <v>3688</v>
      </c>
      <c r="P102" s="76" t="s">
        <v>1016</v>
      </c>
      <c r="Q102" s="76" t="str">
        <f t="shared" si="7"/>
        <v>{{ ref_intext_dubey_nd }}</v>
      </c>
      <c r="R102" s="76" t="str">
        <f t="shared" si="8"/>
        <v>{{ ref_bib_dubey_nd }}</v>
      </c>
      <c r="S102" s="76" t="str">
        <f t="shared" si="9"/>
        <v xml:space="preserve">    ref_intext_dubey_nd: "[Dubey (n.d.)](#dubey_nd)"</v>
      </c>
      <c r="T102" s="76" t="str">
        <f t="shared" si="10"/>
        <v xml:space="preserve">    ref_intext_dubey_nd: "Dubey (n.d.)"</v>
      </c>
      <c r="U102" s="76" t="str">
        <f t="shared" si="11"/>
        <v xml:space="preserve">    ref_bib_dubey_nd: "Dubey, A (n.d.). *species abundance*. &lt;https://www.britannica.com/science/species-abundance&gt;"</v>
      </c>
      <c r="V102" s="76"/>
    </row>
    <row r="103" spans="1:22" ht="15.75">
      <c r="A103" s="76"/>
      <c r="B103" s="90" t="b">
        <v>0</v>
      </c>
      <c r="C103" s="90" t="b">
        <v>1</v>
      </c>
      <c r="D103" s="90" t="b">
        <v>0</v>
      </c>
      <c r="E103" s="76" t="s">
        <v>2051</v>
      </c>
      <c r="F103" s="76" t="s">
        <v>3687</v>
      </c>
      <c r="G103" s="76" t="s">
        <v>3678</v>
      </c>
      <c r="H103" s="76" t="s">
        <v>3678</v>
      </c>
      <c r="I103" s="76" t="b">
        <v>1</v>
      </c>
      <c r="J103" s="78" t="s">
        <v>3686</v>
      </c>
      <c r="K103" s="77" t="str">
        <f t="shared" si="12"/>
        <v>[Dunne, B. M., &amp; Quinn, M. S. (2009). Effectiveness of above-ground pipeline mitigation for moose (*Alces alces*) and other large mammals. *Biological Conservation, 142* (2), 332-343. &lt;https://doi.org/10.1016/j.biocon.2008.10.029&gt;]{#dunne_quinn_2009}&lt;br&gt;&lt;br&gt;</v>
      </c>
      <c r="L103" s="78" t="s">
        <v>4112</v>
      </c>
      <c r="M103" s="76" t="s">
        <v>4565</v>
      </c>
      <c r="N103" s="77" t="str">
        <f t="shared" si="13"/>
        <v>[Dunne, B. M., &amp; Quinn, M. S. (2009). Effectiveness of above-ground pipeline mitigation for moose (&lt;i&gt;Alces alces&lt;i&gt;) and other large mammals. &lt;i&gt;Biological Conservation, 142&lt;/i&gt;(2), 332-343. &lt;a target="_blank" href="https://doi.org/10.1016/j.biocon.2008.10.029"&gt;{https://doi.org/10.1016/j.biocon.2008.10.029}]{#dunne_quinn_2009}&lt;br&gt;&lt;br&gt;</v>
      </c>
      <c r="O103" s="76" t="s">
        <v>3685</v>
      </c>
      <c r="P103" s="76" t="s">
        <v>1016</v>
      </c>
      <c r="Q103" s="76" t="str">
        <f t="shared" si="7"/>
        <v>{{ ref_intext_dunne_quinn_2009 }}</v>
      </c>
      <c r="R103" s="76" t="str">
        <f t="shared" si="8"/>
        <v>{{ ref_bib_dunne_quinn_2009 }}</v>
      </c>
      <c r="S103" s="76" t="str">
        <f t="shared" si="9"/>
        <v xml:space="preserve">    ref_intext_dunne_quinn_2009: "[Dunne &amp; Quinn, 2009](#dunne_quinn_2009)"</v>
      </c>
      <c r="T103" s="76" t="str">
        <f t="shared" si="10"/>
        <v xml:space="preserve">    ref_intext_dunne_quinn_2009: "Dunne &amp; Quinn, 2009"</v>
      </c>
      <c r="U103" s="76" t="str">
        <f t="shared" si="11"/>
        <v xml:space="preserve">    ref_bib_dunne_quinn_2009: "Dunne, B. M., &amp; Quinn, M. S. (2009). Effectiveness of above-ground pipeline mitigation for moose (*Alces alces*) and other large mammals. *Biological Conservation, 142* (2), 332-343. &lt;https://doi.org/10.1016/j.biocon.2008.10.029&gt;"</v>
      </c>
      <c r="V103" s="76"/>
    </row>
    <row r="104" spans="1:22" ht="15.75">
      <c r="A104" s="76"/>
      <c r="B104" s="91"/>
      <c r="C104" s="90"/>
      <c r="D104" s="91"/>
      <c r="E104" s="76" t="s">
        <v>2051</v>
      </c>
      <c r="F104" s="76" t="s">
        <v>3684</v>
      </c>
      <c r="G104" s="76" t="s">
        <v>3683</v>
      </c>
      <c r="H104" s="77"/>
      <c r="I104" s="76" t="b">
        <v>1</v>
      </c>
      <c r="J104" s="78" t="s">
        <v>3682</v>
      </c>
      <c r="K104" s="77" t="str">
        <f t="shared" si="12"/>
        <v>[Dupont, G., Royle, J. A., Nawaz, M. A., &amp; Sutherland, C. (2021). Optimal sampling design for spatial capture-recapture. *Ecology, 102*(3), e03262. &lt;https://doi.org/10.1002/ecy.3262&gt;]{#dupont_et_al_2021}&lt;br&gt;&lt;br&gt;</v>
      </c>
      <c r="L104" s="78" t="s">
        <v>4112</v>
      </c>
      <c r="M104" s="76" t="s">
        <v>4566</v>
      </c>
      <c r="N104" s="77" t="str">
        <f t="shared" si="13"/>
        <v>[Dupont, G., Royle, J. A., Nawaz, M. A., &amp; Sutherland, C. (2021). Optimal sampling design for spatial capture-recapture. &lt;i&gt;Ecology, 102&lt;/i&gt;(3), e03262. &lt;a target="_blank" href="https://doi.org/10.1002/ecy.3262"&gt;{https://doi.org/10.1002/ecy.3262}]{#dupont_et_al_2021}&lt;br&gt;&lt;br&gt;</v>
      </c>
      <c r="O104" s="76" t="s">
        <v>3681</v>
      </c>
      <c r="P104" s="76" t="s">
        <v>1016</v>
      </c>
      <c r="Q104" s="76" t="str">
        <f t="shared" si="7"/>
        <v>{{ ref_intext_dupont_et_al_2021 }}</v>
      </c>
      <c r="R104" s="76" t="str">
        <f t="shared" si="8"/>
        <v>{{ ref_bib_dupont_et_al_2021 }}</v>
      </c>
      <c r="S104" s="76" t="str">
        <f t="shared" si="9"/>
        <v xml:space="preserve">    ref_intext_dupont_et_al_2021: "[Dupont et al., 2021](#dupont_et_al_2021)"</v>
      </c>
      <c r="T104" s="76" t="str">
        <f t="shared" si="10"/>
        <v xml:space="preserve">    ref_intext_dupont_et_al_2021: "Dupont et al., 2021"</v>
      </c>
      <c r="U104" s="76" t="str">
        <f t="shared" si="11"/>
        <v xml:space="preserve">    ref_bib_dupont_et_al_2021: "Dupont, G., Royle, J. A., Nawaz, M. A., &amp; Sutherland, C. (2021). Optimal sampling design for spatial capture-recapture. *Ecology, 102*(3), e03262. &lt;https://doi.org/10.1002/ecy.3262&gt;"</v>
      </c>
      <c r="V104" s="76"/>
    </row>
    <row r="105" spans="1:22" ht="15.75">
      <c r="A105" s="76"/>
      <c r="B105" s="90" t="b">
        <v>1</v>
      </c>
      <c r="C105" s="90" t="b">
        <v>1</v>
      </c>
      <c r="D105" s="90" t="b">
        <v>0</v>
      </c>
      <c r="E105" s="76" t="s">
        <v>2051</v>
      </c>
      <c r="F105" s="76" t="s">
        <v>3680</v>
      </c>
      <c r="G105" s="76" t="s">
        <v>3679</v>
      </c>
      <c r="H105" s="76" t="s">
        <v>3678</v>
      </c>
      <c r="I105" s="76" t="b">
        <v>1</v>
      </c>
      <c r="J105" s="78" t="s">
        <v>3677</v>
      </c>
      <c r="K105" s="77" t="str">
        <f t="shared" si="12"/>
        <v>[Duquette, J. F., Belant, J. L., Svoboda, N. J., Beyer Jr., D. E., &amp; Albright, C. A. (2014). Comparison of occupancy modeling and radiotelemetry to estimate ungulate population dynamics. *Population Ecology, 56,* 481-492. &lt;https://www.academia.edu/23421255/.&gt;]{#duquette_et_al_2014}&lt;br&gt;&lt;br&gt;</v>
      </c>
      <c r="L105" s="78" t="s">
        <v>4112</v>
      </c>
      <c r="M105" s="76" t="s">
        <v>4567</v>
      </c>
      <c r="N105" s="77" t="str">
        <f t="shared" si="13"/>
        <v>[Duquette, J. F., Belant, J. L., Svoboda, N. J., Beyer Jr., D. E., &amp; Albright, C. A. (2014). Comparison of occupancy modeling and radiotelemetry to estimate ungulate population dynamics. &lt;i&gt;Population Ecology, 56,&lt;/i&gt; 481-492. &lt;a target="_blank" href="https://www.academia.edu/23421255/."&gt;{https://www.academia.edu/23421255/.}]{#duquette_et_al_2014}&lt;br&gt;&lt;br&gt;</v>
      </c>
      <c r="O105" s="76" t="s">
        <v>3676</v>
      </c>
      <c r="P105" s="76" t="s">
        <v>1016</v>
      </c>
      <c r="Q105" s="76" t="str">
        <f t="shared" si="7"/>
        <v>{{ ref_intext_duquette_et_al_2014 }}</v>
      </c>
      <c r="R105" s="76" t="str">
        <f t="shared" si="8"/>
        <v>{{ ref_bib_duquette_et_al_2014 }}</v>
      </c>
      <c r="S105" s="76" t="str">
        <f t="shared" si="9"/>
        <v xml:space="preserve">    ref_intext_duquette_et_al_2014: "[Duquette et al., 2014](#duquette_et_al_2014)"</v>
      </c>
      <c r="T105" s="76" t="str">
        <f t="shared" si="10"/>
        <v xml:space="preserve">    ref_intext_duquette_et_al_2014: "Duquette et al., 2014"</v>
      </c>
      <c r="U105" s="76" t="str">
        <f t="shared" si="11"/>
        <v xml:space="preserve">    ref_bib_duquette_et_al_2014: "Duquette, J. F., Belant, J. L., Svoboda, N. J., Beyer Jr., D. E., &amp; Albright, C. A. (2014). Comparison of occupancy modeling and radiotelemetry to estimate ungulate population dynamics. *Population Ecology, 56,* 481-492. &lt;https://www.academia.edu/23421255/.&gt;"</v>
      </c>
      <c r="V105" s="76"/>
    </row>
    <row r="106" spans="1:22" ht="15.75">
      <c r="A106" s="76"/>
      <c r="B106" s="90" t="b">
        <v>1</v>
      </c>
      <c r="C106" s="90" t="b">
        <v>0</v>
      </c>
      <c r="D106" s="90" t="b">
        <v>0</v>
      </c>
      <c r="E106" s="76" t="s">
        <v>2051</v>
      </c>
      <c r="F106" s="76" t="s">
        <v>3675</v>
      </c>
      <c r="G106" s="76" t="s">
        <v>3674</v>
      </c>
      <c r="H106" s="76" t="s">
        <v>3674</v>
      </c>
      <c r="I106" s="76" t="b">
        <v>1</v>
      </c>
      <c r="J106" s="78" t="s">
        <v>3673</v>
      </c>
      <c r="K106" s="77" t="str">
        <f t="shared" si="12"/>
        <v>[Efford, M. (2004). Density Estimation in Live-Trapping Studies. *Oikos, 106*(3), 598-610. &lt;http://www.jstor.org.login.ezproxy.library.ualberta.ca/stable/3548382&gt;]{#efford_2004}&lt;br&gt;&lt;br&gt;</v>
      </c>
      <c r="L106" s="78" t="s">
        <v>4112</v>
      </c>
      <c r="M106" s="76" t="s">
        <v>4568</v>
      </c>
      <c r="N106" s="77" t="str">
        <f t="shared" si="13"/>
        <v>[Efford, M. (2004). Density Estimation in Live-Trapping Studies. &lt;i&gt;Oikos, 106&lt;/i&gt;(3), 598-610. &lt;a target="_blank" href="http://www.jstor.org.login.ezproxy.library.ualberta.ca/stable/3548382"&gt;{http://www.jstor.org.login.ezproxy.library.ualberta.ca/stable/3548382}}]{#efford_2004}&lt;br&gt;&lt;br&gt;</v>
      </c>
      <c r="O106" s="76" t="s">
        <v>3672</v>
      </c>
      <c r="P106" s="76" t="s">
        <v>1016</v>
      </c>
      <c r="Q106" s="76" t="str">
        <f t="shared" si="7"/>
        <v>{{ ref_intext_efford_2004 }}</v>
      </c>
      <c r="R106" s="76" t="str">
        <f t="shared" si="8"/>
        <v>{{ ref_bib_efford_2004 }}</v>
      </c>
      <c r="S106" s="76" t="str">
        <f t="shared" si="9"/>
        <v xml:space="preserve">    ref_intext_efford_2004: "[Efford, 2004](#efford_2004)"</v>
      </c>
      <c r="T106" s="76" t="str">
        <f t="shared" si="10"/>
        <v xml:space="preserve">    ref_intext_efford_2004: "Efford, 2004"</v>
      </c>
      <c r="U106" s="76" t="str">
        <f t="shared" si="11"/>
        <v xml:space="preserve">    ref_bib_efford_2004: "Efford, M. (2004). Density Estimation in Live-Trapping Studies. *Oikos, 106*(3), 598-610. &lt;http://www.jstor.org.login.ezproxy.library.ualberta.ca/stable/3548382&gt;"</v>
      </c>
      <c r="V106" s="76"/>
    </row>
    <row r="107" spans="1:22" ht="15.75">
      <c r="A107" s="76"/>
      <c r="B107" s="90"/>
      <c r="C107" s="90"/>
      <c r="D107" s="90"/>
      <c r="E107" s="76" t="s">
        <v>2393</v>
      </c>
      <c r="F107" s="76" t="s">
        <v>3667</v>
      </c>
      <c r="G107" s="76" t="s">
        <v>3666</v>
      </c>
      <c r="H107" s="76" t="s">
        <v>3666</v>
      </c>
      <c r="I107" s="76" t="b">
        <v>1</v>
      </c>
      <c r="J107" s="78" t="s">
        <v>3665</v>
      </c>
      <c r="K107" s="77" t="str">
        <f t="shared" si="12"/>
        <v>[Efford, M. (2023). *openCR: Open population capture-recapture models*. R package version 2.2.6. &lt;https://CRAN.R-project.org/package=openCR&gt;]{#efford_2023}&lt;br&gt;&lt;br&gt;</v>
      </c>
      <c r="L107" s="78" t="s">
        <v>4112</v>
      </c>
      <c r="M107" s="76" t="s">
        <v>4569</v>
      </c>
      <c r="N107" s="77" t="str">
        <f t="shared" si="13"/>
        <v>[Efford, M. (2023). &lt;i&gt;openCR: Open population capture-recapture models&lt;/i&gt;. R package version 2.2.6. &lt;a target="_blank" href="https://CRAN.R-project.org/package=openCR"&gt;{https://CRAN.R-project.org/package=openCR}]{#efford_2023}&lt;br&gt;&lt;br&gt;</v>
      </c>
      <c r="O107" s="76" t="s">
        <v>3664</v>
      </c>
      <c r="P107" s="76" t="s">
        <v>1016</v>
      </c>
      <c r="Q107" s="76" t="str">
        <f t="shared" si="7"/>
        <v>{{ ref_intext_efford_2023 }}</v>
      </c>
      <c r="R107" s="76" t="str">
        <f t="shared" si="8"/>
        <v>{{ ref_bib_efford_2023 }}</v>
      </c>
      <c r="S107" s="76" t="str">
        <f t="shared" si="9"/>
        <v xml:space="preserve">    ref_intext_efford_2023: "[Efford, 2023](#efford_2023)"</v>
      </c>
      <c r="T107" s="76" t="str">
        <f t="shared" si="10"/>
        <v xml:space="preserve">    ref_intext_efford_2023: "Efford, 2023"</v>
      </c>
      <c r="U107" s="76" t="str">
        <f t="shared" si="11"/>
        <v xml:space="preserve">    ref_bib_efford_2023: "Efford, M. (2023). *openCR: Open population capture-recapture models*. R package version 2.2.6. &lt;https://CRAN.R-project.org/package=openCR&gt;"</v>
      </c>
      <c r="V107" s="76"/>
    </row>
    <row r="108" spans="1:22" ht="15.75">
      <c r="A108" s="76"/>
      <c r="B108" s="90" t="b">
        <v>0</v>
      </c>
      <c r="C108" s="90" t="b">
        <v>0</v>
      </c>
      <c r="D108" s="90"/>
      <c r="E108" s="76" t="s">
        <v>2393</v>
      </c>
      <c r="F108" s="76" t="s">
        <v>3663</v>
      </c>
      <c r="G108" s="76" t="s">
        <v>3662</v>
      </c>
      <c r="H108" s="76" t="s">
        <v>3662</v>
      </c>
      <c r="I108" s="76" t="b">
        <v>1</v>
      </c>
      <c r="J108" s="78" t="s">
        <v>3661</v>
      </c>
      <c r="K108" s="77" t="str">
        <f t="shared" si="12"/>
        <v>[Efford, M. (2024a). *Package 'secr': Spatially Explicit Capture-Recapture* R package version 4.6.9. &lt;https://CRAN.R-project.org/package=secr&gt;]{#efford_2024a}&lt;br&gt;&lt;br&gt;</v>
      </c>
      <c r="L108" s="78" t="s">
        <v>4112</v>
      </c>
      <c r="M108" s="76" t="s">
        <v>4570</v>
      </c>
      <c r="N108" s="77" t="str">
        <f t="shared" si="13"/>
        <v>[Efford, M. (2024a). &lt;i&gt;Package 'secr': Spatially Explicit Capture-Recapture&lt;/i&gt;. R package version 4.6.9. &lt;a target="_blank" href="https://CRAN.R-project.org/package=secr"&gt;{https://CRAN.R-project.org/package=secr}]{#efford_2024a}&lt;br&gt;&lt;br&gt;</v>
      </c>
      <c r="O108" s="76" t="s">
        <v>3660</v>
      </c>
      <c r="P108" s="76" t="s">
        <v>1016</v>
      </c>
      <c r="Q108" s="76" t="str">
        <f t="shared" si="7"/>
        <v>{{ ref_intext_efford_2024a }}</v>
      </c>
      <c r="R108" s="76" t="str">
        <f t="shared" si="8"/>
        <v>{{ ref_bib_efford_2024a }}</v>
      </c>
      <c r="S108" s="76" t="str">
        <f t="shared" si="9"/>
        <v xml:space="preserve">    ref_intext_efford_2024a: "[Efford, 2024a](#efford_2024a)"</v>
      </c>
      <c r="T108" s="76" t="str">
        <f t="shared" si="10"/>
        <v xml:space="preserve">    ref_intext_efford_2024a: "Efford, 2024a"</v>
      </c>
      <c r="U108" s="76" t="str">
        <f t="shared" si="11"/>
        <v xml:space="preserve">    ref_bib_efford_2024a: "Efford, M. (2024a). *Package 'secr': Spatially Explicit Capture-Recapture* R package version 4.6.9. &lt;https://CRAN.R-project.org/package=secr&gt;"</v>
      </c>
      <c r="V108" s="76"/>
    </row>
    <row r="109" spans="1:22" ht="15.75">
      <c r="A109" s="76"/>
      <c r="B109" s="90" t="b">
        <v>0</v>
      </c>
      <c r="C109" s="90" t="b">
        <v>0</v>
      </c>
      <c r="D109" s="90"/>
      <c r="E109" s="76" t="s">
        <v>2393</v>
      </c>
      <c r="F109" s="76" t="s">
        <v>3659</v>
      </c>
      <c r="G109" s="76" t="s">
        <v>3658</v>
      </c>
      <c r="H109" s="76" t="s">
        <v>3658</v>
      </c>
      <c r="I109" s="76" t="b">
        <v>1</v>
      </c>
      <c r="J109" s="78" t="s">
        <v>3657</v>
      </c>
      <c r="K109" s="77" t="str">
        <f t="shared" si="12"/>
        <v>[Efford, M. (2024b). *secr 4.6 - spatially explicit capture-recapture in R.* &lt;https://cran.r-project.org/web/packages/secr/vignettes/secr-overview.pdf&gt;]{#efford_2024b}&lt;br&gt;&lt;br&gt;</v>
      </c>
      <c r="L109" s="78" t="s">
        <v>4112</v>
      </c>
      <c r="M109" s="76" t="s">
        <v>4571</v>
      </c>
      <c r="N109" s="77" t="str">
        <f t="shared" si="13"/>
        <v>[Efford, M. (2024b). &lt;i&gt;secr 4.6 - spatially explicit capture-recapture in R.&lt;/i&gt; &lt;a target="_blank" href="https://cran.r-project.org/web/packages/secr/vignettes/secr-overview.pdf"&gt;{https://cran.r-project.org/web/packages/secr/vignettes/secr-overview.pdf}]{#efford_2024b}&lt;br&gt;&lt;br&gt;</v>
      </c>
      <c r="O109" s="76" t="s">
        <v>3656</v>
      </c>
      <c r="P109" s="76" t="s">
        <v>1016</v>
      </c>
      <c r="Q109" s="76" t="str">
        <f t="shared" si="7"/>
        <v>{{ ref_intext_efford_2024b }}</v>
      </c>
      <c r="R109" s="76" t="str">
        <f t="shared" si="8"/>
        <v>{{ ref_bib_efford_2024b }}</v>
      </c>
      <c r="S109" s="76" t="str">
        <f t="shared" si="9"/>
        <v xml:space="preserve">    ref_intext_efford_2024b: "[Efford, 2024b](#efford_2024b)"</v>
      </c>
      <c r="T109" s="76" t="str">
        <f t="shared" si="10"/>
        <v xml:space="preserve">    ref_intext_efford_2024b: "Efford, 2024b"</v>
      </c>
      <c r="U109" s="76" t="str">
        <f t="shared" si="11"/>
        <v xml:space="preserve">    ref_bib_efford_2024b: "Efford, M. (2024b). *secr 4.6 - spatially explicit capture-recapture in R.* &lt;https://cran.r-project.org/web/packages/secr/vignettes/secr-overview.pdf&gt;"</v>
      </c>
      <c r="V109" s="76"/>
    </row>
    <row r="110" spans="1:22" ht="15.75">
      <c r="A110" s="76"/>
      <c r="B110" s="90" t="b">
        <v>1</v>
      </c>
      <c r="C110" s="90" t="b">
        <v>0</v>
      </c>
      <c r="D110" s="90" t="b">
        <v>0</v>
      </c>
      <c r="E110" s="76" t="s">
        <v>2393</v>
      </c>
      <c r="F110" s="76" t="s">
        <v>3671</v>
      </c>
      <c r="G110" s="76" t="s">
        <v>3670</v>
      </c>
      <c r="H110" s="76" t="s">
        <v>3670</v>
      </c>
      <c r="I110" s="76" t="b">
        <v>1</v>
      </c>
      <c r="J110" s="78" t="s">
        <v>3669</v>
      </c>
      <c r="K110" s="77" t="str">
        <f t="shared" si="12"/>
        <v>[Efford, M. G. (2022). *Mark-resight in secr 4. 5. 1-20*. &lt;https://www.otago.ac.nz/Density/pdfs/secr-markresight.pdf&gt;]{#efford_2022}&lt;br&gt;&lt;br&gt;</v>
      </c>
      <c r="L110" s="78" t="s">
        <v>4112</v>
      </c>
      <c r="M110" s="76" t="s">
        <v>4572</v>
      </c>
      <c r="N110" s="77" t="str">
        <f t="shared" si="13"/>
        <v>[Efford, M. G. (2022). &lt;i&gt;Mark-resight in secr 4. 5. 1-20. &lt;/i&gt; &lt;a target="_blank" href="https://www.otago.ac.nz/Density/pdfs/secr-markresight.pdf"&gt;{https://www.otago.ac.nz/Density/pdfs/secr-markresight.pdf}]{#efford_2022}&lt;br&gt;&lt;br&gt;</v>
      </c>
      <c r="O110" s="76" t="s">
        <v>3668</v>
      </c>
      <c r="P110" s="76" t="s">
        <v>1016</v>
      </c>
      <c r="Q110" s="76" t="str">
        <f t="shared" si="7"/>
        <v>{{ ref_intext_efford_2022 }}</v>
      </c>
      <c r="R110" s="76" t="str">
        <f t="shared" si="8"/>
        <v>{{ ref_bib_efford_2022 }}</v>
      </c>
      <c r="S110" s="76" t="str">
        <f t="shared" si="9"/>
        <v xml:space="preserve">    ref_intext_efford_2022: "[Efford, 2022](#efford_2022)"</v>
      </c>
      <c r="T110" s="76" t="str">
        <f t="shared" si="10"/>
        <v xml:space="preserve">    ref_intext_efford_2022: "Efford, 2022"</v>
      </c>
      <c r="U110" s="76" t="str">
        <f t="shared" si="11"/>
        <v xml:space="preserve">    ref_bib_efford_2022: "Efford, M. G. (2022). *Mark-resight in secr 4. 5. 1-20*. &lt;https://www.otago.ac.nz/Density/pdfs/secr-markresight.pdf&gt;"</v>
      </c>
      <c r="V110" s="76"/>
    </row>
    <row r="111" spans="1:22" ht="15.75">
      <c r="A111" s="76"/>
      <c r="B111" s="90" t="b">
        <v>1</v>
      </c>
      <c r="C111" s="90" t="b">
        <v>0</v>
      </c>
      <c r="D111" s="90" t="b">
        <v>0</v>
      </c>
      <c r="E111" s="76" t="s">
        <v>2051</v>
      </c>
      <c r="F111" s="76" t="s">
        <v>3655</v>
      </c>
      <c r="G111" s="76" t="s">
        <v>3654</v>
      </c>
      <c r="H111" s="76" t="s">
        <v>3654</v>
      </c>
      <c r="I111" s="76" t="b">
        <v>1</v>
      </c>
      <c r="J111" s="78" t="s">
        <v>3653</v>
      </c>
      <c r="K111" s="77" t="str">
        <f t="shared" si="12"/>
        <v>[Efford, M. G., &amp; Boulanger, J. (2019). Fast Evaluation of Study Designs for Spatially Explicit Capture-Recapture. *Methods in Ecology and Evolution, 10*(9), 1529-1535. &lt;https://doi.org/10.1111/2041-210X.13239&gt;]{#efford_boulanger_2019}&lt;br&gt;&lt;br&gt;</v>
      </c>
      <c r="L111" s="78" t="s">
        <v>4112</v>
      </c>
      <c r="M111" s="76" t="s">
        <v>4573</v>
      </c>
      <c r="N111" s="77" t="str">
        <f t="shared" si="13"/>
        <v>[Efford, M. G., &amp; Boulanger, J. (2019). Fast Evaluation of Study Designs for Spatially Explicit Capture-Recapture. &lt;i&gt;Methods in Ecology and Evolution, 10&lt;/i&gt;(9), 1529-1535. &lt;a target="_blank" href="https://doi.org/10.1111/2041-210X.13239"&gt;{https://doi.org/10.1111/2041-210X.13239}]{#efford_boulanger_2019}&lt;br&gt;&lt;br&gt;</v>
      </c>
      <c r="O111" s="76" t="s">
        <v>3652</v>
      </c>
      <c r="P111" s="76" t="s">
        <v>1016</v>
      </c>
      <c r="Q111" s="76" t="str">
        <f t="shared" si="7"/>
        <v>{{ ref_intext_efford_boulanger_2019 }}</v>
      </c>
      <c r="R111" s="76" t="str">
        <f t="shared" si="8"/>
        <v>{{ ref_bib_efford_boulanger_2019 }}</v>
      </c>
      <c r="S111" s="76" t="str">
        <f t="shared" si="9"/>
        <v xml:space="preserve">    ref_intext_efford_boulanger_2019: "[Efford &amp; Boulanger, 2019](#efford_boulanger_2019)"</v>
      </c>
      <c r="T111" s="76" t="str">
        <f t="shared" si="10"/>
        <v xml:space="preserve">    ref_intext_efford_boulanger_2019: "Efford &amp; Boulanger, 2019"</v>
      </c>
      <c r="U111" s="76" t="str">
        <f t="shared" si="11"/>
        <v xml:space="preserve">    ref_bib_efford_boulanger_2019: "Efford, M. G., &amp; Boulanger, J. (2019). Fast Evaluation of Study Designs for Spatially Explicit Capture-Recapture. *Methods in Ecology and Evolution, 10*(9), 1529-1535. &lt;https://doi.org/10.1111/2041-210X.13239&gt;"</v>
      </c>
      <c r="V111" s="76"/>
    </row>
    <row r="112" spans="1:22" ht="15.75">
      <c r="A112" s="76"/>
      <c r="B112" s="90"/>
      <c r="C112" s="90"/>
      <c r="D112" s="90"/>
      <c r="E112" s="76" t="s">
        <v>2051</v>
      </c>
      <c r="F112" s="76" t="s">
        <v>3651</v>
      </c>
      <c r="G112" s="76" t="s">
        <v>3650</v>
      </c>
      <c r="H112" s="76" t="s">
        <v>3650</v>
      </c>
      <c r="I112" s="76" t="b">
        <v>1</v>
      </c>
      <c r="J112" s="78" t="s">
        <v>3649</v>
      </c>
      <c r="K112" s="77" t="str">
        <f t="shared" si="12"/>
        <v>[Efford, M. G., &amp; Dawson, D. K. (2012). Occupancy in continuous habitat. *Ecosphere, 3*(4). Article 32. &lt;https://doi.org/10.1890/es11-00308.1&gt;]{#efford_dawson_2012}&lt;br&gt;&lt;br&gt;</v>
      </c>
      <c r="L112" s="78" t="s">
        <v>4112</v>
      </c>
      <c r="M112" s="76" t="s">
        <v>4574</v>
      </c>
      <c r="N112" s="77" t="str">
        <f t="shared" si="13"/>
        <v>[Efford, M. G., &amp; Dawson, D. K. (2012). Occupancy in continuous habitat. &lt;i&gt;Ecosphere, 3&lt;/i&gt;(4). Article 32. &lt;a target="_blank" href="https://doi.org/10.1890/es11-00308.1"&gt;{https://doi.org/10.1890/es11-00308.1}]{#efford_dawson_2012}&lt;br&gt;&lt;br&gt;</v>
      </c>
      <c r="O112" s="76" t="s">
        <v>3648</v>
      </c>
      <c r="P112" s="76" t="s">
        <v>1016</v>
      </c>
      <c r="Q112" s="76" t="str">
        <f t="shared" si="7"/>
        <v>{{ ref_intext_efford_dawson_2012 }}</v>
      </c>
      <c r="R112" s="76" t="str">
        <f t="shared" si="8"/>
        <v>{{ ref_bib_efford_dawson_2012 }}</v>
      </c>
      <c r="S112" s="76" t="str">
        <f t="shared" si="9"/>
        <v xml:space="preserve">    ref_intext_efford_dawson_2012: "[Efford &amp; Dawson, 2012](#efford_dawson_2012)"</v>
      </c>
      <c r="T112" s="76" t="str">
        <f t="shared" si="10"/>
        <v xml:space="preserve">    ref_intext_efford_dawson_2012: "Efford &amp; Dawson, 2012"</v>
      </c>
      <c r="U112" s="76" t="str">
        <f t="shared" si="11"/>
        <v xml:space="preserve">    ref_bib_efford_dawson_2012: "Efford, M. G., &amp; Dawson, D. K. (2012). Occupancy in continuous habitat. *Ecosphere, 3*(4). Article 32. &lt;https://doi.org/10.1890/es11-00308.1&gt;"</v>
      </c>
      <c r="V112" s="76"/>
    </row>
    <row r="113" spans="1:22" ht="15.75">
      <c r="A113" s="76"/>
      <c r="B113" s="90" t="b">
        <v>1</v>
      </c>
      <c r="C113" s="90" t="b">
        <v>0</v>
      </c>
      <c r="D113" s="90" t="b">
        <v>0</v>
      </c>
      <c r="E113" s="76" t="s">
        <v>2051</v>
      </c>
      <c r="F113" s="76" t="s">
        <v>3633</v>
      </c>
      <c r="G113" s="76" t="s">
        <v>3632</v>
      </c>
      <c r="H113" s="76" t="s">
        <v>3632</v>
      </c>
      <c r="I113" s="76" t="b">
        <v>1</v>
      </c>
      <c r="J113" s="78" t="s">
        <v>3631</v>
      </c>
      <c r="K113" s="77" t="str">
        <f t="shared" si="12"/>
        <v>[Efford, M. G., &amp; Hunter, C. M. (2018). Spatial Capture-mark-resight Estimation of Animal Population Density. *Biometrics, 74*(2), 411-420. &lt;https://doi.org/10.1111/biom.12766&gt;]{#efford_hunter_2018}&lt;br&gt;&lt;br&gt;</v>
      </c>
      <c r="L113" s="78" t="s">
        <v>4112</v>
      </c>
      <c r="M113" s="76" t="s">
        <v>4575</v>
      </c>
      <c r="N113" s="77" t="str">
        <f t="shared" si="13"/>
        <v>[Efford, M. G., &amp; Hunter, C. M. (2018). Spatial Capture-mark-resight Estimation of Animal Population Density. &lt;i&gt;Biometrics, 74&lt;/i&gt;(2), 411-420. &lt;a target="_blank" href="https://doi.org/10.1111/biom.12766"&gt;{https://doi.org/10.1111/biom.12766}]{#efford_hunter_2018}&lt;br&gt;&lt;br&gt;</v>
      </c>
      <c r="O113" s="76" t="s">
        <v>3630</v>
      </c>
      <c r="P113" s="76" t="s">
        <v>1016</v>
      </c>
      <c r="Q113" s="76" t="str">
        <f t="shared" si="7"/>
        <v>{{ ref_intext_efford_hunter_2018 }}</v>
      </c>
      <c r="R113" s="76" t="str">
        <f t="shared" si="8"/>
        <v>{{ ref_bib_efford_hunter_2018 }}</v>
      </c>
      <c r="S113" s="76" t="str">
        <f t="shared" si="9"/>
        <v xml:space="preserve">    ref_intext_efford_hunter_2018: "[Efford &amp; Hunter, 2018](#efford_hunter_2018)"</v>
      </c>
      <c r="T113" s="76" t="str">
        <f t="shared" si="10"/>
        <v xml:space="preserve">    ref_intext_efford_hunter_2018: "Efford &amp; Hunter, 2018"</v>
      </c>
      <c r="U113" s="76" t="str">
        <f t="shared" si="11"/>
        <v xml:space="preserve">    ref_bib_efford_hunter_2018: "Efford, M. G., &amp; Hunter, C. M. (2018). Spatial Capture-mark-resight Estimation of Animal Population Density. *Biometrics, 74*(2), 411-420. &lt;https://doi.org/10.1111/biom.12766&gt;"</v>
      </c>
      <c r="V113" s="76"/>
    </row>
    <row r="114" spans="1:22" ht="15.75">
      <c r="A114" s="76"/>
      <c r="B114" s="90" t="b">
        <v>1</v>
      </c>
      <c r="C114" s="90" t="b">
        <v>0</v>
      </c>
      <c r="D114" s="90" t="b">
        <v>0</v>
      </c>
      <c r="E114" s="76" t="s">
        <v>2051</v>
      </c>
      <c r="F114" s="76" t="s">
        <v>3643</v>
      </c>
      <c r="G114" s="76" t="s">
        <v>3642</v>
      </c>
      <c r="H114" s="76" t="s">
        <v>3641</v>
      </c>
      <c r="I114" s="76" t="b">
        <v>1</v>
      </c>
      <c r="J114" s="78" t="s">
        <v>3640</v>
      </c>
      <c r="K114" s="77" t="str">
        <f t="shared" si="12"/>
        <v>[Efford, M. G., Borchers, D. L., &amp; Byrom, A. E. (2009a). Density Estimation by Spatially Explicit Capture-Recapture: Likelihood-Based Methods. *In* D. L. Thomson, E. G. Cooch, &amp; M. J. Conroy (Eds.), *Modeling Demographic Processes In Marked Populations* (pp. 255-269). &lt;https://doi.org/10.1007/978-0-387-78151-8_11&gt;]{#efford_et_al_2009a}&lt;br&gt;&lt;br&gt;</v>
      </c>
      <c r="L114" s="78" t="s">
        <v>4112</v>
      </c>
      <c r="M114" s="76" t="s">
        <v>4576</v>
      </c>
      <c r="N114" s="77" t="str">
        <f t="shared" si="13"/>
        <v>[Efford, M. G., Borchers, D. L., &amp; Byrom, A. E. (2009a). Density Estimation by Spatially Explicit Capture-Recapture: Likelihood-Based Methods. &lt;i&gt;In&lt;/i&gt; D. L. Thomson, E. G. Cooch, &amp; M. J. Conroy (Eds.), &lt;i&gt;Modeling Demographic Processes In Marked Populations&lt;/i&gt; (pp. 255-269). &lt;a target="_blank" href="https://doi.org/10.1007/978-0-387-78151-8_11"&gt;{https://doi.org/10.1007/978-0-387-78151-8_11}]{#efford_et_al_2009a}&lt;br&gt;&lt;br&gt;</v>
      </c>
      <c r="O114" s="76" t="s">
        <v>3639</v>
      </c>
      <c r="P114" s="76" t="s">
        <v>1016</v>
      </c>
      <c r="Q114" s="76" t="str">
        <f t="shared" si="7"/>
        <v>{{ ref_intext_efford_et_al_2009a }}</v>
      </c>
      <c r="R114" s="76" t="str">
        <f t="shared" si="8"/>
        <v>{{ ref_bib_efford_et_al_2009a }}</v>
      </c>
      <c r="S114" s="76" t="str">
        <f t="shared" si="9"/>
        <v xml:space="preserve">    ref_intext_efford_et_al_2009a: "[Efford et al., 2009a](#efford_et_al_2009a)"</v>
      </c>
      <c r="T114" s="76" t="str">
        <f t="shared" si="10"/>
        <v xml:space="preserve">    ref_intext_efford_et_al_2009a: "Efford et al., 2009a"</v>
      </c>
      <c r="U114" s="76" t="str">
        <f t="shared" si="11"/>
        <v xml:space="preserve">    ref_bib_efford_et_al_2009a: "Efford, M. G., Borchers, D. L., &amp; Byrom, A. E. (2009a). Density Estimation by Spatially Explicit Capture-Recapture: Likelihood-Based Methods. *In* D. L. Thomson, E. G. Cooch, &amp; M. J. Conroy (Eds.), *Modeling Demographic Processes In Marked Populations* (pp. 255-269). &lt;https://doi.org/10.1007/978-0-387-78151-8_11&gt;"</v>
      </c>
      <c r="V114" s="76"/>
    </row>
    <row r="115" spans="1:22" ht="15.75">
      <c r="A115" s="76"/>
      <c r="B115" s="90" t="b">
        <v>1</v>
      </c>
      <c r="C115" s="90" t="b">
        <v>0</v>
      </c>
      <c r="D115" s="90" t="b">
        <v>0</v>
      </c>
      <c r="E115" s="76" t="s">
        <v>2051</v>
      </c>
      <c r="F115" s="76" t="s">
        <v>3638</v>
      </c>
      <c r="G115" s="76" t="s">
        <v>3637</v>
      </c>
      <c r="H115" s="76" t="s">
        <v>3636</v>
      </c>
      <c r="I115" s="76" t="b">
        <v>1</v>
      </c>
      <c r="J115" s="78" t="s">
        <v>3635</v>
      </c>
      <c r="K115" s="77" t="str">
        <f t="shared" si="12"/>
        <v>[Efford, M. G., Dawson, D. K., &amp; Borchers, D. L. (2009b). Population Density estimated from locations of individuals on a passive detector array. *Ecology, 90*(10), 2676-2682. &lt;https://doi.org/10.1890/08-1735.1&gt;]{#efford_et_al_2009b}&lt;br&gt;&lt;br&gt;</v>
      </c>
      <c r="L115" s="78" t="s">
        <v>4112</v>
      </c>
      <c r="M115" s="76" t="s">
        <v>4577</v>
      </c>
      <c r="N115" s="77" t="str">
        <f t="shared" si="13"/>
        <v>[Efford, M. G., Dawson, D. K., &amp; Borchers, D. L. (2009b). Population Density estimated from locations of individuals on a passive detector array. &lt;i&gt;Ecology, 90&lt;/i&gt;(10), 2676-2682. &lt;a target="_blank" href="https://doi.org/10.1890/08-1735.1"&gt;{https://doi.org/10.1890/08-1735.1}]{#efford_et_al_2009b}&lt;br&gt;&lt;br&gt;</v>
      </c>
      <c r="O115" s="76" t="s">
        <v>3634</v>
      </c>
      <c r="P115" s="76" t="s">
        <v>1016</v>
      </c>
      <c r="Q115" s="76" t="str">
        <f t="shared" ref="Q115:Q178" si="14">"{{ ref_intext_"&amp;F115&amp;" }}"</f>
        <v>{{ ref_intext_efford_et_al_2009b }}</v>
      </c>
      <c r="R115" s="76" t="str">
        <f t="shared" ref="R115:R178" si="15">"{{ ref_bib_"&amp;F115&amp;" }}"</f>
        <v>{{ ref_bib_efford_et_al_2009b }}</v>
      </c>
      <c r="S115" s="76" t="str">
        <f t="shared" ref="S115:S178" si="16">"    ref_intext_"&amp;F115&amp;": "&amp;""""&amp;"["&amp;G115&amp;"](#"&amp;F115&amp;")"&amp;""""</f>
        <v xml:space="preserve">    ref_intext_efford_et_al_2009b: "[Efford et al., 2009b](#efford_et_al_2009b)"</v>
      </c>
      <c r="T115" s="76" t="str">
        <f t="shared" ref="T115:T178" si="17">"    ref_intext_"&amp;F115&amp;": "&amp;""""&amp;G115&amp;""""</f>
        <v xml:space="preserve">    ref_intext_efford_et_al_2009b: "Efford et al., 2009b"</v>
      </c>
      <c r="U115" s="76" t="str">
        <f t="shared" ref="U115:U178" si="18">"    ref_bib_"&amp;F115&amp;": "&amp;""""&amp;J115&amp;""""</f>
        <v xml:space="preserve">    ref_bib_efford_et_al_2009b: "Efford, M. G., Dawson, D. K., &amp; Borchers, D. L. (2009b). Population Density estimated from locations of individuals on a passive detector array. *Ecology, 90*(10), 2676-2682. &lt;https://doi.org/10.1890/08-1735.1&gt;"</v>
      </c>
      <c r="V115" s="76"/>
    </row>
    <row r="116" spans="1:22" ht="15.75">
      <c r="A116" s="76"/>
      <c r="B116" s="90"/>
      <c r="C116" s="90"/>
      <c r="D116" s="90"/>
      <c r="E116" s="76" t="s">
        <v>2051</v>
      </c>
      <c r="F116" s="76" t="s">
        <v>3647</v>
      </c>
      <c r="G116" s="76" t="s">
        <v>3646</v>
      </c>
      <c r="H116" s="76"/>
      <c r="I116" s="76" t="b">
        <v>1</v>
      </c>
      <c r="J116" s="78" t="s">
        <v>3645</v>
      </c>
      <c r="K116" s="77" t="str">
        <f t="shared" si="12"/>
        <v>[Efford, M. G., Dawson, D. K., &amp; Robbins, C. S. (2004). DENSITY: Software for analysing capture-recapture data from passive detector arrays. *Animal Biodiversity and Conservation, 27*(1), 217-228. &lt;https://doi.org/10.32800/abc.2004.27.0217&gt;]{#efford_et_al_2004}&lt;br&gt;&lt;br&gt;</v>
      </c>
      <c r="L116" s="78" t="s">
        <v>4112</v>
      </c>
      <c r="M116" s="76" t="s">
        <v>4578</v>
      </c>
      <c r="N116" s="77" t="str">
        <f t="shared" si="13"/>
        <v>[Efford, M. G., Dawson, D. K., &amp; Robbins, C. S. (2004). DENSITY: Software for analysing capture-recapture data from passive detector arrays. &lt;i&gt;Animal Biodiversity and Conservation, 27&lt;/i&gt;(1), 217-228. &lt;a target="_blank" href="https://doi.org/10.32800/abc.2004.27.0217"&gt;{https://doi.org/10.32800/abc.2004.27.0217}]{#efford_et_al_2004}&lt;br&gt;&lt;br&gt;</v>
      </c>
      <c r="O116" s="76" t="s">
        <v>3644</v>
      </c>
      <c r="P116" s="76" t="s">
        <v>1016</v>
      </c>
      <c r="Q116" s="76" t="str">
        <f t="shared" si="14"/>
        <v>{{ ref_intext_efford_et_al_2004 }}</v>
      </c>
      <c r="R116" s="76" t="str">
        <f t="shared" si="15"/>
        <v>{{ ref_bib_efford_et_al_2004 }}</v>
      </c>
      <c r="S116" s="76" t="str">
        <f t="shared" si="16"/>
        <v xml:space="preserve">    ref_intext_efford_et_al_2004: "[Efford et al., 2004](#efford_et_al_2004)"</v>
      </c>
      <c r="T116" s="76" t="str">
        <f t="shared" si="17"/>
        <v xml:space="preserve">    ref_intext_efford_et_al_2004: "Efford et al., 2004"</v>
      </c>
      <c r="U116" s="76" t="str">
        <f t="shared" si="18"/>
        <v xml:space="preserve">    ref_bib_efford_et_al_2004: "Efford, M. G., Dawson, D. K., &amp; Robbins, C. S. (2004). DENSITY: Software for analysing capture-recapture data from passive detector arrays. *Animal Biodiversity and Conservation, 27*(1), 217-228. &lt;https://doi.org/10.32800/abc.2004.27.0217&gt;"</v>
      </c>
      <c r="V116" s="76"/>
    </row>
    <row r="117" spans="1:22" ht="15.75">
      <c r="A117" s="76"/>
      <c r="B117" s="90" t="b">
        <v>1</v>
      </c>
      <c r="C117" s="90" t="b">
        <v>0</v>
      </c>
      <c r="D117" s="90" t="b">
        <v>0</v>
      </c>
      <c r="E117" s="76" t="s">
        <v>2051</v>
      </c>
      <c r="F117" s="76" t="s">
        <v>3629</v>
      </c>
      <c r="G117" s="76" t="s">
        <v>3628</v>
      </c>
      <c r="H117" s="76" t="s">
        <v>3627</v>
      </c>
      <c r="I117" s="76" t="b">
        <v>1</v>
      </c>
      <c r="J117" s="78" t="s">
        <v>3626</v>
      </c>
      <c r="K117" s="77" t="str">
        <f t="shared" si="12"/>
        <v>[Espartosa, K. D., Pinotti, B. T., &amp; Pardini, R. (2011). Performance of Camera Trapping and Track Counts for Surveying Large Mammals in Rainforest Remnants. *Biodiversity Conservation, 20*(12), 2815-2829. &lt;https://doi.org/10.1007/s10531-011-0110-4&gt;]{#espartosa_et_al_2011}&lt;br&gt;&lt;br&gt;</v>
      </c>
      <c r="L117" s="78" t="s">
        <v>4112</v>
      </c>
      <c r="M117" s="76" t="s">
        <v>4579</v>
      </c>
      <c r="N117" s="77" t="str">
        <f t="shared" si="13"/>
        <v>[Espartosa, K. D., Pinotti, B. T., &amp; Pardini, R. (2011). Performance of Camera Trapping and Track Counts for Surveying Large Mammals in Rainforest Remnants. &lt;i&gt;Biodiversity Conservation, 20&lt;/i&gt;(12), 2815-2829. &lt;a target="_blank" href="https://doi.org/10.1007/s10531-011-0110-4"&gt;{https://doi.org/10.1007/s10531-011-0110-4}]{#espartosa_et_al_2011}&lt;br&gt;&lt;br&gt;</v>
      </c>
      <c r="O117" s="76" t="s">
        <v>3625</v>
      </c>
      <c r="P117" s="76" t="s">
        <v>1016</v>
      </c>
      <c r="Q117" s="76" t="str">
        <f t="shared" si="14"/>
        <v>{{ ref_intext_espartosa_et_al_2011 }}</v>
      </c>
      <c r="R117" s="76" t="str">
        <f t="shared" si="15"/>
        <v>{{ ref_bib_espartosa_et_al_2011 }}</v>
      </c>
      <c r="S117" s="76" t="str">
        <f t="shared" si="16"/>
        <v xml:space="preserve">    ref_intext_espartosa_et_al_2011: "[Espartosa et al., 2011](#espartosa_et_al_2011)"</v>
      </c>
      <c r="T117" s="76" t="str">
        <f t="shared" si="17"/>
        <v xml:space="preserve">    ref_intext_espartosa_et_al_2011: "Espartosa et al., 2011"</v>
      </c>
      <c r="U117" s="76" t="str">
        <f t="shared" si="18"/>
        <v xml:space="preserve">    ref_bib_espartosa_et_al_2011: "Espartosa, K. D., Pinotti, B. T., &amp; Pardini, R. (2011). Performance of Camera Trapping and Track Counts for Surveying Large Mammals in Rainforest Remnants. *Biodiversity Conservation, 20*(12), 2815-2829. &lt;https://doi.org/10.1007/s10531-011-0110-4&gt;"</v>
      </c>
      <c r="V117" s="76"/>
    </row>
    <row r="118" spans="1:22" ht="15.75">
      <c r="A118" s="76"/>
      <c r="B118" s="90"/>
      <c r="C118" s="90"/>
      <c r="D118" s="90"/>
      <c r="E118" s="76" t="s">
        <v>2051</v>
      </c>
      <c r="F118" s="76" t="s">
        <v>3624</v>
      </c>
      <c r="G118" s="77" t="s">
        <v>3620</v>
      </c>
      <c r="H118" s="76" t="s">
        <v>3623</v>
      </c>
      <c r="I118" s="76" t="b">
        <v>1</v>
      </c>
      <c r="J118" s="78" t="s">
        <v>3622</v>
      </c>
      <c r="K118" s="77" t="str">
        <f t="shared" si="12"/>
        <v>[Estevo, C. A., Nagy-Reis, M. B., &amp; Nichols, J. D. (2017). When habitat matters: Habitat preferences can modulate co-occurrence patterns of similar sympatric species. *PLOS ONE, 12*(7), e0179489. &lt;https://doi.org/10.1371/journal.pone.0179489&gt;]{#esteveo_et_al_2017}&lt;br&gt;&lt;br&gt;</v>
      </c>
      <c r="L118" s="78" t="s">
        <v>4112</v>
      </c>
      <c r="M118" s="76" t="s">
        <v>4580</v>
      </c>
      <c r="N118" s="77" t="str">
        <f t="shared" si="13"/>
        <v>[Estevo, C. A., Nagy-Reis, M. B., &amp; Nichols, J. D. (2017). When habitat matters: Habitat preferences can modulate co-occurrence patterns of similar sympatric species. &lt;i&gt;PLOS ONE, 12&lt;/i&gt;(7), e0179489. &lt;a target="_blank" href="https://doi.org/10.1371/journal.pone.0179489"&gt;{https://doi.org/10.1371/journal.pone.0179489}]{#esteveo_et_al_2017}&lt;br&gt;&lt;br&gt;</v>
      </c>
      <c r="O118" s="76" t="s">
        <v>3618</v>
      </c>
      <c r="P118" s="76" t="s">
        <v>1016</v>
      </c>
      <c r="Q118" s="76" t="str">
        <f t="shared" si="14"/>
        <v>{{ ref_intext_esteveo_et_al_2017 }}</v>
      </c>
      <c r="R118" s="76" t="str">
        <f t="shared" si="15"/>
        <v>{{ ref_bib_esteveo_et_al_2017 }}</v>
      </c>
      <c r="S118" s="76" t="str">
        <f t="shared" si="16"/>
        <v xml:space="preserve">    ref_intext_esteveo_et_al_2017: "[Estevo et al., 2017](#esteveo_et_al_2017)"</v>
      </c>
      <c r="T118" s="76" t="str">
        <f t="shared" si="17"/>
        <v xml:space="preserve">    ref_intext_esteveo_et_al_2017: "Estevo et al., 2017"</v>
      </c>
      <c r="U118" s="76" t="str">
        <f t="shared" si="18"/>
        <v xml:space="preserve">    ref_bib_esteveo_et_al_2017: "Estevo, C. A., Nagy-Reis, M. B., &amp; Nichols, J. D. (2017). When habitat matters: Habitat preferences can modulate co-occurrence patterns of similar sympatric species. *PLOS ONE, 12*(7), e0179489. &lt;https://doi.org/10.1371/journal.pone.0179489&gt;"</v>
      </c>
      <c r="V118" s="76"/>
    </row>
    <row r="119" spans="1:22" ht="15.75">
      <c r="A119" s="76"/>
      <c r="B119" s="90"/>
      <c r="C119" s="90"/>
      <c r="D119" s="90"/>
      <c r="E119" s="76" t="s">
        <v>2051</v>
      </c>
      <c r="F119" s="76" t="s">
        <v>3621</v>
      </c>
      <c r="G119" s="76" t="s">
        <v>3620</v>
      </c>
      <c r="H119" s="76" t="s">
        <v>3620</v>
      </c>
      <c r="I119" s="76" t="b">
        <v>1</v>
      </c>
      <c r="J119" s="78" t="s">
        <v>3619</v>
      </c>
      <c r="K119" s="77" t="str">
        <f t="shared" si="12"/>
        <v>[Estevo, C. A., Nagy-Reis, M. B., &amp; Nichols, J. D. (2017). When habitat matters: Habitat preferences can modulate co-occurrence patterns of similar sympatric species. *PLOS One, 12*(7), e0179489. &lt;https://doi.org/10.1371/journal.pone.0179489&gt;]{#estevo_et_al_2017}&lt;br&gt;&lt;br&gt;</v>
      </c>
      <c r="L119" s="78" t="s">
        <v>4112</v>
      </c>
      <c r="M119" s="76" t="s">
        <v>4581</v>
      </c>
      <c r="N119" s="77" t="str">
        <f t="shared" si="13"/>
        <v>[Estevo, C. A., Nagy-Reis, M. B., &amp; Nichols, J. D. (2017). When habitat matters: Habitat preferences can modulate co-occurrence patterns of similar sympatric species. &lt;i&gt;PLOS One, 12&lt;/i&gt;(7), e0179489. &lt;a target="_blank" href="https://doi.org/10.1371/journal.pone.0179489"&gt;{https://doi.org/10.1371/journal.pone.0179489}]{#estevo_et_al_2017}&lt;br&gt;&lt;br&gt;</v>
      </c>
      <c r="O119" s="76" t="s">
        <v>3618</v>
      </c>
      <c r="P119" s="76" t="s">
        <v>1016</v>
      </c>
      <c r="Q119" s="76" t="str">
        <f t="shared" si="14"/>
        <v>{{ ref_intext_estevo_et_al_2017 }}</v>
      </c>
      <c r="R119" s="76" t="str">
        <f t="shared" si="15"/>
        <v>{{ ref_bib_estevo_et_al_2017 }}</v>
      </c>
      <c r="S119" s="76" t="str">
        <f t="shared" si="16"/>
        <v xml:space="preserve">    ref_intext_estevo_et_al_2017: "[Estevo et al., 2017](#estevo_et_al_2017)"</v>
      </c>
      <c r="T119" s="76" t="str">
        <f t="shared" si="17"/>
        <v xml:space="preserve">    ref_intext_estevo_et_al_2017: "Estevo et al., 2017"</v>
      </c>
      <c r="U119" s="76" t="str">
        <f t="shared" si="18"/>
        <v xml:space="preserve">    ref_bib_estevo_et_al_2017: "Estevo, C. A., Nagy-Reis, M. B., &amp; Nichols, J. D. (2017). When habitat matters: Habitat preferences can modulate co-occurrence patterns of similar sympatric species. *PLOS One, 12*(7), e0179489. &lt;https://doi.org/10.1371/journal.pone.0179489&gt;"</v>
      </c>
      <c r="V119" s="76"/>
    </row>
    <row r="120" spans="1:22" ht="15.75">
      <c r="A120" s="76"/>
      <c r="B120" s="90"/>
      <c r="C120" s="90"/>
      <c r="D120" s="90"/>
      <c r="E120" s="76" t="s">
        <v>2051</v>
      </c>
      <c r="F120" s="76" t="s">
        <v>3617</v>
      </c>
      <c r="G120" s="77" t="s">
        <v>3616</v>
      </c>
      <c r="H120" s="77" t="s">
        <v>3616</v>
      </c>
      <c r="I120" s="76" t="b">
        <v>1</v>
      </c>
      <c r="J120" s="78" t="s">
        <v>3615</v>
      </c>
      <c r="K120" s="77" t="str">
        <f t="shared" si="12"/>
        <v>[Evans, M. J. &amp; Rittenhouse, T. A. G. (2018). Evaluating Spatially Explicit Density Estimates of Unmarked Wildlife Detected by Remote Cameras. *The Journal of Applied Ecology 55*(6), 2565-74. &lt;https://doi.org/10.1111/1365-2664.13194&gt;]{#evans_rittenhouse_2018}&lt;br&gt;&lt;br&gt;</v>
      </c>
      <c r="L120" s="78" t="s">
        <v>4112</v>
      </c>
      <c r="M120" s="76" t="s">
        <v>4582</v>
      </c>
      <c r="N120" s="77" t="str">
        <f t="shared" si="13"/>
        <v>[Evans, M. J. &amp; Rittenhouse, T. A. G. (2018). Evaluating Spatially Explicit Density Estimates of Unmarked Wildlife Detected by Remote Cameras. &lt;i&gt;The Journal of Applied Ecology 55&lt;/i&gt;(6), 2565-74. &lt;a target="_blank" href="https://doi.org/10.1111/1365-2664.13194"&gt;{https://doi.org/10.1111/1365-2664.13194}]{#evans_rittenhouse_2018}&lt;br&gt;&lt;br&gt;</v>
      </c>
      <c r="O120" s="76" t="s">
        <v>3614</v>
      </c>
      <c r="P120" s="76" t="s">
        <v>1016</v>
      </c>
      <c r="Q120" s="76" t="str">
        <f t="shared" si="14"/>
        <v>{{ ref_intext_evans_rittenhouse_2018 }}</v>
      </c>
      <c r="R120" s="76" t="str">
        <f t="shared" si="15"/>
        <v>{{ ref_bib_evans_rittenhouse_2018 }}</v>
      </c>
      <c r="S120" s="76" t="str">
        <f t="shared" si="16"/>
        <v xml:space="preserve">    ref_intext_evans_rittenhouse_2018: "[Evans &amp; Rittenhouse, 2018](#evans_rittenhouse_2018)"</v>
      </c>
      <c r="T120" s="76" t="str">
        <f t="shared" si="17"/>
        <v xml:space="preserve">    ref_intext_evans_rittenhouse_2018: "Evans &amp; Rittenhouse, 2018"</v>
      </c>
      <c r="U120" s="76" t="str">
        <f t="shared" si="18"/>
        <v xml:space="preserve">    ref_bib_evans_rittenhouse_2018: "Evans, M. J. &amp; Rittenhouse, T. A. G. (2018). Evaluating Spatially Explicit Density Estimates of Unmarked Wildlife Detected by Remote Cameras. *The Journal of Applied Ecology 55*(6), 2565-74. &lt;https://doi.org/10.1111/1365-2664.13194&gt;"</v>
      </c>
      <c r="V120" s="76"/>
    </row>
    <row r="121" spans="1:22" ht="15.75">
      <c r="A121" s="76"/>
      <c r="B121" s="90"/>
      <c r="C121" s="90"/>
      <c r="D121" s="90"/>
      <c r="E121" s="76" t="s">
        <v>2051</v>
      </c>
      <c r="F121" s="76" t="s">
        <v>3613</v>
      </c>
      <c r="G121" s="76" t="s">
        <v>3612</v>
      </c>
      <c r="H121" s="76" t="s">
        <v>3612</v>
      </c>
      <c r="I121" s="76" t="b">
        <v>1</v>
      </c>
      <c r="J121" s="78" t="s">
        <v>3611</v>
      </c>
      <c r="K121" s="77" t="str">
        <f t="shared" si="12"/>
        <v>[Fancourt, B. A. (2016). Avoiding the subject: The implications of avoidance behaviour for detecting predators. *Behavioral Ecology and Sociobiology, 70*(9), 1535-1546. &lt;https://doi.org/10.1007/s00265-016-2162-7&gt;]{#fancourt_2016}&lt;br&gt;&lt;br&gt;</v>
      </c>
      <c r="L121" s="78" t="s">
        <v>4112</v>
      </c>
      <c r="M121" s="76" t="s">
        <v>4583</v>
      </c>
      <c r="N121" s="77" t="str">
        <f t="shared" si="13"/>
        <v>[Fancourt, B. A. (2016). Avoiding the subject: The implications of avoidance behaviour for detecting predators. &lt;i&gt;Behavioral Ecology and Sociobiology, 70&lt;/i&gt;(9), 1535-1546. &lt;a target="_blank" href="https://doi.org/10.1007/s00265-016-2162-7"&gt;{https://doi.org/10.1007/s00265-016-2162-7}]{#fancourt_2016}&lt;br&gt;&lt;br&gt;</v>
      </c>
      <c r="O121" s="76" t="s">
        <v>3610</v>
      </c>
      <c r="P121" s="76" t="s">
        <v>1016</v>
      </c>
      <c r="Q121" s="76" t="str">
        <f t="shared" si="14"/>
        <v>{{ ref_intext_fancourt_2016 }}</v>
      </c>
      <c r="R121" s="76" t="str">
        <f t="shared" si="15"/>
        <v>{{ ref_bib_fancourt_2016 }}</v>
      </c>
      <c r="S121" s="76" t="str">
        <f t="shared" si="16"/>
        <v xml:space="preserve">    ref_intext_fancourt_2016: "[Fancourt, 2016](#fancourt_2016)"</v>
      </c>
      <c r="T121" s="76" t="str">
        <f t="shared" si="17"/>
        <v xml:space="preserve">    ref_intext_fancourt_2016: "Fancourt, 2016"</v>
      </c>
      <c r="U121" s="76" t="str">
        <f t="shared" si="18"/>
        <v xml:space="preserve">    ref_bib_fancourt_2016: "Fancourt, B. A. (2016). Avoiding the subject: The implications of avoidance behaviour for detecting predators. *Behavioral Ecology and Sociobiology, 70*(9), 1535-1546. &lt;https://doi.org/10.1007/s00265-016-2162-7&gt;"</v>
      </c>
      <c r="V121" s="76"/>
    </row>
    <row r="122" spans="1:22" ht="15.75">
      <c r="A122" s="76"/>
      <c r="B122" s="90" t="b">
        <v>0</v>
      </c>
      <c r="C122" s="90" t="b">
        <v>1</v>
      </c>
      <c r="D122" s="90" t="b">
        <v>0</v>
      </c>
      <c r="E122" s="76" t="s">
        <v>2051</v>
      </c>
      <c r="F122" s="76" t="s">
        <v>3609</v>
      </c>
      <c r="G122" s="76" t="s">
        <v>3608</v>
      </c>
      <c r="H122" s="76" t="s">
        <v>3608</v>
      </c>
      <c r="I122" s="76" t="b">
        <v>1</v>
      </c>
      <c r="J122" s="78" t="s">
        <v>3607</v>
      </c>
      <c r="K122" s="77" t="str">
        <f t="shared" si="12"/>
        <v>[Fegraus, E. H., Lin, K., Ahumada, J. A., Baru, C., Chandra, S., &amp; Youn, C. (2011). Data acquisition and management software for camera trap data: A case study from the TEAM Network. *Ecological Informatics, 6*(6), 345-353. &lt;https://doi.org/10.1016/j.ecoinf.2011.06.003&gt;]{#fegraus_et_al_2011}&lt;br&gt;&lt;br&gt;</v>
      </c>
      <c r="L122" s="78" t="s">
        <v>4112</v>
      </c>
      <c r="M122" s="76" t="s">
        <v>4584</v>
      </c>
      <c r="N122" s="77" t="str">
        <f t="shared" si="13"/>
        <v>[Fegraus, E. H., Lin, K., Ahumada, J. A., Baru, C., Chandra, S., &amp; Youn, C. (2011). Data acquisition and management software for camera trap data: A case study from the TEAM Network. &lt;i&gt;Ecological Informatics, 6&lt;/i&gt;(6), 345-353. &lt;a target="_blank" href="https://doi.org/10.1016/j.ecoinf.2011.06.003"&gt;{https://doi.org/10.1016/j.ecoinf.2011.06.003}]{#fegraus_et_al_2011}&lt;br&gt;&lt;br&gt;</v>
      </c>
      <c r="O122" s="76" t="s">
        <v>3606</v>
      </c>
      <c r="P122" s="76" t="s">
        <v>1016</v>
      </c>
      <c r="Q122" s="76" t="str">
        <f t="shared" si="14"/>
        <v>{{ ref_intext_fegraus_et_al_2011 }}</v>
      </c>
      <c r="R122" s="76" t="str">
        <f t="shared" si="15"/>
        <v>{{ ref_bib_fegraus_et_al_2011 }}</v>
      </c>
      <c r="S122" s="76" t="str">
        <f t="shared" si="16"/>
        <v xml:space="preserve">    ref_intext_fegraus_et_al_2011: "[Fegraus et al., 2011](#fegraus_et_al_2011)"</v>
      </c>
      <c r="T122" s="76" t="str">
        <f t="shared" si="17"/>
        <v xml:space="preserve">    ref_intext_fegraus_et_al_2011: "Fegraus et al., 2011"</v>
      </c>
      <c r="U122" s="76" t="str">
        <f t="shared" si="18"/>
        <v xml:space="preserve">    ref_bib_fegraus_et_al_2011: "Fegraus, E. H., Lin, K., Ahumada, J. A., Baru, C., Chandra, S., &amp; Youn, C. (2011). Data acquisition and management software for camera trap data: A case study from the TEAM Network. *Ecological Informatics, 6*(6), 345-353. &lt;https://doi.org/10.1016/j.ecoinf.2011.06.003&gt;"</v>
      </c>
      <c r="V122" s="76"/>
    </row>
    <row r="123" spans="1:22" ht="15.75">
      <c r="A123" s="76"/>
      <c r="B123" s="90" t="b">
        <v>1</v>
      </c>
      <c r="C123" s="90" t="b">
        <v>0</v>
      </c>
      <c r="D123" s="90" t="b">
        <v>0</v>
      </c>
      <c r="E123" s="76" t="s">
        <v>2051</v>
      </c>
      <c r="F123" s="76" t="s">
        <v>3605</v>
      </c>
      <c r="G123" s="76" t="s">
        <v>3604</v>
      </c>
      <c r="H123" s="76" t="s">
        <v>3603</v>
      </c>
      <c r="I123" s="76" t="b">
        <v>1</v>
      </c>
      <c r="J123" s="78" t="s">
        <v>3602</v>
      </c>
      <c r="K123" s="77" t="str">
        <f t="shared" si="12"/>
        <v>[Fennell,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&lt;https://doi.org/10.1016/j.gecco.2022.e02104&gt;]{#fennell_et_al_2022}&lt;br&gt;&lt;br&gt;</v>
      </c>
      <c r="L123" s="78" t="s">
        <v>4112</v>
      </c>
      <c r="M123" s="76" t="s">
        <v>4585</v>
      </c>
      <c r="N123" s="77" t="str">
        <f t="shared" si="13"/>
        <v>[Fennell, M., Beirne, C., &amp; Burton, A. C. (2022). Use of object detection in camera trap image identification: Assessing a method to rapidly and accurately classify human and animal detections for research and application in recreation ecology. &lt;i&gt;Global Ecology and Conservation, 35&lt;/i&gt;. &lt;a target="_blank" href="https://doi.org/10.1016/j.gecco.2022.e02104"&gt;{https://doi.org/10.1016/j.gecco.2022.e02104}]{#fennell_et_al_2022}&lt;br&gt;&lt;br&gt;</v>
      </c>
      <c r="O123" s="76" t="s">
        <v>3601</v>
      </c>
      <c r="P123" s="76" t="s">
        <v>1016</v>
      </c>
      <c r="Q123" s="76" t="str">
        <f t="shared" si="14"/>
        <v>{{ ref_intext_fennell_et_al_2022 }}</v>
      </c>
      <c r="R123" s="76" t="str">
        <f t="shared" si="15"/>
        <v>{{ ref_bib_fennell_et_al_2022 }}</v>
      </c>
      <c r="S123" s="76" t="str">
        <f t="shared" si="16"/>
        <v xml:space="preserve">    ref_intext_fennell_et_al_2022: "[Fennell et al., 2022](#fennell_et_al_2022)"</v>
      </c>
      <c r="T123" s="76" t="str">
        <f t="shared" si="17"/>
        <v xml:space="preserve">    ref_intext_fennell_et_al_2022: "Fennell et al., 2022"</v>
      </c>
      <c r="U123" s="76" t="str">
        <f t="shared" si="18"/>
        <v xml:space="preserve">    ref_bib_fennell_et_al_2022: "Fennell, M., Beirne, C., &amp; Burton, A. C. (2022). Use of object detection in camera trap image identification: Assessing a method to rapidly and accurately classify human and animal detections for research and application in recreation ecology. *Global Ecology and Conservation, 35*. &lt;https://doi.org/10.1016/j.gecco.2022.e02104&gt;"</v>
      </c>
      <c r="V123" s="76"/>
    </row>
    <row r="124" spans="1:22" ht="15.75">
      <c r="A124" s="76"/>
      <c r="B124" s="90" t="b">
        <v>0</v>
      </c>
      <c r="C124" s="90" t="b">
        <v>0</v>
      </c>
      <c r="D124" s="90" t="b">
        <v>1</v>
      </c>
      <c r="E124" s="76" t="s">
        <v>2051</v>
      </c>
      <c r="F124" s="76" t="s">
        <v>3600</v>
      </c>
      <c r="G124" s="76" t="s">
        <v>3599</v>
      </c>
      <c r="H124" s="76" t="s">
        <v>3599</v>
      </c>
      <c r="I124" s="76" t="b">
        <v>1</v>
      </c>
      <c r="J124" s="78" t="s">
        <v>3598</v>
      </c>
      <c r="K124" s="77" t="str">
        <f t="shared" si="12"/>
        <v>[Ferreira-Rodríguez, N., &amp; Pombal, M. A. (2019). Bait effectiveness in camera trap studies in the Iberian Peninsula. *Mammal Research, 64*(2), 155-164. &lt;https://doi.org/10.1007/s13364-018-00414-1&gt;]{#ferreira_rodriguez_et_al_2019}&lt;br&gt;&lt;br&gt;</v>
      </c>
      <c r="L124" s="78" t="s">
        <v>4112</v>
      </c>
      <c r="M124" s="76" t="s">
        <v>4586</v>
      </c>
      <c r="N124" s="77" t="str">
        <f t="shared" si="13"/>
        <v>[Ferreira-Rodríguez, N., &amp; Pombal, M. A. (2019). Bait effectiveness in camera trap studies in the Iberian Peninsula. &lt;i&gt;Mammal Research, 64&lt;/i&gt;(2), 155-164. &lt;a target="_blank" href="https://doi.org/10.1007/s13364-018-00414-1"&gt;{https://doi.org/10.1007/s13364-018-00414-1}]{#ferreira_rodriguez_et_al_2019}&lt;br&gt;&lt;br&gt;</v>
      </c>
      <c r="O124" s="76" t="s">
        <v>3597</v>
      </c>
      <c r="P124" s="76" t="s">
        <v>1016</v>
      </c>
      <c r="Q124" s="76" t="str">
        <f t="shared" si="14"/>
        <v>{{ ref_intext_ferreira_rodriguez_et_al_2019 }}</v>
      </c>
      <c r="R124" s="76" t="str">
        <f t="shared" si="15"/>
        <v>{{ ref_bib_ferreira_rodriguez_et_al_2019 }}</v>
      </c>
      <c r="S124" s="76" t="str">
        <f t="shared" si="16"/>
        <v xml:space="preserve">    ref_intext_ferreira_rodriguez_et_al_2019: "[Ferreira-Rodríguez et al., 2019](#ferreira_rodriguez_et_al_2019)"</v>
      </c>
      <c r="T124" s="76" t="str">
        <f t="shared" si="17"/>
        <v xml:space="preserve">    ref_intext_ferreira_rodriguez_et_al_2019: "Ferreira-Rodríguez et al., 2019"</v>
      </c>
      <c r="U124" s="76" t="str">
        <f t="shared" si="18"/>
        <v xml:space="preserve">    ref_bib_ferreira_rodriguez_et_al_2019: "Ferreira-Rodríguez, N., &amp; Pombal, M. A. (2019). Bait effectiveness in camera trap studies in the Iberian Peninsula. *Mammal Research, 64*(2), 155-164. &lt;https://doi.org/10.1007/s13364-018-00414-1&gt;"</v>
      </c>
      <c r="V124" s="76"/>
    </row>
    <row r="125" spans="1:22" ht="15.75">
      <c r="A125" s="76"/>
      <c r="B125" s="90"/>
      <c r="C125" s="90"/>
      <c r="D125" s="90"/>
      <c r="E125" s="76" t="s">
        <v>2097</v>
      </c>
      <c r="F125" s="76" t="s">
        <v>3596</v>
      </c>
      <c r="G125" s="76" t="s">
        <v>3595</v>
      </c>
      <c r="H125" s="76"/>
      <c r="I125" s="76" t="b">
        <v>1</v>
      </c>
      <c r="J125" s="78" t="s">
        <v>3594</v>
      </c>
      <c r="K125" s="77" t="str">
        <f t="shared" si="12"/>
        <v>[Fidino, M. (2021a) *multi-state-occupancy-models.* &lt;https://github.com/mfidino/integrated-occupancy-model&gt;]{#fidino_2021a}&lt;br&gt;&lt;br&gt;</v>
      </c>
      <c r="L125" s="78" t="s">
        <v>4112</v>
      </c>
      <c r="M125" s="76" t="s">
        <v>4587</v>
      </c>
      <c r="N125" s="77" t="str">
        <f t="shared" si="13"/>
        <v>[Fidino, M. (2021a) &lt;i&gt;multi-state-occupancy-models.&lt;/i&gt; &lt;a target="_blank" href="https://github.com/mfidino/integrated-occupancy-model"&gt;{https://github.com/mfidino/integrated-occupancy-model}]{#fidino_2021a}&lt;br&gt;&lt;br&gt;</v>
      </c>
      <c r="O125" s="76" t="s">
        <v>3586</v>
      </c>
      <c r="P125" s="76" t="s">
        <v>1016</v>
      </c>
      <c r="Q125" s="76" t="str">
        <f t="shared" si="14"/>
        <v>{{ ref_intext_fidino_2021a }}</v>
      </c>
      <c r="R125" s="76" t="str">
        <f t="shared" si="15"/>
        <v>{{ ref_bib_fidino_2021a }}</v>
      </c>
      <c r="S125" s="76" t="str">
        <f t="shared" si="16"/>
        <v xml:space="preserve">    ref_intext_fidino_2021a: "[Fidino, 2021a](#fidino_2021a)"</v>
      </c>
      <c r="T125" s="76" t="str">
        <f t="shared" si="17"/>
        <v xml:space="preserve">    ref_intext_fidino_2021a: "Fidino, 2021a"</v>
      </c>
      <c r="U125" s="76" t="str">
        <f t="shared" si="18"/>
        <v xml:space="preserve">    ref_bib_fidino_2021a: "Fidino, M. (2021a) *multi-state-occupancy-models.* &lt;https://github.com/mfidino/integrated-occupancy-model&gt;"</v>
      </c>
      <c r="V125" s="76"/>
    </row>
    <row r="126" spans="1:22" ht="15.75">
      <c r="A126" s="76"/>
      <c r="B126" s="90"/>
      <c r="C126" s="90"/>
      <c r="D126" s="90"/>
      <c r="E126" s="76" t="s">
        <v>2097</v>
      </c>
      <c r="F126" s="76" t="s">
        <v>3593</v>
      </c>
      <c r="G126" s="76" t="s">
        <v>3592</v>
      </c>
      <c r="H126" s="76"/>
      <c r="I126" s="76" t="b">
        <v>1</v>
      </c>
      <c r="J126" s="83" t="s">
        <v>3591</v>
      </c>
      <c r="K126" s="77" t="str">
        <f t="shared" si="12"/>
        <v>[Fidino, M. (2021b) *A gentle introduction to an integrated occupancy model that combines presence-only and detection/non-detection data, and how to fit it in JAGS* &lt;https://masonfidino.com/bayesian_integrated_model&gt;]{#fidino_2021b}&lt;br&gt;&lt;br&gt;</v>
      </c>
      <c r="L126" s="78" t="s">
        <v>4112</v>
      </c>
      <c r="M126" s="76" t="s">
        <v>4588</v>
      </c>
      <c r="N126" s="77" t="str">
        <f t="shared" si="13"/>
        <v>[Fidino, M. (2021b) &lt;i&gt;A gentle introduction to an integrated occupancy model that combines presence-only and detection/non-detection data, and how to fit it in JAGS&lt;/i&gt; &lt;a target="_blank" href="https://masonfidino.com/bayesian_integrated_model"&gt;{https://masonfidino.com/bayesian_integrated_model}]{#fidino_2021b}&lt;br&gt;&lt;br&gt;</v>
      </c>
      <c r="O126" s="76" t="s">
        <v>3590</v>
      </c>
      <c r="P126" s="76" t="s">
        <v>1016</v>
      </c>
      <c r="Q126" s="76" t="str">
        <f t="shared" si="14"/>
        <v>{{ ref_intext_fidino_2021b }}</v>
      </c>
      <c r="R126" s="76" t="str">
        <f t="shared" si="15"/>
        <v>{{ ref_bib_fidino_2021b }}</v>
      </c>
      <c r="S126" s="76" t="str">
        <f t="shared" si="16"/>
        <v xml:space="preserve">    ref_intext_fidino_2021b: "[Fidino, 2021b](#fidino_2021b)"</v>
      </c>
      <c r="T126" s="76" t="str">
        <f t="shared" si="17"/>
        <v xml:space="preserve">    ref_intext_fidino_2021b: "Fidino, 2021b"</v>
      </c>
      <c r="U126" s="76" t="str">
        <f t="shared" si="18"/>
        <v xml:space="preserve">    ref_bib_fidino_2021b: "Fidino, M. (2021b) *A gentle introduction to an integrated occupancy model that combines presence-only and detection/non-detection data, and how to fit it in JAGS* &lt;https://masonfidino.com/bayesian_integrated_model&gt;"</v>
      </c>
      <c r="V126" s="76"/>
    </row>
    <row r="127" spans="1:22" ht="15.75">
      <c r="A127" s="76"/>
      <c r="B127" s="90"/>
      <c r="C127" s="90"/>
      <c r="D127" s="90"/>
      <c r="E127" s="76" t="s">
        <v>2097</v>
      </c>
      <c r="F127" s="76" t="s">
        <v>3589</v>
      </c>
      <c r="G127" s="76" t="s">
        <v>3588</v>
      </c>
      <c r="H127" s="76"/>
      <c r="I127" s="76" t="b">
        <v>1</v>
      </c>
      <c r="J127" s="83" t="s">
        <v>3587</v>
      </c>
      <c r="K127" s="77" t="str">
        <f t="shared" si="12"/>
        <v>[Fidino, M. (2021c) *integrated-occupancy-models* &lt;https://github.com/mfidino/integrated-occupancy-model&gt;]{#fidino_2021c}&lt;br&gt;&lt;br&gt;</v>
      </c>
      <c r="L127" s="78" t="s">
        <v>4112</v>
      </c>
      <c r="M127" s="76" t="s">
        <v>4589</v>
      </c>
      <c r="N127" s="77" t="str">
        <f t="shared" si="13"/>
        <v>[Fidino, M. (2021c) &lt;i&gt;integrated-occupancy-models&lt;/i&gt; &lt;a target="_blank" href="https://github.com/mfidino/integrated-occupancy-model"&gt;{https://github.com/mfidino/integrated-occupancy-model}]{#fidino_2021c}&lt;br&gt;&lt;br&gt;</v>
      </c>
      <c r="O127" s="76" t="s">
        <v>3586</v>
      </c>
      <c r="P127" s="76" t="s">
        <v>1016</v>
      </c>
      <c r="Q127" s="76" t="str">
        <f t="shared" si="14"/>
        <v>{{ ref_intext_fidino_2021c }}</v>
      </c>
      <c r="R127" s="76" t="str">
        <f t="shared" si="15"/>
        <v>{{ ref_bib_fidino_2021c }}</v>
      </c>
      <c r="S127" s="76" t="str">
        <f t="shared" si="16"/>
        <v xml:space="preserve">    ref_intext_fidino_2021c: "[Fidino, 2021c](#fidino_2021c)"</v>
      </c>
      <c r="T127" s="76" t="str">
        <f t="shared" si="17"/>
        <v xml:space="preserve">    ref_intext_fidino_2021c: "Fidino, 2021c"</v>
      </c>
      <c r="U127" s="76" t="str">
        <f t="shared" si="18"/>
        <v xml:space="preserve">    ref_bib_fidino_2021c: "Fidino, M. (2021c) *integrated-occupancy-models* &lt;https://github.com/mfidino/integrated-occupancy-model&gt;"</v>
      </c>
      <c r="V127" s="76"/>
    </row>
    <row r="128" spans="1:22" ht="15.75">
      <c r="A128" s="76"/>
      <c r="B128" s="90"/>
      <c r="C128" s="90"/>
      <c r="D128" s="90"/>
      <c r="E128" s="76" t="s">
        <v>2097</v>
      </c>
      <c r="F128" s="76" t="s">
        <v>3585</v>
      </c>
      <c r="G128" s="76" t="s">
        <v>3584</v>
      </c>
      <c r="H128" s="76"/>
      <c r="I128" s="76" t="b">
        <v>1</v>
      </c>
      <c r="J128" s="83" t="s">
        <v>3583</v>
      </c>
      <c r="K128" s="77" t="str">
        <f t="shared" si="12"/>
        <v>[Fidino, M. (2021d) *So, you don't have enough data to fit a dynamic occupancy model? An introduction to auto-logistic occupancy models.* &lt;https://masonfidino.com/autologistic_occupancy_model&gt;]{#fidino_2021d}&lt;br&gt;&lt;br&gt;</v>
      </c>
      <c r="L128" s="78" t="s">
        <v>4112</v>
      </c>
      <c r="M128" s="76" t="s">
        <v>4590</v>
      </c>
      <c r="N128" s="77" t="str">
        <f t="shared" si="13"/>
        <v>[Fidino, M. (2021d) &lt;i&gt;So, you don't have enough data to fit a dynamic occupancy model? An introduction to auto-logistic occupancy models.&lt;/i&gt; &lt;a target="_blank" href="https://masonfidino.com/autologistic_occupancy_model"&gt;{https://masonfidino.com/autologistic_occupancy_model}]{#fidino_2021d}&lt;br&gt;&lt;br&gt;</v>
      </c>
      <c r="O128" s="76" t="s">
        <v>3582</v>
      </c>
      <c r="P128" s="76" t="s">
        <v>1016</v>
      </c>
      <c r="Q128" s="76" t="str">
        <f t="shared" si="14"/>
        <v>{{ ref_intext_fidino_2021d }}</v>
      </c>
      <c r="R128" s="76" t="str">
        <f t="shared" si="15"/>
        <v>{{ ref_bib_fidino_2021d }}</v>
      </c>
      <c r="S128" s="76" t="str">
        <f t="shared" si="16"/>
        <v xml:space="preserve">    ref_intext_fidino_2021d: "[Fidino, 2021d](#fidino_2021d)"</v>
      </c>
      <c r="T128" s="76" t="str">
        <f t="shared" si="17"/>
        <v xml:space="preserve">    ref_intext_fidino_2021d: "Fidino, 2021d"</v>
      </c>
      <c r="U128" s="76" t="str">
        <f t="shared" si="18"/>
        <v xml:space="preserve">    ref_bib_fidino_2021d: "Fidino, M. (2021d) *So, you don't have enough data to fit a dynamic occupancy model? An introduction to auto-logistic occupancy models.* &lt;https://masonfidino.com/autologistic_occupancy_model&gt;"</v>
      </c>
      <c r="V128" s="76"/>
    </row>
    <row r="129" spans="1:22" ht="15.75">
      <c r="A129" s="76"/>
      <c r="B129" s="90"/>
      <c r="C129" s="90"/>
      <c r="D129" s="90"/>
      <c r="E129" s="76" t="s">
        <v>2097</v>
      </c>
      <c r="F129" s="76" t="s">
        <v>3581</v>
      </c>
      <c r="G129" s="76" t="s">
        <v>3580</v>
      </c>
      <c r="H129" s="76"/>
      <c r="I129" s="76" t="b">
        <v>1</v>
      </c>
      <c r="J129" s="78" t="s">
        <v>3579</v>
      </c>
      <c r="K129" s="77" t="str">
        <f t="shared" si="12"/>
        <v>[Fidino, M. (2021e) *auto-logistic-occupancy.* &lt;https://github.com/mfidino/auto-logistic-occupancy&gt;]{#fidino_2021e}&lt;br&gt;&lt;br&gt;</v>
      </c>
      <c r="L129" s="78" t="s">
        <v>4112</v>
      </c>
      <c r="M129" s="76" t="s">
        <v>4591</v>
      </c>
      <c r="N129" s="77" t="str">
        <f t="shared" si="13"/>
        <v>[Fidino, M. (2021e) &lt;i&gt;auto-logistic-occupancy.&lt;/i&gt; &lt;a target="_blank" href="https://github.com/mfidino/auto-logistic-occupancy"&gt;{https://github.com/mfidino/auto-logistic-occupancy}]{#fidino_2021e}&lt;br&gt;&lt;br&gt;</v>
      </c>
      <c r="O129" s="76" t="s">
        <v>3578</v>
      </c>
      <c r="P129" s="76" t="s">
        <v>1016</v>
      </c>
      <c r="Q129" s="76" t="str">
        <f t="shared" si="14"/>
        <v>{{ ref_intext_fidino_2021e }}</v>
      </c>
      <c r="R129" s="76" t="str">
        <f t="shared" si="15"/>
        <v>{{ ref_bib_fidino_2021e }}</v>
      </c>
      <c r="S129" s="76" t="str">
        <f t="shared" si="16"/>
        <v xml:space="preserve">    ref_intext_fidino_2021e: "[Fidino, 2021e](#fidino_2021e)"</v>
      </c>
      <c r="T129" s="76" t="str">
        <f t="shared" si="17"/>
        <v xml:space="preserve">    ref_intext_fidino_2021e: "Fidino, 2021e"</v>
      </c>
      <c r="U129" s="76" t="str">
        <f t="shared" si="18"/>
        <v xml:space="preserve">    ref_bib_fidino_2021e: "Fidino, M. (2021e) *auto-logistic-occupancy.* &lt;https://github.com/mfidino/auto-logistic-occupancy&gt;"</v>
      </c>
      <c r="V129" s="76"/>
    </row>
    <row r="130" spans="1:22" ht="15.75">
      <c r="A130" s="76"/>
      <c r="B130" s="90"/>
      <c r="C130" s="90"/>
      <c r="D130" s="90"/>
      <c r="E130" s="76" t="s">
        <v>2393</v>
      </c>
      <c r="F130" s="76" t="s">
        <v>3577</v>
      </c>
      <c r="G130" s="76" t="s">
        <v>3576</v>
      </c>
      <c r="H130" s="76"/>
      <c r="I130" s="76" t="b">
        <v>1</v>
      </c>
      <c r="J130" s="78" t="s">
        <v>3575</v>
      </c>
      <c r="K130" s="77" t="str">
        <f t="shared" si="12"/>
        <v>[Fidino, M. (2021F) *Using the mgcvmgcv package to create a generalized additive occupancy model in R.* &lt;https://masonfidino.com/generalized_additive_occupancy_model&gt;]{#fidino_2021f}&lt;br&gt;&lt;br&gt;</v>
      </c>
      <c r="L130" s="78" t="s">
        <v>4112</v>
      </c>
      <c r="M130" s="76" t="s">
        <v>4592</v>
      </c>
      <c r="N130" s="77" t="str">
        <f t="shared" si="13"/>
        <v>[Fidino, M. (2021F) &lt;i&gt;Using the mgcvmgcv package to create a generalized additive occupancy model in R.&lt;/i&gt; &lt;a target="_blank" href="https://masonfidino.com/generalized_additive_occupancy_model"&gt;{https://masonfidino.com/generalized_additive_occupancy_model}]{#fidino_2021f}&lt;br&gt;&lt;br&gt;</v>
      </c>
      <c r="O130" s="76" t="s">
        <v>3574</v>
      </c>
      <c r="P130" s="76" t="s">
        <v>1016</v>
      </c>
      <c r="Q130" s="76" t="str">
        <f t="shared" si="14"/>
        <v>{{ ref_intext_fidino_2021f }}</v>
      </c>
      <c r="R130" s="76" t="str">
        <f t="shared" si="15"/>
        <v>{{ ref_bib_fidino_2021f }}</v>
      </c>
      <c r="S130" s="76" t="str">
        <f t="shared" si="16"/>
        <v xml:space="preserve">    ref_intext_fidino_2021f: "[Fidino, 2021f](#fidino_2021f)"</v>
      </c>
      <c r="T130" s="76" t="str">
        <f t="shared" si="17"/>
        <v xml:space="preserve">    ref_intext_fidino_2021f: "Fidino, 2021f"</v>
      </c>
      <c r="U130" s="76" t="str">
        <f t="shared" si="18"/>
        <v xml:space="preserve">    ref_bib_fidino_2021f: "Fidino, M. (2021F) *Using the mgcvmgcv package to create a generalized additive occupancy model in R.* &lt;https://masonfidino.com/generalized_additive_occupancy_model&gt;"</v>
      </c>
      <c r="V130" s="76"/>
    </row>
    <row r="131" spans="1:22" ht="15.75">
      <c r="A131" s="76"/>
      <c r="B131" s="90"/>
      <c r="C131" s="90"/>
      <c r="D131" s="90"/>
      <c r="E131" s="76" t="s">
        <v>2393</v>
      </c>
      <c r="F131" s="76" t="s">
        <v>3573</v>
      </c>
      <c r="G131" s="76" t="s">
        <v>3572</v>
      </c>
      <c r="H131" s="76"/>
      <c r="I131" s="76" t="b">
        <v>1</v>
      </c>
      <c r="J131" s="78" t="s">
        <v>3571</v>
      </c>
      <c r="K131" s="77" t="str">
        <f t="shared" ref="K131:K194" si="19">"["&amp;J131&amp;"]{#"&amp;F131&amp;"}&lt;br&gt;&lt;br&gt;"</f>
        <v>[Fidino, M. (2023) *autoOcc: An R package for fitting autologistic occupancy models.* R package version 0.1.1, &lt;https://github.com/mfidino/autoOcc&gt;]{#fidino_2023}&lt;br&gt;&lt;br&gt;</v>
      </c>
      <c r="L131" s="78" t="s">
        <v>4112</v>
      </c>
      <c r="M131" s="76" t="s">
        <v>4593</v>
      </c>
      <c r="N131" s="77" t="str">
        <f t="shared" si="13"/>
        <v>[Fidino, M. (2023) &lt;i&gt;autoOcc: An R package for fitting autologistic occupancy models.&lt;/i&gt; R package version 0.1.1, &lt;a target="_blank" href="https://github.com/mfidino/autoOcc"&gt;{https://github.com/mfidino/autoOcc}]{#fidino_2023}&lt;br&gt;&lt;br&gt;</v>
      </c>
      <c r="O131" s="76" t="s">
        <v>3570</v>
      </c>
      <c r="P131" s="76" t="s">
        <v>1016</v>
      </c>
      <c r="Q131" s="76" t="str">
        <f t="shared" si="14"/>
        <v>{{ ref_intext_fidino_2023 }}</v>
      </c>
      <c r="R131" s="76" t="str">
        <f t="shared" si="15"/>
        <v>{{ ref_bib_fidino_2023 }}</v>
      </c>
      <c r="S131" s="76" t="str">
        <f t="shared" si="16"/>
        <v xml:space="preserve">    ref_intext_fidino_2023: "[Fidino, 2023](#fidino_2023)"</v>
      </c>
      <c r="T131" s="76" t="str">
        <f t="shared" si="17"/>
        <v xml:space="preserve">    ref_intext_fidino_2023: "Fidino, 2023"</v>
      </c>
      <c r="U131" s="76" t="str">
        <f t="shared" si="18"/>
        <v xml:space="preserve">    ref_bib_fidino_2023: "Fidino, M. (2023) *autoOcc: An R package for fitting autologistic occupancy models.* R package version 0.1.1, &lt;https://github.com/mfidino/autoOcc&gt;"</v>
      </c>
      <c r="V131" s="76"/>
    </row>
    <row r="132" spans="1:22" ht="15.75">
      <c r="A132" s="76"/>
      <c r="B132" s="90"/>
      <c r="C132" s="90"/>
      <c r="D132" s="90"/>
      <c r="E132" s="76" t="s">
        <v>2051</v>
      </c>
      <c r="F132" s="76" t="s">
        <v>3565</v>
      </c>
      <c r="G132" s="82" t="s">
        <v>3564</v>
      </c>
      <c r="H132" s="76"/>
      <c r="I132" s="76" t="b">
        <v>1</v>
      </c>
      <c r="J132" s="81" t="s">
        <v>3563</v>
      </c>
      <c r="K132" s="77" t="str">
        <f t="shared" si="19"/>
        <v>[Fidino, M., &amp; Magle, S. B. (2017). Using Fourier series to predict periodic patterns in dynamic occupancy models. *Ecosphere, 8*(9) , e01944. &lt;https://doi.org/10.1002/ecs2.1944&gt;]{#fidino_magle_2017}&lt;br&gt;&lt;br&gt;</v>
      </c>
      <c r="L132" s="78" t="s">
        <v>4112</v>
      </c>
      <c r="M132" s="76" t="s">
        <v>4594</v>
      </c>
      <c r="N132" s="77" t="str">
        <f t="shared" ref="N132:N195" si="20">"["&amp;M132&amp;"]{#"&amp;F132&amp;"}&lt;br&gt;&lt;br&gt;"</f>
        <v>[Fidino, M., &amp; Magle, S. B. (2017). Using Fourier series to predict periodic patterns in dynamic occupancy models. &lt;i&gt;Ecosphere,8&lt;/i&gt;(9) , e01944. &lt;a target="_blank" href="https://doi.org/10.1002/ecs2.1944"&gt;{https://doi.org/10.1002/ecs2.1944}]{#fidino_magle_2017}&lt;br&gt;&lt;br&gt;</v>
      </c>
      <c r="O132" s="76" t="s">
        <v>3562</v>
      </c>
      <c r="P132" s="76" t="s">
        <v>1016</v>
      </c>
      <c r="Q132" s="76" t="str">
        <f t="shared" si="14"/>
        <v>{{ ref_intext_fidino_magle_2017 }}</v>
      </c>
      <c r="R132" s="76" t="str">
        <f t="shared" si="15"/>
        <v>{{ ref_bib_fidino_magle_2017 }}</v>
      </c>
      <c r="S132" s="76" t="str">
        <f t="shared" si="16"/>
        <v xml:space="preserve">    ref_intext_fidino_magle_2017: "[Fidino &amp; Magle, 2017](#fidino_magle_2017)"</v>
      </c>
      <c r="T132" s="76" t="str">
        <f t="shared" si="17"/>
        <v xml:space="preserve">    ref_intext_fidino_magle_2017: "Fidino &amp; Magle, 2017"</v>
      </c>
      <c r="U132" s="76" t="str">
        <f t="shared" si="18"/>
        <v xml:space="preserve">    ref_bib_fidino_magle_2017: "Fidino, M., &amp; Magle, S. B. (2017). Using Fourier series to predict periodic patterns in dynamic occupancy models. *Ecosphere, 8*(9) , e01944. &lt;https://doi.org/10.1002/ecs2.1944&gt;"</v>
      </c>
      <c r="V132" s="76"/>
    </row>
    <row r="133" spans="1:22" ht="15.75">
      <c r="A133" s="76"/>
      <c r="B133" s="90" t="b">
        <v>0</v>
      </c>
      <c r="C133" s="90" t="b">
        <v>0</v>
      </c>
      <c r="D133" s="90" t="b">
        <v>1</v>
      </c>
      <c r="E133" s="76" t="s">
        <v>2051</v>
      </c>
      <c r="F133" s="76" t="s">
        <v>3569</v>
      </c>
      <c r="G133" s="76" t="s">
        <v>3568</v>
      </c>
      <c r="H133" s="76" t="s">
        <v>3568</v>
      </c>
      <c r="I133" s="76" t="b">
        <v>1</v>
      </c>
      <c r="J133" s="78" t="s">
        <v>3567</v>
      </c>
      <c r="K133" s="77" t="str">
        <f t="shared" si="19"/>
        <v>[Fidino, M., Barnas, G. R., Lehrer, E. W., Murray, M. H., &amp; Magle, S. B. (2020). Effect of Lure on Detecting Mammals with Camera Traps. *Wildlife Society Bulletin*. &lt;https://doi.org/10.1002/wsb.1122&gt;]{#fidino_et_al_2020}&lt;br&gt;&lt;br&gt;</v>
      </c>
      <c r="L133" s="78" t="s">
        <v>4112</v>
      </c>
      <c r="M133" s="76" t="s">
        <v>4595</v>
      </c>
      <c r="N133" s="77" t="str">
        <f t="shared" si="20"/>
        <v>[Fidino, M., Barnas, G. R., Lehrer, E. W., Murray, M. H., &amp; Magle, S. B. (2020). Effect of Lure on Detecting Mammals with Camera Traps. &lt;i&gt;Wildlife Society Bulletin&lt;/i&gt;. &lt;a target="_blank" href="https://doi.org/10.1002/wsb.1122"&gt;{https://doi.org/10.1002/wsb.1122}]{#fidino_et_al_2020}&lt;br&gt;&lt;br&gt;</v>
      </c>
      <c r="O133" s="76" t="s">
        <v>3566</v>
      </c>
      <c r="P133" s="76" t="s">
        <v>1016</v>
      </c>
      <c r="Q133" s="76" t="str">
        <f t="shared" si="14"/>
        <v>{{ ref_intext_fidino_et_al_2020 }}</v>
      </c>
      <c r="R133" s="76" t="str">
        <f t="shared" si="15"/>
        <v>{{ ref_bib_fidino_et_al_2020 }}</v>
      </c>
      <c r="S133" s="76" t="str">
        <f t="shared" si="16"/>
        <v xml:space="preserve">    ref_intext_fidino_et_al_2020: "[Fidino et al., 2020](#fidino_et_al_2020)"</v>
      </c>
      <c r="T133" s="76" t="str">
        <f t="shared" si="17"/>
        <v xml:space="preserve">    ref_intext_fidino_et_al_2020: "Fidino et al., 2020"</v>
      </c>
      <c r="U133" s="76" t="str">
        <f t="shared" si="18"/>
        <v xml:space="preserve">    ref_bib_fidino_et_al_2020: "Fidino, M., Barnas, G. R., Lehrer, E. W., Murray, M. H., &amp; Magle, S. B. (2020). Effect of Lure on Detecting Mammals with Camera Traps. *Wildlife Society Bulletin*. &lt;https://doi.org/10.1002/wsb.1122&gt;"</v>
      </c>
      <c r="V133" s="76"/>
    </row>
    <row r="134" spans="1:22" ht="15.75">
      <c r="A134" s="76"/>
      <c r="B134" s="90" t="b">
        <v>1</v>
      </c>
      <c r="C134" s="90" t="b">
        <v>0</v>
      </c>
      <c r="D134" s="90" t="b">
        <v>0</v>
      </c>
      <c r="E134" s="76" t="s">
        <v>2051</v>
      </c>
      <c r="F134" s="76" t="s">
        <v>3561</v>
      </c>
      <c r="G134" s="76" t="s">
        <v>3560</v>
      </c>
      <c r="H134" s="76" t="s">
        <v>3559</v>
      </c>
      <c r="I134" s="76" t="b">
        <v>1</v>
      </c>
      <c r="J134" s="78" t="s">
        <v>3558</v>
      </c>
      <c r="K134" s="77" t="str">
        <f t="shared" si="19"/>
        <v>[Findlay, M. A., Briers, R. A., &amp; White, P. J. C. (2020). Component processes of detection probability in camera-trap studies: understanding the occurrence of false-negatives. *Mammal Research, 65*, 167-180. &lt;https://doi.org/10.1007/s13364-020-00478-y&gt;]{#findlay_et_al_2020}&lt;br&gt;&lt;br&gt;</v>
      </c>
      <c r="L134" s="78" t="s">
        <v>4112</v>
      </c>
      <c r="M134" s="76" t="s">
        <v>4596</v>
      </c>
      <c r="N134" s="77" t="str">
        <f t="shared" si="20"/>
        <v>[Findlay, M. A., Briers, R. A., &amp; White, P. J. C. (2020). Component processes of detection probability in camera-trap studies: understanding the occurrence of false-negatives. &lt;i&gt;Mammal Research, 65&lt;/i&gt;, 167-180. &lt;a target="_blank" href="https://doi.org/10.1007/s13364-020-00478-y"&gt;{https://doi.org/10.1007/s13364-020-00478-y}]{#findlay_et_al_2020}&lt;br&gt;&lt;br&gt;</v>
      </c>
      <c r="O134" s="76" t="s">
        <v>3557</v>
      </c>
      <c r="P134" s="76" t="s">
        <v>1016</v>
      </c>
      <c r="Q134" s="76" t="str">
        <f t="shared" si="14"/>
        <v>{{ ref_intext_findlay_et_al_2020 }}</v>
      </c>
      <c r="R134" s="76" t="str">
        <f t="shared" si="15"/>
        <v>{{ ref_bib_findlay_et_al_2020 }}</v>
      </c>
      <c r="S134" s="76" t="str">
        <f t="shared" si="16"/>
        <v xml:space="preserve">    ref_intext_findlay_et_al_2020: "[Findlay et al., 2020](#findlay_et_al_2020)"</v>
      </c>
      <c r="T134" s="76" t="str">
        <f t="shared" si="17"/>
        <v xml:space="preserve">    ref_intext_findlay_et_al_2020: "Findlay et al., 2020"</v>
      </c>
      <c r="U134" s="76" t="str">
        <f t="shared" si="18"/>
        <v xml:space="preserve">    ref_bib_findlay_et_al_2020: "Findlay, M. A., Briers, R. A., &amp; White, P. J. C. (2020). Component processes of detection probability in camera-trap studies: understanding the occurrence of false-negatives. *Mammal Research, 65*, 167-180. &lt;https://doi.org/10.1007/s13364-020-00478-y&gt;"</v>
      </c>
      <c r="V134" s="76"/>
    </row>
    <row r="135" spans="1:22" ht="15.75">
      <c r="A135" s="76"/>
      <c r="B135" s="90" t="b">
        <v>1</v>
      </c>
      <c r="C135" s="90" t="b">
        <v>1</v>
      </c>
      <c r="D135" s="90" t="b">
        <v>0</v>
      </c>
      <c r="E135" s="76" t="s">
        <v>2051</v>
      </c>
      <c r="F135" s="76" t="s">
        <v>3556</v>
      </c>
      <c r="G135" s="76" t="s">
        <v>3555</v>
      </c>
      <c r="H135" s="76" t="s">
        <v>3555</v>
      </c>
      <c r="I135" s="76" t="b">
        <v>1</v>
      </c>
      <c r="J135" s="78" t="s">
        <v>3554</v>
      </c>
      <c r="K135" s="77" t="str">
        <f t="shared" si="19"/>
        <v>[Fisher, J. T., &amp; Burton, C. (2012). *Monitoring Mammals in Alberta: Recommendations for Remote Camera Trapping*. Alberta Innovates - Technology Futures &amp; Alberta Biodiversity Monitoring Institute. &lt;https://doi.org/0.13140/RG.2.1.3944.3680&gt;]{#fisher_burton_2012}&lt;br&gt;&lt;br&gt;</v>
      </c>
      <c r="L135" s="78" t="s">
        <v>4112</v>
      </c>
      <c r="M135" s="76" t="s">
        <v>4597</v>
      </c>
      <c r="N135" s="77" t="str">
        <f t="shared" si="20"/>
        <v>[Fisher, J. T., &amp; Burton, C. (2012). &lt;i&gt;Monitoring Mammals in Alberta: Recommendations for Remote Camera Trapping&lt;/i&gt;. Alberta Innovates - Technology Futures &amp; Alberta Biodiversity Monitoring Institute. &lt;a target="_blank" href="https://doi.org/0.13140/RG.2.1.3944.3680"&gt;{https://doi.org/0.13140/RG.2.1.3944.3680}]{#fisher_burton_2012}&lt;br&gt;&lt;br&gt;</v>
      </c>
      <c r="O135" s="76" t="s">
        <v>3553</v>
      </c>
      <c r="P135" s="76" t="s">
        <v>1016</v>
      </c>
      <c r="Q135" s="76" t="str">
        <f t="shared" si="14"/>
        <v>{{ ref_intext_fisher_burton_2012 }}</v>
      </c>
      <c r="R135" s="76" t="str">
        <f t="shared" si="15"/>
        <v>{{ ref_bib_fisher_burton_2012 }}</v>
      </c>
      <c r="S135" s="76" t="str">
        <f t="shared" si="16"/>
        <v xml:space="preserve">    ref_intext_fisher_burton_2012: "[Fisher &amp; Burton, 2012](#fisher_burton_2012)"</v>
      </c>
      <c r="T135" s="76" t="str">
        <f t="shared" si="17"/>
        <v xml:space="preserve">    ref_intext_fisher_burton_2012: "Fisher &amp; Burton, 2012"</v>
      </c>
      <c r="U135" s="76" t="str">
        <f t="shared" si="18"/>
        <v xml:space="preserve">    ref_bib_fisher_burton_2012: "Fisher, J. T., &amp; Burton, C. (2012). *Monitoring Mammals in Alberta: Recommendations for Remote Camera Trapping*. Alberta Innovates - Technology Futures &amp; Alberta Biodiversity Monitoring Institute. &lt;https://doi.org/0.13140/RG.2.1.3944.3680&gt;"</v>
      </c>
      <c r="V135" s="76"/>
    </row>
    <row r="136" spans="1:22" ht="15.75">
      <c r="A136" s="76"/>
      <c r="B136" s="90" t="b">
        <v>0</v>
      </c>
      <c r="C136" s="90" t="b">
        <v>0</v>
      </c>
      <c r="D136" s="90" t="b">
        <v>1</v>
      </c>
      <c r="E136" s="76" t="s">
        <v>2051</v>
      </c>
      <c r="F136" s="76" t="s">
        <v>3552</v>
      </c>
      <c r="G136" s="76" t="s">
        <v>3551</v>
      </c>
      <c r="H136" s="76" t="s">
        <v>3551</v>
      </c>
      <c r="I136" s="76" t="b">
        <v>1</v>
      </c>
      <c r="J136" s="78" t="s">
        <v>3550</v>
      </c>
      <c r="K136" s="77" t="str">
        <f t="shared" si="19"/>
        <v>[Fisher, J. T., Anholt, B., &amp; Volpe, J. P. (2011). Body Mass Explains Characteristic Scales of Habitat Selection in Terrestrial Mammals. *Ecology and Evolution, 1*(4), 517-528. &lt;https://doi.org/10.1002/ece3.45&gt;]{#fisher_et_al_2011}&lt;br&gt;&lt;br&gt;</v>
      </c>
      <c r="L136" s="78" t="s">
        <v>4112</v>
      </c>
      <c r="M136" s="76" t="s">
        <v>4598</v>
      </c>
      <c r="N136" s="77" t="str">
        <f t="shared" si="20"/>
        <v>[Fisher, J. T., Anholt, B., &amp; Volpe, J. P. (2011). Body Mass Explains Characteristic Scales of Habitat Selection in Terrestrial Mammals. &lt;i&gt;Ecology and Evolution&lt;i&gt;, &lt;i&gt;1&lt;/i&gt;(4), 517-528. &lt;a target="_blank" href="https://doi.org/10.1002/ece3.45"&gt;{https://doi.org/10.1002/ece3.45}]{#fisher_et_al_2011}&lt;br&gt;&lt;br&gt;</v>
      </c>
      <c r="O136" s="76" t="s">
        <v>3549</v>
      </c>
      <c r="P136" s="76" t="s">
        <v>1016</v>
      </c>
      <c r="Q136" s="76" t="str">
        <f t="shared" si="14"/>
        <v>{{ ref_intext_fisher_et_al_2011 }}</v>
      </c>
      <c r="R136" s="76" t="str">
        <f t="shared" si="15"/>
        <v>{{ ref_bib_fisher_et_al_2011 }}</v>
      </c>
      <c r="S136" s="76" t="str">
        <f t="shared" si="16"/>
        <v xml:space="preserve">    ref_intext_fisher_et_al_2011: "[Fisher et al., 2011](#fisher_et_al_2011)"</v>
      </c>
      <c r="T136" s="76" t="str">
        <f t="shared" si="17"/>
        <v xml:space="preserve">    ref_intext_fisher_et_al_2011: "Fisher et al., 2011"</v>
      </c>
      <c r="U136" s="76" t="str">
        <f t="shared" si="18"/>
        <v xml:space="preserve">    ref_bib_fisher_et_al_2011: "Fisher, J. T., Anholt, B., &amp; Volpe, J. P. (2011). Body Mass Explains Characteristic Scales of Habitat Selection in Terrestrial Mammals. *Ecology and Evolution, 1*(4), 517-528. &lt;https://doi.org/10.1002/ece3.45&gt;"</v>
      </c>
      <c r="V136" s="76"/>
    </row>
    <row r="137" spans="1:22" ht="15.75">
      <c r="A137" s="76"/>
      <c r="B137" s="90" t="b">
        <v>1</v>
      </c>
      <c r="C137" s="90" t="b">
        <v>1</v>
      </c>
      <c r="D137" s="90" t="b">
        <v>0</v>
      </c>
      <c r="E137" s="76" t="s">
        <v>2051</v>
      </c>
      <c r="F137" s="76" t="s">
        <v>3548</v>
      </c>
      <c r="G137" s="76" t="s">
        <v>3547</v>
      </c>
      <c r="H137" s="76" t="s">
        <v>3546</v>
      </c>
      <c r="I137" s="76" t="b">
        <v>1</v>
      </c>
      <c r="J137" s="78" t="s">
        <v>3545</v>
      </c>
      <c r="K137" s="77" t="str">
        <f t="shared" si="19"/>
        <v>[Fisher, J. T., Wheatley, M., &amp; Mackenzie, D. (2014). Spatial Patterns of Breeding Success of Grizzly Bears derived from Hierarchical Multistate Models. *Conservation Biology, 28*(5), 1249-1259. &lt;https://doi.org/10.1111/cobi.12302&gt;]{#fisher_et_al_2014}&lt;br&gt;&lt;br&gt;</v>
      </c>
      <c r="L137" s="78" t="s">
        <v>4112</v>
      </c>
      <c r="M137" s="76" t="s">
        <v>4599</v>
      </c>
      <c r="N137" s="77" t="str">
        <f t="shared" si="20"/>
        <v>[Fisher, J. T., Wheatley, M., &amp; Mackenzie, D. (2014). Spatial Patterns of Breeding Success of Grizzly Bears derived from Hierarchical Multistate Models. &lt;i&gt;Conservation Biology, 28&lt;/i&gt;(5), 1249-1259. &lt;a target="_blank" href="https://doi.org/10.1111/cobi.12302"&gt;{https://doi.org/10.1111/cobi.12302}]{#fisher_et_al_2014}&lt;br&gt;&lt;br&gt;</v>
      </c>
      <c r="O137" s="76" t="s">
        <v>3544</v>
      </c>
      <c r="P137" s="76" t="s">
        <v>1016</v>
      </c>
      <c r="Q137" s="76" t="str">
        <f t="shared" si="14"/>
        <v>{{ ref_intext_fisher_et_al_2014 }}</v>
      </c>
      <c r="R137" s="76" t="str">
        <f t="shared" si="15"/>
        <v>{{ ref_bib_fisher_et_al_2014 }}</v>
      </c>
      <c r="S137" s="76" t="str">
        <f t="shared" si="16"/>
        <v xml:space="preserve">    ref_intext_fisher_et_al_2014: "[Fisher et al., 2014](#fisher_et_al_2014)"</v>
      </c>
      <c r="T137" s="76" t="str">
        <f t="shared" si="17"/>
        <v xml:space="preserve">    ref_intext_fisher_et_al_2014: "Fisher et al., 2014"</v>
      </c>
      <c r="U137" s="76" t="str">
        <f t="shared" si="18"/>
        <v xml:space="preserve">    ref_bib_fisher_et_al_2014: "Fisher, J. T., Wheatley, M., &amp; Mackenzie, D. (2014). Spatial Patterns of Breeding Success of Grizzly Bears derived from Hierarchical Multistate Models. *Conservation Biology, 28*(5), 1249-1259. &lt;https://doi.org/10.1111/cobi.12302&gt;"</v>
      </c>
      <c r="V137" s="76"/>
    </row>
    <row r="138" spans="1:22" ht="15.75">
      <c r="A138" s="76"/>
      <c r="B138" s="90"/>
      <c r="C138" s="90"/>
      <c r="D138" s="90"/>
      <c r="E138" s="76" t="s">
        <v>2393</v>
      </c>
      <c r="F138" s="76" t="s">
        <v>3188</v>
      </c>
      <c r="G138" s="76" t="s">
        <v>3187</v>
      </c>
      <c r="H138" s="76"/>
      <c r="I138" s="76" t="b">
        <v>1</v>
      </c>
      <c r="J138" s="78" t="s">
        <v>3186</v>
      </c>
      <c r="K138" s="77" t="str">
        <f t="shared" si="19"/>
        <v>[Fiske, I. &amp; Chandler, R. (2011). unmarked: An R Package for Fitting Hierarchical Models of Wildlife Occurrence and Abundance. *Journal of Statistical Software, 43* (10), 1-23. &lt;https://www.jstatsoft.org/v43/i10&gt;]{#kellner_et_al_2023}&lt;br&gt;&lt;br&gt;</v>
      </c>
      <c r="L138" s="78" t="s">
        <v>4112</v>
      </c>
      <c r="M138" s="76" t="s">
        <v>4600</v>
      </c>
      <c r="N138" s="77" t="str">
        <f t="shared" si="20"/>
        <v>[Fiske, I. &amp; Chandler, R. (2011). unmarked: An R Package for Fitting Hierarchical Models of Wildlife Occurrence and Abundance. &lt;i&gt;Journal of Statistical Software, 43&lt;/i&gt;(10), 1-23. &lt;a target="_blank" href="https://www.jstatsoft.org/v43/i10"&gt;{https://www.jstatsoft.org/v43/i10}]{#kellner_et_al_2023}&lt;br&gt;&lt;br&gt;</v>
      </c>
      <c r="O138" s="76" t="s">
        <v>3185</v>
      </c>
      <c r="P138" s="76" t="s">
        <v>1016</v>
      </c>
      <c r="Q138" s="76" t="str">
        <f t="shared" si="14"/>
        <v>{{ ref_intext_kellner_et_al_2023 }}</v>
      </c>
      <c r="R138" s="76" t="str">
        <f t="shared" si="15"/>
        <v>{{ ref_bib_kellner_et_al_2023 }}</v>
      </c>
      <c r="S138" s="76" t="str">
        <f t="shared" si="16"/>
        <v xml:space="preserve">    ref_intext_kellner_et_al_2023: "[Kellner et al., 2023](#kellner_et_al_2023)"</v>
      </c>
      <c r="T138" s="76" t="str">
        <f t="shared" si="17"/>
        <v xml:space="preserve">    ref_intext_kellner_et_al_2023: "Kellner et al., 2023"</v>
      </c>
      <c r="U138" s="76" t="str">
        <f t="shared" si="18"/>
        <v xml:space="preserve">    ref_bib_kellner_et_al_2023: "Fiske, I. &amp; Chandler, R. (2011). unmarked: An R Package for Fitting Hierarchical Models of Wildlife Occurrence and Abundance. *Journal of Statistical Software, 43* (10), 1-23. &lt;https://www.jstatsoft.org/v43/i10&gt;"</v>
      </c>
      <c r="V138" s="76"/>
    </row>
    <row r="139" spans="1:22" ht="15.75">
      <c r="A139" s="76"/>
      <c r="B139" s="90" t="b">
        <v>0</v>
      </c>
      <c r="C139" s="90" t="b">
        <v>0</v>
      </c>
      <c r="D139" s="90"/>
      <c r="E139" s="76" t="s">
        <v>1016</v>
      </c>
      <c r="F139" s="76" t="s">
        <v>3539</v>
      </c>
      <c r="G139" s="76" t="s">
        <v>3538</v>
      </c>
      <c r="H139" s="76" t="s">
        <v>3538</v>
      </c>
      <c r="I139" s="76" t="b">
        <v>1</v>
      </c>
      <c r="J139" s="78" t="s">
        <v>3537</v>
      </c>
      <c r="K139" s="77" t="str">
        <f t="shared" si="19"/>
        <v>[Flather,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&lt;https://www.researchgate.net/publication/236965289_Species_rarity_definition_causes_and_classification#:~:text=Rarity%20is%20a%20relative%20concept,of%20other%20organisms%20of%20comparable&gt;]{#flather_sieg_2007}&lt;br&gt;&lt;br&gt;</v>
      </c>
      <c r="L139" s="78" t="s">
        <v>4112</v>
      </c>
      <c r="M139" s="76" t="s">
        <v>4601</v>
      </c>
      <c r="N139" s="77" t="str">
        <f t="shared" si="20"/>
        <v>[Flather, C. H., &amp; Sieg, C. H. (2007). Species rarity: definition, causes, and classification. In M. G. Raphael, &amp; R. Molina (Eds.), &lt;i&gt;Conservation of Rare or Little-Known Species: Biological, Social, and Economic Considerations&lt;/i&gt; (pp. 40-66). &lt;a target="_blank" href="https://www.researchgate.net/publication/236965289_Species_rarity_definition_causes_and_classification#:~:text=Rarity%20is%20a%20relative%20concept,of%20other%20organisms%20of%20comparable"&gt;{https://www.researchgate.net/publication/236965289_Species_rarity_definition_causes_and_classification#:~:text=Rarity%20is%20a%20relative%20concept,of%20other%20organisms%20of%20comparable}]{#flather_sieg_2007}&lt;br&gt;&lt;br&gt;</v>
      </c>
      <c r="O139" s="76" t="s">
        <v>3536</v>
      </c>
      <c r="P139" s="76" t="s">
        <v>1016</v>
      </c>
      <c r="Q139" s="76" t="str">
        <f t="shared" si="14"/>
        <v>{{ ref_intext_flather_sieg_2007 }}</v>
      </c>
      <c r="R139" s="76" t="str">
        <f t="shared" si="15"/>
        <v>{{ ref_bib_flather_sieg_2007 }}</v>
      </c>
      <c r="S139" s="76" t="str">
        <f t="shared" si="16"/>
        <v xml:space="preserve">    ref_intext_flather_sieg_2007: "[Flather &amp; Sieg, 2007](#flather_sieg_2007)"</v>
      </c>
      <c r="T139" s="76" t="str">
        <f t="shared" si="17"/>
        <v xml:space="preserve">    ref_intext_flather_sieg_2007: "Flather &amp; Sieg, 2007"</v>
      </c>
      <c r="U139" s="76" t="str">
        <f t="shared" si="18"/>
        <v xml:space="preserve">    ref_bib_flather_sieg_2007: "Flather, C. H., &amp; Sieg, C. H. (2007). Species rarity: definition, causes, and classification. In M. G. Raphael, &amp; R. Molina (Eds.), *Conservation of Rare or Little-Known Species: Biological, Social, and Economic Considerations* (pp. 40-66). &lt;https://www.researchgate.net/publication/236965289_Species_rarity_definition_causes_and_classification#:~:text=Rarity%20is%20a%20relative%20concept,of%20other%20organisms%20of%20comparable&gt;"</v>
      </c>
      <c r="V139" s="76"/>
    </row>
    <row r="140" spans="1:22" ht="15.75">
      <c r="A140" s="76"/>
      <c r="B140" s="90"/>
      <c r="C140" s="90"/>
      <c r="D140" s="90"/>
      <c r="E140" s="76" t="s">
        <v>2051</v>
      </c>
      <c r="F140" s="76" t="s">
        <v>3535</v>
      </c>
      <c r="G140" s="76" t="s">
        <v>3534</v>
      </c>
      <c r="H140" s="76" t="s">
        <v>3534</v>
      </c>
      <c r="I140" s="76" t="b">
        <v>1</v>
      </c>
      <c r="J140" s="76" t="s">
        <v>3533</v>
      </c>
      <c r="K140" s="77" t="str">
        <f t="shared" si="19"/>
        <v>[Fleming, J., Grant, E. H. C., Sterrett, S. C., &amp; Sutherland, C. (2021). Experimental evaluation of spatial capture-recapture study design. *Ecological Applications, 31*(7), e02419. &lt;https://doi.org/10.1002/eap.2419&gt;]{#fleming_et_al_2021}&lt;br&gt;&lt;br&gt;</v>
      </c>
      <c r="L140" s="78" t="s">
        <v>4112</v>
      </c>
      <c r="M140" s="76" t="s">
        <v>4602</v>
      </c>
      <c r="N140" s="77" t="str">
        <f t="shared" si="20"/>
        <v>[Fleming, J., Grant, E. H. C., Sterrett, S. C., &amp; Sutherland, C. (2021). Experimental evaluation of spatial capture-recapture study design. &lt;i&gt;Ecological Applications, 31&lt;/i&gt;(7), e02419. &lt;a target="_blank" href="https://doi.org/10.1002/eap.2419"&gt;{https://doi.org/10.1002/eap.2419}]{#fleming_et_al_2021}&lt;br&gt;&lt;br&gt;</v>
      </c>
      <c r="O140" s="76" t="s">
        <v>3532</v>
      </c>
      <c r="P140" s="76" t="s">
        <v>1016</v>
      </c>
      <c r="Q140" s="76" t="str">
        <f t="shared" si="14"/>
        <v>{{ ref_intext_fleming_et_al_2021 }}</v>
      </c>
      <c r="R140" s="76" t="str">
        <f t="shared" si="15"/>
        <v>{{ ref_bib_fleming_et_al_2021 }}</v>
      </c>
      <c r="S140" s="76" t="str">
        <f t="shared" si="16"/>
        <v xml:space="preserve">    ref_intext_fleming_et_al_2021: "[Fleming et al., 2021](#fleming_et_al_2021)"</v>
      </c>
      <c r="T140" s="76" t="str">
        <f t="shared" si="17"/>
        <v xml:space="preserve">    ref_intext_fleming_et_al_2021: "Fleming et al., 2021"</v>
      </c>
      <c r="U140" s="76" t="str">
        <f t="shared" si="18"/>
        <v xml:space="preserve">    ref_bib_fleming_et_al_2021: "Fleming, J., Grant, E. H. C., Sterrett, S. C., &amp; Sutherland, C. (2021). Experimental evaluation of spatial capture-recapture study design. *Ecological Applications, 31*(7), e02419. &lt;https://doi.org/10.1002/eap.2419&gt;"</v>
      </c>
      <c r="V140" s="76"/>
    </row>
    <row r="141" spans="1:22" ht="15.75">
      <c r="A141" s="76"/>
      <c r="B141" s="90"/>
      <c r="C141" s="90"/>
      <c r="D141" s="90"/>
      <c r="E141" s="76" t="s">
        <v>2051</v>
      </c>
      <c r="F141" s="76" t="s">
        <v>3531</v>
      </c>
      <c r="G141" s="76" t="s">
        <v>3530</v>
      </c>
      <c r="H141" s="76" t="s">
        <v>3530</v>
      </c>
      <c r="I141" s="76" t="b">
        <v>1</v>
      </c>
      <c r="J141" s="78" t="s">
        <v>3529</v>
      </c>
      <c r="K141" s="77" t="str">
        <f t="shared" si="19"/>
        <v>[Foca, J. M. (2021). *Camera Traps for Evaluating Ungulate Densities and Interspecific Interactions in the Beaver Hills Region of Alberta*. [Master's thesis, University of Alberta]. &lt;https://doi.org/10.7939/r3-bm8f-yj13&gt;]{#foca_2021}&lt;br&gt;&lt;br&gt;</v>
      </c>
      <c r="L141" s="78" t="s">
        <v>4112</v>
      </c>
      <c r="M141" s="76" t="s">
        <v>4603</v>
      </c>
      <c r="N141" s="77" t="str">
        <f t="shared" si="20"/>
        <v>[Foca, J. M. (2021). &lt;i&gt;Camera Traps for Evaluating Ungulate Densities and Interspecific Interactions in the Beaver Hills Region of Alberta&lt;/i&gt;. [Master's thesis, University of Alberta]. &lt;a target="_blank" href="https://doi.org/10.7939/r3-bm8f-yj13"&gt;{https://doi.org/10.7939/r3-bm8f-yj13}]{#foca_2021}&lt;br&gt;&lt;br&gt;</v>
      </c>
      <c r="O141" s="76" t="s">
        <v>3528</v>
      </c>
      <c r="P141" s="76" t="s">
        <v>1016</v>
      </c>
      <c r="Q141" s="76" t="str">
        <f t="shared" si="14"/>
        <v>{{ ref_intext_foca_2021 }}</v>
      </c>
      <c r="R141" s="76" t="str">
        <f t="shared" si="15"/>
        <v>{{ ref_bib_foca_2021 }}</v>
      </c>
      <c r="S141" s="76" t="str">
        <f t="shared" si="16"/>
        <v xml:space="preserve">    ref_intext_foca_2021: "[Foca, 2021](#foca_2021)"</v>
      </c>
      <c r="T141" s="76" t="str">
        <f t="shared" si="17"/>
        <v xml:space="preserve">    ref_intext_foca_2021: "Foca, 2021"</v>
      </c>
      <c r="U141" s="76" t="str">
        <f t="shared" si="18"/>
        <v xml:space="preserve">    ref_bib_foca_2021: "Foca, J. M. (2021). *Camera Traps for Evaluating Ungulate Densities and Interspecific Interactions in the Beaver Hills Region of Alberta*. [Master's thesis, University of Alberta]. &lt;https://doi.org/10.7939/r3-bm8f-yj13&gt;"</v>
      </c>
      <c r="V141" s="76"/>
    </row>
    <row r="142" spans="1:22" ht="15.75">
      <c r="A142" s="76"/>
      <c r="B142" s="90"/>
      <c r="C142" s="90"/>
      <c r="D142" s="90"/>
      <c r="E142" s="76" t="s">
        <v>2051</v>
      </c>
      <c r="F142" s="76" t="s">
        <v>3527</v>
      </c>
      <c r="G142" s="77" t="s">
        <v>3526</v>
      </c>
      <c r="H142" s="77" t="s">
        <v>3526</v>
      </c>
      <c r="I142" s="76" t="b">
        <v>1</v>
      </c>
      <c r="J142" s="76" t="s">
        <v>3525</v>
      </c>
      <c r="K142" s="77" t="str">
        <f t="shared" si="19"/>
        <v>[Ford, A. T., Sunter, E. J., Fauvelle, C., Bradshaw, J. L., Ford, B., Hutchen, J., Phillipow, N., &amp; Teichman, K. J. (2020). Effective corridor width: Linking the spatial ecology of wildlife with land use policy. *European Journal of Wildlife Research, 66*(4), 69. &lt;https://doi.org/10.1007/s10344-020-01385-y&gt;]{#ford_et_al_2020}&lt;br&gt;&lt;br&gt;</v>
      </c>
      <c r="L142" s="78" t="s">
        <v>4112</v>
      </c>
      <c r="M142" s="76" t="s">
        <v>4604</v>
      </c>
      <c r="N142" s="77" t="str">
        <f t="shared" si="20"/>
        <v>[Ford, A. T., Sunter, E. J., Fauvelle, C., Bradshaw, J. L., Ford, B., Hutchen, J., Phillipow, N., &amp; Teichman, K. J. (2020). Effective corridor width: Linking the spatial ecology of wildlife with land use policy. &lt;i&gt;European Journal of Wildlife Research, 66&lt;/i&gt;(4), 69. &lt;a target="_blank" href="https://doi.org/10.1007/s10344-020-01385-y"&gt;{https://doi.org/10.1007/s10344-020-01385-y}]{#ford_et_al_2020}&lt;br&gt;&lt;br&gt;</v>
      </c>
      <c r="O142" s="76" t="s">
        <v>3524</v>
      </c>
      <c r="P142" s="76" t="s">
        <v>1016</v>
      </c>
      <c r="Q142" s="76" t="str">
        <f t="shared" si="14"/>
        <v>{{ ref_intext_ford_et_al_2020 }}</v>
      </c>
      <c r="R142" s="76" t="str">
        <f t="shared" si="15"/>
        <v>{{ ref_bib_ford_et_al_2020 }}</v>
      </c>
      <c r="S142" s="76" t="str">
        <f t="shared" si="16"/>
        <v xml:space="preserve">    ref_intext_ford_et_al_2020: "[Ford et al., 2020](#ford_et_al_2020)"</v>
      </c>
      <c r="T142" s="76" t="str">
        <f t="shared" si="17"/>
        <v xml:space="preserve">    ref_intext_ford_et_al_2020: "Ford et al., 2020"</v>
      </c>
      <c r="U142" s="76" t="str">
        <f t="shared" si="18"/>
        <v xml:space="preserve">    ref_bib_ford_et_al_2020: "Ford, A. T., Sunter, E. J., Fauvelle, C., Bradshaw, J. L., Ford, B., Hutchen, J., Phillipow, N., &amp; Teichman, K. J. (2020). Effective corridor width: Linking the spatial ecology of wildlife with land use policy. *European Journal of Wildlife Research, 66*(4), 69. &lt;https://doi.org/10.1007/s10344-020-01385-y&gt;"</v>
      </c>
      <c r="V142" s="76"/>
    </row>
    <row r="143" spans="1:22" ht="15.75">
      <c r="A143" s="76"/>
      <c r="B143" s="90" t="b">
        <v>1</v>
      </c>
      <c r="C143" s="90" t="b">
        <v>1</v>
      </c>
      <c r="D143" s="90" t="b">
        <v>0</v>
      </c>
      <c r="E143" s="76" t="s">
        <v>2051</v>
      </c>
      <c r="F143" s="76" t="s">
        <v>3523</v>
      </c>
      <c r="G143" s="76" t="s">
        <v>3522</v>
      </c>
      <c r="H143" s="76" t="s">
        <v>3522</v>
      </c>
      <c r="I143" s="76" t="b">
        <v>1</v>
      </c>
      <c r="J143" s="78" t="s">
        <v>3521</v>
      </c>
      <c r="K143" s="77" t="str">
        <f t="shared" si="19"/>
        <v>[Forrester, T., O'Brien, T., Fegraus, E., Jansen, P. A., Palmer, J., Kays, R., Ahumada, J., Stern, B., &amp; McShea, W. (2016). An Open Standard for Camera Trap Data. *Biodiversity Data Journal, 4*, e10197. &lt;https://doi.org/10.3897/BDJ.4.e10197&gt;]{#forrester_et_al_2016}&lt;br&gt;&lt;br&gt;</v>
      </c>
      <c r="L143" s="78" t="s">
        <v>4112</v>
      </c>
      <c r="M143" s="76" t="s">
        <v>4605</v>
      </c>
      <c r="N143" s="77" t="str">
        <f t="shared" si="20"/>
        <v>[Forrester, T., O'Brien, T., Fegraus, E., Jansen, P. A., Palmer, J., Kays, R., Ahumada, J., Stern, B., &amp; McShea, W. (2016). An Open Standard for Camera Trap Data. &lt;i&gt;Biodiversity Data Journal, 4&lt;/i&gt;, e10197. &lt;a target="_blank" href="https://doi.org/10.3897/BDJ.4.e10197"&gt;{https://doi.org/10.3897/BDJ.4.e10197}]{#forrester_et_al_2016}&lt;br&gt;&lt;br&gt;</v>
      </c>
      <c r="O143" s="76" t="s">
        <v>3520</v>
      </c>
      <c r="P143" s="76" t="s">
        <v>1016</v>
      </c>
      <c r="Q143" s="76" t="str">
        <f t="shared" si="14"/>
        <v>{{ ref_intext_forrester_et_al_2016 }}</v>
      </c>
      <c r="R143" s="76" t="str">
        <f t="shared" si="15"/>
        <v>{{ ref_bib_forrester_et_al_2016 }}</v>
      </c>
      <c r="S143" s="76" t="str">
        <f t="shared" si="16"/>
        <v xml:space="preserve">    ref_intext_forrester_et_al_2016: "[Forrester et al., 2016](#forrester_et_al_2016)"</v>
      </c>
      <c r="T143" s="76" t="str">
        <f t="shared" si="17"/>
        <v xml:space="preserve">    ref_intext_forrester_et_al_2016: "Forrester et al., 2016"</v>
      </c>
      <c r="U143" s="76" t="str">
        <f t="shared" si="18"/>
        <v xml:space="preserve">    ref_bib_forrester_et_al_2016: "Forrester, T., O'Brien, T., Fegraus, E., Jansen, P. A., Palmer, J., Kays, R., Ahumada, J., Stern, B., &amp; McShea, W. (2016). An Open Standard for Camera Trap Data. *Biodiversity Data Journal, 4*, e10197. &lt;https://doi.org/10.3897/BDJ.4.e10197&gt;"</v>
      </c>
      <c r="V143" s="76"/>
    </row>
    <row r="144" spans="1:22" ht="15.75">
      <c r="A144" s="76"/>
      <c r="B144" s="90" t="b">
        <v>1</v>
      </c>
      <c r="C144" s="90" t="b">
        <v>0</v>
      </c>
      <c r="D144" s="90" t="b">
        <v>0</v>
      </c>
      <c r="E144" s="76" t="s">
        <v>2051</v>
      </c>
      <c r="F144" s="76" t="s">
        <v>3519</v>
      </c>
      <c r="G144" s="76" t="s">
        <v>3518</v>
      </c>
      <c r="H144" s="76" t="s">
        <v>3518</v>
      </c>
      <c r="I144" s="76" t="b">
        <v>1</v>
      </c>
      <c r="J144" s="78" t="s">
        <v>3517</v>
      </c>
      <c r="K144" s="77" t="str">
        <f t="shared" si="19"/>
        <v>[Foster, R. J., &amp; Harmsen, B. J. (2012). A Critique of Density Estimation from Camera Trap Data. *Journal of* *Wildlife Management, 76*(2), 224-36. &lt;https://doi.org/10.1002/jwmg.275&gt;]{#foster_harmsen_2012}&lt;br&gt;&lt;br&gt;</v>
      </c>
      <c r="L144" s="78" t="s">
        <v>4112</v>
      </c>
      <c r="M144" s="76" t="s">
        <v>4606</v>
      </c>
      <c r="N144" s="77" t="str">
        <f t="shared" si="20"/>
        <v>[Foster, R. J., &amp; Harmsen, B. J. (2012). A Critique of Density Estimation from Camera Trap Data. &lt;i&gt;Journal of&lt;i&gt; &lt;i&gt;Wildlife Management, 76&lt;/i&gt;(2), 224-36. &lt;a target="_blank" href="https://doi.org/10.1002/jwmg.275"&gt;{https://doi.org/10.1002/jwmg.275}]{#foster_harmsen_2012}&lt;br&gt;&lt;br&gt;</v>
      </c>
      <c r="O144" s="76" t="s">
        <v>3516</v>
      </c>
      <c r="P144" s="76" t="s">
        <v>1016</v>
      </c>
      <c r="Q144" s="76" t="str">
        <f t="shared" si="14"/>
        <v>{{ ref_intext_foster_harmsen_2012 }}</v>
      </c>
      <c r="R144" s="76" t="str">
        <f t="shared" si="15"/>
        <v>{{ ref_bib_foster_harmsen_2012 }}</v>
      </c>
      <c r="S144" s="76" t="str">
        <f t="shared" si="16"/>
        <v xml:space="preserve">    ref_intext_foster_harmsen_2012: "[Foster &amp; Harmsen, 2012](#foster_harmsen_2012)"</v>
      </c>
      <c r="T144" s="76" t="str">
        <f t="shared" si="17"/>
        <v xml:space="preserve">    ref_intext_foster_harmsen_2012: "Foster &amp; Harmsen, 2012"</v>
      </c>
      <c r="U144" s="76" t="str">
        <f t="shared" si="18"/>
        <v xml:space="preserve">    ref_bib_foster_harmsen_2012: "Foster, R. J., &amp; Harmsen, B. J. (2012). A Critique of Density Estimation from Camera Trap Data. *Journal of* *Wildlife Management, 76*(2), 224-36. &lt;https://doi.org/10.1002/jwmg.275&gt;"</v>
      </c>
      <c r="V144" s="76"/>
    </row>
    <row r="145" spans="1:22" ht="15.75">
      <c r="A145" s="76"/>
      <c r="B145" s="90" t="b">
        <v>1</v>
      </c>
      <c r="C145" s="90" t="b">
        <v>0</v>
      </c>
      <c r="D145" s="90" t="b">
        <v>0</v>
      </c>
      <c r="E145" s="76" t="s">
        <v>2051</v>
      </c>
      <c r="F145" s="76" t="s">
        <v>3515</v>
      </c>
      <c r="G145" s="76" t="s">
        <v>3514</v>
      </c>
      <c r="H145" s="76" t="s">
        <v>3514</v>
      </c>
      <c r="I145" s="76" t="b">
        <v>1</v>
      </c>
      <c r="J145" s="78" t="s">
        <v>3513</v>
      </c>
      <c r="K145" s="77" t="str">
        <f t="shared" si="19"/>
        <v>[Found, R., &amp; Patterson, B. R. (2020). Assessing Ungulate Populations in Temperate North America. *Canadian Wildlife Biology and Management, 9*(1), 21-42. &lt;https://cwbm.ca/wp-content/uploads/2020/05/Found-Patterson.pdf&gt;]{#found_patterson_2020}&lt;br&gt;&lt;br&gt;</v>
      </c>
      <c r="L145" s="78" t="s">
        <v>4112</v>
      </c>
      <c r="M145" s="76" t="s">
        <v>4607</v>
      </c>
      <c r="N145" s="77" t="str">
        <f t="shared" si="20"/>
        <v>[Found, R., &amp; Patterson, B. R. (2020). Assessing Ungulate Populations in Temperate North America. &lt;i&gt;Canadian Wildlife Biology and Management, 9&lt;/i&gt;(1), 21-42. &lt;a target="_blank" href="https://cwbm.ca/wp-content/uploads/2020/05/Found-Patterson.pdf"&gt;{https://cwbm.ca/wp-content/uploads/2020/05/Found-Patterson.pdf}]{#found_patterson_2020}&lt;br&gt;&lt;br&gt;</v>
      </c>
      <c r="O145" s="76" t="s">
        <v>3512</v>
      </c>
      <c r="P145" s="76" t="s">
        <v>1016</v>
      </c>
      <c r="Q145" s="76" t="str">
        <f t="shared" si="14"/>
        <v>{{ ref_intext_found_patterson_2020 }}</v>
      </c>
      <c r="R145" s="76" t="str">
        <f t="shared" si="15"/>
        <v>{{ ref_bib_found_patterson_2020 }}</v>
      </c>
      <c r="S145" s="76" t="str">
        <f t="shared" si="16"/>
        <v xml:space="preserve">    ref_intext_found_patterson_2020: "[Found &amp; Patterson, 2020](#found_patterson_2020)"</v>
      </c>
      <c r="T145" s="76" t="str">
        <f t="shared" si="17"/>
        <v xml:space="preserve">    ref_intext_found_patterson_2020: "Found &amp; Patterson, 2020"</v>
      </c>
      <c r="U145" s="76" t="str">
        <f t="shared" si="18"/>
        <v xml:space="preserve">    ref_bib_found_patterson_2020: "Found, R., &amp; Patterson, B. R. (2020). Assessing Ungulate Populations in Temperate North America. *Canadian Wildlife Biology and Management, 9*(1), 21-42. &lt;https://cwbm.ca/wp-content/uploads/2020/05/Found-Patterson.pdf&gt;"</v>
      </c>
      <c r="V145" s="76"/>
    </row>
    <row r="146" spans="1:22" ht="15.75">
      <c r="A146" s="76"/>
      <c r="B146" s="90" t="b">
        <v>0</v>
      </c>
      <c r="C146" s="90" t="b">
        <v>0</v>
      </c>
      <c r="D146" s="90"/>
      <c r="E146" s="76" t="s">
        <v>2051</v>
      </c>
      <c r="F146" s="76" t="s">
        <v>3511</v>
      </c>
      <c r="G146" s="76" t="s">
        <v>3510</v>
      </c>
      <c r="H146" s="76" t="s">
        <v>3510</v>
      </c>
      <c r="I146" s="76" t="b">
        <v>1</v>
      </c>
      <c r="J146" s="78" t="s">
        <v>3509</v>
      </c>
      <c r="K146" s="77" t="str">
        <f t="shared" si="19"/>
        <v>[Frampton,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&lt;https://doi.org/10.1186/s13750-022-00264-0&gt;]{#frampton_et_al_2022}&lt;br&gt;&lt;br&gt;</v>
      </c>
      <c r="L146" s="78" t="s">
        <v>4112</v>
      </c>
      <c r="M146" s="76" t="s">
        <v>4608</v>
      </c>
      <c r="N146" s="77" t="str">
        <f t="shared" si="20"/>
        <v>[Frampton,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&lt;i&gt;Environmental Evidence, 11&lt;/i&gt;(1), 12. &lt;a target="_blank" href="https://doi.org/10.1186/s13750-022-00264-0"&gt;{https://doi.org/10.1186/s13750-022-00264-0}]{#frampton_et_al_2022}&lt;br&gt;&lt;br&gt;</v>
      </c>
      <c r="O146" s="76" t="s">
        <v>3508</v>
      </c>
      <c r="P146" s="76" t="s">
        <v>1016</v>
      </c>
      <c r="Q146" s="76" t="str">
        <f t="shared" si="14"/>
        <v>{{ ref_intext_frampton_et_al_2022 }}</v>
      </c>
      <c r="R146" s="76" t="str">
        <f t="shared" si="15"/>
        <v>{{ ref_bib_frampton_et_al_2022 }}</v>
      </c>
      <c r="S146" s="76" t="str">
        <f t="shared" si="16"/>
        <v xml:space="preserve">    ref_intext_frampton_et_al_2022: "[Frampton et al., 2022](#frampton_et_al_2022)"</v>
      </c>
      <c r="T146" s="76" t="str">
        <f t="shared" si="17"/>
        <v xml:space="preserve">    ref_intext_frampton_et_al_2022: "Frampton et al., 2022"</v>
      </c>
      <c r="U146" s="76" t="str">
        <f t="shared" si="18"/>
        <v xml:space="preserve">    ref_bib_frampton_et_al_2022: "Frampton, G., Whaley, P., Bennett, M., Bilotta, G., Dorne, J. L. C. M., Eales, J., James, K., Kohl, C., Land, M., Livoreil, B., Makowski, D., Muchiri, E., Petrokofsky, G., Randall, N., &amp; Schofield, K. (2022). Principles and framework for assessing the risk of bias for studies included in comparative quantitative environmental systematic reviews. *Environmental Evidence, 11*(1), 12. &lt;https://doi.org/10.1186/s13750-022-00264-0&gt;"</v>
      </c>
      <c r="V146" s="76"/>
    </row>
    <row r="147" spans="1:22" ht="15.75">
      <c r="A147" s="76"/>
      <c r="B147" s="90"/>
      <c r="C147" s="90"/>
      <c r="D147" s="90"/>
      <c r="E147" s="76" t="s">
        <v>2393</v>
      </c>
      <c r="F147" s="76" t="s">
        <v>3507</v>
      </c>
      <c r="G147" s="76" t="s">
        <v>3506</v>
      </c>
      <c r="H147" s="76"/>
      <c r="I147" s="76" t="b">
        <v>1</v>
      </c>
      <c r="J147" s="78" t="s">
        <v>3505</v>
      </c>
      <c r="K147" s="77" t="str">
        <f t="shared" si="19"/>
        <v>[Freeman, E. A. &amp; Moisen, G. (2008). PresenceAbsence: An R Package for Presence Absence Analysis. *Journal of Statistical Software, 23*(11). &lt;https://www.fs.usda.gov/rm/pubs_other/rmrs_2008_freeman_e001.pdf&gt;]{#freeman_gretchen_2008}&lt;br&gt;&lt;br&gt;</v>
      </c>
      <c r="L147" s="78" t="s">
        <v>4112</v>
      </c>
      <c r="M147" s="76" t="s">
        <v>4609</v>
      </c>
      <c r="N147" s="77" t="str">
        <f t="shared" si="20"/>
        <v>[Freeman, E. A. &amp; Moisen, G. (2008). PresenceAbsence: An R Package for Presence Absence Analysis. &lt;i&gt;Journal of Statistical Software, 23&lt;/i&gt;(11). &lt;a target="_blank" href="https://www.fs.usda.gov/rm/pubs_other/rmrs_2008_freeman_e001.pdf"&gt;{https://www.fs.usda.gov/rm/pubs_other/rmrs_2008_freeman_e001.pdf}]{#freeman_gretchen_2008}&lt;br&gt;&lt;br&gt;</v>
      </c>
      <c r="O147" s="76" t="s">
        <v>3504</v>
      </c>
      <c r="P147" s="76" t="s">
        <v>1016</v>
      </c>
      <c r="Q147" s="76" t="str">
        <f t="shared" si="14"/>
        <v>{{ ref_intext_freeman_gretchen_2008 }}</v>
      </c>
      <c r="R147" s="76" t="str">
        <f t="shared" si="15"/>
        <v>{{ ref_bib_freeman_gretchen_2008 }}</v>
      </c>
      <c r="S147" s="76" t="str">
        <f t="shared" si="16"/>
        <v xml:space="preserve">    ref_intext_freeman_gretchen_2008: "[Freeman &amp; Moisen, 2008](#freeman_gretchen_2008)"</v>
      </c>
      <c r="T147" s="76" t="str">
        <f t="shared" si="17"/>
        <v xml:space="preserve">    ref_intext_freeman_gretchen_2008: "Freeman &amp; Moisen, 2008"</v>
      </c>
      <c r="U147" s="76" t="str">
        <f t="shared" si="18"/>
        <v xml:space="preserve">    ref_bib_freeman_gretchen_2008: "Freeman, E. A. &amp; Moisen, G. (2008). PresenceAbsence: An R Package for Presence Absence Analysis. *Journal of Statistical Software, 23*(11). &lt;https://www.fs.usda.gov/rm/pubs_other/rmrs_2008_freeman_e001.pdf&gt;"</v>
      </c>
      <c r="V147" s="76"/>
    </row>
    <row r="148" spans="1:22" ht="15.75">
      <c r="A148" s="76"/>
      <c r="B148" s="90" t="b">
        <v>1</v>
      </c>
      <c r="C148" s="90" t="b">
        <v>1</v>
      </c>
      <c r="D148" s="90" t="b">
        <v>0</v>
      </c>
      <c r="E148" s="76" t="s">
        <v>2051</v>
      </c>
      <c r="F148" s="76" t="s">
        <v>3503</v>
      </c>
      <c r="G148" s="76" t="s">
        <v>3502</v>
      </c>
      <c r="H148" s="76" t="s">
        <v>3502</v>
      </c>
      <c r="I148" s="76" t="b">
        <v>1</v>
      </c>
      <c r="J148" s="78" t="s">
        <v>3501</v>
      </c>
      <c r="K148" s="77" t="str">
        <f t="shared" si="19"/>
        <v>[Frey,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&lt;https://zslpublications.onlinelibrary.wiley.com/doi/10.1002/rse2.60&gt;]{#frey_et_al_2017}&lt;br&gt;&lt;br&gt;</v>
      </c>
      <c r="L148" s="78" t="s">
        <v>4112</v>
      </c>
      <c r="M148" s="76" t="s">
        <v>4610</v>
      </c>
      <c r="N148" s="77" t="str">
        <f t="shared" si="20"/>
        <v>[Frey, S., Fisher, J. T., Burton, A. C., &amp; Volpe, J. P. (2017). Investigating Animal Activity Patterns and Temporal Niche Partitioning using Camera-Trap Data: Challenges and Opportunities. &lt;i&gt;Remote Sensing in Ecology and Conservation, 3&lt;/i&gt; (3), 123-132. &lt;a target="_blank" href="https://zslpublications.onlinelibrary.wiley.com/doi/10.1002/rse2.60"&gt;{https://zslpublications.onlinelibrary.wiley.com/doi/10.1002/rse2.60}]{#frey_et_al_2017}&lt;br&gt;&lt;br&gt;</v>
      </c>
      <c r="O148" s="76" t="s">
        <v>3500</v>
      </c>
      <c r="P148" s="76" t="s">
        <v>1016</v>
      </c>
      <c r="Q148" s="76" t="str">
        <f t="shared" si="14"/>
        <v>{{ ref_intext_frey_et_al_2017 }}</v>
      </c>
      <c r="R148" s="76" t="str">
        <f t="shared" si="15"/>
        <v>{{ ref_bib_frey_et_al_2017 }}</v>
      </c>
      <c r="S148" s="76" t="str">
        <f t="shared" si="16"/>
        <v xml:space="preserve">    ref_intext_frey_et_al_2017: "[Frey et al., 2017](#frey_et_al_2017)"</v>
      </c>
      <c r="T148" s="76" t="str">
        <f t="shared" si="17"/>
        <v xml:space="preserve">    ref_intext_frey_et_al_2017: "Frey et al., 2017"</v>
      </c>
      <c r="U148" s="76" t="str">
        <f t="shared" si="18"/>
        <v xml:space="preserve">    ref_bib_frey_et_al_2017: "Frey, S., Fisher, J. T., Burton, A. C., &amp; Volpe, J. P. (2017). Investigating Animal Activity Patterns and Temporal Niche Partitioning using Camera-Trap Data: Challenges and Opportunities. *Remote Sensing in Ecology and Conservation, 3* (3), 123-132. &lt;https://zslpublications.onlinelibrary.wiley.com/doi/10.1002/rse2.60&gt;"</v>
      </c>
      <c r="V148" s="76"/>
    </row>
    <row r="149" spans="1:22" ht="15.75">
      <c r="A149" s="76"/>
      <c r="B149" s="90" t="b">
        <v>1</v>
      </c>
      <c r="C149" s="90" t="b">
        <v>0</v>
      </c>
      <c r="D149" s="90" t="b">
        <v>0</v>
      </c>
      <c r="E149" s="76" t="s">
        <v>2051</v>
      </c>
      <c r="F149" s="76" t="s">
        <v>3495</v>
      </c>
      <c r="G149" s="76" t="s">
        <v>3494</v>
      </c>
      <c r="H149" s="76" t="s">
        <v>3494</v>
      </c>
      <c r="I149" s="76" t="b">
        <v>1</v>
      </c>
      <c r="J149" s="78" t="s">
        <v>3493</v>
      </c>
      <c r="K149" s="77" t="str">
        <f t="shared" si="19"/>
        <v>[Gallo,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&lt;https://doi.org/10.7554/eLife.74756&gt;]{#gallo_et_al_2022}&lt;br&gt;&lt;br&gt;</v>
      </c>
      <c r="L149" s="78" t="s">
        <v>4112</v>
      </c>
      <c r="M149" s="76" t="s">
        <v>4611</v>
      </c>
      <c r="N149" s="77" t="str">
        <f t="shared" si="20"/>
        <v>[Gallo,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&lt;i&gt;Elife, 11&lt;/i&gt;. &lt;a target="_blank" href="https://doi.org/10.7554/eLife.74756"&gt;{https://doi.org/10.7554/eLife.74756}]{#gallo_et_al_2022}&lt;br&gt;&lt;br&gt;</v>
      </c>
      <c r="O149" s="76" t="s">
        <v>3492</v>
      </c>
      <c r="P149" s="76" t="s">
        <v>1016</v>
      </c>
      <c r="Q149" s="76" t="str">
        <f t="shared" si="14"/>
        <v>{{ ref_intext_gallo_et_al_2022 }}</v>
      </c>
      <c r="R149" s="76" t="str">
        <f t="shared" si="15"/>
        <v>{{ ref_bib_gallo_et_al_2022 }}</v>
      </c>
      <c r="S149" s="76" t="str">
        <f t="shared" si="16"/>
        <v xml:space="preserve">    ref_intext_gallo_et_al_2022: "[Gallo et al., 2022](#gallo_et_al_2022)"</v>
      </c>
      <c r="T149" s="76" t="str">
        <f t="shared" si="17"/>
        <v xml:space="preserve">    ref_intext_gallo_et_al_2022: "Gallo et al., 2022"</v>
      </c>
      <c r="U149" s="76" t="str">
        <f t="shared" si="18"/>
        <v xml:space="preserve">    ref_bib_gallo_et_al_2022: "Gallo, T., Fidino, M., Gerber, B., Ahlers, A. A., Angstmann, J. L., Amaya, M., Concilio, A. L., Drake, D., Gay, D., Lehrer, E. W., Murray, M. H., Ryan, T. J., St Clair, C. C., Salsbury, C. M., Sander, H. A., Stankowich, T., Williamson, J., Belaire, J. A., Simon, K., &amp; Magle, S. B. (2022). Mammals Adjust Diel Activity across Gradients of Urbanization. *Elife, 11*. &lt;https://doi.org/10.7554/eLife.74756&gt;"</v>
      </c>
      <c r="V149" s="76"/>
    </row>
    <row r="150" spans="1:22" ht="15.75">
      <c r="A150" s="76"/>
      <c r="B150" s="90"/>
      <c r="C150" s="90"/>
      <c r="D150" s="90"/>
      <c r="E150" s="76" t="s">
        <v>2051</v>
      </c>
      <c r="F150" s="76" t="s">
        <v>3499</v>
      </c>
      <c r="G150" s="76" t="s">
        <v>3498</v>
      </c>
      <c r="H150" s="76" t="s">
        <v>3498</v>
      </c>
      <c r="I150" s="76" t="b">
        <v>1</v>
      </c>
      <c r="J150" s="78" t="s">
        <v>3497</v>
      </c>
      <c r="K150" s="77" t="str">
        <f t="shared" si="19"/>
        <v>[Gallo, T., Fidino, M., Lehrer, E. W., &amp; Magle, S. (2019). Urbanization Alters Predator-Avoidance Behaviours. *Journal of Animal Ecology, 88*(5), 793-803. &lt;https://doi.org/10.1111/1365-2656.12967&gt;]{#gallo_et_al_2019}&lt;br&gt;&lt;br&gt;</v>
      </c>
      <c r="L150" s="78" t="s">
        <v>4112</v>
      </c>
      <c r="M150" s="76" t="s">
        <v>4612</v>
      </c>
      <c r="N150" s="77" t="str">
        <f t="shared" si="20"/>
        <v>[Gallo, T., Fidino, M., Lehrer, E. W., &amp; Magle, S. (2019). Urbanization Alters Predator-Avoidance Behaviours. &lt;i&gt;Journal of Animal Ecology, 88&lt;/i&gt;(5), 793-803. &lt;a target="_blank" href="https://doi.org/10.1111/1365-2656.12967"&gt;{https://doi.org/10.1111/1365-2656.12967}]{#gallo_et_al_2019}&lt;br&gt;&lt;br&gt;</v>
      </c>
      <c r="O150" s="76" t="s">
        <v>3496</v>
      </c>
      <c r="P150" s="76" t="s">
        <v>1016</v>
      </c>
      <c r="Q150" s="76" t="str">
        <f t="shared" si="14"/>
        <v>{{ ref_intext_gallo_et_al_2019 }}</v>
      </c>
      <c r="R150" s="76" t="str">
        <f t="shared" si="15"/>
        <v>{{ ref_bib_gallo_et_al_2019 }}</v>
      </c>
      <c r="S150" s="76" t="str">
        <f t="shared" si="16"/>
        <v xml:space="preserve">    ref_intext_gallo_et_al_2019: "[Gallo et al., 2019](#gallo_et_al_2019)"</v>
      </c>
      <c r="T150" s="76" t="str">
        <f t="shared" si="17"/>
        <v xml:space="preserve">    ref_intext_gallo_et_al_2019: "Gallo et al., 2019"</v>
      </c>
      <c r="U150" s="76" t="str">
        <f t="shared" si="18"/>
        <v xml:space="preserve">    ref_bib_gallo_et_al_2019: "Gallo, T., Fidino, M., Lehrer, E. W., &amp; Magle, S. (2019). Urbanization Alters Predator-Avoidance Behaviours. *Journal of Animal Ecology, 88*(5), 793-803. &lt;https://doi.org/10.1111/1365-2656.12967&gt;"</v>
      </c>
      <c r="V150" s="76"/>
    </row>
    <row r="151" spans="1:22" ht="15.75">
      <c r="A151" s="76"/>
      <c r="B151" s="90" t="b">
        <v>1</v>
      </c>
      <c r="C151" s="90" t="b">
        <v>0</v>
      </c>
      <c r="D151" s="90" t="b">
        <v>0</v>
      </c>
      <c r="E151" s="76" t="s">
        <v>2051</v>
      </c>
      <c r="F151" s="76" t="s">
        <v>3491</v>
      </c>
      <c r="G151" s="76" t="s">
        <v>3490</v>
      </c>
      <c r="H151" s="76" t="s">
        <v>3490</v>
      </c>
      <c r="I151" s="76" t="b">
        <v>1</v>
      </c>
      <c r="J151" s="78" t="s">
        <v>3489</v>
      </c>
      <c r="K151" s="77" t="str">
        <f t="shared" si="19"/>
        <v>[Gálvez, N., Guillera-Arroita, G., Morgan, B. J. T., &amp; Davies, Z. G. (2016). Cost-Efficient Effort Allocation for Camera-Trap Occupancy Surveys of Mammals. *Biological Conservation, 204*(B), 350-359. &lt;https://doi.org/10.1016/j.biocon.2016.10.019&gt;]{#galvez_et_al_2016}&lt;br&gt;&lt;br&gt;</v>
      </c>
      <c r="L151" s="78" t="s">
        <v>4112</v>
      </c>
      <c r="M151" s="76" t="s">
        <v>4613</v>
      </c>
      <c r="N151" s="77" t="str">
        <f t="shared" si="20"/>
        <v>[Gálvez, N., Guillera-Arroita, G., Morgan, B. J. T., &amp; Davies, Z. G. (2016). Cost-Efficient Effort Allocation for Camera-Trap Occupancy Surveys of Mammals. &lt;i&gt;Biological Conservation&lt;i&gt;, &lt;i&gt;204&lt;/i&gt;(B), 350-359. &lt;a target="_blank" href="https://doi.org/10.1016/j.biocon.2016.10.019"&gt;{https://doi.org/10.1016/j.biocon.2016.10.019}]{#galvez_et_al_2016}&lt;br&gt;&lt;br&gt;</v>
      </c>
      <c r="O151" s="76" t="s">
        <v>3488</v>
      </c>
      <c r="P151" s="76" t="s">
        <v>1016</v>
      </c>
      <c r="Q151" s="76" t="str">
        <f t="shared" si="14"/>
        <v>{{ ref_intext_galvez_et_al_2016 }}</v>
      </c>
      <c r="R151" s="76" t="str">
        <f t="shared" si="15"/>
        <v>{{ ref_bib_galvez_et_al_2016 }}</v>
      </c>
      <c r="S151" s="76" t="str">
        <f t="shared" si="16"/>
        <v xml:space="preserve">    ref_intext_galvez_et_al_2016: "[Gálvez et al., 2016](#galvez_et_al_2016)"</v>
      </c>
      <c r="T151" s="76" t="str">
        <f t="shared" si="17"/>
        <v xml:space="preserve">    ref_intext_galvez_et_al_2016: "Gálvez et al., 2016"</v>
      </c>
      <c r="U151" s="76" t="str">
        <f t="shared" si="18"/>
        <v xml:space="preserve">    ref_bib_galvez_et_al_2016: "Gálvez, N., Guillera-Arroita, G., Morgan, B. J. T., &amp; Davies, Z. G. (2016). Cost-Efficient Effort Allocation for Camera-Trap Occupancy Surveys of Mammals. *Biological Conservation, 204*(B), 350-359. &lt;https://doi.org/10.1016/j.biocon.2016.10.019&gt;"</v>
      </c>
      <c r="V151" s="76"/>
    </row>
    <row r="152" spans="1:22" ht="15.75">
      <c r="A152" s="76"/>
      <c r="B152" s="90" t="b">
        <v>1</v>
      </c>
      <c r="C152" s="90" t="b">
        <v>0</v>
      </c>
      <c r="D152" s="90" t="b">
        <v>0</v>
      </c>
      <c r="E152" s="76" t="s">
        <v>2051</v>
      </c>
      <c r="F152" s="76" t="s">
        <v>3487</v>
      </c>
      <c r="G152" s="76" t="s">
        <v>3486</v>
      </c>
      <c r="H152" s="76" t="s">
        <v>3486</v>
      </c>
      <c r="I152" s="76" t="b">
        <v>1</v>
      </c>
      <c r="J152" s="78" t="s">
        <v>3485</v>
      </c>
      <c r="K152" s="77" t="str">
        <f t="shared" si="19"/>
        <v>[Ganskopp, D. C., &amp; Johnson, D. D. (2007). GPS Error in Studies Addressing Animal Movements and Activities. *Rangeland Ecology and Management, 60*, 350-358. &lt;https://doi.org/10.2111/1551-5028(2007)60[350:GEISAA]2.0.CO;2&gt;]{#ganskopp_johnson_2007}&lt;br&gt;&lt;br&gt;</v>
      </c>
      <c r="L152" s="78" t="s">
        <v>4112</v>
      </c>
      <c r="M152" s="76" t="s">
        <v>4614</v>
      </c>
      <c r="N152" s="77" t="str">
        <f t="shared" si="20"/>
        <v>[Ganskopp, D. C., &amp; Johnson, D. D. (2007). GPS Error in Studies Addressing Animal Movements and Activities. &lt;i&gt;Rangeland Ecology and Management, 60&lt;/i&gt;, 350-358. &lt;a target="_blank" href="https://doi.org/10.2111/1551-5028(2007)60[350:GEISAA]2.0.CO;2"&gt;{https://doi.org/10.2111/1551-5028(2007)60[350:GEISAA]2.0.CO;2}]{#ganskopp_johnson_2007}&lt;br&gt;&lt;br&gt;</v>
      </c>
      <c r="O152" s="76" t="s">
        <v>3484</v>
      </c>
      <c r="P152" s="76" t="s">
        <v>1016</v>
      </c>
      <c r="Q152" s="76" t="str">
        <f t="shared" si="14"/>
        <v>{{ ref_intext_ganskopp_johnson_2007 }}</v>
      </c>
      <c r="R152" s="76" t="str">
        <f t="shared" si="15"/>
        <v>{{ ref_bib_ganskopp_johnson_2007 }}</v>
      </c>
      <c r="S152" s="76" t="str">
        <f t="shared" si="16"/>
        <v xml:space="preserve">    ref_intext_ganskopp_johnson_2007: "[Ganskopp &amp; Johnson, 2007](#ganskopp_johnson_2007)"</v>
      </c>
      <c r="T152" s="76" t="str">
        <f t="shared" si="17"/>
        <v xml:space="preserve">    ref_intext_ganskopp_johnson_2007: "Ganskopp &amp; Johnson, 2007"</v>
      </c>
      <c r="U152" s="76" t="str">
        <f t="shared" si="18"/>
        <v xml:space="preserve">    ref_bib_ganskopp_johnson_2007: "Ganskopp, D. C., &amp; Johnson, D. D. (2007). GPS Error in Studies Addressing Animal Movements and Activities. *Rangeland Ecology and Management, 60*, 350-358. &lt;https://doi.org/10.2111/1551-5028(2007)60[350:GEISAA]2.0.CO;2&gt;"</v>
      </c>
      <c r="V152" s="76"/>
    </row>
    <row r="153" spans="1:22" ht="15.75">
      <c r="A153" s="76"/>
      <c r="B153" s="90"/>
      <c r="C153" s="90"/>
      <c r="D153" s="90"/>
      <c r="E153" s="76" t="s">
        <v>2051</v>
      </c>
      <c r="F153" s="76" t="s">
        <v>3483</v>
      </c>
      <c r="G153" s="76" t="s">
        <v>3482</v>
      </c>
      <c r="H153" s="76" t="s">
        <v>3482</v>
      </c>
      <c r="I153" s="76" t="b">
        <v>1</v>
      </c>
      <c r="J153" s="78" t="s">
        <v>3481</v>
      </c>
      <c r="K153" s="77" t="str">
        <f t="shared" si="19"/>
        <v>[Garamszegi, L. Z. (2016). A simple statistical guide for the analysis of behaviour when data are constrained due to practical or ethical reasons. *Animal Behaviour, 120*, 223-234. &lt;https://doi.org/10.1016/j.anbehav.2015.11.009&gt;]{#garamszegi_2016}&lt;br&gt;&lt;br&gt;</v>
      </c>
      <c r="L153" s="78" t="s">
        <v>4112</v>
      </c>
      <c r="M153" s="76" t="s">
        <v>4615</v>
      </c>
      <c r="N153" s="77" t="str">
        <f t="shared" si="20"/>
        <v>[Garamszegi, L. Z. (2016). A simple statistical guide for the analysis of behaviour when data are constrained due to practical or ethical reasons. &lt;i&gt;Animal Behaviour, 120&lt;/i&gt;, 223-234. &lt;a target="_blank" href="https://doi.org/10.1016/j.anbehav.2015.11.009"&gt;{https://doi.org/10.1016/j.anbehav.2015.11.009}]{#garamszegi_2016}&lt;br&gt;&lt;br&gt;</v>
      </c>
      <c r="O153" s="76" t="s">
        <v>3480</v>
      </c>
      <c r="P153" s="76" t="s">
        <v>1016</v>
      </c>
      <c r="Q153" s="76" t="str">
        <f t="shared" si="14"/>
        <v>{{ ref_intext_garamszegi_2016 }}</v>
      </c>
      <c r="R153" s="76" t="str">
        <f t="shared" si="15"/>
        <v>{{ ref_bib_garamszegi_2016 }}</v>
      </c>
      <c r="S153" s="76" t="str">
        <f t="shared" si="16"/>
        <v xml:space="preserve">    ref_intext_garamszegi_2016: "[Garamszegi, 2016](#garamszegi_2016)"</v>
      </c>
      <c r="T153" s="76" t="str">
        <f t="shared" si="17"/>
        <v xml:space="preserve">    ref_intext_garamszegi_2016: "Garamszegi, 2016"</v>
      </c>
      <c r="U153" s="76" t="str">
        <f t="shared" si="18"/>
        <v xml:space="preserve">    ref_bib_garamszegi_2016: "Garamszegi, L. Z. (2016). A simple statistical guide for the analysis of behaviour when data are constrained due to practical or ethical reasons. *Animal Behaviour, 120*, 223-234. &lt;https://doi.org/10.1016/j.anbehav.2015.11.009&gt;"</v>
      </c>
      <c r="V153" s="76"/>
    </row>
    <row r="154" spans="1:22" ht="15.75">
      <c r="A154" s="76"/>
      <c r="B154" s="90"/>
      <c r="C154" s="90"/>
      <c r="D154" s="90"/>
      <c r="E154" s="76" t="s">
        <v>2051</v>
      </c>
      <c r="F154" s="76" t="s">
        <v>3475</v>
      </c>
      <c r="G154" s="77" t="s">
        <v>3474</v>
      </c>
      <c r="H154" s="77" t="s">
        <v>3474</v>
      </c>
      <c r="I154" s="76" t="b">
        <v>1</v>
      </c>
      <c r="J154" s="78" t="s">
        <v>3473</v>
      </c>
      <c r="K154" s="77" t="str">
        <f t="shared" si="19"/>
        <v>[Garland, L., Neilson, E., Avgar, T., Bayne, E., &amp; Boutin, S. (2020). Random Encounter and Staying Time Model Testing with Human Volunteers. *The Journal of Wildlife Management, 84*(6), 1179-1184. &lt;https://doi.org/10.1002/jwmg.21879&gt;]{#garland_et_al_2020}&lt;br&gt;&lt;br&gt;</v>
      </c>
      <c r="L154" s="78" t="s">
        <v>4112</v>
      </c>
      <c r="M154" s="76" t="s">
        <v>4616</v>
      </c>
      <c r="N154" s="77" t="str">
        <f t="shared" si="20"/>
        <v>[Garland, L., Neilson, E., Avgar, T., Bayne, E., &amp; Boutin, S. (2020). Random Encounter and Staying Time Model Testing with Human Volunteers. &lt;i&gt;The Journal of Wildlife Management, 84&lt;/i&gt;(6), 1179-1184. &lt;a target="_blank" href="https://doi.org/10.1002/jwmg.21879"&gt;{https://doi.org/10.1002/jwmg.21879}]{#garland_et_al_2020}&lt;br&gt;&lt;br&gt;</v>
      </c>
      <c r="O154" s="76" t="s">
        <v>3472</v>
      </c>
      <c r="P154" s="76" t="s">
        <v>1016</v>
      </c>
      <c r="Q154" s="76" t="str">
        <f t="shared" si="14"/>
        <v>{{ ref_intext_garland_et_al_2020 }}</v>
      </c>
      <c r="R154" s="76" t="str">
        <f t="shared" si="15"/>
        <v>{{ ref_bib_garland_et_al_2020 }}</v>
      </c>
      <c r="S154" s="76" t="str">
        <f t="shared" si="16"/>
        <v xml:space="preserve">    ref_intext_garland_et_al_2020: "[Garland et al., 2020](#garland_et_al_2020)"</v>
      </c>
      <c r="T154" s="76" t="str">
        <f t="shared" si="17"/>
        <v xml:space="preserve">    ref_intext_garland_et_al_2020: "Garland et al., 2020"</v>
      </c>
      <c r="U154" s="76" t="str">
        <f t="shared" si="18"/>
        <v xml:space="preserve">    ref_bib_garland_et_al_2020: "Garland, L., Neilson, E., Avgar, T., Bayne, E., &amp; Boutin, S. (2020). Random Encounter and Staying Time Model Testing with Human Volunteers. *The Journal of Wildlife Management, 84*(6), 1179-1184. &lt;https://doi.org/10.1002/jwmg.21879&gt;"</v>
      </c>
      <c r="V154" s="76"/>
    </row>
    <row r="155" spans="1:22" ht="15.75">
      <c r="A155" s="76"/>
      <c r="B155" s="90"/>
      <c r="C155" s="90"/>
      <c r="D155" s="90"/>
      <c r="E155" s="76" t="s">
        <v>2051</v>
      </c>
      <c r="F155" s="77" t="s">
        <v>3479</v>
      </c>
      <c r="G155" s="77" t="s">
        <v>3478</v>
      </c>
      <c r="H155" s="77" t="s">
        <v>3478</v>
      </c>
      <c r="I155" s="76" t="b">
        <v>1</v>
      </c>
      <c r="J155" s="78" t="s">
        <v>3477</v>
      </c>
      <c r="K155" s="77" t="str">
        <f t="shared" si="19"/>
        <v>[Garland, T. (1983). The relation between maximal running speed and body mass in terrestrial mammals. *Journal of Zoology, 199*(2), 157-170. &lt;https://doi.org/10.1111/j.1469-7998.1983.tb02087.x&gt;]{#garland_1983}&lt;br&gt;&lt;br&gt;</v>
      </c>
      <c r="L155" s="78" t="s">
        <v>4112</v>
      </c>
      <c r="M155" s="76" t="s">
        <v>4617</v>
      </c>
      <c r="N155" s="77" t="str">
        <f t="shared" si="20"/>
        <v>[Garland, T. (1983). The relation between maximal running speed and body mass in terrestrial mammals. &lt;i&gt;Journal of Zoology, 199&lt;/i&gt;(2), 157-170. &lt;a target="_blank" href="https://doi.org/10.1111/j.1469-7998.1983.tb02087.x"&gt;{https://doi.org/10.1111/j.1469-7998.1983.tb02087.x}]{#garland_1983}&lt;br&gt;&lt;br&gt;</v>
      </c>
      <c r="O155" s="76" t="s">
        <v>3476</v>
      </c>
      <c r="P155" s="76" t="s">
        <v>1016</v>
      </c>
      <c r="Q155" s="76" t="str">
        <f t="shared" si="14"/>
        <v>{{ ref_intext_garland_1983 }}</v>
      </c>
      <c r="R155" s="76" t="str">
        <f t="shared" si="15"/>
        <v>{{ ref_bib_garland_1983 }}</v>
      </c>
      <c r="S155" s="76" t="str">
        <f t="shared" si="16"/>
        <v xml:space="preserve">    ref_intext_garland_1983: "[Garland, 1983](#garland_1983)"</v>
      </c>
      <c r="T155" s="76" t="str">
        <f t="shared" si="17"/>
        <v xml:space="preserve">    ref_intext_garland_1983: "Garland, 1983"</v>
      </c>
      <c r="U155" s="76" t="str">
        <f t="shared" si="18"/>
        <v xml:space="preserve">    ref_bib_garland_1983: "Garland, T. (1983). The relation between maximal running speed and body mass in terrestrial mammals. *Journal of Zoology, 199*(2), 157-170. &lt;https://doi.org/10.1111/j.1469-7998.1983.tb02087.x&gt;"</v>
      </c>
      <c r="V155" s="76"/>
    </row>
    <row r="156" spans="1:22" ht="15.75">
      <c r="A156" s="76"/>
      <c r="B156" s="90"/>
      <c r="C156" s="90"/>
      <c r="D156" s="90"/>
      <c r="E156" s="76" t="s">
        <v>2051</v>
      </c>
      <c r="F156" s="76" t="s">
        <v>3471</v>
      </c>
      <c r="G156" s="77" t="s">
        <v>3470</v>
      </c>
      <c r="H156" s="77" t="s">
        <v>3470</v>
      </c>
      <c r="I156" s="76" t="b">
        <v>1</v>
      </c>
      <c r="J156" s="78" t="s">
        <v>3469</v>
      </c>
      <c r="K156" s="77" t="str">
        <f t="shared" si="19"/>
        <v>[Gaston, K. J., Blackburn, T. M., Greenwood, J. J. D., Gregory, R. D., Quinn, R. M., &amp; Lawton, J. H. (2000). Abundance-Occupancy Relationships. *The Journal of Applied Ecology, 37*(s1), 39-59. &lt;https://doi.org/10.1046/j.1365-2664.2000.00485.x&gt;]{#gaston_et_al_2000}&lt;br&gt;&lt;br&gt;</v>
      </c>
      <c r="L156" s="78" t="s">
        <v>4112</v>
      </c>
      <c r="M156" s="76" t="s">
        <v>4618</v>
      </c>
      <c r="N156" s="77" t="str">
        <f t="shared" si="20"/>
        <v>[Gaston, K. J., Blackburn, T. M., Greenwood, J. J. D., Gregory, R. D., Quinn, R. M., &amp; Lawton, J. H. (2000). Abundance-Occupancy Relationships. &lt;i&gt;The Journal of Applied Ecology, 37&lt;/i&gt;(s1), 39-59. &lt;a target="_blank" href="https://doi.org/10.1046/j.1365-2664.2000.00485.x"&gt;{https://doi.org/10.1046/j.1365-2664.2000.00485.x}]{#gaston_et_al_2000}&lt;br&gt;&lt;br&gt;</v>
      </c>
      <c r="O156" s="76" t="s">
        <v>3468</v>
      </c>
      <c r="P156" s="76" t="s">
        <v>1016</v>
      </c>
      <c r="Q156" s="76" t="str">
        <f t="shared" si="14"/>
        <v>{{ ref_intext_gaston_et_al_2000 }}</v>
      </c>
      <c r="R156" s="76" t="str">
        <f t="shared" si="15"/>
        <v>{{ ref_bib_gaston_et_al_2000 }}</v>
      </c>
      <c r="S156" s="76" t="str">
        <f t="shared" si="16"/>
        <v xml:space="preserve">    ref_intext_gaston_et_al_2000: "[Gaston et al., 2000](#gaston_et_al_2000)"</v>
      </c>
      <c r="T156" s="76" t="str">
        <f t="shared" si="17"/>
        <v xml:space="preserve">    ref_intext_gaston_et_al_2000: "Gaston et al., 2000"</v>
      </c>
      <c r="U156" s="76" t="str">
        <f t="shared" si="18"/>
        <v xml:space="preserve">    ref_bib_gaston_et_al_2000: "Gaston, K. J., Blackburn, T. M., Greenwood, J. J. D., Gregory, R. D., Quinn, R. M., &amp; Lawton, J. H. (2000). Abundance-Occupancy Relationships. *The Journal of Applied Ecology, 37*(s1), 39-59. &lt;https://doi.org/10.1046/j.1365-2664.2000.00485.x&gt;"</v>
      </c>
      <c r="V156" s="76"/>
    </row>
    <row r="157" spans="1:22" ht="15.75">
      <c r="A157" s="76"/>
      <c r="B157" s="90"/>
      <c r="C157" s="90"/>
      <c r="D157" s="90"/>
      <c r="E157" s="76" t="s">
        <v>2051</v>
      </c>
      <c r="F157" s="76" t="s">
        <v>3459</v>
      </c>
      <c r="G157" s="76" t="s">
        <v>3458</v>
      </c>
      <c r="H157" s="76" t="s">
        <v>3458</v>
      </c>
      <c r="I157" s="76" t="b">
        <v>1</v>
      </c>
      <c r="J157" s="78" t="s">
        <v>3457</v>
      </c>
      <c r="K157" s="77" t="str">
        <f t="shared" si="19"/>
        <v>[Gerber, B. D., Devarajan, K., Farris, Z. J., &amp; Fidino, M. (2023). A model-based hypothesis framework to define and estimate the diel niche via the ‘Diel.Niche’ R package. *bioRxiv, 2023.06.21.545898.* &lt;https://doi.org/10.1101/2023.06.21.545898&gt;]{#gerber_et_al_2023}&lt;br&gt;&lt;br&gt;</v>
      </c>
      <c r="L157" s="78" t="s">
        <v>4112</v>
      </c>
      <c r="M157" s="76" t="s">
        <v>4619</v>
      </c>
      <c r="N157" s="77" t="str">
        <f t="shared" si="20"/>
        <v>[Gerber, B. D., Devarajan, K., Farris, Z. J., &amp; Fidino, M. (2023). A model-based hypothesis framework to define and estimate the diel niche via the ‘Diel.Niche’ R package. &lt;i&gt;bioRxiv, 2023.06.21.545898.&lt;/i&gt; &lt;a target="_blank" href="https://doi.org/10.1101/2023.06.21.545898"&gt;{https://doi.org/10.1101/2023.06.21.545898}]{#gerber_et_al_2023}&lt;br&gt;&lt;br&gt;</v>
      </c>
      <c r="O157" s="76" t="s">
        <v>3456</v>
      </c>
      <c r="P157" s="76" t="s">
        <v>1016</v>
      </c>
      <c r="Q157" s="76" t="str">
        <f t="shared" si="14"/>
        <v>{{ ref_intext_gerber_et_al_2023 }}</v>
      </c>
      <c r="R157" s="76" t="str">
        <f t="shared" si="15"/>
        <v>{{ ref_bib_gerber_et_al_2023 }}</v>
      </c>
      <c r="S157" s="76" t="str">
        <f t="shared" si="16"/>
        <v xml:space="preserve">    ref_intext_gerber_et_al_2023: "[Gerber et al., 2023](#gerber_et_al_2023)"</v>
      </c>
      <c r="T157" s="76" t="str">
        <f t="shared" si="17"/>
        <v xml:space="preserve">    ref_intext_gerber_et_al_2023: "Gerber et al., 2023"</v>
      </c>
      <c r="U157" s="76" t="str">
        <f t="shared" si="18"/>
        <v xml:space="preserve">    ref_bib_gerber_et_al_2023: "Gerber, B. D., Devarajan, K., Farris, Z. J., &amp; Fidino, M. (2023). A model-based hypothesis framework to define and estimate the diel niche via the ‘Diel.Niche’ R package. *bioRxiv, 2023.06.21.545898.* &lt;https://doi.org/10.1101/2023.06.21.545898&gt;"</v>
      </c>
      <c r="V157" s="76"/>
    </row>
    <row r="158" spans="1:22" ht="15.75">
      <c r="A158" s="76"/>
      <c r="B158" s="90" t="b">
        <v>0</v>
      </c>
      <c r="C158" s="90" t="b">
        <v>0</v>
      </c>
      <c r="D158" s="90" t="b">
        <v>1</v>
      </c>
      <c r="E158" s="76" t="s">
        <v>2051</v>
      </c>
      <c r="F158" s="76" t="s">
        <v>3463</v>
      </c>
      <c r="G158" s="76" t="s">
        <v>3462</v>
      </c>
      <c r="H158" s="76" t="s">
        <v>3462</v>
      </c>
      <c r="I158" s="76" t="b">
        <v>1</v>
      </c>
      <c r="J158" s="78" t="s">
        <v>3461</v>
      </c>
      <c r="K158" s="77" t="str">
        <f t="shared" si="19"/>
        <v>[Gerber,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&lt;https://doi.org/10.1007/s10144-011-0276-3&gt;]{#gerber_et_al_2011}&lt;br&gt;&lt;br&gt;</v>
      </c>
      <c r="L158" s="78" t="s">
        <v>4112</v>
      </c>
      <c r="M158" s="76" t="s">
        <v>4620</v>
      </c>
      <c r="N158" s="77" t="str">
        <f t="shared" si="20"/>
        <v>[Gerber, B. D., Karpanty, S. M., &amp; Kelly, M. J. (2011). Evaluating the potential biases in carnivore capture-recapture studies associated with the use of lure and varying Density estimation techniques using photographic-sampling data of the Malagasy civet. &lt;i&gt;Population Ecology, 54&lt;/i&gt;(1), 43-54. &lt;a target="_blank" href="https://doi.org/10.1007/s10144-011-0276-3"&gt;{https://doi.org/10.1007/s10144-011-0276-3}]{#gerber_et_al_2011}&lt;br&gt;&lt;br&gt;</v>
      </c>
      <c r="O158" s="76" t="s">
        <v>3460</v>
      </c>
      <c r="P158" s="76" t="s">
        <v>1016</v>
      </c>
      <c r="Q158" s="76" t="str">
        <f t="shared" si="14"/>
        <v>{{ ref_intext_gerber_et_al_2011 }}</v>
      </c>
      <c r="R158" s="76" t="str">
        <f t="shared" si="15"/>
        <v>{{ ref_bib_gerber_et_al_2011 }}</v>
      </c>
      <c r="S158" s="76" t="str">
        <f t="shared" si="16"/>
        <v xml:space="preserve">    ref_intext_gerber_et_al_2011: "[Gerber et al., 2011](#gerber_et_al_2011)"</v>
      </c>
      <c r="T158" s="76" t="str">
        <f t="shared" si="17"/>
        <v xml:space="preserve">    ref_intext_gerber_et_al_2011: "Gerber et al., 2011"</v>
      </c>
      <c r="U158" s="76" t="str">
        <f t="shared" si="18"/>
        <v xml:space="preserve">    ref_bib_gerber_et_al_2011: "Gerber, B. D., Karpanty, S. M., &amp; Kelly, M. J. (2011). Evaluating the potential biases in carnivore capture-recapture studies associated with the use of lure and varying Density estimation techniques using photographic-sampling data of the Malagasy civet. *Population Ecology, 54*(1), 43-54. &lt;https://doi.org/10.1007/s10144-011-0276-3&gt;"</v>
      </c>
      <c r="V158" s="76"/>
    </row>
    <row r="159" spans="1:22" ht="15.75">
      <c r="A159" s="76"/>
      <c r="B159" s="90" t="b">
        <v>1</v>
      </c>
      <c r="C159" s="90" t="b">
        <v>1</v>
      </c>
      <c r="D159" s="90" t="b">
        <v>0</v>
      </c>
      <c r="E159" s="76" t="s">
        <v>2051</v>
      </c>
      <c r="F159" s="76" t="s">
        <v>3467</v>
      </c>
      <c r="G159" s="76" t="s">
        <v>3466</v>
      </c>
      <c r="H159" s="76" t="s">
        <v>3466</v>
      </c>
      <c r="I159" s="76" t="b">
        <v>1</v>
      </c>
      <c r="J159" s="78" t="s">
        <v>3465</v>
      </c>
      <c r="K159" s="77" t="str">
        <f t="shared" si="19"/>
        <v>[Gerber, B., Karpanty, S. S. M., Crawford, C., Kotschwar, M., &amp; Randrianantenaina, J. (2010). An assessment of carnivore relative abundance and Density in the eastern rainforests of Madagascar using remotely-triggered camera traps. *Oryx, 44*(2), 219-222. &lt;https://doi.org/10.1017/S0030605309991037&gt;]{#gerber_et_al_2010}&lt;br&gt;&lt;br&gt;</v>
      </c>
      <c r="L159" s="78" t="s">
        <v>4112</v>
      </c>
      <c r="M159" s="76" t="s">
        <v>4621</v>
      </c>
      <c r="N159" s="77" t="str">
        <f t="shared" si="20"/>
        <v>[Gerber, B., Karpanty, S. S. M., Crawford, C., Kotschwar, M., &amp; Randrianantenaina, J. (2010). An assessment of carnivore relative abundance and Density in the eastern rainforests of Madagascar using remotely-triggered camera traps. &lt;i&gt;Oryx, 44&lt;/i&gt;(2), 219-222. &lt;a target="_blank" href="https://doi.org/10.1017/S0030605309991037"&gt;{https://doi.org/10.1017/S0030605309991037}]{#gerber_et_al_2010}&lt;br&gt;&lt;br&gt;</v>
      </c>
      <c r="O159" s="76" t="s">
        <v>3464</v>
      </c>
      <c r="P159" s="76" t="s">
        <v>1016</v>
      </c>
      <c r="Q159" s="76" t="str">
        <f t="shared" si="14"/>
        <v>{{ ref_intext_gerber_et_al_2010 }}</v>
      </c>
      <c r="R159" s="76" t="str">
        <f t="shared" si="15"/>
        <v>{{ ref_bib_gerber_et_al_2010 }}</v>
      </c>
      <c r="S159" s="76" t="str">
        <f t="shared" si="16"/>
        <v xml:space="preserve">    ref_intext_gerber_et_al_2010: "[Gerber et al., 2010](#gerber_et_al_2010)"</v>
      </c>
      <c r="T159" s="76" t="str">
        <f t="shared" si="17"/>
        <v xml:space="preserve">    ref_intext_gerber_et_al_2010: "Gerber et al., 2010"</v>
      </c>
      <c r="U159" s="76" t="str">
        <f t="shared" si="18"/>
        <v xml:space="preserve">    ref_bib_gerber_et_al_2010: "Gerber, B., Karpanty, S. S. M., Crawford, C., Kotschwar, M., &amp; Randrianantenaina, J. (2010). An assessment of carnivore relative abundance and Density in the eastern rainforests of Madagascar using remotely-triggered camera traps. *Oryx, 44*(2), 219-222. &lt;https://doi.org/10.1017/S0030605309991037&gt;"</v>
      </c>
      <c r="V159" s="76"/>
    </row>
    <row r="160" spans="1:22" ht="15.75">
      <c r="A160" s="76"/>
      <c r="B160" s="90" t="b">
        <v>0</v>
      </c>
      <c r="C160" s="90" t="b">
        <v>0</v>
      </c>
      <c r="D160" s="90"/>
      <c r="E160" s="76" t="s">
        <v>1016</v>
      </c>
      <c r="F160" s="76" t="s">
        <v>3455</v>
      </c>
      <c r="G160" s="76" t="s">
        <v>3454</v>
      </c>
      <c r="H160" s="76" t="s">
        <v>3453</v>
      </c>
      <c r="I160" s="76" t="b">
        <v>1</v>
      </c>
      <c r="J160" s="78" t="s">
        <v>3452</v>
      </c>
      <c r="K160" s="77" t="str">
        <f t="shared" si="19"/>
        <v>[Gerhart-Barley, L., M. (n.d.). *2.2: Measuring Species Diversity* &lt;https://bio.libretexts.org/Courses/University_of_California_Davis/BIS_2B%3A_Introduction_to_Biology_-_Ecology_and_Evolution/02%3A_Biodiversity/2.02%3A_Measuring_Species_Diversity&gt;]{#gerhartbarley_nd}&lt;br&gt;&lt;br&gt;</v>
      </c>
      <c r="L160" s="78" t="s">
        <v>4112</v>
      </c>
      <c r="M160" s="76" t="s">
        <v>4622</v>
      </c>
      <c r="N160" s="77" t="str">
        <f t="shared" si="20"/>
        <v>[Gerhart-Barley, L., M. (n.d.). &lt;i&gt;2.2: Measuring Species Diversity&lt;/i&gt; &lt;a target="_blank" href="https://bio.libretexts.org/Courses/University_of_California_Davis/BIS_2B%3A_Introduction_to_Biology_-_Ecology_and_Evolution/02%3A_Biodiversity/2.02%3A_Measuring_Species_Diversity"&gt;{https://bio.libretexts.org/Courses/University_of_California_Davis/BIS_2B%3A_Introduction_to_Biology_-_Ecology_and_Evolution/02%3A_Biodiversity/2.02%3A_Measuring_Species_Diversity}]{#gerhartbarley_nd}&lt;br&gt;&lt;br&gt;</v>
      </c>
      <c r="O160" s="76" t="s">
        <v>3451</v>
      </c>
      <c r="P160" s="76" t="s">
        <v>1016</v>
      </c>
      <c r="Q160" s="76" t="str">
        <f t="shared" si="14"/>
        <v>{{ ref_intext_gerhartbarley_nd }}</v>
      </c>
      <c r="R160" s="76" t="str">
        <f t="shared" si="15"/>
        <v>{{ ref_bib_gerhartbarley_nd }}</v>
      </c>
      <c r="S160" s="76" t="str">
        <f t="shared" si="16"/>
        <v xml:space="preserve">    ref_intext_gerhartbarley_nd: "[Gerhart-Barley, n.d.](#gerhartbarley_nd)"</v>
      </c>
      <c r="T160" s="76" t="str">
        <f t="shared" si="17"/>
        <v xml:space="preserve">    ref_intext_gerhartbarley_nd: "Gerhart-Barley, n.d."</v>
      </c>
      <c r="U160" s="76" t="str">
        <f t="shared" si="18"/>
        <v xml:space="preserve">    ref_bib_gerhartbarley_nd: "Gerhart-Barley, L., M. (n.d.). *2.2: Measuring Species Diversity* &lt;https://bio.libretexts.org/Courses/University_of_California_Davis/BIS_2B%3A_Introduction_to_Biology_-_Ecology_and_Evolution/02%3A_Biodiversity/2.02%3A_Measuring_Species_Diversity&gt;"</v>
      </c>
      <c r="V160" s="76"/>
    </row>
    <row r="161" spans="1:22" ht="15.75">
      <c r="A161" s="76"/>
      <c r="B161" s="90"/>
      <c r="C161" s="90"/>
      <c r="D161" s="90"/>
      <c r="E161" s="76" t="s">
        <v>3094</v>
      </c>
      <c r="F161" s="76" t="s">
        <v>3446</v>
      </c>
      <c r="G161" s="76" t="s">
        <v>3445</v>
      </c>
      <c r="H161" s="76"/>
      <c r="I161" s="76" t="b">
        <v>1</v>
      </c>
      <c r="J161" s="77" t="s">
        <v>3444</v>
      </c>
      <c r="K161" s="77" t="str">
        <f t="shared" si="19"/>
        <v>[Gilbert, N. A. (2022). *Towards a temporal ecology of wildlife populations and communities.* [Doctor of Philosophy]. University of Wisconsin-Madison. &lt; https://search.proquest.com/openview/bfe15ec06593d5a8d3904add35055867/1?pq-origsite=gscholar&amp;cbl=18750&amp;diss=y&gt;]{#gilbert_et_al_2022}&lt;br&gt;&lt;br&gt;</v>
      </c>
      <c r="L161" s="78" t="s">
        <v>4112</v>
      </c>
      <c r="M161" s="76" t="s">
        <v>4465</v>
      </c>
      <c r="N161" s="77" t="str">
        <f t="shared" si="20"/>
        <v>[Gilbert, N. A. (2022). &lt;i&gt;Towards a temporal ecology of wildlife populations and communities.&lt;/i&gt; [Doctor of Philosophy]. University of Wisconsin-Madison. &lt;a target="_blank" href=" https://search.proquest.com/openview/bfe15ec06593d5a8d3904add35055867/1?pq-origsite=gscholar&amp;cbl=18750&amp;diss=y"&gt;{https://search.proquest.com/openview/bfe15ec06593d5a8d3904add35055867/1?pq-origsite=gscholar&amp;cbl=18750&amp;diss=y}]{#gilbert_et_al_2022}&lt;br&gt;&lt;br&gt;</v>
      </c>
      <c r="O161" s="76" t="s">
        <v>3443</v>
      </c>
      <c r="P161" s="76" t="s">
        <v>1016</v>
      </c>
      <c r="Q161" s="76" t="str">
        <f t="shared" si="14"/>
        <v>{{ ref_intext_gilbert_et_al_2022 }}</v>
      </c>
      <c r="R161" s="76" t="str">
        <f t="shared" si="15"/>
        <v>{{ ref_bib_gilbert_et_al_2022 }}</v>
      </c>
      <c r="S161" s="76" t="str">
        <f t="shared" si="16"/>
        <v xml:space="preserve">    ref_intext_gilbert_et_al_2022: "[Gilbert, 2022](#gilbert_et_al_2022)"</v>
      </c>
      <c r="T161" s="76" t="str">
        <f t="shared" si="17"/>
        <v xml:space="preserve">    ref_intext_gilbert_et_al_2022: "Gilbert, 2022"</v>
      </c>
      <c r="U161" s="76" t="str">
        <f t="shared" si="18"/>
        <v xml:space="preserve">    ref_bib_gilbert_et_al_2022: "Gilbert, N. A. (2022). *Towards a temporal ecology of wildlife populations and communities.* [Doctor of Philosophy]. University of Wisconsin-Madison. &lt; https://search.proquest.com/openview/bfe15ec06593d5a8d3904add35055867/1?pq-origsite=gscholar&amp;cbl=18750&amp;diss=y&gt;"</v>
      </c>
      <c r="V161" s="76"/>
    </row>
    <row r="162" spans="1:22" ht="15.75">
      <c r="A162" s="76"/>
      <c r="B162" s="90" t="b">
        <v>1</v>
      </c>
      <c r="C162" s="90" t="b">
        <v>0</v>
      </c>
      <c r="D162" s="90" t="b">
        <v>0</v>
      </c>
      <c r="E162" s="76" t="s">
        <v>2051</v>
      </c>
      <c r="F162" s="76" t="s">
        <v>3450</v>
      </c>
      <c r="G162" s="76" t="s">
        <v>3449</v>
      </c>
      <c r="H162" s="76" t="s">
        <v>3449</v>
      </c>
      <c r="I162" s="76" t="b">
        <v>1</v>
      </c>
      <c r="J162" s="78" t="s">
        <v>3448</v>
      </c>
      <c r="K162" s="77" t="str">
        <f t="shared" si="19"/>
        <v>[Gilbert, N. A., Clare, J. D. J., Stenglein, J. L., &amp; Zuckerberg, B. (2020). Abundance Estimation of Unmarked Animals based on Camera-Trap Data. *Conservation Biology, 35*(1), 88-100. &lt;https://doi.org/10.1111/cobi.13517&gt;]{#gilbert_et_al_2020}&lt;br&gt;&lt;br&gt;</v>
      </c>
      <c r="L162" s="78" t="s">
        <v>4112</v>
      </c>
      <c r="M162" s="76" t="s">
        <v>4466</v>
      </c>
      <c r="N162" s="77" t="str">
        <f t="shared" si="20"/>
        <v>[Gilbert, N. A., Clare, J. D. J., Stenglein, J. L., &amp; Zuckerberg, B. (2020). Abundance Estimation of Unmarked Animals based on Camera-Trap Data. &lt;i&gt;Conservation Biology, 35&lt;/i&gt;(1), 88-100. &lt;a target="_blank" href="https://doi.org/10.1111/cobi.13517"&gt;{https://doi.org/10.1111/cobi.13517}]{#gilbert_et_al_2020}&lt;br&gt;&lt;br&gt;</v>
      </c>
      <c r="O162" s="76" t="s">
        <v>3447</v>
      </c>
      <c r="P162" s="76" t="s">
        <v>1016</v>
      </c>
      <c r="Q162" s="76" t="str">
        <f t="shared" si="14"/>
        <v>{{ ref_intext_gilbert_et_al_2020 }}</v>
      </c>
      <c r="R162" s="76" t="str">
        <f t="shared" si="15"/>
        <v>{{ ref_bib_gilbert_et_al_2020 }}</v>
      </c>
      <c r="S162" s="76" t="str">
        <f t="shared" si="16"/>
        <v xml:space="preserve">    ref_intext_gilbert_et_al_2020: "[Gilbert et al., 2020](#gilbert_et_al_2020)"</v>
      </c>
      <c r="T162" s="76" t="str">
        <f t="shared" si="17"/>
        <v xml:space="preserve">    ref_intext_gilbert_et_al_2020: "Gilbert et al., 2020"</v>
      </c>
      <c r="U162" s="76" t="str">
        <f t="shared" si="18"/>
        <v xml:space="preserve">    ref_bib_gilbert_et_al_2020: "Gilbert, N. A., Clare, J. D. J., Stenglein, J. L., &amp; Zuckerberg, B. (2020). Abundance Estimation of Unmarked Animals based on Camera-Trap Data. *Conservation Biology, 35*(1), 88-100. &lt;https://doi.org/10.1111/cobi.13517&gt;"</v>
      </c>
      <c r="V162" s="76"/>
    </row>
    <row r="163" spans="1:22" ht="15.75">
      <c r="A163" s="76"/>
      <c r="B163" s="90" t="b">
        <v>1</v>
      </c>
      <c r="C163" s="90" t="b">
        <v>0</v>
      </c>
      <c r="D163" s="90" t="b">
        <v>0</v>
      </c>
      <c r="E163" s="76" t="s">
        <v>2628</v>
      </c>
      <c r="F163" s="76" t="s">
        <v>3442</v>
      </c>
      <c r="G163" s="76" t="s">
        <v>3441</v>
      </c>
      <c r="H163" s="76" t="s">
        <v>3441</v>
      </c>
      <c r="I163" s="76" t="b">
        <v>1</v>
      </c>
      <c r="J163" s="78" t="s">
        <v>3440</v>
      </c>
      <c r="K163" s="77" t="str">
        <f t="shared" si="19"/>
        <v>[Gillespie,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&lt;https://nesplandscapes.edu.au/wp-content/uploads/2015/10/5.2.4_a_guide_to_use_of_remote_cameras_for_wildlife_Surveys_final_web2.pdf&gt;]{#gillespie_et_al_2015}&lt;br&gt;&lt;br&gt;</v>
      </c>
      <c r="L163" s="78" t="s">
        <v>4112</v>
      </c>
      <c r="M163" s="76" t="s">
        <v>4124</v>
      </c>
      <c r="N163" s="77" t="str">
        <f t="shared" si="20"/>
        <v>[Gillespie, G. R., Brennan, K., Gentles, T., Hill, B., Low Choy, J., Mahney, T., Stevens, A., &amp; Stokeld, D. (2015). &lt;i&gt;A Guide for the use of Remote Cameras for Wildlife Survey in Northern Australia&lt;/i&gt;. Darwin: Charles Darwin University. &lt;a target="_blank" href="https://nesplandscapes.edu.au/wp-content/uploads/2015/10/5.2.4_a_guide_to_use_of_remote_cameras_for_wildlife_Surveys_final_web2.pdf"&gt;{https://nesplandscapes.edu.au/wp-content/uploads/2015/10/5.2.4_a_guide_to_use_of_remote_cameras_for_wildlife_Surveys_final_web2.pdf}]{#gillespie_et_al_2015}&lt;br&gt;&lt;br&gt;</v>
      </c>
      <c r="O163" s="76" t="s">
        <v>3439</v>
      </c>
      <c r="P163" s="76" t="s">
        <v>1016</v>
      </c>
      <c r="Q163" s="76" t="str">
        <f t="shared" si="14"/>
        <v>{{ ref_intext_gillespie_et_al_2015 }}</v>
      </c>
      <c r="R163" s="76" t="str">
        <f t="shared" si="15"/>
        <v>{{ ref_bib_gillespie_et_al_2015 }}</v>
      </c>
      <c r="S163" s="76" t="str">
        <f t="shared" si="16"/>
        <v xml:space="preserve">    ref_intext_gillespie_et_al_2015: "[Gillespie et al., 2015](#gillespie_et_al_2015)"</v>
      </c>
      <c r="T163" s="76" t="str">
        <f t="shared" si="17"/>
        <v xml:space="preserve">    ref_intext_gillespie_et_al_2015: "Gillespie et al., 2015"</v>
      </c>
      <c r="U163" s="76" t="str">
        <f t="shared" si="18"/>
        <v xml:space="preserve">    ref_bib_gillespie_et_al_2015: "Gillespie, G. R., Brennan, K., Gentles, T., Hill, B., Low Choy, J., Mahney, T., Stevens, A., &amp; Stokeld, D. (2015). *A Guide for the use of Remote Cameras for Wildlife Survey in Northern Australia*. Darwin: Charles Darwin University. &lt;https://nesplandscapes.edu.au/wp-content/uploads/2015/10/5.2.4_a_guide_to_use_of_remote_cameras_for_wildlife_Surveys_final_web2.pdf&gt;"</v>
      </c>
      <c r="V163" s="76"/>
    </row>
    <row r="164" spans="1:22" ht="15.75">
      <c r="A164" s="76"/>
      <c r="B164" s="90"/>
      <c r="C164" s="90"/>
      <c r="D164" s="90"/>
      <c r="E164" s="76" t="s">
        <v>2097</v>
      </c>
      <c r="F164" s="76" t="s">
        <v>3438</v>
      </c>
      <c r="G164" s="77" t="s">
        <v>3437</v>
      </c>
      <c r="H164" s="77" t="s">
        <v>3437</v>
      </c>
      <c r="I164" s="76" t="b">
        <v>1</v>
      </c>
      <c r="J164" s="77" t="s">
        <v>3436</v>
      </c>
      <c r="K164" s="77" t="str">
        <f t="shared" si="19"/>
        <v>[Gimenez, O. (2020a). *Bias in single-season occupancy models.* &lt;https://ecologicalstatistics.shinyapps.io/bias_occupancy&gt;; &lt;https://github.com/oliviergimenez/bias_occupancy_flexdashboard&gt;]{#gimenez_2020a}&lt;br&gt;&lt;br&gt;</v>
      </c>
      <c r="L164" s="78" t="s">
        <v>4112</v>
      </c>
      <c r="M164" s="76" t="s">
        <v>4125</v>
      </c>
      <c r="N164" s="77" t="str">
        <f t="shared" si="20"/>
        <v>[Gimenez, O. (2020a). &lt;i&gt;Bias in single-season occupancy models.&lt;/i&gt; &lt;a target="_blank" href="https://ecologicalstatistics.shinyapps.io/bias_occupancy; "&gt;{https://ecologicalstatistics.shinyapps.io/bias_occupancy; }]{#gimenez_2020a}&lt;br&gt;&lt;br&gt;</v>
      </c>
      <c r="O164" s="76" t="s">
        <v>3435</v>
      </c>
      <c r="P164" s="76" t="s">
        <v>1016</v>
      </c>
      <c r="Q164" s="76" t="str">
        <f t="shared" si="14"/>
        <v>{{ ref_intext_gimenez_2020a }}</v>
      </c>
      <c r="R164" s="76" t="str">
        <f t="shared" si="15"/>
        <v>{{ ref_bib_gimenez_2020a }}</v>
      </c>
      <c r="S164" s="76" t="str">
        <f t="shared" si="16"/>
        <v xml:space="preserve">    ref_intext_gimenez_2020a: "[Gimenez, 2020a](#gimenez_2020a)"</v>
      </c>
      <c r="T164" s="76" t="str">
        <f t="shared" si="17"/>
        <v xml:space="preserve">    ref_intext_gimenez_2020a: "Gimenez, 2020a"</v>
      </c>
      <c r="U164" s="76" t="str">
        <f t="shared" si="18"/>
        <v xml:space="preserve">    ref_bib_gimenez_2020a: "Gimenez, O. (2020a). *Bias in single-season occupancy models.* &lt;https://ecologicalstatistics.shinyapps.io/bias_occupancy&gt;; &lt;https://github.com/oliviergimenez/bias_occupancy_flexdashboard&gt;"</v>
      </c>
      <c r="V164" s="76" t="s">
        <v>3434</v>
      </c>
    </row>
    <row r="165" spans="1:22" ht="15.75">
      <c r="A165" s="76"/>
      <c r="B165" s="90"/>
      <c r="C165" s="90"/>
      <c r="D165" s="90"/>
      <c r="E165" s="76" t="s">
        <v>2097</v>
      </c>
      <c r="F165" s="76" t="s">
        <v>3433</v>
      </c>
      <c r="G165" s="77" t="s">
        <v>3432</v>
      </c>
      <c r="H165" s="77" t="s">
        <v>3432</v>
      </c>
      <c r="I165" s="76" t="b">
        <v>1</v>
      </c>
      <c r="J165" s="77" t="s">
        <v>3431</v>
      </c>
      <c r="K165" s="77" t="str">
        <f t="shared" si="19"/>
        <v>[Gimenez, O. (2020b). *Bias in occupancy estimate for a static model.* &lt;https://github.com/oliviergimenez/bias_occupancy&gt;]{#gimenez_2020b}&lt;br&gt;&lt;br&gt;</v>
      </c>
      <c r="L165" s="78" t="s">
        <v>4112</v>
      </c>
      <c r="M165" s="76" t="s">
        <v>4126</v>
      </c>
      <c r="N165" s="77" t="str">
        <f t="shared" si="20"/>
        <v>[Gimenez, O. (2020b). &lt;i&gt;Bias in occupancy estimate for a static model.&lt;/i&gt; &lt;a target="_blank" href="https://github.com/oliviergimenez/bias_occupancy"&gt;{https://github.com/oliviergimenez/bias_occupancy}]{#gimenez_2020b}&lt;br&gt;&lt;br&gt;</v>
      </c>
      <c r="O165" s="76" t="s">
        <v>3430</v>
      </c>
      <c r="P165" s="76" t="s">
        <v>1016</v>
      </c>
      <c r="Q165" s="76" t="str">
        <f t="shared" si="14"/>
        <v>{{ ref_intext_gimenez_2020b }}</v>
      </c>
      <c r="R165" s="76" t="str">
        <f t="shared" si="15"/>
        <v>{{ ref_bib_gimenez_2020b }}</v>
      </c>
      <c r="S165" s="76" t="str">
        <f t="shared" si="16"/>
        <v xml:space="preserve">    ref_intext_gimenez_2020b: "[Gimenez, 2020b](#gimenez_2020b)"</v>
      </c>
      <c r="T165" s="76" t="str">
        <f t="shared" si="17"/>
        <v xml:space="preserve">    ref_intext_gimenez_2020b: "Gimenez, 2020b"</v>
      </c>
      <c r="U165" s="76" t="str">
        <f t="shared" si="18"/>
        <v xml:space="preserve">    ref_bib_gimenez_2020b: "Gimenez, O. (2020b). *Bias in occupancy estimate for a static model.* &lt;https://github.com/oliviergimenez/bias_occupancy&gt;"</v>
      </c>
      <c r="V165" s="76"/>
    </row>
    <row r="166" spans="1:22" ht="15.75">
      <c r="A166" s="76"/>
      <c r="B166" s="90"/>
      <c r="C166" s="90"/>
      <c r="D166" s="90"/>
      <c r="E166" s="76" t="s">
        <v>2092</v>
      </c>
      <c r="F166" s="76" t="s">
        <v>3429</v>
      </c>
      <c r="G166" s="76" t="s">
        <v>3428</v>
      </c>
      <c r="H166" s="76" t="s">
        <v>3428</v>
      </c>
      <c r="I166" s="76" t="b">
        <v>1</v>
      </c>
      <c r="J166" s="78" t="s">
        <v>3427</v>
      </c>
      <c r="K166" s="77" t="str">
        <f t="shared" si="19"/>
        <v>[Gimenez, O. (2023, May 16). *Workshop on estimating (wolf) occupancy with R* [Video]. YouTube. &lt;https://www.youtube.com/watch?v=rpjVrFI_dr8&gt;]{#gimenez_2023}&lt;br&gt;&lt;br&gt;</v>
      </c>
      <c r="L166" s="78" t="s">
        <v>4112</v>
      </c>
      <c r="M166" s="76" t="s">
        <v>4127</v>
      </c>
      <c r="N166" s="77" t="str">
        <f t="shared" si="20"/>
        <v>[Gimenez, O. (2023, May 16). &lt;i&gt;Workshop on estimating (wolf) occupancy with R&lt;/i&gt; [Video]. YouTube. &lt;a target="_blank" href="https://www.youtube.com/watch?v=rpjVrFI_dr8"&gt;{https://www.youtube.com/watch?v=rpjVrFI_dr8}]{#gimenez_2023}&lt;br&gt;&lt;br&gt;</v>
      </c>
      <c r="O166" s="76" t="s">
        <v>3425</v>
      </c>
      <c r="P166" s="76" t="s">
        <v>3426</v>
      </c>
      <c r="Q166" s="76" t="str">
        <f t="shared" si="14"/>
        <v>{{ ref_intext_gimenez_2023 }}</v>
      </c>
      <c r="R166" s="76" t="str">
        <f t="shared" si="15"/>
        <v>{{ ref_bib_gimenez_2023 }}</v>
      </c>
      <c r="S166" s="76" t="str">
        <f t="shared" si="16"/>
        <v xml:space="preserve">    ref_intext_gimenez_2023: "[Gimenez, 2023](#gimenez_2023)"</v>
      </c>
      <c r="T166" s="76" t="str">
        <f t="shared" si="17"/>
        <v xml:space="preserve">    ref_intext_gimenez_2023: "Gimenez, 2023"</v>
      </c>
      <c r="U166" s="76" t="str">
        <f t="shared" si="18"/>
        <v xml:space="preserve">    ref_bib_gimenez_2023: "Gimenez, O. (2023, May 16). *Workshop on estimating (wolf) occupancy with R* [Video]. YouTube. &lt;https://www.youtube.com/watch?v=rpjVrFI_dr8&gt;"</v>
      </c>
      <c r="V166" s="76"/>
    </row>
    <row r="167" spans="1:22" ht="15.75">
      <c r="A167" s="76"/>
      <c r="B167" s="90" t="b">
        <v>1</v>
      </c>
      <c r="C167" s="90" t="b">
        <v>0</v>
      </c>
      <c r="D167" s="90" t="b">
        <v>0</v>
      </c>
      <c r="E167" s="76" t="s">
        <v>2051</v>
      </c>
      <c r="F167" s="76" t="s">
        <v>3424</v>
      </c>
      <c r="G167" s="76" t="s">
        <v>3423</v>
      </c>
      <c r="H167" s="76" t="s">
        <v>3423</v>
      </c>
      <c r="I167" s="76" t="b">
        <v>1</v>
      </c>
      <c r="J167" s="78" t="s">
        <v>3422</v>
      </c>
      <c r="K167" s="77" t="str">
        <f t="shared" si="19"/>
        <v>[Glen, A. S., Cockburn, S., Nichols, M., Ekanayake, J., &amp; Warburton, B. (2013) Optimising Camera Traps for Monitoring Small Mammals. *PloS one,* 8(6), Article e67940. &lt;https://doi.org/10.1371/journal.pone.0067940&gt;]{#glen_et_al_2013}&lt;br&gt;&lt;br&gt;</v>
      </c>
      <c r="L167" s="78" t="s">
        <v>4112</v>
      </c>
      <c r="M167" s="76" t="s">
        <v>4128</v>
      </c>
      <c r="N167" s="77" t="str">
        <f t="shared" si="20"/>
        <v>[Glen, A. S., Cockburn, S., Nichols, M., Ekanayake, J., &amp; Warburton, B. (2013) Optimising Camera Traps for Monitoring Small Mammals. &lt;i&gt;PloS one, 8&lt;/i&gt;(6), Article e67940. &lt;a target="_blank" href="https://doi.org/10.1371/journal.pone.0067940"&gt;{https://doi.org/10.1371/journal.pone.0067940}]{#glen_et_al_2013}&lt;br&gt;&lt;br&gt;</v>
      </c>
      <c r="O167" s="76" t="s">
        <v>3421</v>
      </c>
      <c r="P167" s="76" t="s">
        <v>1016</v>
      </c>
      <c r="Q167" s="76" t="str">
        <f t="shared" si="14"/>
        <v>{{ ref_intext_glen_et_al_2013 }}</v>
      </c>
      <c r="R167" s="76" t="str">
        <f t="shared" si="15"/>
        <v>{{ ref_bib_glen_et_al_2013 }}</v>
      </c>
      <c r="S167" s="76" t="str">
        <f t="shared" si="16"/>
        <v xml:space="preserve">    ref_intext_glen_et_al_2013: "[Glen et al., 2013](#glen_et_al_2013)"</v>
      </c>
      <c r="T167" s="76" t="str">
        <f t="shared" si="17"/>
        <v xml:space="preserve">    ref_intext_glen_et_al_2013: "Glen et al., 2013"</v>
      </c>
      <c r="U167" s="76" t="str">
        <f t="shared" si="18"/>
        <v xml:space="preserve">    ref_bib_glen_et_al_2013: "Glen, A. S., Cockburn, S., Nichols, M., Ekanayake, J., &amp; Warburton, B. (2013) Optimising Camera Traps for Monitoring Small Mammals. *PloS one,* 8(6), Article e67940. &lt;https://doi.org/10.1371/journal.pone.0067940&gt;"</v>
      </c>
      <c r="V167" s="76"/>
    </row>
    <row r="168" spans="1:22" ht="15.75">
      <c r="A168" s="76"/>
      <c r="B168" s="90" t="b">
        <v>0</v>
      </c>
      <c r="C168" s="90" t="b">
        <v>0</v>
      </c>
      <c r="D168" s="90" t="s">
        <v>2140</v>
      </c>
      <c r="E168" s="76" t="s">
        <v>2051</v>
      </c>
      <c r="F168" s="76" t="s">
        <v>3420</v>
      </c>
      <c r="G168" s="76" t="s">
        <v>3419</v>
      </c>
      <c r="H168" s="76" t="s">
        <v>3419</v>
      </c>
      <c r="I168" s="76" t="b">
        <v>1</v>
      </c>
      <c r="J168" s="78" t="s">
        <v>3418</v>
      </c>
      <c r="K168" s="77" t="str">
        <f t="shared" si="19"/>
        <v>[Glover‐Kapfer, P., Soto‐Navarro, C. A., Wearn, O. R., Rowcliffe, M., &amp; Sollmann, R. (2019). Camera‐trapping version 3.0: Current constraints and future priorities for development. *Remote Sensing in Ecology and Conservation, 5*(3), 209-223. &lt;https://doi.org/10.1002/rse2.106&gt;]{#glover_kapfer_et_al_2019}&lt;br&gt;&lt;br&gt;</v>
      </c>
      <c r="L168" s="78" t="s">
        <v>4112</v>
      </c>
      <c r="M168" s="76" t="s">
        <v>4129</v>
      </c>
      <c r="N168" s="77" t="str">
        <f t="shared" si="20"/>
        <v>[Glover‐Kapfer, P., Soto‐Navarro, C. A., Wearn, O. R., Rowcliffe, M., &amp; Sollmann, R. (2019). Camera‐trapping version 3.0: Current constraints and future priorities for development. &lt;i&gt;Remote Sensing in Ecology and Conservation, 5&lt;/i&gt;(3), 209-223. &lt;a target="_blank" href="https://doi.org/10.1002/rse2.106"&gt;{https://doi.org/10.1002/rse2.106}]{#glover_kapfer_et_al_2019}&lt;br&gt;&lt;br&gt;</v>
      </c>
      <c r="O168" s="76" t="s">
        <v>3417</v>
      </c>
      <c r="P168" s="76" t="s">
        <v>1016</v>
      </c>
      <c r="Q168" s="76" t="str">
        <f t="shared" si="14"/>
        <v>{{ ref_intext_glover_kapfer_et_al_2019 }}</v>
      </c>
      <c r="R168" s="76" t="str">
        <f t="shared" si="15"/>
        <v>{{ ref_bib_glover_kapfer_et_al_2019 }}</v>
      </c>
      <c r="S168" s="76" t="str">
        <f t="shared" si="16"/>
        <v xml:space="preserve">    ref_intext_glover_kapfer_et_al_2019: "[Glover-Kapfer et al., 2017](#glover_kapfer_et_al_2019)"</v>
      </c>
      <c r="T168" s="76" t="str">
        <f t="shared" si="17"/>
        <v xml:space="preserve">    ref_intext_glover_kapfer_et_al_2019: "Glover-Kapfer et al., 2017"</v>
      </c>
      <c r="U168" s="76" t="str">
        <f t="shared" si="18"/>
        <v xml:space="preserve">    ref_bib_glover_kapfer_et_al_2019: "Glover‐Kapfer, P., Soto‐Navarro, C. A., Wearn, O. R., Rowcliffe, M., &amp; Sollmann, R. (2019). Camera‐trapping version 3.0: Current constraints and future priorities for development. *Remote Sensing in Ecology and Conservation, 5*(3), 209-223. &lt;https://doi.org/10.1002/rse2.106&gt;"</v>
      </c>
      <c r="V168" s="76"/>
    </row>
    <row r="169" spans="1:22" ht="15.75">
      <c r="A169" s="76"/>
      <c r="B169" s="90" t="b">
        <v>0</v>
      </c>
      <c r="C169" s="90" t="b">
        <v>0</v>
      </c>
      <c r="D169" s="90"/>
      <c r="E169" s="76" t="s">
        <v>2051</v>
      </c>
      <c r="F169" s="76" t="s">
        <v>3408</v>
      </c>
      <c r="G169" s="76" t="s">
        <v>3407</v>
      </c>
      <c r="H169" s="76" t="s">
        <v>3407</v>
      </c>
      <c r="I169" s="76" t="b">
        <v>1</v>
      </c>
      <c r="J169" s="78" t="s">
        <v>3406</v>
      </c>
      <c r="K169" s="77" t="str">
        <f t="shared" si="19"/>
        <v>[Gopalaswamy, A. M., Royle, J. A., Hines, J. E., Singh, P., Jathanna, D., Kumar, N. S., &amp; Karanth, K. U. (2012). Program SPACECAP: software for estimating animal Density using spatially explicit capture-recapture models. *Methods in Ecology and Evolution, 3*(6), 1067-1072. &lt;https://doi.org/10.1111/j.2041-210X.2012.00241.x&gt;]{#gopalaswamy_et_al_2012}&lt;br&gt;&lt;br&gt;</v>
      </c>
      <c r="L169" s="78" t="s">
        <v>4112</v>
      </c>
      <c r="M169" s="76" t="s">
        <v>4130</v>
      </c>
      <c r="N169" s="77" t="str">
        <f t="shared" si="20"/>
        <v>[Gopalaswamy, A. M., Royle, J. A., Hines, J. E., Singh, P., Jathanna, D., Kumar, N. S., &amp; Karanth, K. U. (2012). Program SPACECAP: software for estimating animal Density using spatially explicit capture-recapture models. &lt;i&gt;Methods in Ecology and Evolution, 3&lt;/i&gt;(6), 1067-1072. &lt;a target="_blank" href="https://doi.org/10.1111/j.2041-210X.2012.00241.x"&gt;{https://doi.org/10.1111/j.2041-210X.2012.00241.x}]{#gopalaswamy_et_al_2012}&lt;br&gt;&lt;br&gt;</v>
      </c>
      <c r="O169" s="76" t="s">
        <v>3405</v>
      </c>
      <c r="P169" s="76" t="s">
        <v>1016</v>
      </c>
      <c r="Q169" s="76" t="str">
        <f t="shared" si="14"/>
        <v>{{ ref_intext_gopalaswamy_et_al_2012 }}</v>
      </c>
      <c r="R169" s="76" t="str">
        <f t="shared" si="15"/>
        <v>{{ ref_bib_gopalaswamy_et_al_2012 }}</v>
      </c>
      <c r="S169" s="76" t="str">
        <f t="shared" si="16"/>
        <v xml:space="preserve">    ref_intext_gopalaswamy_et_al_2012: "[Gopalaswamy et al., 2012](#gopalaswamy_et_al_2012)"</v>
      </c>
      <c r="T169" s="76" t="str">
        <f t="shared" si="17"/>
        <v xml:space="preserve">    ref_intext_gopalaswamy_et_al_2012: "Gopalaswamy et al., 2012"</v>
      </c>
      <c r="U169" s="76" t="str">
        <f t="shared" si="18"/>
        <v xml:space="preserve">    ref_bib_gopalaswamy_et_al_2012: "Gopalaswamy, A. M., Royle, J. A., Hines, J. E., Singh, P., Jathanna, D., Kumar, N. S., &amp; Karanth, K. U. (2012). Program SPACECAP: software for estimating animal Density using spatially explicit capture-recapture models. *Methods in Ecology and Evolution, 3*(6), 1067-1072. &lt;https://doi.org/10.1111/j.2041-210X.2012.00241.x&gt;"</v>
      </c>
      <c r="V169" s="76"/>
    </row>
    <row r="170" spans="1:22" ht="15.75">
      <c r="A170" s="76"/>
      <c r="B170" s="90" t="b">
        <v>0</v>
      </c>
      <c r="C170" s="90" t="b">
        <v>0</v>
      </c>
      <c r="D170" s="90"/>
      <c r="E170" s="76" t="s">
        <v>2051</v>
      </c>
      <c r="F170" s="76" t="s">
        <v>3404</v>
      </c>
      <c r="G170" s="76" t="s">
        <v>3403</v>
      </c>
      <c r="H170" s="76" t="s">
        <v>3403</v>
      </c>
      <c r="I170" s="76" t="b">
        <v>1</v>
      </c>
      <c r="J170" s="78" t="s">
        <v>3402</v>
      </c>
      <c r="K170" s="77" t="str">
        <f t="shared" si="19"/>
        <v>[Gotelli, N. J., &amp; Chao, A. (2013). Measuring and Estimating Species Richness, Species Diversity, and Biotic Similarity from Sampling Data. In *Encyclopedia of Biodiversity* (pp. 195-211). Elsevier. &lt;https://doi.org/10.1016/B978-0-12-384719-5.00424-X&gt;]{#gotelli_chao_2013}&lt;br&gt;&lt;br&gt;</v>
      </c>
      <c r="L170" s="78" t="s">
        <v>4112</v>
      </c>
      <c r="M170" s="76" t="s">
        <v>4131</v>
      </c>
      <c r="N170" s="77" t="str">
        <f t="shared" si="20"/>
        <v>[Gotelli, N. J., &amp; Chao, A. (2013). Measuring and Estimating Species Richness, Species Diversity, and Biotic Similarity from Sampling Data. In &lt;i&gt;Encyclopedia of Biodiversity&lt;/i&gt; (pp. 195-211). Elsevier. &lt;a target="_blank" href="https://doi.org/10.1016/B978-0-12-384719-5.00424-X"&gt;{https://doi.org/10.1016/B978-0-12-384719-5.00424-X}]{#gotelli_chao_2013}&lt;br&gt;&lt;br&gt;</v>
      </c>
      <c r="O170" s="76" t="s">
        <v>3401</v>
      </c>
      <c r="P170" s="76" t="s">
        <v>1016</v>
      </c>
      <c r="Q170" s="76" t="str">
        <f t="shared" si="14"/>
        <v>{{ ref_intext_gotelli_chao_2013 }}</v>
      </c>
      <c r="R170" s="76" t="str">
        <f t="shared" si="15"/>
        <v>{{ ref_bib_gotelli_chao_2013 }}</v>
      </c>
      <c r="S170" s="76" t="str">
        <f t="shared" si="16"/>
        <v xml:space="preserve">    ref_intext_gotelli_chao_2013: "[Gotelli &amp; Chao, 2013](#gotelli_chao_2013)"</v>
      </c>
      <c r="T170" s="76" t="str">
        <f t="shared" si="17"/>
        <v xml:space="preserve">    ref_intext_gotelli_chao_2013: "Gotelli &amp; Chao, 2013"</v>
      </c>
      <c r="U170" s="76" t="str">
        <f t="shared" si="18"/>
        <v xml:space="preserve">    ref_bib_gotelli_chao_2013: "Gotelli, N. J., &amp; Chao, A. (2013). Measuring and Estimating Species Richness, Species Diversity, and Biotic Similarity from Sampling Data. In *Encyclopedia of Biodiversity* (pp. 195-211). Elsevier. &lt;https://doi.org/10.1016/B978-0-12-384719-5.00424-X&gt;"</v>
      </c>
      <c r="V170" s="76"/>
    </row>
    <row r="171" spans="1:22" ht="15.75">
      <c r="A171" s="76"/>
      <c r="B171" s="90" t="b">
        <v>0</v>
      </c>
      <c r="C171" s="90" t="b">
        <v>0</v>
      </c>
      <c r="D171" s="90" t="b">
        <v>1</v>
      </c>
      <c r="E171" s="76" t="s">
        <v>2051</v>
      </c>
      <c r="F171" s="76" t="s">
        <v>3400</v>
      </c>
      <c r="G171" s="76" t="s">
        <v>3399</v>
      </c>
      <c r="H171" s="76" t="s">
        <v>3399</v>
      </c>
      <c r="I171" s="76" t="b">
        <v>1</v>
      </c>
      <c r="J171" s="78" t="s">
        <v>3398</v>
      </c>
      <c r="K171" s="77" t="str">
        <f t="shared" si="19"/>
        <v>[Gotelli, N., &amp; Colwell, R. (2001). Quantifying biodiversity: procedures and pitfalls in the measurement and comparison of species richness. *Ecology Letters, 4*, 379-391. &lt;https://doi.org/10.1046/j.1461-0248.2001.00230.x&gt;]{#gotelli_colwell_2001}&lt;br&gt;&lt;br&gt;</v>
      </c>
      <c r="L171" s="78" t="s">
        <v>4112</v>
      </c>
      <c r="M171" s="76" t="s">
        <v>4132</v>
      </c>
      <c r="N171" s="77" t="str">
        <f t="shared" si="20"/>
        <v>[Gotelli, N., &amp; Colwell, R. (2001). Quantifying biodiversity: procedures and pitfalls in the measurement and comparison of species richness. &lt;i&gt;Ecology Letters, 4&lt;/i&gt;, 379-391. &lt;a target="_blank" href="https://doi.org/10.1046/j.1461-0248.2001.00230.x"&gt;{https://doi.org/10.1046/j.1461-0248.2001.00230.x}]{#gotelli_colwell_2001}&lt;br&gt;&lt;br&gt;</v>
      </c>
      <c r="O171" s="76" t="s">
        <v>3397</v>
      </c>
      <c r="P171" s="76" t="s">
        <v>1016</v>
      </c>
      <c r="Q171" s="76" t="str">
        <f t="shared" si="14"/>
        <v>{{ ref_intext_gotelli_colwell_2001 }}</v>
      </c>
      <c r="R171" s="76" t="str">
        <f t="shared" si="15"/>
        <v>{{ ref_bib_gotelli_colwell_2001 }}</v>
      </c>
      <c r="S171" s="76" t="str">
        <f t="shared" si="16"/>
        <v xml:space="preserve">    ref_intext_gotelli_colwell_2001: "[Gotelli &amp; Colwell, 2001](#gotelli_colwell_2001)"</v>
      </c>
      <c r="T171" s="76" t="str">
        <f t="shared" si="17"/>
        <v xml:space="preserve">    ref_intext_gotelli_colwell_2001: "Gotelli &amp; Colwell, 2001"</v>
      </c>
      <c r="U171" s="76" t="str">
        <f t="shared" si="18"/>
        <v xml:space="preserve">    ref_bib_gotelli_colwell_2001: "Gotelli, N., &amp; Colwell, R. (2001). Quantifying biodiversity: procedures and pitfalls in the measurement and comparison of species richness. *Ecology Letters, 4*, 379-391. &lt;https://doi.org/10.1046/j.1461-0248.2001.00230.x&gt;"</v>
      </c>
      <c r="V171" s="76"/>
    </row>
    <row r="172" spans="1:22" ht="15.75">
      <c r="A172" s="76"/>
      <c r="B172" s="90" t="b">
        <v>0</v>
      </c>
      <c r="C172" s="90" t="b">
        <v>0</v>
      </c>
      <c r="D172" s="90" t="b">
        <v>1</v>
      </c>
      <c r="E172" s="76" t="s">
        <v>2086</v>
      </c>
      <c r="F172" s="76" t="s">
        <v>3396</v>
      </c>
      <c r="G172" s="76" t="s">
        <v>3395</v>
      </c>
      <c r="H172" s="76" t="s">
        <v>3395</v>
      </c>
      <c r="I172" s="76" t="b">
        <v>1</v>
      </c>
      <c r="J172" s="78" t="s">
        <v>3394</v>
      </c>
      <c r="K172" s="77" t="str">
        <f t="shared" si="19"/>
        <v>[Gotelli, N., &amp; Colwell, R. (2011). Estimating species richness. In *Biological Diversity: Frontiers in Measurement and Assessment* (eds. Magurran, A., &amp; McGill, B.). Oxford University Press. Oxford, pp. 39-54. &lt;https://www.researchgate.net/publication/236734446_Estimating_species_richness&gt;]{#gotelli_colwell_2011}&lt;br&gt;&lt;br&gt;</v>
      </c>
      <c r="L172" s="78" t="s">
        <v>4112</v>
      </c>
      <c r="M172" s="76" t="s">
        <v>4133</v>
      </c>
      <c r="N172" s="77" t="str">
        <f t="shared" si="20"/>
        <v>[Gotelli, N., &amp; Colwell, R. (2011). Estimating species richness. In &lt;i&gt;Biological Diversity: Frontiers in Measurement and Assessment&lt;/i&gt; (eds. Magurran, A., &amp; McGill, B.). Oxford University Press. Oxford, pp. 39-54. &lt;a target="_blank" href="https://www.researchgate.net/publication/236734446_Estimating_species_richness"&gt;{https://www.researchgate.net/publication/236734446_Estimating_species_richness}]{#gotelli_colwell_2011}&lt;br&gt;&lt;br&gt;</v>
      </c>
      <c r="O172" s="76" t="s">
        <v>3393</v>
      </c>
      <c r="P172" s="76" t="s">
        <v>1016</v>
      </c>
      <c r="Q172" s="76" t="str">
        <f t="shared" si="14"/>
        <v>{{ ref_intext_gotelli_colwell_2011 }}</v>
      </c>
      <c r="R172" s="76" t="str">
        <f t="shared" si="15"/>
        <v>{{ ref_bib_gotelli_colwell_2011 }}</v>
      </c>
      <c r="S172" s="76" t="str">
        <f t="shared" si="16"/>
        <v xml:space="preserve">    ref_intext_gotelli_colwell_2011: "[Gotelli &amp; Colwell, 2011](#gotelli_colwell_2011)"</v>
      </c>
      <c r="T172" s="76" t="str">
        <f t="shared" si="17"/>
        <v xml:space="preserve">    ref_intext_gotelli_colwell_2011: "Gotelli &amp; Colwell, 2011"</v>
      </c>
      <c r="U172" s="76" t="str">
        <f t="shared" si="18"/>
        <v xml:space="preserve">    ref_bib_gotelli_colwell_2011: "Gotelli, N., &amp; Colwell, R. (2011). Estimating species richness. In *Biological Diversity: Frontiers in Measurement and Assessment* (eds. Magurran, A., &amp; McGill, B.). Oxford University Press. Oxford, pp. 39-54. &lt;https://www.researchgate.net/publication/236734446_Estimating_species_richness&gt;"</v>
      </c>
      <c r="V172" s="76"/>
    </row>
    <row r="173" spans="1:22" ht="15.75">
      <c r="A173" s="76"/>
      <c r="B173" s="90" t="b">
        <v>1</v>
      </c>
      <c r="C173" s="90" t="b">
        <v>0</v>
      </c>
      <c r="D173" s="90" t="b">
        <v>0</v>
      </c>
      <c r="E173" s="76" t="s">
        <v>2628</v>
      </c>
      <c r="F173" s="76" t="s">
        <v>3416</v>
      </c>
      <c r="G173" s="76" t="s">
        <v>3415</v>
      </c>
      <c r="H173" s="76" t="s">
        <v>3415</v>
      </c>
      <c r="I173" s="76" t="b">
        <v>1</v>
      </c>
      <c r="J173" s="78" t="s">
        <v>3414</v>
      </c>
      <c r="K173" s="77" t="str">
        <f t="shared" si="19"/>
        <v>[Government of Alberta (2023a) *LAT Overview.* Edmonton, Alberta. &lt;https://www.alberta.ca/lat-overview.aspx&gt;]{#goa_2023a}&lt;br&gt;&lt;br&gt;</v>
      </c>
      <c r="L173" s="78" t="s">
        <v>4112</v>
      </c>
      <c r="M173" s="76" t="s">
        <v>4134</v>
      </c>
      <c r="N173" s="77" t="str">
        <f t="shared" si="20"/>
        <v>[Government of Alberta (2023a) &lt;i&gt;LAT Overview.&lt;/i&gt; Edmonton, Alberta. &lt;a target="_blank" href="https://www.alberta.ca/lat-overview.aspx"&gt;{https://www.alberta.ca/lat-overview.aspx}]{#goa_2023a}&lt;br&gt;&lt;br&gt;</v>
      </c>
      <c r="O173" s="76" t="s">
        <v>3413</v>
      </c>
      <c r="P173" s="76" t="s">
        <v>1016</v>
      </c>
      <c r="Q173" s="76" t="str">
        <f t="shared" si="14"/>
        <v>{{ ref_intext_goa_2023a }}</v>
      </c>
      <c r="R173" s="76" t="str">
        <f t="shared" si="15"/>
        <v>{{ ref_bib_goa_2023a }}</v>
      </c>
      <c r="S173" s="76" t="str">
        <f t="shared" si="16"/>
        <v xml:space="preserve">    ref_intext_goa_2023a: "[Government of Alberta, 2023a](#goa_2023a)"</v>
      </c>
      <c r="T173" s="76" t="str">
        <f t="shared" si="17"/>
        <v xml:space="preserve">    ref_intext_goa_2023a: "Government of Alberta, 2023a"</v>
      </c>
      <c r="U173" s="76" t="str">
        <f t="shared" si="18"/>
        <v xml:space="preserve">    ref_bib_goa_2023a: "Government of Alberta (2023a) *LAT Overview.* Edmonton, Alberta. &lt;https://www.alberta.ca/lat-overview.aspx&gt;"</v>
      </c>
      <c r="V173" s="76"/>
    </row>
    <row r="174" spans="1:22" ht="15.75">
      <c r="A174" s="76"/>
      <c r="B174" s="90" t="b">
        <v>1</v>
      </c>
      <c r="C174" s="90" t="b">
        <v>0</v>
      </c>
      <c r="D174" s="90" t="b">
        <v>0</v>
      </c>
      <c r="E174" s="76" t="s">
        <v>2628</v>
      </c>
      <c r="F174" s="76" t="s">
        <v>3412</v>
      </c>
      <c r="G174" s="76" t="s">
        <v>3411</v>
      </c>
      <c r="H174" s="76" t="s">
        <v>3411</v>
      </c>
      <c r="I174" s="76" t="b">
        <v>1</v>
      </c>
      <c r="J174" s="78" t="s">
        <v>3410</v>
      </c>
      <c r="K174" s="77" t="str">
        <f t="shared" si="19"/>
        <v>[Government of Alberta (2023b) *Proponent-led Indigenous consultations.* Edmonton, Alberta. &lt;https://www.alberta.ca/proponent-led-indigenous-consultations.aspx&gt;]{#goa_2023b}&lt;br&gt;&lt;br&gt;</v>
      </c>
      <c r="L174" s="78" t="s">
        <v>4112</v>
      </c>
      <c r="M174" s="76" t="s">
        <v>4135</v>
      </c>
      <c r="N174" s="77" t="str">
        <f t="shared" si="20"/>
        <v>[Government of Alberta (2023b) &lt;i&gt;Proponent-led Indigenous consultations.&lt;/i&gt; Edmonton, Alberta. &lt;a target="_blank" href="https://www.alberta.ca/proponent-led-indigenous-consultations.aspx"&gt;{https://www.alberta.ca/proponent-led-indigenous-consultations.aspx}]{#goa_2023b}&lt;br&gt;&lt;br&gt;</v>
      </c>
      <c r="O174" s="76" t="s">
        <v>3409</v>
      </c>
      <c r="P174" s="76" t="s">
        <v>1016</v>
      </c>
      <c r="Q174" s="76" t="str">
        <f t="shared" si="14"/>
        <v>{{ ref_intext_goa_2023b }}</v>
      </c>
      <c r="R174" s="76" t="str">
        <f t="shared" si="15"/>
        <v>{{ ref_bib_goa_2023b }}</v>
      </c>
      <c r="S174" s="76" t="str">
        <f t="shared" si="16"/>
        <v xml:space="preserve">    ref_intext_goa_2023b: "[Government of Alberta, 2023b](#goa_2023b)"</v>
      </c>
      <c r="T174" s="76" t="str">
        <f t="shared" si="17"/>
        <v xml:space="preserve">    ref_intext_goa_2023b: "Government of Alberta, 2023b"</v>
      </c>
      <c r="U174" s="76" t="str">
        <f t="shared" si="18"/>
        <v xml:space="preserve">    ref_bib_goa_2023b: "Government of Alberta (2023b) *Proponent-led Indigenous consultations.* Edmonton, Alberta. &lt;https://www.alberta.ca/proponent-led-indigenous-consultations.aspx&gt;"</v>
      </c>
      <c r="V174" s="76"/>
    </row>
    <row r="175" spans="1:22" ht="15.75">
      <c r="A175" s="76"/>
      <c r="B175" s="90"/>
      <c r="C175" s="90"/>
      <c r="D175" s="90"/>
      <c r="E175" s="76" t="s">
        <v>2628</v>
      </c>
      <c r="F175" s="76" t="s">
        <v>3392</v>
      </c>
      <c r="G175" s="76" t="s">
        <v>3391</v>
      </c>
      <c r="H175" s="76" t="s">
        <v>3391</v>
      </c>
      <c r="I175" s="76" t="b">
        <v>1</v>
      </c>
      <c r="J175" s="78" t="s">
        <v>3390</v>
      </c>
      <c r="K175" s="77" t="str">
        <f t="shared" si="19"/>
        <v>[Granados, A. (2021). *WildCAM Guide to Camera Trap Set Up*. WildCAM. &lt;https://wildcams.ca/site/assets/files/1148/wildcam_guide_to_camera_trap_set_up_feb2021.pdf&gt;]{#granados_2021}&lt;br&gt;&lt;br&gt;</v>
      </c>
      <c r="L175" s="78" t="s">
        <v>4112</v>
      </c>
      <c r="M175" s="76" t="s">
        <v>4136</v>
      </c>
      <c r="N175" s="77" t="str">
        <f t="shared" si="20"/>
        <v>[Granados, A. (2021). &lt;i&gt;WildCAM Guide to Camera Trap Set Up. &lt;/i&gt; WildCAM. &lt;a target="_blank" href="https://wildcams.ca/site/assets/files/1148/wildcam_guide_to_camera_trap_set_up_feb2021.pdf"&gt;{https://wildcams.ca/site/assets/files/1148/wildcam_guide_to_camera_trap_set_up_feb2021.pdf}]{#granados_2021}&lt;br&gt;&lt;br&gt;</v>
      </c>
      <c r="O175" s="76" t="s">
        <v>3389</v>
      </c>
      <c r="P175" s="76" t="s">
        <v>1016</v>
      </c>
      <c r="Q175" s="76" t="str">
        <f t="shared" si="14"/>
        <v>{{ ref_intext_granados_2021 }}</v>
      </c>
      <c r="R175" s="76" t="str">
        <f t="shared" si="15"/>
        <v>{{ ref_bib_granados_2021 }}</v>
      </c>
      <c r="S175" s="76" t="str">
        <f t="shared" si="16"/>
        <v xml:space="preserve">    ref_intext_granados_2021: "[Granados, 2021](#granados_2021)"</v>
      </c>
      <c r="T175" s="76" t="str">
        <f t="shared" si="17"/>
        <v xml:space="preserve">    ref_intext_granados_2021: "Granados, 2021"</v>
      </c>
      <c r="U175" s="76" t="str">
        <f t="shared" si="18"/>
        <v xml:space="preserve">    ref_bib_granados_2021: "Granados, A. (2021). *WildCAM Guide to Camera Trap Set Up*. WildCAM. &lt;https://wildcams.ca/site/assets/files/1148/wildcam_guide_to_camera_trap_set_up_feb2021.pdf&gt;"</v>
      </c>
      <c r="V175" s="76"/>
    </row>
    <row r="176" spans="1:22" ht="15.75">
      <c r="A176" s="76"/>
      <c r="B176" s="90" t="b">
        <v>1</v>
      </c>
      <c r="C176" s="90" t="b">
        <v>0</v>
      </c>
      <c r="D176" s="90" t="b">
        <v>0</v>
      </c>
      <c r="E176" s="76" t="s">
        <v>2051</v>
      </c>
      <c r="F176" s="76" t="s">
        <v>3388</v>
      </c>
      <c r="G176" s="76" t="s">
        <v>3387</v>
      </c>
      <c r="H176" s="76" t="s">
        <v>3386</v>
      </c>
      <c r="I176" s="76" t="b">
        <v>1</v>
      </c>
      <c r="J176" s="78" t="s">
        <v>3385</v>
      </c>
      <c r="K176" s="77" t="str">
        <f t="shared" si="19"/>
        <v>[Green, A. M., Chynoweth, M. W., &amp; Şekercioğlu, Ç. H. (2020). Spatially Explicit Capture-Recapture Through Camera Trapping: A Review of Benchmark Analyses for Wildlife Density Estimation. *Frontiers in Ecology and Evolution*, 8, Article 563477. &lt;https://doi.org/10.3389/fevo.2020.563477&gt;]{#green_et_al_2020}&lt;br&gt;&lt;br&gt;</v>
      </c>
      <c r="L176" s="78" t="s">
        <v>4112</v>
      </c>
      <c r="M176" s="76" t="s">
        <v>4137</v>
      </c>
      <c r="N176" s="77" t="str">
        <f t="shared" si="20"/>
        <v>[Green, A. M., Chynoweth, M. W., &amp; Şekercioğlu, Ç. H. (2020). Spatially Explicit Capture-Recapture Through Camera Trapping: A Review of Benchmark Analyses for Wildlife Density Estimation. &lt;i&gt;Frontiers in Ecology and Evolution&lt;/i&gt;, 8, Article 563477. &lt;a target="_blank" href="https://doi.org/10.3389/fevo.2020.563477"&gt;{https://doi.org/10.3389/fevo.2020.563477}]{#green_et_al_2020}&lt;br&gt;&lt;br&gt;</v>
      </c>
      <c r="O176" s="76" t="s">
        <v>3384</v>
      </c>
      <c r="P176" s="76" t="s">
        <v>1016</v>
      </c>
      <c r="Q176" s="76" t="str">
        <f t="shared" si="14"/>
        <v>{{ ref_intext_green_et_al_2020 }}</v>
      </c>
      <c r="R176" s="76" t="str">
        <f t="shared" si="15"/>
        <v>{{ ref_bib_green_et_al_2020 }}</v>
      </c>
      <c r="S176" s="76" t="str">
        <f t="shared" si="16"/>
        <v xml:space="preserve">    ref_intext_green_et_al_2020: "[Green et al., 2020](#green_et_al_2020)"</v>
      </c>
      <c r="T176" s="76" t="str">
        <f t="shared" si="17"/>
        <v xml:space="preserve">    ref_intext_green_et_al_2020: "Green et al., 2020"</v>
      </c>
      <c r="U176" s="76" t="str">
        <f t="shared" si="18"/>
        <v xml:space="preserve">    ref_bib_green_et_al_2020: "Green, A. M., Chynoweth, M. W., &amp; Şekercioğlu, Ç. H. (2020). Spatially Explicit Capture-Recapture Through Camera Trapping: A Review of Benchmark Analyses for Wildlife Density Estimation. *Frontiers in Ecology and Evolution*, 8, Article 563477. &lt;https://doi.org/10.3389/fevo.2020.563477&gt;"</v>
      </c>
      <c r="V176" s="76"/>
    </row>
    <row r="177" spans="1:22" ht="15.75">
      <c r="A177" s="76"/>
      <c r="B177" s="90" t="b">
        <v>1</v>
      </c>
      <c r="C177" s="90" t="b">
        <v>0</v>
      </c>
      <c r="D177" s="90" t="b">
        <v>0</v>
      </c>
      <c r="E177" s="76" t="s">
        <v>2444</v>
      </c>
      <c r="F177" s="76" t="s">
        <v>3383</v>
      </c>
      <c r="G177" s="76" t="s">
        <v>3382</v>
      </c>
      <c r="H177" s="76" t="s">
        <v>3382</v>
      </c>
      <c r="I177" s="76" t="b">
        <v>1</v>
      </c>
      <c r="J177" s="78" t="s">
        <v>3381</v>
      </c>
      <c r="K177" s="77" t="str">
        <f t="shared" si="19"/>
        <v>[Greenberg, S. (2018). *Timelapse: An Image Analyser for Camera Traps.* University of Calgary. &lt;https://saul.cpsc.ucalgary.ca/timelapse/pmwiki.php?n=Main.Download2./&gt;]{#greenberg_2018}&lt;br&gt;&lt;br&gt;</v>
      </c>
      <c r="L177" s="78" t="s">
        <v>4112</v>
      </c>
      <c r="M177" s="76" t="s">
        <v>4138</v>
      </c>
      <c r="N177" s="77" t="str">
        <f t="shared" si="20"/>
        <v>[Greenberg, S. (2018). &lt;i&gt;Timelapse: An Image Analyser for Camera Traps.&lt;/i&gt; University of Calgary. &lt;a target="_blank" href="https://saul.cpsc.ucalgary.ca/timelapse/pmwiki.php?n=Main.Download2./"&gt;{https://saul.cpsc.ucalgary.ca/timelapse/pmwiki.php?n=Main.Download2./}]{#greenberg_2018}&lt;br&gt;&lt;br&gt;</v>
      </c>
      <c r="O177" s="76" t="s">
        <v>3380</v>
      </c>
      <c r="P177" s="76" t="s">
        <v>1016</v>
      </c>
      <c r="Q177" s="76" t="str">
        <f t="shared" si="14"/>
        <v>{{ ref_intext_greenberg_2018 }}</v>
      </c>
      <c r="R177" s="76" t="str">
        <f t="shared" si="15"/>
        <v>{{ ref_bib_greenberg_2018 }}</v>
      </c>
      <c r="S177" s="76" t="str">
        <f t="shared" si="16"/>
        <v xml:space="preserve">    ref_intext_greenberg_2018: "[Greenberg, 2018](#greenberg_2018)"</v>
      </c>
      <c r="T177" s="76" t="str">
        <f t="shared" si="17"/>
        <v xml:space="preserve">    ref_intext_greenberg_2018: "Greenberg, 2018"</v>
      </c>
      <c r="U177" s="76" t="str">
        <f t="shared" si="18"/>
        <v xml:space="preserve">    ref_bib_greenberg_2018: "Greenberg, S. (2018). *Timelapse: An Image Analyser for Camera Traps.* University of Calgary. &lt;https://saul.cpsc.ucalgary.ca/timelapse/pmwiki.php?n=Main.Download2./&gt;"</v>
      </c>
      <c r="V177" s="76"/>
    </row>
    <row r="178" spans="1:22" ht="15.75">
      <c r="A178" s="76"/>
      <c r="B178" s="90" t="b">
        <v>1</v>
      </c>
      <c r="C178" s="90" t="b">
        <v>0</v>
      </c>
      <c r="D178" s="90" t="b">
        <v>0</v>
      </c>
      <c r="E178" s="76" t="s">
        <v>3363</v>
      </c>
      <c r="F178" s="76" t="s">
        <v>3379</v>
      </c>
      <c r="G178" s="76" t="s">
        <v>3378</v>
      </c>
      <c r="H178" s="76" t="s">
        <v>3378</v>
      </c>
      <c r="I178" s="76" t="b">
        <v>1</v>
      </c>
      <c r="J178" s="78" t="s">
        <v>3377</v>
      </c>
      <c r="K178" s="77" t="str">
        <f t="shared" si="19"/>
        <v>[Greenberg, S. (2020). *Automated Image Recognition for Wildlife Camera Traps: Making it Work for You*. Research report, University of Calgary: Prism Digital Repository, August 21, 15 pages, &lt;https://prism.ucalgary.ca/items/f68a0c27-8502-4fe4-a3b9-3a3c2d994762&gt;]{#greenberg_2020}&lt;br&gt;&lt;br&gt;</v>
      </c>
      <c r="L178" s="78" t="s">
        <v>4112</v>
      </c>
      <c r="M178" s="76" t="s">
        <v>4139</v>
      </c>
      <c r="N178" s="77" t="str">
        <f t="shared" si="20"/>
        <v>[Greenberg, S. (2020). &lt;i&gt;Automated Image Recognition for Wildlife Camera Traps: Making it Work for You&lt;/i&gt;. Research report, University of Calgary: Prism Digital Repository, August 21, 15 pages, &lt;a target="_blank" href="https://prism.ucalgary.ca/items/f68a0c27-8502-4fe4-a3b9-3a3c2d994762"&gt;{https://prism.ucalgary.ca/items/f68a0c27-8502-4fe4-a3b9-3a3c2d994762}]{#greenberg_2020}&lt;br&gt;&lt;br&gt;</v>
      </c>
      <c r="O178" s="76" t="s">
        <v>3376</v>
      </c>
      <c r="P178" s="76" t="s">
        <v>1016</v>
      </c>
      <c r="Q178" s="76" t="str">
        <f t="shared" si="14"/>
        <v>{{ ref_intext_greenberg_2020 }}</v>
      </c>
      <c r="R178" s="76" t="str">
        <f t="shared" si="15"/>
        <v>{{ ref_bib_greenberg_2020 }}</v>
      </c>
      <c r="S178" s="76" t="str">
        <f t="shared" si="16"/>
        <v xml:space="preserve">    ref_intext_greenberg_2020: "[Greenberg, 2020](#greenberg_2020)"</v>
      </c>
      <c r="T178" s="76" t="str">
        <f t="shared" si="17"/>
        <v xml:space="preserve">    ref_intext_greenberg_2020: "Greenberg, 2020"</v>
      </c>
      <c r="U178" s="76" t="str">
        <f t="shared" si="18"/>
        <v xml:space="preserve">    ref_bib_greenberg_2020: "Greenberg, S. (2020). *Automated Image Recognition for Wildlife Camera Traps: Making it Work for You*. Research report, University of Calgary: Prism Digital Repository, August 21, 15 pages, &lt;https://prism.ucalgary.ca/items/f68a0c27-8502-4fe4-a3b9-3a3c2d994762&gt;"</v>
      </c>
      <c r="V178" s="76"/>
    </row>
    <row r="179" spans="1:22" ht="15.75">
      <c r="A179" s="76"/>
      <c r="B179" s="90"/>
      <c r="C179" s="90"/>
      <c r="D179" s="90"/>
      <c r="E179" s="76" t="s">
        <v>2051</v>
      </c>
      <c r="F179" s="76" t="s">
        <v>3367</v>
      </c>
      <c r="G179" s="77" t="s">
        <v>3366</v>
      </c>
      <c r="H179" s="77" t="s">
        <v>3366</v>
      </c>
      <c r="I179" s="76" t="b">
        <v>1</v>
      </c>
      <c r="J179" s="76" t="s">
        <v>3365</v>
      </c>
      <c r="K179" s="77" t="str">
        <f t="shared" si="19"/>
        <v>[Guillera‐Arroita, G. (2017). Modelling of species distributions, range dynamics and communities under imperfect detection: Advances, challenges and opportunities. *Ecography, 40*(2), 281-295. &lt;https://doi.org/10.1111/ecog.02445&gt;]{#guilleraarroita_2016}&lt;br&gt;&lt;br&gt;</v>
      </c>
      <c r="L179" s="78" t="s">
        <v>4112</v>
      </c>
      <c r="M179" s="76" t="s">
        <v>4140</v>
      </c>
      <c r="N179" s="77" t="str">
        <f t="shared" si="20"/>
        <v>[Guillera‐Arroita, G. (2017). Modelling of species distributions, range dynamics and communities under imperfect detection: Advances, challenges and opportunities. &lt;i&gt;Ecography, 40&lt;/i&gt;(2), 281-295. &lt;a target="_blank" href="https://doi.org/10.1111/ecog.02445"&gt;{https://doi.org/10.1111/ecog.02445}]{#guilleraarroita_2016}&lt;br&gt;&lt;br&gt;</v>
      </c>
      <c r="O179" s="76" t="s">
        <v>3364</v>
      </c>
      <c r="P179" s="76" t="s">
        <v>1016</v>
      </c>
      <c r="Q179" s="76" t="str">
        <f t="shared" ref="Q179:Q242" si="21">"{{ ref_intext_"&amp;F179&amp;" }}"</f>
        <v>{{ ref_intext_guilleraarroita_2016 }}</v>
      </c>
      <c r="R179" s="76" t="str">
        <f t="shared" ref="R179:R242" si="22">"{{ ref_bib_"&amp;F179&amp;" }}"</f>
        <v>{{ ref_bib_guilleraarroita_2016 }}</v>
      </c>
      <c r="S179" s="76" t="str">
        <f t="shared" ref="S179:S242" si="23">"    ref_intext_"&amp;F179&amp;": "&amp;""""&amp;"["&amp;G179&amp;"](#"&amp;F179&amp;")"&amp;""""</f>
        <v xml:space="preserve">    ref_intext_guilleraarroita_2016: "[Guillera‐Arroita, 2017](#guilleraarroita_2016)"</v>
      </c>
      <c r="T179" s="76" t="str">
        <f t="shared" ref="T179:T242" si="24">"    ref_intext_"&amp;F179&amp;": "&amp;""""&amp;G179&amp;""""</f>
        <v xml:space="preserve">    ref_intext_guilleraarroita_2016: "Guillera‐Arroita, 2017"</v>
      </c>
      <c r="U179" s="76" t="str">
        <f t="shared" ref="U179:U242" si="25">"    ref_bib_"&amp;F179&amp;": "&amp;""""&amp;J179&amp;""""</f>
        <v xml:space="preserve">    ref_bib_guilleraarroita_2016: "Guillera‐Arroita, G. (2017). Modelling of species distributions, range dynamics and communities under imperfect detection: Advances, challenges and opportunities. *Ecography, 40*(2), 281-295. &lt;https://doi.org/10.1111/ecog.02445&gt;"</v>
      </c>
      <c r="V179" s="76"/>
    </row>
    <row r="180" spans="1:22" ht="15.75">
      <c r="A180" s="76"/>
      <c r="B180" s="90"/>
      <c r="C180" s="90"/>
      <c r="D180" s="90"/>
      <c r="E180" s="76" t="s">
        <v>2051</v>
      </c>
      <c r="F180" s="76" t="s">
        <v>3371</v>
      </c>
      <c r="G180" s="76" t="s">
        <v>3370</v>
      </c>
      <c r="H180" s="76"/>
      <c r="I180" s="76" t="b">
        <v>1</v>
      </c>
      <c r="J180" s="78" t="s">
        <v>3369</v>
      </c>
      <c r="K180" s="77" t="str">
        <f t="shared" si="19"/>
        <v>[Guillera-Arroita, G., &amp; Lahoz-Monfort, J. J. (2012). Designing studies to detect differences in species occupancy: Power analysis under imperfect detection. *Methods in Ecology and Evolution, 3*(5), 860-869. &lt;https://doi.org/10.1111/j.2041-210X.2012.00225.x&gt;]{#guillera_arroita_et_al_2012}&lt;br&gt;&lt;br&gt;</v>
      </c>
      <c r="L180" s="78" t="s">
        <v>4112</v>
      </c>
      <c r="M180" s="76" t="s">
        <v>4141</v>
      </c>
      <c r="N180" s="77" t="str">
        <f t="shared" si="20"/>
        <v>[Guillera-Arroita, G., &amp; Lahoz-Monfort, J. J. (2012). Designing studies to detect differences in species occupancy: Power analysis under imperfect detection. &lt;i&gt;Methods in Ecology and Evolution, 3&lt;/i&gt;(5), 860-869. &lt;a target="_blank" href="https://doi.org/10.1111/j.2041-210X.2012.00225.x"&gt;{https://doi.org/10.1111/j.2041-210X.2012.00225.x}]{#guillera_arroita_et_al_2012}&lt;br&gt;&lt;br&gt;</v>
      </c>
      <c r="O180" s="76" t="s">
        <v>3368</v>
      </c>
      <c r="P180" s="76" t="s">
        <v>1016</v>
      </c>
      <c r="Q180" s="76" t="str">
        <f t="shared" si="21"/>
        <v>{{ ref_intext_guillera_arroita_et_al_2012 }}</v>
      </c>
      <c r="R180" s="76" t="str">
        <f t="shared" si="22"/>
        <v>{{ ref_bib_guillera_arroita_et_al_2012 }}</v>
      </c>
      <c r="S180" s="76" t="str">
        <f t="shared" si="23"/>
        <v xml:space="preserve">    ref_intext_guillera_arroita_et_al_2012: "[Guillera-Arroita et al., 2012](#guillera_arroita_et_al_2012)"</v>
      </c>
      <c r="T180" s="76" t="str">
        <f t="shared" si="24"/>
        <v xml:space="preserve">    ref_intext_guillera_arroita_et_al_2012: "Guillera-Arroita et al., 2012"</v>
      </c>
      <c r="U180" s="76" t="str">
        <f t="shared" si="25"/>
        <v xml:space="preserve">    ref_bib_guillera_arroita_et_al_2012: "Guillera-Arroita, G., &amp; Lahoz-Monfort, J. J. (2012). Designing studies to detect differences in species occupancy: Power analysis under imperfect detection. *Methods in Ecology and Evolution, 3*(5), 860-869. &lt;https://doi.org/10.1111/j.2041-210X.2012.00225.x&gt;"</v>
      </c>
      <c r="V180" s="76"/>
    </row>
    <row r="181" spans="1:22" ht="15.75">
      <c r="A181" s="76"/>
      <c r="B181" s="90" t="b">
        <v>1</v>
      </c>
      <c r="C181" s="90" t="b">
        <v>0</v>
      </c>
      <c r="D181" s="90" t="b">
        <v>0</v>
      </c>
      <c r="E181" s="76" t="s">
        <v>2051</v>
      </c>
      <c r="F181" s="76" t="s">
        <v>3375</v>
      </c>
      <c r="G181" s="76" t="s">
        <v>3374</v>
      </c>
      <c r="H181" s="76" t="s">
        <v>2396</v>
      </c>
      <c r="I181" s="76" t="b">
        <v>1</v>
      </c>
      <c r="J181" s="78" t="s">
        <v>3373</v>
      </c>
      <c r="K181" s="77" t="str">
        <f t="shared" si="19"/>
        <v>[Guillera-Arroita, G., Ridout, M. S., &amp; Morgan, B. J. T. (2010). Design of Occupancy Studies with Imperfect Detection. *Methods in Ecology and Evolution, 1*, 131-139. &lt;https://doi.org/10.1111/j.2041-210X.2010.00017.x&gt;]{#guillera_arroita_et_al_2010}&lt;br&gt;&lt;br&gt;</v>
      </c>
      <c r="L181" s="78" t="s">
        <v>4112</v>
      </c>
      <c r="M181" s="76" t="s">
        <v>4142</v>
      </c>
      <c r="N181" s="77" t="str">
        <f t="shared" si="20"/>
        <v>[Guillera-Arroita, G., Ridout, M. S., &amp; Morgan, B. J. T. (2010). Design of Occupancy Studies with Imperfect Detection. &lt;i&gt;Methods in Ecology and Evolution, 1&lt;/i&gt;, 131-139. &lt;a target="_blank" href="https://doi.org/10.1111/j.2041-210X.2010.00017.x"&gt;{https://doi.org/10.1111/j.2041-210X.2010.00017.x}]{#guillera_arroita_et_al_2010}&lt;br&gt;&lt;br&gt;</v>
      </c>
      <c r="O181" s="76" t="s">
        <v>3372</v>
      </c>
      <c r="P181" s="76" t="s">
        <v>1016</v>
      </c>
      <c r="Q181" s="76" t="str">
        <f t="shared" si="21"/>
        <v>{{ ref_intext_guillera_arroita_et_al_2010 }}</v>
      </c>
      <c r="R181" s="76" t="str">
        <f t="shared" si="22"/>
        <v>{{ ref_bib_guillera_arroita_et_al_2010 }}</v>
      </c>
      <c r="S181" s="76" t="str">
        <f t="shared" si="23"/>
        <v xml:space="preserve">    ref_intext_guillera_arroita_et_al_2010: "[Guillera-Arroita et al., 2010](#guillera_arroita_et_al_2010)"</v>
      </c>
      <c r="T181" s="76" t="str">
        <f t="shared" si="24"/>
        <v xml:space="preserve">    ref_intext_guillera_arroita_et_al_2010: "Guillera-Arroita et al., 2010"</v>
      </c>
      <c r="U181" s="76" t="str">
        <f t="shared" si="25"/>
        <v xml:space="preserve">    ref_bib_guillera_arroita_et_al_2010: "Guillera-Arroita, G., Ridout, M. S., &amp; Morgan, B. J. T. (2010). Design of Occupancy Studies with Imperfect Detection. *Methods in Ecology and Evolution, 1*, 131-139. &lt;https://doi.org/10.1111/j.2041-210X.2010.00017.x&gt;"</v>
      </c>
      <c r="V181" s="76"/>
    </row>
    <row r="182" spans="1:22" ht="15.75">
      <c r="A182" s="76"/>
      <c r="B182" s="90" t="b">
        <v>1</v>
      </c>
      <c r="C182" s="90" t="b">
        <v>0</v>
      </c>
      <c r="D182" s="90" t="b">
        <v>0</v>
      </c>
      <c r="E182" s="76" t="s">
        <v>3363</v>
      </c>
      <c r="F182" s="76" t="s">
        <v>3362</v>
      </c>
      <c r="G182" s="76" t="s">
        <v>3361</v>
      </c>
      <c r="H182" s="76" t="s">
        <v>3360</v>
      </c>
      <c r="I182" s="76" t="b">
        <v>1</v>
      </c>
      <c r="J182" s="78" t="s">
        <v>3359</v>
      </c>
      <c r="K182" s="77" t="str">
        <f t="shared" si="19"/>
        <v>[Hall, K. W., Cooper, J. K., &amp; Lawton, D. C. (2008). GPS accuracy: Hand-held versus RTK. *CREWES Research Report, 20*. &lt;https://www.crewes.org/Documents/ResearchReports/2008/2008-15.pdf&gt;]{#hall_et_al_2008}&lt;br&gt;&lt;br&gt;</v>
      </c>
      <c r="L182" s="78" t="s">
        <v>4112</v>
      </c>
      <c r="M182" s="76" t="s">
        <v>4143</v>
      </c>
      <c r="N182" s="77" t="str">
        <f t="shared" si="20"/>
        <v>[Hall, K. W., Cooper, J. K., &amp; Lawton, D. C. (2008). GPS accuracy: Hand-held versus RTK. &lt;i&gt;CREWES Research Report, 20&lt;/i&gt;. &lt;a target="_blank" href="https://www.crewes.org/Documents/ResearchReports/2008/2008-15.pdf"&gt;{https://www.crewes.org/Documents/ResearchReports/2008/2008-15.pdf}]{#hall_et_al_2008}&lt;br&gt;&lt;br&gt;</v>
      </c>
      <c r="O182" s="76" t="s">
        <v>3358</v>
      </c>
      <c r="P182" s="76" t="s">
        <v>1016</v>
      </c>
      <c r="Q182" s="76" t="str">
        <f t="shared" si="21"/>
        <v>{{ ref_intext_hall_et_al_2008 }}</v>
      </c>
      <c r="R182" s="76" t="str">
        <f t="shared" si="22"/>
        <v>{{ ref_bib_hall_et_al_2008 }}</v>
      </c>
      <c r="S182" s="76" t="str">
        <f t="shared" si="23"/>
        <v xml:space="preserve">    ref_intext_hall_et_al_2008: "[Hall et al., 2008](#hall_et_al_2008)"</v>
      </c>
      <c r="T182" s="76" t="str">
        <f t="shared" si="24"/>
        <v xml:space="preserve">    ref_intext_hall_et_al_2008: "Hall et al., 2008"</v>
      </c>
      <c r="U182" s="76" t="str">
        <f t="shared" si="25"/>
        <v xml:space="preserve">    ref_bib_hall_et_al_2008: "Hall, K. W., Cooper, J. K., &amp; Lawton, D. C. (2008). GPS accuracy: Hand-held versus RTK. *CREWES Research Report, 20*. &lt;https://www.crewes.org/Documents/ResearchReports/2008/2008-15.pdf&gt;"</v>
      </c>
      <c r="V182" s="76"/>
    </row>
    <row r="183" spans="1:22" ht="15.75">
      <c r="A183" s="76"/>
      <c r="B183" s="90" t="b">
        <v>1</v>
      </c>
      <c r="C183" s="90" t="b">
        <v>0</v>
      </c>
      <c r="D183" s="90" t="b">
        <v>1</v>
      </c>
      <c r="E183" s="76" t="s">
        <v>2051</v>
      </c>
      <c r="F183" s="76" t="s">
        <v>3357</v>
      </c>
      <c r="G183" s="76" t="s">
        <v>3356</v>
      </c>
      <c r="H183" s="76" t="s">
        <v>3356</v>
      </c>
      <c r="I183" s="76" t="b">
        <v>1</v>
      </c>
      <c r="J183" s="78" t="s">
        <v>3355</v>
      </c>
      <c r="K183" s="77" t="str">
        <f t="shared" si="19"/>
        <v>[Harrison, X. A., Donaldson, L., Correa-Cano, M. E., Evans, J., Fisher, D. N., Goodwin, C. E. D., Robinson, B. S., Hodgson, D. J., &amp; Inger, R. (2018). A Brief Introduction to Mixed Effects Modelling and Multi-Model Inference in Ecology. *PeerJ, 6*, Article e4794. &lt;https://doi.org/10.7717/peerj.4794&gt;]{#harrison_et_al_2018}&lt;br&gt;&lt;br&gt;</v>
      </c>
      <c r="L183" s="78" t="s">
        <v>4112</v>
      </c>
      <c r="M183" s="76" t="s">
        <v>4144</v>
      </c>
      <c r="N183" s="77" t="str">
        <f t="shared" si="20"/>
        <v>[Harrison, X. A., Donaldson, L., Correa-Cano, M. E., Evans, J., Fisher, D. N., Goodwin, C. E. D., Robinson, B. S., Hodgson, D. J., &amp; Inger, R. (2018). A Brief Introduction to Mixed Effects Modelling and Multi-Model Inference in Ecology. &lt;i&gt;PeerJ, 6&lt;/i&gt;, Article e4794. &lt;a target="_blank" href="https://doi.org/10.7717/peerj.4794"&gt;{https://doi.org/10.7717/peerj.4794}]{#harrison_et_al_2018}&lt;br&gt;&lt;br&gt;</v>
      </c>
      <c r="O183" s="76" t="s">
        <v>3354</v>
      </c>
      <c r="P183" s="76" t="s">
        <v>1016</v>
      </c>
      <c r="Q183" s="76" t="str">
        <f t="shared" si="21"/>
        <v>{{ ref_intext_harrison_et_al_2018 }}</v>
      </c>
      <c r="R183" s="76" t="str">
        <f t="shared" si="22"/>
        <v>{{ ref_bib_harrison_et_al_2018 }}</v>
      </c>
      <c r="S183" s="76" t="str">
        <f t="shared" si="23"/>
        <v xml:space="preserve">    ref_intext_harrison_et_al_2018: "[Harrison et al., 2018](#harrison_et_al_2018)"</v>
      </c>
      <c r="T183" s="76" t="str">
        <f t="shared" si="24"/>
        <v xml:space="preserve">    ref_intext_harrison_et_al_2018: "Harrison et al., 2018"</v>
      </c>
      <c r="U183" s="76" t="str">
        <f t="shared" si="25"/>
        <v xml:space="preserve">    ref_bib_harrison_et_al_2018: "Harrison, X. A., Donaldson, L., Correa-Cano, M. E., Evans, J., Fisher, D. N., Goodwin, C. E. D., Robinson, B. S., Hodgson, D. J., &amp; Inger, R. (2018). A Brief Introduction to Mixed Effects Modelling and Multi-Model Inference in Ecology. *PeerJ, 6*, Article e4794. &lt;https://doi.org/10.7717/peerj.4794&gt;"</v>
      </c>
      <c r="V183" s="76"/>
    </row>
    <row r="184" spans="1:22" ht="15.75">
      <c r="A184" s="76"/>
      <c r="B184" s="90" t="b">
        <v>0</v>
      </c>
      <c r="C184" s="90" t="b">
        <v>0</v>
      </c>
      <c r="D184" s="90" t="b">
        <v>1</v>
      </c>
      <c r="E184" s="76" t="s">
        <v>2393</v>
      </c>
      <c r="F184" s="76" t="s">
        <v>3353</v>
      </c>
      <c r="G184" s="76" t="s">
        <v>3352</v>
      </c>
      <c r="H184" s="76" t="s">
        <v>3352</v>
      </c>
      <c r="I184" s="76" t="b">
        <v>1</v>
      </c>
      <c r="J184" s="78" t="s">
        <v>3351</v>
      </c>
      <c r="K184" s="77" t="str">
        <f t="shared" si="19"/>
        <v>[Hartig, F. (2019). *DHARMa: Residual Diagnostics for Hierarchical (Multi-Level/Mixed) Regression Models.* R package version 0.2.2, &lt;https://CRAN.R-project.org/package=DHARMa&gt;]{#hartig_2019}&lt;br&gt;&lt;br&gt;</v>
      </c>
      <c r="L184" s="78" t="s">
        <v>4112</v>
      </c>
      <c r="M184" s="76" t="s">
        <v>4145</v>
      </c>
      <c r="N184" s="77" t="str">
        <f t="shared" si="20"/>
        <v>[Hartig, F. (2019). &lt;i&gt;DHARMa: Residual Diagnostics for Hierarchical (Multi-Level/Mixed) Regression Models.&lt;/i&gt; R package version 0.2.2, &lt;a target="_blank" href="https://CRAN.R-project.org/package=DHARMa"&gt;{https://CRAN.R-project.org/package=DHARMa}]{#hartig_2019}&lt;br&gt;&lt;br&gt;</v>
      </c>
      <c r="O184" s="76" t="s">
        <v>3350</v>
      </c>
      <c r="P184" s="76" t="s">
        <v>1016</v>
      </c>
      <c r="Q184" s="76" t="str">
        <f t="shared" si="21"/>
        <v>{{ ref_intext_hartig_2019 }}</v>
      </c>
      <c r="R184" s="76" t="str">
        <f t="shared" si="22"/>
        <v>{{ ref_bib_hartig_2019 }}</v>
      </c>
      <c r="S184" s="76" t="str">
        <f t="shared" si="23"/>
        <v xml:space="preserve">    ref_intext_hartig_2019: "[Hartig, 2019](#hartig_2019)"</v>
      </c>
      <c r="T184" s="76" t="str">
        <f t="shared" si="24"/>
        <v xml:space="preserve">    ref_intext_hartig_2019: "Hartig, 2019"</v>
      </c>
      <c r="U184" s="76" t="str">
        <f t="shared" si="25"/>
        <v xml:space="preserve">    ref_bib_hartig_2019: "Hartig, F. (2019). *DHARMa: Residual Diagnostics for Hierarchical (Multi-Level/Mixed) Regression Models.* R package version 0.2.2, &lt;https://CRAN.R-project.org/package=DHARMa&gt;"</v>
      </c>
      <c r="V184" s="76"/>
    </row>
    <row r="185" spans="1:22" ht="15.75">
      <c r="A185" s="76"/>
      <c r="B185" s="90"/>
      <c r="C185" s="90"/>
      <c r="D185" s="90"/>
      <c r="E185" s="76" t="s">
        <v>2051</v>
      </c>
      <c r="F185" s="76" t="s">
        <v>3349</v>
      </c>
      <c r="G185" s="77" t="s">
        <v>3348</v>
      </c>
      <c r="H185" s="77" t="s">
        <v>3348</v>
      </c>
      <c r="I185" s="76" t="b">
        <v>1</v>
      </c>
      <c r="J185" s="78" t="s">
        <v>3347</v>
      </c>
      <c r="K185" s="77" t="str">
        <f t="shared" si="19"/>
        <v>[Haucke, T., Kühl, H. S., Hoyer, J., &amp; Steinhage, V. (2022). Overcoming the distance estimation bottleneck in estimating animal abundance with camera traps. *Ecological Informatics, 68*, 101536. &lt;https://doi.org/10.1016/j.ecoinf.2021.101536&gt;]{#hauke_et_al_2022}&lt;br&gt;&lt;br&gt;</v>
      </c>
      <c r="L185" s="78" t="s">
        <v>4112</v>
      </c>
      <c r="M185" s="76" t="s">
        <v>4146</v>
      </c>
      <c r="N185" s="77" t="str">
        <f t="shared" si="20"/>
        <v>[Haucke, T., Kühl, H. S., Hoyer, J., &amp; Steinhage, V. (2022). Overcoming the distance estimation bottleneck in estimating animal abundance with camera traps. &lt;i&gt;Ecological Informatics, 68&lt;/i&gt;, 101536. &lt;a target="_blank" href="https://doi.org/10.1016/j.ecoinf.2021.101536"&gt;{https://doi.org/10.1016/j.ecoinf.2021.101536}]{#hauke_et_al_2022}&lt;br&gt;&lt;br&gt;</v>
      </c>
      <c r="O185" s="76" t="s">
        <v>3346</v>
      </c>
      <c r="P185" s="76" t="s">
        <v>1016</v>
      </c>
      <c r="Q185" s="76" t="str">
        <f t="shared" si="21"/>
        <v>{{ ref_intext_hauke_et_al_2022 }}</v>
      </c>
      <c r="R185" s="76" t="str">
        <f t="shared" si="22"/>
        <v>{{ ref_bib_hauke_et_al_2022 }}</v>
      </c>
      <c r="S185" s="76" t="str">
        <f t="shared" si="23"/>
        <v xml:space="preserve">    ref_intext_hauke_et_al_2022: "[Haucke et al., 2022](#hauke_et_al_2022)"</v>
      </c>
      <c r="T185" s="76" t="str">
        <f t="shared" si="24"/>
        <v xml:space="preserve">    ref_intext_hauke_et_al_2022: "Haucke et al., 2022"</v>
      </c>
      <c r="U185" s="76" t="str">
        <f t="shared" si="25"/>
        <v xml:space="preserve">    ref_bib_hauke_et_al_2022: "Haucke, T., Kühl, H. S., Hoyer, J., &amp; Steinhage, V. (2022). Overcoming the distance estimation bottleneck in estimating animal abundance with camera traps. *Ecological Informatics, 68*, 101536. &lt;https://doi.org/10.1016/j.ecoinf.2021.101536&gt;"</v>
      </c>
      <c r="V185" s="76"/>
    </row>
    <row r="186" spans="1:22" ht="15.75">
      <c r="A186" s="76"/>
      <c r="B186" s="90" t="b">
        <v>1</v>
      </c>
      <c r="C186" s="90" t="b">
        <v>0</v>
      </c>
      <c r="D186" s="90" t="b">
        <v>1</v>
      </c>
      <c r="E186" s="76" t="s">
        <v>2051</v>
      </c>
      <c r="F186" s="76" t="s">
        <v>3345</v>
      </c>
      <c r="G186" s="76" t="s">
        <v>3344</v>
      </c>
      <c r="H186" s="76" t="s">
        <v>3344</v>
      </c>
      <c r="I186" s="76" t="b">
        <v>1</v>
      </c>
      <c r="J186" s="78" t="s">
        <v>3343</v>
      </c>
      <c r="K186" s="77" t="str">
        <f t="shared" si="19"/>
        <v>[Heilbron, D. C. (1994). Zero-Altered and other Regression Models for Count Data with Added Zeros. *Biometrical Journal, 36*(5), 531-547. &lt;https://doi.org/https://doi.org/10.1002/bimj.4710360505&gt;]{#heilbron_1994}&lt;br&gt;&lt;br&gt;</v>
      </c>
      <c r="L186" s="78" t="s">
        <v>4112</v>
      </c>
      <c r="M186" s="76" t="s">
        <v>4147</v>
      </c>
      <c r="N186" s="77" t="str">
        <f t="shared" si="20"/>
        <v>[Heilbron, D. C. (1994). Zero-Altered and other Regression Models for Count Data with Added Zeros. &lt;i&gt;Biometrical Journal, 36&lt;/i&gt;(5), 531-547. &lt;a target="_blank" href="https://doi.org/https://doi.org/10.1002/bimj.4710360505"&gt;{https://doi.org/https://doi.org/10.1002/bimj.4710360505}]{#heilbron_1994}&lt;br&gt;&lt;br&gt;</v>
      </c>
      <c r="O186" s="76" t="s">
        <v>3342</v>
      </c>
      <c r="P186" s="76" t="s">
        <v>1016</v>
      </c>
      <c r="Q186" s="76" t="str">
        <f t="shared" si="21"/>
        <v>{{ ref_intext_heilbron_1994 }}</v>
      </c>
      <c r="R186" s="76" t="str">
        <f t="shared" si="22"/>
        <v>{{ ref_bib_heilbron_1994 }}</v>
      </c>
      <c r="S186" s="76" t="str">
        <f t="shared" si="23"/>
        <v xml:space="preserve">    ref_intext_heilbron_1994: "[Heilbron, 1994](#heilbron_1994)"</v>
      </c>
      <c r="T186" s="76" t="str">
        <f t="shared" si="24"/>
        <v xml:space="preserve">    ref_intext_heilbron_1994: "Heilbron, 1994"</v>
      </c>
      <c r="U186" s="76" t="str">
        <f t="shared" si="25"/>
        <v xml:space="preserve">    ref_bib_heilbron_1994: "Heilbron, D. C. (1994). Zero-Altered and other Regression Models for Count Data with Added Zeros. *Biometrical Journal, 36*(5), 531-547. &lt;https://doi.org/https://doi.org/10.1002/bimj.4710360505&gt;"</v>
      </c>
      <c r="V186" s="76"/>
    </row>
    <row r="187" spans="1:22" ht="15.75">
      <c r="A187" s="76"/>
      <c r="B187" s="90" t="b">
        <v>0</v>
      </c>
      <c r="C187" s="90" t="b">
        <v>0</v>
      </c>
      <c r="D187" s="90" t="s">
        <v>2140</v>
      </c>
      <c r="E187" s="76" t="s">
        <v>2051</v>
      </c>
      <c r="F187" s="76" t="s">
        <v>3341</v>
      </c>
      <c r="G187" s="76" t="s">
        <v>3340</v>
      </c>
      <c r="H187" s="76" t="s">
        <v>3340</v>
      </c>
      <c r="I187" s="76" t="b">
        <v>1</v>
      </c>
      <c r="J187" s="78" t="s">
        <v>3339</v>
      </c>
      <c r="K187" s="77" t="str">
        <f t="shared" si="19"/>
        <v>[Henrich, M., Hartig, F., Dormann, C. F., Kühl, H. S., Peters, W., Franke, F., Peterka, T., Šustr, P., &amp; Heurich, M. (2022). Deer Behavior Affects Density Estimates With Camera Traps, but Is Outweighed by Spatial Variability. *Frontiers in Ecology and Evolution, 10*, 881502. &lt;https://doi.org/10.3389/fevo.2022.881502&gt;]{#henrich_et_al_2022}&lt;br&gt;&lt;br&gt;</v>
      </c>
      <c r="L187" s="78" t="s">
        <v>4112</v>
      </c>
      <c r="M187" s="76" t="s">
        <v>4148</v>
      </c>
      <c r="N187" s="77" t="str">
        <f t="shared" si="20"/>
        <v>[Henrich, M., Hartig, F., Dormann, C. F., Kühl, H. S., Peters, W., Franke, F., Peterka, T., Šustr, P., &amp; Heurich, M. (2022). Deer Behavior Affects Density Estimates With Camera Traps, but Is Outweighed by Spatial Variability. &lt;i&gt;Frontiers in Ecology and Evolution, 10&lt;/i&gt;, 881502. &lt;a target="_blank" href="https://doi.org/10.3389/fevo.2022.881502"&gt;{https://doi.org/10.3389/fevo.2022.881502}]{#henrich_et_al_2022}&lt;br&gt;&lt;br&gt;</v>
      </c>
      <c r="O187" s="76" t="s">
        <v>3338</v>
      </c>
      <c r="P187" s="76" t="s">
        <v>1016</v>
      </c>
      <c r="Q187" s="76" t="str">
        <f t="shared" si="21"/>
        <v>{{ ref_intext_henrich_et_al_2022 }}</v>
      </c>
      <c r="R187" s="76" t="str">
        <f t="shared" si="22"/>
        <v>{{ ref_bib_henrich_et_al_2022 }}</v>
      </c>
      <c r="S187" s="76" t="str">
        <f t="shared" si="23"/>
        <v xml:space="preserve">    ref_intext_henrich_et_al_2022: "[Henrich et al., 2022](#henrich_et_al_2022)"</v>
      </c>
      <c r="T187" s="76" t="str">
        <f t="shared" si="24"/>
        <v xml:space="preserve">    ref_intext_henrich_et_al_2022: "Henrich et al., 2022"</v>
      </c>
      <c r="U187" s="76" t="str">
        <f t="shared" si="25"/>
        <v xml:space="preserve">    ref_bib_henrich_et_al_2022: "Henrich, M., Hartig, F., Dormann, C. F., Kühl, H. S., Peters, W., Franke, F., Peterka, T., Šustr, P., &amp; Heurich, M. (2022). Deer Behavior Affects Density Estimates With Camera Traps, but Is Outweighed by Spatial Variability. *Frontiers in Ecology and Evolution, 10*, 881502. &lt;https://doi.org/10.3389/fevo.2022.881502&gt;"</v>
      </c>
      <c r="V187" s="76"/>
    </row>
    <row r="188" spans="1:22" ht="15.75">
      <c r="A188" s="76"/>
      <c r="B188" s="90"/>
      <c r="C188" s="90"/>
      <c r="D188" s="90"/>
      <c r="E188" s="76" t="s">
        <v>2097</v>
      </c>
      <c r="F188" s="76" t="s">
        <v>3337</v>
      </c>
      <c r="G188" s="76" t="s">
        <v>3336</v>
      </c>
      <c r="H188" s="76" t="s">
        <v>3336</v>
      </c>
      <c r="I188" s="76" t="b">
        <v>1</v>
      </c>
      <c r="J188" s="78" t="s">
        <v>3335</v>
      </c>
      <c r="K188" s="77" t="str">
        <f t="shared" si="19"/>
        <v>[Hines, J. E. (2006). *PRESENCE - Software to estimate patch occupancy and related parameters.* &lt;https://www.mbr-pwrc.usgs.gov/software/presence.html&gt;.]{#hines_2006}&lt;br&gt;&lt;br&gt;</v>
      </c>
      <c r="L188" s="78" t="s">
        <v>4112</v>
      </c>
      <c r="M188" s="76" t="s">
        <v>4149</v>
      </c>
      <c r="N188" s="77" t="str">
        <f t="shared" si="20"/>
        <v>[Hines, J. E. (2006). &lt;i&gt;PRESENCE - Software to estimate patch occupancy and related parameters.&lt;/i&gt; &lt;a target="_blank" href="https://www.mbr-pwrc.usgs.gov/software/presence.html."&gt;{https://www.mbr-pwrc.usgs.gov/software/presence.html.}]{#hines_2006}&lt;br&gt;&lt;br&gt;</v>
      </c>
      <c r="O188" s="76" t="s">
        <v>3334</v>
      </c>
      <c r="P188" s="76" t="s">
        <v>1016</v>
      </c>
      <c r="Q188" s="76" t="str">
        <f t="shared" si="21"/>
        <v>{{ ref_intext_hines_2006 }}</v>
      </c>
      <c r="R188" s="76" t="str">
        <f t="shared" si="22"/>
        <v>{{ ref_bib_hines_2006 }}</v>
      </c>
      <c r="S188" s="76" t="str">
        <f t="shared" si="23"/>
        <v xml:space="preserve">    ref_intext_hines_2006: "[Hines, 2006](#hines_2006)"</v>
      </c>
      <c r="T188" s="76" t="str">
        <f t="shared" si="24"/>
        <v xml:space="preserve">    ref_intext_hines_2006: "Hines, 2006"</v>
      </c>
      <c r="U188" s="76" t="str">
        <f t="shared" si="25"/>
        <v xml:space="preserve">    ref_bib_hines_2006: "Hines, J. E. (2006). *PRESENCE - Software to estimate patch occupancy and related parameters.* &lt;https://www.mbr-pwrc.usgs.gov/software/presence.html&gt;."</v>
      </c>
      <c r="V188" s="76"/>
    </row>
    <row r="189" spans="1:22" ht="15.75">
      <c r="A189" s="76"/>
      <c r="B189" s="91"/>
      <c r="C189" s="91"/>
      <c r="D189" s="91"/>
      <c r="E189" s="76" t="s">
        <v>2051</v>
      </c>
      <c r="F189" s="77" t="s">
        <v>3333</v>
      </c>
      <c r="G189" s="77" t="s">
        <v>3332</v>
      </c>
      <c r="H189" s="77" t="s">
        <v>3331</v>
      </c>
      <c r="I189" s="76" t="b">
        <v>1</v>
      </c>
      <c r="J189" s="78" t="s">
        <v>3330</v>
      </c>
      <c r="K189" s="77" t="str">
        <f t="shared" si="19"/>
        <v>[Hoeks, S., Tucker, M., &amp; Broekman, M. (2024). *HomeRange* &lt;https://github.com/SHoeks/HomeRange&gt;]{#hoeks_et_al_2024}&lt;br&gt;&lt;br&gt;</v>
      </c>
      <c r="L189" s="78" t="s">
        <v>4112</v>
      </c>
      <c r="M189" s="76" t="s">
        <v>4150</v>
      </c>
      <c r="N189" s="77" t="str">
        <f t="shared" si="20"/>
        <v>[Hoeks, S., Tucker, M., &amp; Broekman, M. (2024). &lt;i&gt;HomeRange&lt;/i&gt; &lt;a target="_blank" href="https://github.com/SHoeks/HomeRange"&gt;{https://github.com/SHoeks/HomeRange}]{#hoeks_et_al_2024}&lt;br&gt;&lt;br&gt;</v>
      </c>
      <c r="O189" s="76" t="s">
        <v>3329</v>
      </c>
      <c r="P189" s="76" t="s">
        <v>1016</v>
      </c>
      <c r="Q189" s="76" t="str">
        <f t="shared" si="21"/>
        <v>{{ ref_intext_hoeks_et_al_2024 }}</v>
      </c>
      <c r="R189" s="76" t="str">
        <f t="shared" si="22"/>
        <v>{{ ref_bib_hoeks_et_al_2024 }}</v>
      </c>
      <c r="S189" s="76" t="str">
        <f t="shared" si="23"/>
        <v xml:space="preserve">    ref_intext_hoeks_et_al_2024: "[Hoeks et al., 2024](#hoeks_et_al_2024)"</v>
      </c>
      <c r="T189" s="76" t="str">
        <f t="shared" si="24"/>
        <v xml:space="preserve">    ref_intext_hoeks_et_al_2024: "Hoeks et al., 2024"</v>
      </c>
      <c r="U189" s="76" t="str">
        <f t="shared" si="25"/>
        <v xml:space="preserve">    ref_bib_hoeks_et_al_2024: "Hoeks, S., Tucker, M., &amp; Broekman, M. (2024). *HomeRange* &lt;https://github.com/SHoeks/HomeRange&gt;"</v>
      </c>
      <c r="V189" s="76"/>
    </row>
    <row r="190" spans="1:22" ht="15.75">
      <c r="A190" s="76"/>
      <c r="B190" s="90" t="b">
        <v>1</v>
      </c>
      <c r="C190" s="90" t="b">
        <v>0</v>
      </c>
      <c r="D190" s="90" t="b">
        <v>0</v>
      </c>
      <c r="E190" s="76" t="s">
        <v>2051</v>
      </c>
      <c r="F190" s="76" t="s">
        <v>3324</v>
      </c>
      <c r="G190" s="76" t="s">
        <v>3323</v>
      </c>
      <c r="H190" s="76" t="s">
        <v>3323</v>
      </c>
      <c r="I190" s="76" t="b">
        <v>1</v>
      </c>
      <c r="J190" s="78" t="s">
        <v>3322</v>
      </c>
      <c r="K190" s="77" t="str">
        <f t="shared" si="19"/>
        <v>[Hofmeester,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&lt;https://doi.org/10.1002/ece3.4878&gt;]{#hofmeester_et_al_2019}&lt;br&gt;&lt;br&gt;</v>
      </c>
      <c r="L190" s="78" t="s">
        <v>4112</v>
      </c>
      <c r="M190" s="76" t="s">
        <v>4151</v>
      </c>
      <c r="N190" s="77" t="str">
        <f t="shared" si="20"/>
        <v>[Hofmeester, T. R., Cromsigt, J. P. G. M., Odden, J., Andrén, H., Kindberg, J., &amp; Linnell, J. D. C. (2019). Framing Pictures: A Conceptual Framework to Identify and Correct for Biases in Detection Probability of Camera Traps Enabling Multi-Species Comparison. &lt;i&gt;Ecology and Evolution, 9&lt;/i&gt;(4), 2320-2336. &lt;a target="_blank" href="https://doi.org/10.1002/ece3.4878"&gt;{https://doi.org/10.1002/ece3.4878}]{#hofmeester_et_al_2019}&lt;br&gt;&lt;br&gt;</v>
      </c>
      <c r="O190" s="76" t="s">
        <v>3321</v>
      </c>
      <c r="P190" s="76" t="s">
        <v>1016</v>
      </c>
      <c r="Q190" s="76" t="str">
        <f t="shared" si="21"/>
        <v>{{ ref_intext_hofmeester_et_al_2019 }}</v>
      </c>
      <c r="R190" s="76" t="str">
        <f t="shared" si="22"/>
        <v>{{ ref_bib_hofmeester_et_al_2019 }}</v>
      </c>
      <c r="S190" s="76" t="str">
        <f t="shared" si="23"/>
        <v xml:space="preserve">    ref_intext_hofmeester_et_al_2019: "[Hofmeester et al., 2019](#hofmeester_et_al_2019)"</v>
      </c>
      <c r="T190" s="76" t="str">
        <f t="shared" si="24"/>
        <v xml:space="preserve">    ref_intext_hofmeester_et_al_2019: "Hofmeester et al., 2019"</v>
      </c>
      <c r="U190" s="76" t="str">
        <f t="shared" si="25"/>
        <v xml:space="preserve">    ref_bib_hofmeester_et_al_2019: "Hofmeester, T. R., Cromsigt, J. P. G. M., Odden, J., Andrén, H., Kindberg, J., &amp; Linnell, J. D. C. (2019). Framing Pictures: A Conceptual Framework to Identify and Correct for Biases in Detection Probability of Camera Traps Enabling Multi-Species Comparison. *Ecology and Evolution, 9*(4), 2320-2336. &lt;https://doi.org/10.1002/ece3.4878&gt;"</v>
      </c>
      <c r="V190" s="76"/>
    </row>
    <row r="191" spans="1:22" ht="15.75">
      <c r="A191" s="76"/>
      <c r="B191" s="90"/>
      <c r="C191" s="90"/>
      <c r="D191" s="90"/>
      <c r="E191" s="76" t="s">
        <v>2051</v>
      </c>
      <c r="F191" s="76" t="s">
        <v>3328</v>
      </c>
      <c r="G191" s="77" t="s">
        <v>3327</v>
      </c>
      <c r="H191" s="77" t="s">
        <v>3327</v>
      </c>
      <c r="I191" s="76" t="b">
        <v>1</v>
      </c>
      <c r="J191" s="78" t="s">
        <v>3326</v>
      </c>
      <c r="K191" s="77" t="str">
        <f t="shared" si="19"/>
        <v>[Hofmeester, T. R., Rowcliffe, J. M., Jansen, P. A., Williams, R., &amp; Kelly, N. (2017). A simple method for estimating the effective detection distance of camera traps. *Remote Sensing in Ecology and Conservation, 3*(2), 81-89. &lt;https://doi.org/10.1002/rse2.25&gt;]{#hofmeester_et_al_2017}&lt;br&gt;&lt;br&gt;</v>
      </c>
      <c r="L191" s="78" t="s">
        <v>4112</v>
      </c>
      <c r="M191" s="76" t="s">
        <v>4152</v>
      </c>
      <c r="N191" s="77" t="str">
        <f t="shared" si="20"/>
        <v>[Hofmeester, T. R., Rowcliffe, J. M., Jansen, P. A., Williams, R., &amp; Kelly, N. (2017). A simple method for estimating the effective detection distance of camera traps. &lt;i&gt;Remote Sensing in Ecology and Conservation, 3&lt;/i&gt;(2), 81-89. &lt;a target="_blank" href="https://doi.org/10.1002/rse2.25"&gt;{https://doi.org/10.1002/rse2.25}]{#hofmeester_et_al_2017}&lt;br&gt;&lt;br&gt;</v>
      </c>
      <c r="O191" s="76" t="s">
        <v>3325</v>
      </c>
      <c r="P191" s="76" t="s">
        <v>1016</v>
      </c>
      <c r="Q191" s="76" t="str">
        <f t="shared" si="21"/>
        <v>{{ ref_intext_hofmeester_et_al_2017 }}</v>
      </c>
      <c r="R191" s="76" t="str">
        <f t="shared" si="22"/>
        <v>{{ ref_bib_hofmeester_et_al_2017 }}</v>
      </c>
      <c r="S191" s="76" t="str">
        <f t="shared" si="23"/>
        <v xml:space="preserve">    ref_intext_hofmeester_et_al_2017: "[Hofmeester et al., 2017](#hofmeester_et_al_2017)"</v>
      </c>
      <c r="T191" s="76" t="str">
        <f t="shared" si="24"/>
        <v xml:space="preserve">    ref_intext_hofmeester_et_al_2017: "Hofmeester et al., 2017"</v>
      </c>
      <c r="U191" s="76" t="str">
        <f t="shared" si="25"/>
        <v xml:space="preserve">    ref_bib_hofmeester_et_al_2017: "Hofmeester, T. R., Rowcliffe, J. M., Jansen, P. A., Williams, R., &amp; Kelly, N. (2017). A simple method for estimating the effective detection distance of camera traps. *Remote Sensing in Ecology and Conservation, 3*(2), 81-89. &lt;https://doi.org/10.1002/rse2.25&gt;"</v>
      </c>
      <c r="V191" s="76"/>
    </row>
    <row r="192" spans="1:22" ht="15.75">
      <c r="A192" s="76"/>
      <c r="B192" s="90" t="b">
        <v>1</v>
      </c>
      <c r="C192" s="90" t="b">
        <v>1</v>
      </c>
      <c r="D192" s="90" t="b">
        <v>1</v>
      </c>
      <c r="E192" s="76" t="s">
        <v>2051</v>
      </c>
      <c r="F192" s="76" t="s">
        <v>3320</v>
      </c>
      <c r="G192" s="76" t="s">
        <v>3319</v>
      </c>
      <c r="H192" s="76" t="s">
        <v>3319</v>
      </c>
      <c r="I192" s="76" t="b">
        <v>1</v>
      </c>
      <c r="J192" s="78" t="s">
        <v>3318</v>
      </c>
      <c r="K192" s="77" t="str">
        <f t="shared" si="19"/>
        <v>[Holinda, D., Burgar, J. M., &amp; Burton, A. C. (2020). Effects of scent lure on camera trap detections vary across mammalian predator and prey species. *PLoS One, 15*(5), e0229055. &lt;https://doi.org/10.1371/journal.pone.0229055&gt;]{#holinda_et_al_2020}&lt;br&gt;&lt;br&gt;</v>
      </c>
      <c r="L192" s="78" t="s">
        <v>4112</v>
      </c>
      <c r="M192" s="76" t="s">
        <v>4153</v>
      </c>
      <c r="N192" s="77" t="str">
        <f t="shared" si="20"/>
        <v>[Holinda, D., Burgar, J. M., &amp; Burton, A. C. (2020). Effects of scent lure on camera trap detections vary across mammalian predator and prey species. &lt;i&gt;PLoS One, 15&lt;/i&gt;(5), e0229055. &lt;a target="_blank" href="https://doi.org/10.1371/journal.pone.0229055"&gt;{https://doi.org/10.1371/journal.pone.0229055}]{#holinda_et_al_2020}&lt;br&gt;&lt;br&gt;</v>
      </c>
      <c r="O192" s="76" t="s">
        <v>3317</v>
      </c>
      <c r="P192" s="76" t="s">
        <v>1016</v>
      </c>
      <c r="Q192" s="76" t="str">
        <f t="shared" si="21"/>
        <v>{{ ref_intext_holinda_et_al_2020 }}</v>
      </c>
      <c r="R192" s="76" t="str">
        <f t="shared" si="22"/>
        <v>{{ ref_bib_holinda_et_al_2020 }}</v>
      </c>
      <c r="S192" s="76" t="str">
        <f t="shared" si="23"/>
        <v xml:space="preserve">    ref_intext_holinda_et_al_2020: "[Holinda et al., 2020](#holinda_et_al_2020)"</v>
      </c>
      <c r="T192" s="76" t="str">
        <f t="shared" si="24"/>
        <v xml:space="preserve">    ref_intext_holinda_et_al_2020: "Holinda et al., 2020"</v>
      </c>
      <c r="U192" s="76" t="str">
        <f t="shared" si="25"/>
        <v xml:space="preserve">    ref_bib_holinda_et_al_2020: "Holinda, D., Burgar, J. M., &amp; Burton, A. C. (2020). Effects of scent lure on camera trap detections vary across mammalian predator and prey species. *PLoS One, 15*(5), e0229055. &lt;https://doi.org/10.1371/journal.pone.0229055&gt;"</v>
      </c>
      <c r="V192" s="76"/>
    </row>
    <row r="193" spans="1:22" ht="15.75">
      <c r="A193" s="76"/>
      <c r="B193" s="90" t="b">
        <v>1</v>
      </c>
      <c r="C193" s="90" t="b">
        <v>0</v>
      </c>
      <c r="D193" s="90" t="b">
        <v>0</v>
      </c>
      <c r="E193" s="76" t="s">
        <v>2051</v>
      </c>
      <c r="F193" s="76" t="s">
        <v>3316</v>
      </c>
      <c r="G193" s="76" t="s">
        <v>3315</v>
      </c>
      <c r="H193" s="76" t="s">
        <v>3315</v>
      </c>
      <c r="I193" s="76" t="b">
        <v>1</v>
      </c>
      <c r="J193" s="78" t="s">
        <v>3314</v>
      </c>
      <c r="K193" s="77" t="str">
        <f t="shared" si="19"/>
        <v>[Howe, E. J., Buckland, S. T., Després-Einspenner, M. -L., &amp; Kühl, H. S. (2017). Distance sampling with camera traps. *Methods in Ecology and Evolution, 8*(11), 1558-1565. &lt;https://doi.org/https://doi.org/10.1111/2041-210X.12790&gt;]{#howe_et_al_2017}&lt;br&gt;&lt;br&gt;</v>
      </c>
      <c r="L193" s="78" t="s">
        <v>4112</v>
      </c>
      <c r="M193" s="76" t="s">
        <v>4154</v>
      </c>
      <c r="N193" s="77" t="str">
        <f t="shared" si="20"/>
        <v>[Howe, E. J., Buckland, S. T., Després-Einspenner, M. -L., &amp; Kühl, H. S. (2017). Distance sampling with camera traps. &lt;i&gt;Methods in Ecology and Evolution, 8&lt;/i&gt;(11), 1558-1565. &lt;a target="_blank" href="https://doi.org/https://doi.org/10.1111/2041-210X.12790"&gt;{https://doi.org/https://doi.org/10.1111/2041-210X.12790}]{#howe_et_al_2017}&lt;br&gt;&lt;br&gt;</v>
      </c>
      <c r="O193" s="76" t="s">
        <v>3313</v>
      </c>
      <c r="P193" s="76" t="s">
        <v>1016</v>
      </c>
      <c r="Q193" s="76" t="str">
        <f t="shared" si="21"/>
        <v>{{ ref_intext_howe_et_al_2017 }}</v>
      </c>
      <c r="R193" s="76" t="str">
        <f t="shared" si="22"/>
        <v>{{ ref_bib_howe_et_al_2017 }}</v>
      </c>
      <c r="S193" s="76" t="str">
        <f t="shared" si="23"/>
        <v xml:space="preserve">    ref_intext_howe_et_al_2017: "[Howe et al., 2017](#howe_et_al_2017)"</v>
      </c>
      <c r="T193" s="76" t="str">
        <f t="shared" si="24"/>
        <v xml:space="preserve">    ref_intext_howe_et_al_2017: "Howe et al., 2017"</v>
      </c>
      <c r="U193" s="76" t="str">
        <f t="shared" si="25"/>
        <v xml:space="preserve">    ref_bib_howe_et_al_2017: "Howe, E. J., Buckland, S. T., Després-Einspenner, M. -L., &amp; Kühl, H. S. (2017). Distance sampling with camera traps. *Methods in Ecology and Evolution, 8*(11), 1558-1565. &lt;https://doi.org/https://doi.org/10.1111/2041-210X.12790&gt;"</v>
      </c>
      <c r="V193" s="76"/>
    </row>
    <row r="194" spans="1:22" ht="15.75">
      <c r="A194" s="76"/>
      <c r="B194" s="90" t="b">
        <v>0</v>
      </c>
      <c r="C194" s="90" t="b">
        <v>0</v>
      </c>
      <c r="D194" s="90"/>
      <c r="E194" s="76" t="s">
        <v>2051</v>
      </c>
      <c r="F194" s="76" t="s">
        <v>3312</v>
      </c>
      <c r="G194" s="76" t="s">
        <v>3311</v>
      </c>
      <c r="H194" s="76" t="s">
        <v>3310</v>
      </c>
      <c r="I194" s="76" t="b">
        <v>1</v>
      </c>
      <c r="J194" s="78" t="s">
        <v>3309</v>
      </c>
      <c r="K194" s="77" t="str">
        <f t="shared" si="19"/>
        <v>[Hsieh, T. C., Ma, K. H., &amp; Chao, A. (2015). *iNEXT: Interpolation and Extrapolation for Species Diversity*. R package Version 2.6-6.1. &lt;https://doi.org/10.32614/CRAN.package.iNEXT&gt;]{#hsieh_et_al_2015}&lt;br&gt;&lt;br&gt;</v>
      </c>
      <c r="L194" s="78" t="s">
        <v>4112</v>
      </c>
      <c r="M194" s="76" t="s">
        <v>4155</v>
      </c>
      <c r="N194" s="77" t="str">
        <f t="shared" si="20"/>
        <v>[Hsieh, T. C., Ma, K. H., &amp; Chao, A. (2015). &lt;i&gt;iNEXT: Interpolation and Extrapolation for Species Diversity&lt;/i&gt;. R package version 2.6-6.1. &lt;a target="_blank" href="https://doi.org/10.32614/CRAN.package.iNEXT"&gt;{https://doi.org/10.32614/CRAN.package.iNEXT}]{#hsieh_et_al_2015}&lt;br&gt;&lt;br&gt;</v>
      </c>
      <c r="O194" s="76" t="s">
        <v>3308</v>
      </c>
      <c r="P194" s="76" t="s">
        <v>1016</v>
      </c>
      <c r="Q194" s="76" t="str">
        <f t="shared" si="21"/>
        <v>{{ ref_intext_hsieh_et_al_2015 }}</v>
      </c>
      <c r="R194" s="76" t="str">
        <f t="shared" si="22"/>
        <v>{{ ref_bib_hsieh_et_al_2015 }}</v>
      </c>
      <c r="S194" s="76" t="str">
        <f t="shared" si="23"/>
        <v xml:space="preserve">    ref_intext_hsieh_et_al_2015: "[Hsieh et al., 2015](#hsieh_et_al_2015)"</v>
      </c>
      <c r="T194" s="76" t="str">
        <f t="shared" si="24"/>
        <v xml:space="preserve">    ref_intext_hsieh_et_al_2015: "Hsieh et al., 2015"</v>
      </c>
      <c r="U194" s="76" t="str">
        <f t="shared" si="25"/>
        <v xml:space="preserve">    ref_bib_hsieh_et_al_2015: "Hsieh, T. C., Ma, K. H., &amp; Chao, A. (2015). *iNEXT: Interpolation and Extrapolation for Species Diversity*. R package Version 2.6-6.1. &lt;https://doi.org/10.32614/CRAN.package.iNEXT&gt;"</v>
      </c>
      <c r="V194" s="76"/>
    </row>
    <row r="195" spans="1:22" ht="15.75">
      <c r="A195" s="76"/>
      <c r="B195" s="90" t="b">
        <v>1</v>
      </c>
      <c r="C195" s="90" t="b">
        <v>0</v>
      </c>
      <c r="D195" s="90" t="b">
        <v>0</v>
      </c>
      <c r="E195" s="76" t="s">
        <v>2393</v>
      </c>
      <c r="F195" s="76" t="s">
        <v>3307</v>
      </c>
      <c r="G195" s="76" t="s">
        <v>3306</v>
      </c>
      <c r="H195" s="76" t="s">
        <v>3306</v>
      </c>
      <c r="I195" s="76" t="b">
        <v>1</v>
      </c>
      <c r="J195" s="78" t="s">
        <v>3305</v>
      </c>
      <c r="K195" s="77" t="str">
        <f t="shared" ref="K195:K258" si="26">"["&amp;J195&amp;"]{#"&amp;F195&amp;"}&lt;br&gt;&lt;br&gt;"</f>
        <v>[Huggard, D. (2018). *Animal Density from Camera Data*. Alberta Biodiversity Monitoring Institute. &lt;https://www.abmi.ca/home/publications/501-550/516&gt;]{#huggard_2018}&lt;br&gt;&lt;br&gt;</v>
      </c>
      <c r="L195" s="78" t="s">
        <v>4112</v>
      </c>
      <c r="M195" s="76" t="s">
        <v>4156</v>
      </c>
      <c r="N195" s="77" t="str">
        <f t="shared" si="20"/>
        <v>[Huggard, D. (2018). &lt;i&gt;Animal Density from Camera Data&lt;/i&gt;. Alberta Biodiversity Monitoring Institute. &lt;a target="_blank" href="https://www.abmi.ca/home/publications/501-550/516"&gt;{https://www.abmi.ca/home/publications/501-550/516}]{#huggard_2018}&lt;br&gt;&lt;br&gt;</v>
      </c>
      <c r="O195" s="76" t="s">
        <v>3304</v>
      </c>
      <c r="P195" s="76" t="s">
        <v>1016</v>
      </c>
      <c r="Q195" s="76" t="str">
        <f t="shared" si="21"/>
        <v>{{ ref_intext_huggard_2018 }}</v>
      </c>
      <c r="R195" s="76" t="str">
        <f t="shared" si="22"/>
        <v>{{ ref_bib_huggard_2018 }}</v>
      </c>
      <c r="S195" s="76" t="str">
        <f t="shared" si="23"/>
        <v xml:space="preserve">    ref_intext_huggard_2018: "[Huggard, 2018](#huggard_2018)"</v>
      </c>
      <c r="T195" s="76" t="str">
        <f t="shared" si="24"/>
        <v xml:space="preserve">    ref_intext_huggard_2018: "Huggard, 2018"</v>
      </c>
      <c r="U195" s="76" t="str">
        <f t="shared" si="25"/>
        <v xml:space="preserve">    ref_bib_huggard_2018: "Huggard, D. (2018). *Animal Density from Camera Data*. Alberta Biodiversity Monitoring Institute. &lt;https://www.abmi.ca/home/publications/501-550/516&gt;"</v>
      </c>
      <c r="V195" s="76"/>
    </row>
    <row r="196" spans="1:22" ht="15.75">
      <c r="A196" s="76"/>
      <c r="B196" s="90" t="b">
        <v>1</v>
      </c>
      <c r="C196" s="90" t="b">
        <v>0</v>
      </c>
      <c r="D196" s="90" t="b">
        <v>0</v>
      </c>
      <c r="E196" s="76" t="s">
        <v>2051</v>
      </c>
      <c r="F196" s="76" t="s">
        <v>3303</v>
      </c>
      <c r="G196" s="76" t="s">
        <v>3302</v>
      </c>
      <c r="H196" s="76" t="s">
        <v>3302</v>
      </c>
      <c r="I196" s="76" t="b">
        <v>1</v>
      </c>
      <c r="J196" s="78" t="s">
        <v>3301</v>
      </c>
      <c r="K196" s="77" t="str">
        <f t="shared" si="26"/>
        <v>[Hurlbert, S. (1984). Pseudoreplication and the design of ecological field experiments. *Ecological Monographs, 54*(2), 187-211. &lt;https://doi.org/10.2307/1942661&gt;]{#hurlbert_1984}&lt;br&gt;&lt;br&gt;</v>
      </c>
      <c r="L196" s="78" t="s">
        <v>4112</v>
      </c>
      <c r="M196" s="76" t="s">
        <v>4157</v>
      </c>
      <c r="N196" s="77" t="str">
        <f t="shared" ref="N196:N259" si="27">"["&amp;M196&amp;"]{#"&amp;F196&amp;"}&lt;br&gt;&lt;br&gt;"</f>
        <v>[Hurlbert, S. (1984). Pseudoreplication and the design of ecological field experiments. &lt;i&gt;Ecological Monographs, 54&lt;/i&gt;(2), 187-211. &lt;a target="_blank" href="https://doi.org/10.2307/1942661"&gt;{https://doi.org/10.2307/1942661}]{#hurlbert_1984}&lt;br&gt;&lt;br&gt;</v>
      </c>
      <c r="O196" s="76" t="s">
        <v>3300</v>
      </c>
      <c r="P196" s="76" t="s">
        <v>1016</v>
      </c>
      <c r="Q196" s="76" t="str">
        <f t="shared" si="21"/>
        <v>{{ ref_intext_hurlbert_1984 }}</v>
      </c>
      <c r="R196" s="76" t="str">
        <f t="shared" si="22"/>
        <v>{{ ref_bib_hurlbert_1984 }}</v>
      </c>
      <c r="S196" s="76" t="str">
        <f t="shared" si="23"/>
        <v xml:space="preserve">    ref_intext_hurlbert_1984: "[Hurlbert, 1984](#hurlbert_1984)"</v>
      </c>
      <c r="T196" s="76" t="str">
        <f t="shared" si="24"/>
        <v xml:space="preserve">    ref_intext_hurlbert_1984: "Hurlbert, 1984"</v>
      </c>
      <c r="U196" s="76" t="str">
        <f t="shared" si="25"/>
        <v xml:space="preserve">    ref_bib_hurlbert_1984: "Hurlbert, S. (1984). Pseudoreplication and the design of ecological field experiments. *Ecological Monographs, 54*(2), 187-211. &lt;https://doi.org/10.2307/1942661&gt;"</v>
      </c>
      <c r="V196" s="76"/>
    </row>
    <row r="197" spans="1:22" ht="15.75">
      <c r="A197" s="76"/>
      <c r="B197" s="90" t="b">
        <v>0</v>
      </c>
      <c r="C197" s="90" t="b">
        <v>0</v>
      </c>
      <c r="D197" s="90" t="b">
        <v>1</v>
      </c>
      <c r="E197" s="76" t="s">
        <v>2051</v>
      </c>
      <c r="F197" s="76" t="s">
        <v>3299</v>
      </c>
      <c r="G197" s="76" t="s">
        <v>3298</v>
      </c>
      <c r="H197" s="76" t="s">
        <v>3298</v>
      </c>
      <c r="I197" s="76" t="b">
        <v>1</v>
      </c>
      <c r="J197" s="78" t="s">
        <v>3297</v>
      </c>
      <c r="K197" s="77" t="str">
        <f t="shared" si="26"/>
        <v>[Iannarilli, F., Erb, J., Arnold, T. W., &amp; Fieberg, J. R. (2021). Evaluating species-specific responses to camera-trap Survey designs. *Wildlife Biology, 2021*(1). &lt;https://doi.org/10.2981/wlb.00726&gt;]{#iannarilli_et_al_2021}&lt;br&gt;&lt;br&gt;</v>
      </c>
      <c r="L197" s="78" t="s">
        <v>4112</v>
      </c>
      <c r="M197" s="76" t="s">
        <v>4158</v>
      </c>
      <c r="N197" s="77" t="str">
        <f t="shared" si="27"/>
        <v>[Iannarilli, F., Erb, J., Arnold, T. W., &amp; Fieberg, J. R. (2021). Evaluating species-specific responses to camera-trap Survey designs. &lt;i&gt;Wildlife Biology&lt;i&gt;, &lt;i&gt;2021&lt;/i&gt;(1). &lt;a target="_blank" href="https://doi.org/10.2981/wlb.00726"&gt;{https://doi.org/10.2981/wlb.00726}]{#iannarilli_et_al_2021}&lt;br&gt;&lt;br&gt;</v>
      </c>
      <c r="O197" s="76" t="s">
        <v>3296</v>
      </c>
      <c r="P197" s="76" t="s">
        <v>1016</v>
      </c>
      <c r="Q197" s="76" t="str">
        <f t="shared" si="21"/>
        <v>{{ ref_intext_iannarilli_et_al_2021 }}</v>
      </c>
      <c r="R197" s="76" t="str">
        <f t="shared" si="22"/>
        <v>{{ ref_bib_iannarilli_et_al_2021 }}</v>
      </c>
      <c r="S197" s="76" t="str">
        <f t="shared" si="23"/>
        <v xml:space="preserve">    ref_intext_iannarilli_et_al_2021: "[Iannarilli et al., 2021](#iannarilli_et_al_2021)"</v>
      </c>
      <c r="T197" s="76" t="str">
        <f t="shared" si="24"/>
        <v xml:space="preserve">    ref_intext_iannarilli_et_al_2021: "Iannarilli et al., 2021"</v>
      </c>
      <c r="U197" s="76" t="str">
        <f t="shared" si="25"/>
        <v xml:space="preserve">    ref_bib_iannarilli_et_al_2021: "Iannarilli, F., Erb, J., Arnold, T. W., &amp; Fieberg, J. R. (2021). Evaluating species-specific responses to camera-trap Survey designs. *Wildlife Biology, 2021*(1). &lt;https://doi.org/10.2981/wlb.00726&gt;"</v>
      </c>
      <c r="V197" s="76"/>
    </row>
    <row r="198" spans="1:22" ht="15.75">
      <c r="A198" s="76"/>
      <c r="B198" s="90" t="b">
        <v>0</v>
      </c>
      <c r="C198" s="90" t="b">
        <v>0</v>
      </c>
      <c r="D198" s="90" t="b">
        <v>1</v>
      </c>
      <c r="E198" s="76" t="s">
        <v>2051</v>
      </c>
      <c r="F198" s="76" t="s">
        <v>3295</v>
      </c>
      <c r="G198" s="76" t="s">
        <v>3294</v>
      </c>
      <c r="H198" s="76" t="s">
        <v>3294</v>
      </c>
      <c r="I198" s="76" t="b">
        <v>1</v>
      </c>
      <c r="J198" s="78" t="s">
        <v>3293</v>
      </c>
      <c r="K198" s="77" t="str">
        <f t="shared" si="26"/>
        <v>[Iijima, H. (2020). A Review of Wildlife Abundance Estimation Models: Comparison of Models for Correct Application. *Mammal Study, 45*(3), 177. &lt;https://doi.org/10.3106/ms2019-0082&gt;]{#iijima_2020}&lt;br&gt;&lt;br&gt;</v>
      </c>
      <c r="L198" s="78" t="s">
        <v>4112</v>
      </c>
      <c r="M198" s="76" t="s">
        <v>4159</v>
      </c>
      <c r="N198" s="77" t="str">
        <f t="shared" si="27"/>
        <v>[Iijima, H. (2020). A Review of Wildlife Abundance Estimation Models: Comparison of Models for Correct Application. &lt;i&gt;Mammal Study, 45&lt;/i&gt;(3), 177. &lt;a target="_blank" href="https://doi.org/10.3106/ms2019-0082"&gt;{https://doi.org/10.3106/ms2019-0082}]{#iijima_2020}&lt;br&gt;&lt;br&gt;</v>
      </c>
      <c r="O198" s="76" t="s">
        <v>3292</v>
      </c>
      <c r="P198" s="76" t="s">
        <v>1016</v>
      </c>
      <c r="Q198" s="76" t="str">
        <f t="shared" si="21"/>
        <v>{{ ref_intext_iijima_2020 }}</v>
      </c>
      <c r="R198" s="76" t="str">
        <f t="shared" si="22"/>
        <v>{{ ref_bib_iijima_2020 }}</v>
      </c>
      <c r="S198" s="76" t="str">
        <f t="shared" si="23"/>
        <v xml:space="preserve">    ref_intext_iijima_2020: "[Iijima, 2020](#iijima_2020)"</v>
      </c>
      <c r="T198" s="76" t="str">
        <f t="shared" si="24"/>
        <v xml:space="preserve">    ref_intext_iijima_2020: "Iijima, 2020"</v>
      </c>
      <c r="U198" s="76" t="str">
        <f t="shared" si="25"/>
        <v xml:space="preserve">    ref_bib_iijima_2020: "Iijima, H. (2020). A Review of Wildlife Abundance Estimation Models: Comparison of Models for Correct Application. *Mammal Study, 45*(3), 177. &lt;https://doi.org/10.3106/ms2019-0082&gt;"</v>
      </c>
      <c r="V198" s="76"/>
    </row>
    <row r="199" spans="1:22" ht="15.75">
      <c r="A199" s="76"/>
      <c r="B199" s="90" t="b">
        <v>1</v>
      </c>
      <c r="C199" s="90" t="b">
        <v>0</v>
      </c>
      <c r="D199" s="90" t="b">
        <v>1</v>
      </c>
      <c r="E199" s="76" t="s">
        <v>2051</v>
      </c>
      <c r="F199" s="76" t="s">
        <v>3291</v>
      </c>
      <c r="G199" s="76" t="s">
        <v>3290</v>
      </c>
      <c r="H199" s="76" t="s">
        <v>3290</v>
      </c>
      <c r="I199" s="76" t="b">
        <v>1</v>
      </c>
      <c r="J199" s="78" t="s">
        <v>3289</v>
      </c>
      <c r="K199" s="77" t="str">
        <f t="shared" si="26"/>
        <v>[Iknayan, K. J., Tingley, M. W., Furnas, B. J., &amp; Beissinger, S. R. (2014). Detecting Diversity: Emerging Methods to Estimate Species Diversity. *Trends in Ecology &amp; Evolution, 29*(2), 97-106. &lt;https://doi.org/10.1016/j.tree.2013.10.012&gt;]{#iknayan_et_al_2014}&lt;br&gt;&lt;br&gt;</v>
      </c>
      <c r="L199" s="78" t="s">
        <v>4112</v>
      </c>
      <c r="M199" s="76" t="s">
        <v>4160</v>
      </c>
      <c r="N199" s="77" t="str">
        <f t="shared" si="27"/>
        <v>[Iknayan, K. J., Tingley, M. W., Furnas, B. J., &amp; Beissinger, S. R. (2014). Detecting Diversity: Emerging Methods to Estimate Species Diversity. &lt;i&gt;Trends in Ecology &amp; Evolution, 29&lt;/i&gt;(2), 97-106. &lt;a target="_blank" href="https://doi.org/10.1016/j.tree.2013.10.012"&gt;{https://doi.org/10.1016/j.tree.2013.10.012}]{#iknayan_et_al_2014}&lt;br&gt;&lt;br&gt;</v>
      </c>
      <c r="O199" s="76" t="s">
        <v>3288</v>
      </c>
      <c r="P199" s="76" t="s">
        <v>1016</v>
      </c>
      <c r="Q199" s="76" t="str">
        <f t="shared" si="21"/>
        <v>{{ ref_intext_iknayan_et_al_2014 }}</v>
      </c>
      <c r="R199" s="76" t="str">
        <f t="shared" si="22"/>
        <v>{{ ref_bib_iknayan_et_al_2014 }}</v>
      </c>
      <c r="S199" s="76" t="str">
        <f t="shared" si="23"/>
        <v xml:space="preserve">    ref_intext_iknayan_et_al_2014: "[Iknayan et al., 2014](#iknayan_et_al_2014)"</v>
      </c>
      <c r="T199" s="76" t="str">
        <f t="shared" si="24"/>
        <v xml:space="preserve">    ref_intext_iknayan_et_al_2014: "Iknayan et al., 2014"</v>
      </c>
      <c r="U199" s="76" t="str">
        <f t="shared" si="25"/>
        <v xml:space="preserve">    ref_bib_iknayan_et_al_2014: "Iknayan, K. J., Tingley, M. W., Furnas, B. J., &amp; Beissinger, S. R. (2014). Detecting Diversity: Emerging Methods to Estimate Species Diversity. *Trends in Ecology &amp; Evolution, 29*(2), 97-106. &lt;https://doi.org/10.1016/j.tree.2013.10.012&gt;"</v>
      </c>
      <c r="V199" s="76"/>
    </row>
    <row r="200" spans="1:22" ht="15.75">
      <c r="A200" s="76"/>
      <c r="B200" s="90"/>
      <c r="C200" s="90"/>
      <c r="D200" s="90"/>
      <c r="E200" s="76" t="s">
        <v>2393</v>
      </c>
      <c r="F200" s="77" t="s">
        <v>3287</v>
      </c>
      <c r="G200" s="76" t="s">
        <v>3286</v>
      </c>
      <c r="H200" s="76" t="s">
        <v>3286</v>
      </c>
      <c r="I200" s="76" t="b">
        <v>1</v>
      </c>
      <c r="J200" s="78" t="s">
        <v>4118</v>
      </c>
      <c r="K200" s="77" t="str">
        <f t="shared" si="26"/>
        <v>[Jackman, (2024). *R package ’Pscl’*. R package version 1.5.9. &lt;https://cran.r-project.org/web/packages/pscl/index.html&gt;]{#jackman_2024}&lt;br&gt;&lt;br&gt;</v>
      </c>
      <c r="L200" s="78" t="s">
        <v>4112</v>
      </c>
      <c r="M200" s="76" t="s">
        <v>4161</v>
      </c>
      <c r="N200" s="77" t="str">
        <f t="shared" si="27"/>
        <v>[Jackman, (2024). &lt;i&gt;R package ’Pscl’&lt;/i&gt;. R package version 1.5.9. &lt;a target="_blank" href="https://cran.r-project.org/web/packages/pscl/index.html"&gt;{https://cran.r-project.org/web/packages/pscl/index.html}]{#jackman_2024}&lt;br&gt;&lt;br&gt;</v>
      </c>
      <c r="O200" s="76" t="s">
        <v>3285</v>
      </c>
      <c r="P200" s="76" t="s">
        <v>1016</v>
      </c>
      <c r="Q200" s="76" t="str">
        <f t="shared" si="21"/>
        <v>{{ ref_intext_jackman_2024 }}</v>
      </c>
      <c r="R200" s="76" t="str">
        <f t="shared" si="22"/>
        <v>{{ ref_bib_jackman_2024 }}</v>
      </c>
      <c r="S200" s="76" t="str">
        <f t="shared" si="23"/>
        <v xml:space="preserve">    ref_intext_jackman_2024: "[Jackman,  2024](#jackman_2024)"</v>
      </c>
      <c r="T200" s="76" t="str">
        <f t="shared" si="24"/>
        <v xml:space="preserve">    ref_intext_jackman_2024: "Jackman,  2024"</v>
      </c>
      <c r="U200" s="76" t="str">
        <f t="shared" si="25"/>
        <v xml:space="preserve">    ref_bib_jackman_2024: "Jackman, (2024). *R package ’Pscl’*. R package version 1.5.9. &lt;https://cran.r-project.org/web/packages/pscl/index.html&gt;"</v>
      </c>
      <c r="V200" s="76"/>
    </row>
    <row r="201" spans="1:22" ht="15.75">
      <c r="A201" s="76"/>
      <c r="B201" s="90" t="b">
        <v>1</v>
      </c>
      <c r="C201" s="90" t="b">
        <v>0</v>
      </c>
      <c r="D201" s="90" t="b">
        <v>0</v>
      </c>
      <c r="E201" s="76" t="s">
        <v>2051</v>
      </c>
      <c r="F201" s="76" t="s">
        <v>3284</v>
      </c>
      <c r="G201" s="76" t="s">
        <v>3283</v>
      </c>
      <c r="H201" s="76" t="s">
        <v>3282</v>
      </c>
      <c r="I201" s="76" t="b">
        <v>1</v>
      </c>
      <c r="J201" s="78" t="s">
        <v>3281</v>
      </c>
      <c r="K201" s="77" t="str">
        <f t="shared" si="26"/>
        <v>[Jennelle, C. S., Runge, M. C., &amp; MacKenzie, D. I. (2002). The Use of Photographic Rates to Estimate Densities of Tigers and Other Cryptic Mammals: A Comment on Misleading Conclusions. *Animal Conservation, 5*(2), 119-120. &lt;https://doi.org/10.1017/s1367943002002160&gt;]{#jennelle_et_al_2002}&lt;br&gt;&lt;br&gt;</v>
      </c>
      <c r="L201" s="78" t="s">
        <v>4112</v>
      </c>
      <c r="M201" s="76" t="s">
        <v>4162</v>
      </c>
      <c r="N201" s="77" t="str">
        <f t="shared" si="27"/>
        <v>[Jennelle, C. S., Runge, M. C., &amp; MacKenzie, D. I. (2002). The Use of Photographic Rates to Estimate Densities of Tigers and Other Cryptic Mammals: A Comment on Misleading Conclusions. &lt;i&gt;Animal Conservation, 5&lt;/i&gt;(2), 119-120. &lt;a target="_blank" href="https://doi.org/10.1017/s1367943002002160"&gt;{https://doi.org/10.1017/s1367943002002160}]{#jennelle_et_al_2002}&lt;br&gt;&lt;br&gt;</v>
      </c>
      <c r="O201" s="76" t="s">
        <v>3280</v>
      </c>
      <c r="P201" s="76" t="s">
        <v>1016</v>
      </c>
      <c r="Q201" s="76" t="str">
        <f t="shared" si="21"/>
        <v>{{ ref_intext_jennelle_et_al_2002 }}</v>
      </c>
      <c r="R201" s="76" t="str">
        <f t="shared" si="22"/>
        <v>{{ ref_bib_jennelle_et_al_2002 }}</v>
      </c>
      <c r="S201" s="76" t="str">
        <f t="shared" si="23"/>
        <v xml:space="preserve">    ref_intext_jennelle_et_al_2002: "[Jennelle et al., 2002](#jennelle_et_al_2002)"</v>
      </c>
      <c r="T201" s="76" t="str">
        <f t="shared" si="24"/>
        <v xml:space="preserve">    ref_intext_jennelle_et_al_2002: "Jennelle et al., 2002"</v>
      </c>
      <c r="U201" s="76" t="str">
        <f t="shared" si="25"/>
        <v xml:space="preserve">    ref_bib_jennelle_et_al_2002: "Jennelle, C. S., Runge, M. C., &amp; MacKenzie, D. I. (2002). The Use of Photographic Rates to Estimate Densities of Tigers and Other Cryptic Mammals: A Comment on Misleading Conclusions. *Animal Conservation, 5*(2), 119-120. &lt;https://doi.org/10.1017/s1367943002002160&gt;"</v>
      </c>
      <c r="V201" s="76"/>
    </row>
    <row r="202" spans="1:22" ht="15.75">
      <c r="A202" s="76"/>
      <c r="B202" s="90" t="b">
        <v>1</v>
      </c>
      <c r="C202" s="90" t="b">
        <v>0</v>
      </c>
      <c r="D202" s="90" t="b">
        <v>0</v>
      </c>
      <c r="E202" s="76" t="s">
        <v>2051</v>
      </c>
      <c r="F202" s="76" t="s">
        <v>3279</v>
      </c>
      <c r="G202" s="76" t="s">
        <v>3278</v>
      </c>
      <c r="H202" s="76" t="s">
        <v>3278</v>
      </c>
      <c r="I202" s="76" t="b">
        <v>1</v>
      </c>
      <c r="J202" s="78" t="s">
        <v>3277</v>
      </c>
      <c r="K202" s="77" t="str">
        <f t="shared" si="26"/>
        <v>[Jennrich, R. I., &amp; Turner, F. B. (1969). Measurement of non-circular home range. *Journal of Theoretical Biology, 22*(2), 227-237. &lt;https://doi.org/https://doi.org/10.1016/0022-5193(69)90002-2&gt;]{#jennrich_turner_1969}&lt;br&gt;&lt;br&gt;</v>
      </c>
      <c r="L202" s="78" t="s">
        <v>4112</v>
      </c>
      <c r="M202" s="76" t="s">
        <v>4163</v>
      </c>
      <c r="N202" s="77" t="str">
        <f t="shared" si="27"/>
        <v>[Jennrich, R. I., &amp; Turner, F. B. (1969). Measurement of non-circular home range. &lt;i&gt;Journal of Theoretical Biology, 22&lt;/i&gt;(2), 227-237. &lt;a target="_blank" href="https://doi.org/https://doi.org/10.1016/0022-5193(69)90002-2"&gt;{https://doi.org/https://doi.org/10.1016/0022-5193(69)90002-2}]{#jennrich_turner_1969}&lt;br&gt;&lt;br&gt;</v>
      </c>
      <c r="O202" s="76" t="s">
        <v>3276</v>
      </c>
      <c r="P202" s="76" t="s">
        <v>1016</v>
      </c>
      <c r="Q202" s="76" t="str">
        <f t="shared" si="21"/>
        <v>{{ ref_intext_jennrich_turner_1969 }}</v>
      </c>
      <c r="R202" s="76" t="str">
        <f t="shared" si="22"/>
        <v>{{ ref_bib_jennrich_turner_1969 }}</v>
      </c>
      <c r="S202" s="76" t="str">
        <f t="shared" si="23"/>
        <v xml:space="preserve">    ref_intext_jennrich_turner_1969: "[Jennrich &amp; Turner, 1969](#jennrich_turner_1969)"</v>
      </c>
      <c r="T202" s="76" t="str">
        <f t="shared" si="24"/>
        <v xml:space="preserve">    ref_intext_jennrich_turner_1969: "Jennrich &amp; Turner, 1969"</v>
      </c>
      <c r="U202" s="76" t="str">
        <f t="shared" si="25"/>
        <v xml:space="preserve">    ref_bib_jennrich_turner_1969: "Jennrich, R. I., &amp; Turner, F. B. (1969). Measurement of non-circular home range. *Journal of Theoretical Biology, 22*(2), 227-237. &lt;https://doi.org/https://doi.org/10.1016/0022-5193(69)90002-2&gt;"</v>
      </c>
      <c r="V202" s="76"/>
    </row>
    <row r="203" spans="1:22" ht="15.75">
      <c r="A203" s="76"/>
      <c r="B203" s="90"/>
      <c r="C203" s="90"/>
      <c r="D203" s="90"/>
      <c r="E203" s="76" t="s">
        <v>2051</v>
      </c>
      <c r="F203" s="76" t="s">
        <v>3275</v>
      </c>
      <c r="G203" s="77" t="s">
        <v>3274</v>
      </c>
      <c r="H203" s="77" t="s">
        <v>3274</v>
      </c>
      <c r="I203" s="76" t="b">
        <v>1</v>
      </c>
      <c r="J203" s="78" t="s">
        <v>3273</v>
      </c>
      <c r="K203" s="77" t="str">
        <f t="shared" si="26"/>
        <v>[Jenny, D. (1996). Spatial organization of leopards Panthera pardus in Taï National Park, Ivory Coast: Is rainforest habitat a ‘tropical haven’? *Journal of Zoology, 240*(3), 427-440. &lt;https://doi.org/10.1111/j.1469-7998.1996.tb05296.x&gt;]{#jenny_1996}&lt;br&gt;&lt;br&gt;</v>
      </c>
      <c r="L203" s="78" t="s">
        <v>4112</v>
      </c>
      <c r="M203" s="76" t="s">
        <v>4164</v>
      </c>
      <c r="N203" s="77" t="str">
        <f t="shared" si="27"/>
        <v>[Jenny, D. (1996). Spatial organization of leopards Panthera pardus in Taï National Park, Ivory Coast: Is rainforest habitat a ‘tropical haven’? &lt;i&gt;Journal of Zoology, 240&lt;/i&gt;(3), 427-440. &lt;a target="_blank" href="https://doi.org/10.1111/j.1469-7998.1996.tb05296.x"&gt;{https://doi.org/10.1111/j.1469-7998.1996.tb05296.x}]{#jenny_1996}&lt;br&gt;&lt;br&gt;</v>
      </c>
      <c r="O203" s="76" t="s">
        <v>3272</v>
      </c>
      <c r="P203" s="76" t="s">
        <v>1016</v>
      </c>
      <c r="Q203" s="76" t="str">
        <f t="shared" si="21"/>
        <v>{{ ref_intext_jenny_1996 }}</v>
      </c>
      <c r="R203" s="76" t="str">
        <f t="shared" si="22"/>
        <v>{{ ref_bib_jenny_1996 }}</v>
      </c>
      <c r="S203" s="76" t="str">
        <f t="shared" si="23"/>
        <v xml:space="preserve">    ref_intext_jenny_1996: "[Jenny, 1996](#jenny_1996)"</v>
      </c>
      <c r="T203" s="76" t="str">
        <f t="shared" si="24"/>
        <v xml:space="preserve">    ref_intext_jenny_1996: "Jenny, 1996"</v>
      </c>
      <c r="U203" s="76" t="str">
        <f t="shared" si="25"/>
        <v xml:space="preserve">    ref_bib_jenny_1996: "Jenny, D. (1996). Spatial organization of leopards Panthera pardus in Taï National Park, Ivory Coast: Is rainforest habitat a ‘tropical haven’? *Journal of Zoology, 240*(3), 427-440. &lt;https://doi.org/10.1111/j.1469-7998.1996.tb05296.x&gt;"</v>
      </c>
      <c r="V203" s="76"/>
    </row>
    <row r="204" spans="1:22" ht="15.75">
      <c r="A204" s="76"/>
      <c r="B204" s="90"/>
      <c r="C204" s="90"/>
      <c r="D204" s="90"/>
      <c r="E204" s="76" t="s">
        <v>2051</v>
      </c>
      <c r="F204" s="76" t="s">
        <v>3271</v>
      </c>
      <c r="G204" s="77" t="s">
        <v>3270</v>
      </c>
      <c r="H204" s="76" t="s">
        <v>3269</v>
      </c>
      <c r="I204" s="76" t="b">
        <v>1</v>
      </c>
      <c r="J204" s="78" t="s">
        <v>3268</v>
      </c>
      <c r="K204" s="77" t="str">
        <f t="shared" si="26"/>
        <v>[Jensen, P. O., Wirsing, A. J., &amp; Thornton, D. H. (2022). Using camera traps to estimate density of snowshoe hare ( Lepus americanus ): A keystone boreal forest herbivore. *Journal of Mammalogy, 103*(3), 693-710. &lt;https://doi.org/10.1093/jmammal/gyac009&gt;]{#jensen_et_al_2022}&lt;br&gt;&lt;br&gt;</v>
      </c>
      <c r="L204" s="78" t="s">
        <v>4112</v>
      </c>
      <c r="M204" s="76" t="s">
        <v>4165</v>
      </c>
      <c r="N204" s="77" t="str">
        <f t="shared" si="27"/>
        <v>[Jensen, P. O., Wirsing, A. J., &amp; Thornton, D. H. (2022). Using camera traps to estimate density of snowshoe hare ( Lepus americanus ): A keystone boreal forest herbivore. &lt;i&gt;Journal of Mammalogy, 103&lt;/i&gt;(3), 693-710. &lt;a target="_blank" href="https://doi.org/10.1093/jmammal/gyac009"&gt;{https://doi.org/10.1093/jmammal/gyac009}]{#jensen_et_al_2022}&lt;br&gt;&lt;br&gt;</v>
      </c>
      <c r="O204" s="76" t="s">
        <v>3267</v>
      </c>
      <c r="P204" s="76" t="s">
        <v>1016</v>
      </c>
      <c r="Q204" s="76" t="str">
        <f t="shared" si="21"/>
        <v>{{ ref_intext_jensen_et_al_2022 }}</v>
      </c>
      <c r="R204" s="76" t="str">
        <f t="shared" si="22"/>
        <v>{{ ref_bib_jensen_et_al_2022 }}</v>
      </c>
      <c r="S204" s="76" t="str">
        <f t="shared" si="23"/>
        <v xml:space="preserve">    ref_intext_jensen_et_al_2022: "[Jensen et al., 2022](#jensen_et_al_2022)"</v>
      </c>
      <c r="T204" s="76" t="str">
        <f t="shared" si="24"/>
        <v xml:space="preserve">    ref_intext_jensen_et_al_2022: "Jensen et al., 2022"</v>
      </c>
      <c r="U204" s="76" t="str">
        <f t="shared" si="25"/>
        <v xml:space="preserve">    ref_bib_jensen_et_al_2022: "Jensen, P. O., Wirsing, A. J., &amp; Thornton, D. H. (2022). Using camera traps to estimate density of snowshoe hare ( Lepus americanus ): A keystone boreal forest herbivore. *Journal of Mammalogy, 103*(3), 693-710. &lt;https://doi.org/10.1093/jmammal/gyac009&gt;"</v>
      </c>
      <c r="V204" s="76"/>
    </row>
    <row r="205" spans="1:22" ht="15.75">
      <c r="A205" s="76"/>
      <c r="B205" s="90" t="b">
        <v>0</v>
      </c>
      <c r="C205" s="90" t="b">
        <v>0</v>
      </c>
      <c r="D205" s="90" t="s">
        <v>2140</v>
      </c>
      <c r="E205" s="76" t="s">
        <v>2051</v>
      </c>
      <c r="F205" s="76" t="s">
        <v>3266</v>
      </c>
      <c r="G205" s="76" t="s">
        <v>3265</v>
      </c>
      <c r="H205" s="76" t="s">
        <v>3265</v>
      </c>
      <c r="I205" s="76" t="b">
        <v>1</v>
      </c>
      <c r="J205" s="78" t="s">
        <v>3264</v>
      </c>
      <c r="K205" s="77" t="str">
        <f t="shared" si="26"/>
        <v>[Jiménez, J., C. Augustine, B., Linden, D. W., B. Chandler, R., &amp; Royle, J. A. (2021). Spatial capture-recapture with random thinning for unidentified encounters. *Ecology and Evolution, 11*, 1187-1198. &lt;https://doi.org/10.1002/ece3.7091&gt;]{#jimenez_et_al_2021}&lt;br&gt;&lt;br&gt;</v>
      </c>
      <c r="L205" s="78" t="s">
        <v>4112</v>
      </c>
      <c r="M205" s="76" t="s">
        <v>4166</v>
      </c>
      <c r="N205" s="77" t="str">
        <f t="shared" si="27"/>
        <v>[Jiménez, J., C. Augustine, B., Linden, D. W., B. Chandler, R., &amp; Royle, J. A. (2021). Spatial capture-recapture with random thinning for unidentified encounters. &lt;i&gt;Ecology and Evolution, 11&lt;/i&gt;, 1187-1198. &lt;a target="_blank" href="https://doi.org/10.1002/ece3.7091"&gt;{https://doi.org/10.1002/ece3.7091}]{#jimenez_et_al_2021}&lt;br&gt;&lt;br&gt;</v>
      </c>
      <c r="O205" s="76" t="s">
        <v>3263</v>
      </c>
      <c r="P205" s="76" t="s">
        <v>1016</v>
      </c>
      <c r="Q205" s="76" t="str">
        <f t="shared" si="21"/>
        <v>{{ ref_intext_jimenez_et_al_2021 }}</v>
      </c>
      <c r="R205" s="76" t="str">
        <f t="shared" si="22"/>
        <v>{{ ref_bib_jimenez_et_al_2021 }}</v>
      </c>
      <c r="S205" s="76" t="str">
        <f t="shared" si="23"/>
        <v xml:space="preserve">    ref_intext_jimenez_et_al_2021: "[Jiménez et al., 2021](#jimenez_et_al_2021)"</v>
      </c>
      <c r="T205" s="76" t="str">
        <f t="shared" si="24"/>
        <v xml:space="preserve">    ref_intext_jimenez_et_al_2021: "Jiménez et al., 2021"</v>
      </c>
      <c r="U205" s="76" t="str">
        <f t="shared" si="25"/>
        <v xml:space="preserve">    ref_bib_jimenez_et_al_2021: "Jiménez, J., C. Augustine, B., Linden, D. W., B. Chandler, R., &amp; Royle, J. A. (2021). Spatial capture-recapture with random thinning for unidentified encounters. *Ecology and Evolution, 11*, 1187-1198. &lt;https://doi.org/10.1002/ece3.7091&gt;"</v>
      </c>
      <c r="V205" s="76"/>
    </row>
    <row r="206" spans="1:22" ht="15.75">
      <c r="A206" s="76"/>
      <c r="B206" s="90" t="b">
        <v>0</v>
      </c>
      <c r="C206" s="90" t="b">
        <v>0</v>
      </c>
      <c r="D206" s="90"/>
      <c r="E206" s="76" t="s">
        <v>2092</v>
      </c>
      <c r="F206" s="76" t="s">
        <v>3262</v>
      </c>
      <c r="G206" s="76" t="s">
        <v>3261</v>
      </c>
      <c r="H206" s="76" t="s">
        <v>3261</v>
      </c>
      <c r="I206" s="76" t="b">
        <v>1</v>
      </c>
      <c r="J206" s="78" t="s">
        <v>3260</v>
      </c>
      <c r="K206" s="77" t="str">
        <f t="shared" si="26"/>
        <v>[JNCC (2022, Mar 29). *Introduction to Distance Sampling Video 1* [Video]. YouTube. &lt;https://www.youtube.com/watch?v=u8crevEd3yI&gt;]{#jncc_2022}&lt;br&gt;&lt;br&gt;</v>
      </c>
      <c r="L206" s="78" t="s">
        <v>4112</v>
      </c>
      <c r="M206" s="76" t="s">
        <v>4167</v>
      </c>
      <c r="N206" s="77" t="str">
        <f t="shared" si="27"/>
        <v>[JNCC (2022, Mar 29). &lt;i&gt;Introduction to Distance Sampling Video 1&lt;/i&gt; [Video]. YouTube. &lt;a target="_blank" href="https://www.youtube.com/watch?v=u8crevEd3yI"&gt;{https://www.youtube.com/watch?v=u8crevEd3yI}]{#jncc_2022}&lt;br&gt;&lt;br&gt;</v>
      </c>
      <c r="O206" s="76" t="s">
        <v>3258</v>
      </c>
      <c r="P206" s="76" t="s">
        <v>3259</v>
      </c>
      <c r="Q206" s="76" t="str">
        <f t="shared" si="21"/>
        <v>{{ ref_intext_jncc_2022 }}</v>
      </c>
      <c r="R206" s="76" t="str">
        <f t="shared" si="22"/>
        <v>{{ ref_bib_jncc_2022 }}</v>
      </c>
      <c r="S206" s="76" t="str">
        <f t="shared" si="23"/>
        <v xml:space="preserve">    ref_intext_jncc_2022: "[JNCC, 2022](#jncc_2022)"</v>
      </c>
      <c r="T206" s="76" t="str">
        <f t="shared" si="24"/>
        <v xml:space="preserve">    ref_intext_jncc_2022: "JNCC, 2022"</v>
      </c>
      <c r="U206" s="76" t="str">
        <f t="shared" si="25"/>
        <v xml:space="preserve">    ref_bib_jncc_2022: "JNCC (2022, Mar 29). *Introduction to Distance Sampling Video 1* [Video]. YouTube. &lt;https://www.youtube.com/watch?v=u8crevEd3yI&gt;"</v>
      </c>
      <c r="V206" s="76"/>
    </row>
    <row r="207" spans="1:22" ht="15.75">
      <c r="A207" s="76"/>
      <c r="B207" s="90" t="b">
        <v>1</v>
      </c>
      <c r="C207" s="90" t="b">
        <v>0</v>
      </c>
      <c r="D207" s="90" t="b">
        <v>0</v>
      </c>
      <c r="E207" s="76" t="s">
        <v>2051</v>
      </c>
      <c r="F207" s="76" t="s">
        <v>3257</v>
      </c>
      <c r="G207" s="76" t="s">
        <v>3256</v>
      </c>
      <c r="H207" s="76" t="s">
        <v>3255</v>
      </c>
      <c r="I207" s="76" t="b">
        <v>1</v>
      </c>
      <c r="J207" s="78" t="s">
        <v>3254</v>
      </c>
      <c r="K207" s="77" t="str">
        <f t="shared" si="26"/>
        <v>[Johanns, P, Haucke, T., &amp; Steinhage, V. (2022) Automated Distance Estimation and Animal Tracking for Wildlife Camera Trapping. *Ecological Informatics, 70,* arXiv:2202. 04613. &lt;https://doi.org/10.48550/arXiv.2202.04613&gt;]{#johanns_et_al_2022}&lt;br&gt;&lt;br&gt;</v>
      </c>
      <c r="L207" s="78" t="s">
        <v>4112</v>
      </c>
      <c r="M207" s="76" t="s">
        <v>4168</v>
      </c>
      <c r="N207" s="77" t="str">
        <f t="shared" si="27"/>
        <v>[Johanns, P, Haucke, T., &amp; Steinhage, V. (2022) Automated Distance Estimation and Animal Tracking for Wildlife Camera Trapping. &lt;i&gt;Ecological Informatics, 70,&lt;/i&gt; arXiv:2202. 04613. &lt;a target="_blank" href="https://doi.org/10.48550/arXiv.2202.04613"&gt;{https://doi.org/10.48550/arXiv.2202.04613}]{#johanns_et_al_2022}&lt;br&gt;&lt;br&gt;</v>
      </c>
      <c r="O207" s="76" t="s">
        <v>3253</v>
      </c>
      <c r="P207" s="76" t="s">
        <v>1016</v>
      </c>
      <c r="Q207" s="76" t="str">
        <f t="shared" si="21"/>
        <v>{{ ref_intext_johanns_et_al_2022 }}</v>
      </c>
      <c r="R207" s="76" t="str">
        <f t="shared" si="22"/>
        <v>{{ ref_bib_johanns_et_al_2022 }}</v>
      </c>
      <c r="S207" s="76" t="str">
        <f t="shared" si="23"/>
        <v xml:space="preserve">    ref_intext_johanns_et_al_2022: "[Johanns et al., 2022](#johanns_et_al_2022)"</v>
      </c>
      <c r="T207" s="76" t="str">
        <f t="shared" si="24"/>
        <v xml:space="preserve">    ref_intext_johanns_et_al_2022: "Johanns et al., 2022"</v>
      </c>
      <c r="U207" s="76" t="str">
        <f t="shared" si="25"/>
        <v xml:space="preserve">    ref_bib_johanns_et_al_2022: "Johanns, P, Haucke, T., &amp; Steinhage, V. (2022) Automated Distance Estimation and Animal Tracking for Wildlife Camera Trapping. *Ecological Informatics, 70,* arXiv:2202. 04613. &lt;https://doi.org/10.48550/arXiv.2202.04613&gt;"</v>
      </c>
      <c r="V207" s="76"/>
    </row>
    <row r="208" spans="1:22" ht="15.75">
      <c r="A208" s="76"/>
      <c r="B208" s="90"/>
      <c r="C208" s="90"/>
      <c r="D208" s="90"/>
      <c r="E208" s="76" t="s">
        <v>2051</v>
      </c>
      <c r="F208" s="76" t="s">
        <v>3252</v>
      </c>
      <c r="G208" s="77" t="s">
        <v>3251</v>
      </c>
      <c r="H208" s="77" t="s">
        <v>3251</v>
      </c>
      <c r="I208" s="76" t="b">
        <v>1</v>
      </c>
      <c r="J208" s="78" t="s">
        <v>3250</v>
      </c>
      <c r="K208" s="77" t="str">
        <f t="shared" si="26"/>
        <v>[Johnson, D. H. (1980). The Comparison of Usage and Availability Measurements for Evaluating Resource Preference. *Ecology, 61*(1), 65-71. &lt;https://doi.org/10.2307/1937156&gt;]{#johnson_2008}&lt;br&gt;&lt;br&gt;</v>
      </c>
      <c r="L208" s="78" t="s">
        <v>4112</v>
      </c>
      <c r="M208" s="76" t="s">
        <v>4169</v>
      </c>
      <c r="N208" s="77" t="str">
        <f t="shared" si="27"/>
        <v>[Johnson, D. H. (1980). The Comparison of Usage and Availability Measurements for Evaluating Resource Preference. &lt;i&gt;Ecology, 61&lt;/i&gt;(1), 65-71. &lt;a target="_blank" href="https://doi.org/10.2307/1937156"&gt;{https://doi.org/10.2307/1937156}]{#johnson_2008}&lt;br&gt;&lt;br&gt;</v>
      </c>
      <c r="O208" s="76" t="s">
        <v>3249</v>
      </c>
      <c r="P208" s="76" t="s">
        <v>1016</v>
      </c>
      <c r="Q208" s="76" t="str">
        <f t="shared" si="21"/>
        <v>{{ ref_intext_johnson_2008 }}</v>
      </c>
      <c r="R208" s="76" t="str">
        <f t="shared" si="22"/>
        <v>{{ ref_bib_johnson_2008 }}</v>
      </c>
      <c r="S208" s="76" t="str">
        <f t="shared" si="23"/>
        <v xml:space="preserve">    ref_intext_johnson_2008: "[Johnson, 1980](#johnson_2008)"</v>
      </c>
      <c r="T208" s="76" t="str">
        <f t="shared" si="24"/>
        <v xml:space="preserve">    ref_intext_johnson_2008: "Johnson, 1980"</v>
      </c>
      <c r="U208" s="76" t="str">
        <f t="shared" si="25"/>
        <v xml:space="preserve">    ref_bib_johnson_2008: "Johnson, D. H. (1980). The Comparison of Usage and Availability Measurements for Evaluating Resource Preference. *Ecology, 61*(1), 65-71. &lt;https://doi.org/10.2307/1937156&gt;"</v>
      </c>
      <c r="V208" s="76"/>
    </row>
    <row r="209" spans="1:22" ht="15.75">
      <c r="A209" s="76"/>
      <c r="B209" s="90"/>
      <c r="C209" s="90"/>
      <c r="D209" s="90"/>
      <c r="E209" s="76" t="s">
        <v>2051</v>
      </c>
      <c r="F209" s="76" t="s">
        <v>3248</v>
      </c>
      <c r="G209" s="76" t="s">
        <v>3247</v>
      </c>
      <c r="H209" s="76"/>
      <c r="I209" s="76" t="b">
        <v>1</v>
      </c>
      <c r="J209" s="78" t="s">
        <v>3246</v>
      </c>
      <c r="K209" s="77" t="str">
        <f t="shared" si="26"/>
        <v>[Jones,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*Ecology, 90*(9), 2648-2648. &lt;https://doi.org/10.1890/08-1494.1&gt;]{#jones_et_al_2009}&lt;br&gt;&lt;br&gt;</v>
      </c>
      <c r="L209" s="78" t="s">
        <v>4112</v>
      </c>
      <c r="M209" s="76" t="s">
        <v>4170</v>
      </c>
      <c r="N209" s="77" t="str">
        <f t="shared" si="27"/>
        <v>[Jones,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&lt;i&gt;Ecology, 90&lt;/i&gt;(9), 2648-2648. &lt;a target="_blank" href="https://doi.org/10.1890/08-1494.1"&gt;{https://doi.org/10.1890/08-1494.1}]{#jones_et_al_2009}&lt;br&gt;&lt;br&gt;</v>
      </c>
      <c r="O209" s="76" t="s">
        <v>3245</v>
      </c>
      <c r="P209" s="76" t="s">
        <v>1016</v>
      </c>
      <c r="Q209" s="76" t="str">
        <f t="shared" si="21"/>
        <v>{{ ref_intext_jones_et_al_2009 }}</v>
      </c>
      <c r="R209" s="76" t="str">
        <f t="shared" si="22"/>
        <v>{{ ref_bib_jones_et_al_2009 }}</v>
      </c>
      <c r="S209" s="76" t="str">
        <f t="shared" si="23"/>
        <v xml:space="preserve">    ref_intext_jones_et_al_2009: "[Jones et al., 2009](#jones_et_al_2009)"</v>
      </c>
      <c r="T209" s="76" t="str">
        <f t="shared" si="24"/>
        <v xml:space="preserve">    ref_intext_jones_et_al_2009: "Jones et al., 2009"</v>
      </c>
      <c r="U209" s="76" t="str">
        <f t="shared" si="25"/>
        <v xml:space="preserve">    ref_bib_jones_et_al_2009: "Jones, K. E., Bielby, J., Cardillo, M., Fritz, S. A., O’Dell, J., Orme, C. D. L., Safi, K., Sechrest, W., Boakes, E. H., Carbone, C., Connolly, C., Cutts, M. J., Foster, J. K., Grenyer, R., Habib, M., Plaster, C. A., Price, S. A., Rigby, E. A., Rist, J., … Purvis, A. (2009). PanTHERIA: a species-level database of life history, ecology, and geography of extant and recently extinct mammals. *Ecology, 90*(9), 2648-2648. &lt;https://doi.org/10.1890/08-1494.1&gt;"</v>
      </c>
      <c r="V209" s="76"/>
    </row>
    <row r="210" spans="1:22" ht="15.75">
      <c r="A210" s="76"/>
      <c r="B210" s="90" t="b">
        <v>1</v>
      </c>
      <c r="C210" s="90" t="b">
        <v>0</v>
      </c>
      <c r="D210" s="90" t="b">
        <v>0</v>
      </c>
      <c r="E210" s="76" t="s">
        <v>2086</v>
      </c>
      <c r="F210" s="76" t="s">
        <v>3244</v>
      </c>
      <c r="G210" s="76" t="s">
        <v>3243</v>
      </c>
      <c r="H210" s="76" t="s">
        <v>3243</v>
      </c>
      <c r="I210" s="76" t="b">
        <v>1</v>
      </c>
      <c r="J210" s="78" t="s">
        <v>3242</v>
      </c>
      <c r="K210" s="77" t="str">
        <f t="shared" si="26"/>
        <v>[Junker, J., Kühl, H., Orth, L., Smith, R., Petrovan, S., &amp; Sutherland, W. (2021). *7. Primate Conservation.* In (pp. 435-486). &lt;https://doi.org/10.11647/obp.0267.07&gt;]{#junker_et_al_2021}&lt;br&gt;&lt;br&gt;</v>
      </c>
      <c r="L210" s="78" t="s">
        <v>4112</v>
      </c>
      <c r="M210" s="76" t="s">
        <v>4171</v>
      </c>
      <c r="N210" s="77" t="str">
        <f t="shared" si="27"/>
        <v>[Junker, J., Kühl, H., Orth, L., Smith, R., Petrovan, S., &amp; Sutherland, W. (2021). &lt;i&gt;7. Primate Conservation.&lt;/i&gt; (pp. 435-486). &lt;a target="_blank" href="https://doi.org/10.11647/obp.0267.07"&gt;{https://doi.org/10.11647/obp.0267.07}]{#junker_et_al_2021}&lt;br&gt;&lt;br&gt;</v>
      </c>
      <c r="O210" s="76" t="s">
        <v>3241</v>
      </c>
      <c r="P210" s="76" t="s">
        <v>1016</v>
      </c>
      <c r="Q210" s="76" t="str">
        <f t="shared" si="21"/>
        <v>{{ ref_intext_junker_et_al_2021 }}</v>
      </c>
      <c r="R210" s="76" t="str">
        <f t="shared" si="22"/>
        <v>{{ ref_bib_junker_et_al_2021 }}</v>
      </c>
      <c r="S210" s="76" t="str">
        <f t="shared" si="23"/>
        <v xml:space="preserve">    ref_intext_junker_et_al_2021: "[Junker et al., 2021](#junker_et_al_2021)"</v>
      </c>
      <c r="T210" s="76" t="str">
        <f t="shared" si="24"/>
        <v xml:space="preserve">    ref_intext_junker_et_al_2021: "Junker et al., 2021"</v>
      </c>
      <c r="U210" s="76" t="str">
        <f t="shared" si="25"/>
        <v xml:space="preserve">    ref_bib_junker_et_al_2021: "Junker, J., Kühl, H., Orth, L., Smith, R., Petrovan, S., &amp; Sutherland, W. (2021). *7. Primate Conservation.* In (pp. 435-486). &lt;https://doi.org/10.11647/obp.0267.07&gt;"</v>
      </c>
      <c r="V210" s="76"/>
    </row>
    <row r="211" spans="1:22" ht="15.75">
      <c r="A211" s="76"/>
      <c r="B211" s="90" t="b">
        <v>1</v>
      </c>
      <c r="C211" s="90" t="b">
        <v>0</v>
      </c>
      <c r="D211" s="90" t="b">
        <v>0</v>
      </c>
      <c r="E211" s="76" t="s">
        <v>2051</v>
      </c>
      <c r="F211" s="76" t="s">
        <v>3240</v>
      </c>
      <c r="G211" s="76" t="s">
        <v>3239</v>
      </c>
      <c r="H211" s="76" t="s">
        <v>3239</v>
      </c>
      <c r="I211" s="76" t="b">
        <v>1</v>
      </c>
      <c r="J211" s="78" t="s">
        <v>3238</v>
      </c>
      <c r="K211" s="77" t="str">
        <f t="shared" si="26"/>
        <v>[Karanth, K. U. (1995). Estimating tiger Panthera tigris populations from camera-trap data using capture-recapture models. *Biological Conservation, 71*(3), 333-338. &lt;https://doi.org/10.1016/0006-3207(94)00057-W&gt;]{#karanth_1995}&lt;br&gt;&lt;br&gt;</v>
      </c>
      <c r="L211" s="78" t="s">
        <v>4112</v>
      </c>
      <c r="M211" s="76" t="s">
        <v>4172</v>
      </c>
      <c r="N211" s="77" t="str">
        <f t="shared" si="27"/>
        <v>[Karanth, K. U. (1995). Estimating tiger Panthera tigris populations from camera-trap data using capture-recapture models. &lt;i&gt;Biological Conservation, 71&lt;/i&gt;(3), 333-338. &lt;a target="_blank" href="https://doi.org/10.1016/0006-3207(94)00057-W"&gt;{https://doi.org/10.1016/0006-3207(94)00057-W}]{#karanth_1995}&lt;br&gt;&lt;br&gt;</v>
      </c>
      <c r="O211" s="76" t="s">
        <v>3237</v>
      </c>
      <c r="P211" s="76" t="s">
        <v>1016</v>
      </c>
      <c r="Q211" s="76" t="str">
        <f t="shared" si="21"/>
        <v>{{ ref_intext_karanth_1995 }}</v>
      </c>
      <c r="R211" s="76" t="str">
        <f t="shared" si="22"/>
        <v>{{ ref_bib_karanth_1995 }}</v>
      </c>
      <c r="S211" s="76" t="str">
        <f t="shared" si="23"/>
        <v xml:space="preserve">    ref_intext_karanth_1995: "[Karanth, 1995](#karanth_1995)"</v>
      </c>
      <c r="T211" s="76" t="str">
        <f t="shared" si="24"/>
        <v xml:space="preserve">    ref_intext_karanth_1995: "Karanth, 1995"</v>
      </c>
      <c r="U211" s="76" t="str">
        <f t="shared" si="25"/>
        <v xml:space="preserve">    ref_bib_karanth_1995: "Karanth, K. U. (1995). Estimating tiger Panthera tigris populations from camera-trap data using capture-recapture models. *Biological Conservation, 71*(3), 333-338. &lt;https://doi.org/10.1016/0006-3207(94)00057-W&gt;"</v>
      </c>
      <c r="V211" s="76"/>
    </row>
    <row r="212" spans="1:22" ht="15.75">
      <c r="A212" s="76"/>
      <c r="B212" s="90" t="b">
        <v>1</v>
      </c>
      <c r="C212" s="90" t="b">
        <v>0</v>
      </c>
      <c r="D212" s="90" t="b">
        <v>0</v>
      </c>
      <c r="E212" s="76" t="s">
        <v>2051</v>
      </c>
      <c r="F212" s="76" t="s">
        <v>3228</v>
      </c>
      <c r="G212" s="76" t="s">
        <v>3227</v>
      </c>
      <c r="H212" s="76" t="s">
        <v>3227</v>
      </c>
      <c r="I212" s="76" t="b">
        <v>1</v>
      </c>
      <c r="J212" s="78" t="s">
        <v>3226</v>
      </c>
      <c r="K212" s="77" t="str">
        <f t="shared" si="26"/>
        <v>[Karanth, K. U., &amp; Nichols, J. D. (1998). Estimation of tiger densities in India using photographic captures and recaptures. *Ecology, 79*(8), 2852-2862. &lt;https://doi.org/10.1890/0012-9658(1998)079[2852:EOTDII]2.0.CO;2&gt;]{#karanth_nichols_1998}&lt;br&gt;&lt;br&gt;</v>
      </c>
      <c r="L212" s="78" t="s">
        <v>4112</v>
      </c>
      <c r="M212" s="76" t="s">
        <v>4173</v>
      </c>
      <c r="N212" s="77" t="str">
        <f t="shared" si="27"/>
        <v>[Karanth, K. U., &amp; Nichols, J. D. (1998). Estimation of tiger densities in India using photographic captures and recaptures. &lt;i&gt;Ecology&lt;i&gt;, &lt;i&gt;79&lt;/i&gt;(8), 2852-2862. &lt;a target="_blank" href="https://doi.org/10.1890/0012-9658(1998)079[2852:EOTDII]2.0.CO;2"&gt;{https://doi.org/10.1890/0012-9658(1998)079[2852:EOTDII]2.0.CO;2}]{#karanth_nichols_1998}&lt;br&gt;&lt;br&gt;</v>
      </c>
      <c r="O212" s="76" t="s">
        <v>3225</v>
      </c>
      <c r="P212" s="76" t="s">
        <v>1016</v>
      </c>
      <c r="Q212" s="76" t="str">
        <f t="shared" si="21"/>
        <v>{{ ref_intext_karanth_nichols_1998 }}</v>
      </c>
      <c r="R212" s="76" t="str">
        <f t="shared" si="22"/>
        <v>{{ ref_bib_karanth_nichols_1998 }}</v>
      </c>
      <c r="S212" s="76" t="str">
        <f t="shared" si="23"/>
        <v xml:space="preserve">    ref_intext_karanth_nichols_1998: "[Karanth &amp; Nichols, 1998](#karanth_nichols_1998)"</v>
      </c>
      <c r="T212" s="76" t="str">
        <f t="shared" si="24"/>
        <v xml:space="preserve">    ref_intext_karanth_nichols_1998: "Karanth &amp; Nichols, 1998"</v>
      </c>
      <c r="U212" s="76" t="str">
        <f t="shared" si="25"/>
        <v xml:space="preserve">    ref_bib_karanth_nichols_1998: "Karanth, K. U., &amp; Nichols, J. D. (1998). Estimation of tiger densities in India using photographic captures and recaptures. *Ecology, 79*(8), 2852-2862. &lt;https://doi.org/10.1890/0012-9658(1998)079[2852:EOTDII]2.0.CO;2&gt;"</v>
      </c>
      <c r="V212" s="76"/>
    </row>
    <row r="213" spans="1:22" ht="15.75">
      <c r="A213" s="76"/>
      <c r="B213" s="90" t="b">
        <v>1</v>
      </c>
      <c r="C213" s="90" t="b">
        <v>0</v>
      </c>
      <c r="D213" s="90" t="b">
        <v>0</v>
      </c>
      <c r="E213" s="76" t="s">
        <v>2051</v>
      </c>
      <c r="F213" s="76" t="s">
        <v>3232</v>
      </c>
      <c r="G213" s="76" t="s">
        <v>3231</v>
      </c>
      <c r="H213" s="76" t="s">
        <v>3230</v>
      </c>
      <c r="I213" s="76" t="b">
        <v>1</v>
      </c>
      <c r="J213" s="78" t="s">
        <v>3229</v>
      </c>
      <c r="K213" s="77" t="str">
        <f t="shared" si="26"/>
        <v>[Karanth, K. U., Nichols, J. D., &amp; Kumar, N. S. (2011). Estimating tiger abundance from camera trap data: field Surveys and analytical issues. In A. F. O'Connell, J. D. Nichols, &amp; K. U. Karanth (Eds.), *Camera Traps In Animal Ecology: Methods and Analyses* (pp. 9-117). Springer. &lt;https://doi.org/10.1007/978-4-431-99495-4&gt;]{#karanth_et_al_2011}&lt;br&gt;&lt;br&gt;</v>
      </c>
      <c r="L213" s="78" t="s">
        <v>4112</v>
      </c>
      <c r="M213" s="76" t="s">
        <v>4174</v>
      </c>
      <c r="N213" s="77" t="str">
        <f t="shared" si="27"/>
        <v>[Karanth, K. U., Nichols, J. D., &amp; Kumar, N. S. (2011). Estimating tiger abundance from camera trap data: field Surveys and analytical issues. In A. F. O'Connell, J. D. Nichols, &amp; K. U. Karanth (Eds.), &lt;i&gt;Camera Traps In Animal Ecology: Methods and Analyses&lt;/i&gt; (pp. 9-117). Springer. &lt;a target="_blank" href="https://doi.org/10.1007/978-4-431-99495-4"&gt;{https://doi.org/10.1007/978-4-431-99495-4}]{#karanth_et_al_2011}&lt;br&gt;&lt;br&gt;</v>
      </c>
      <c r="O213" s="76" t="s">
        <v>2800</v>
      </c>
      <c r="P213" s="76" t="s">
        <v>1016</v>
      </c>
      <c r="Q213" s="76" t="str">
        <f t="shared" si="21"/>
        <v>{{ ref_intext_karanth_et_al_2011 }}</v>
      </c>
      <c r="R213" s="76" t="str">
        <f t="shared" si="22"/>
        <v>{{ ref_bib_karanth_et_al_2011 }}</v>
      </c>
      <c r="S213" s="76" t="str">
        <f t="shared" si="23"/>
        <v xml:space="preserve">    ref_intext_karanth_et_al_2011: "[Karanth et al., 2011](#karanth_et_al_2011)"</v>
      </c>
      <c r="T213" s="76" t="str">
        <f t="shared" si="24"/>
        <v xml:space="preserve">    ref_intext_karanth_et_al_2011: "Karanth et al., 2011"</v>
      </c>
      <c r="U213" s="76" t="str">
        <f t="shared" si="25"/>
        <v xml:space="preserve">    ref_bib_karanth_et_al_2011: "Karanth, K. U., Nichols, J. D., &amp; Kumar, N. S. (2011). Estimating tiger abundance from camera trap data: field Surveys and analytical issues. In A. F. O'Connell, J. D. Nichols, &amp; K. U. Karanth (Eds.), *Camera Traps In Animal Ecology: Methods and Analyses* (pp. 9-117). Springer. &lt;https://doi.org/10.1007/978-4-431-99495-4&gt;"</v>
      </c>
      <c r="V213" s="76"/>
    </row>
    <row r="214" spans="1:22" ht="15.75">
      <c r="A214" s="76"/>
      <c r="B214" s="90" t="b">
        <v>1</v>
      </c>
      <c r="C214" s="90" t="b">
        <v>1</v>
      </c>
      <c r="D214" s="90" t="b">
        <v>0</v>
      </c>
      <c r="E214" s="76" t="s">
        <v>2051</v>
      </c>
      <c r="F214" s="76" t="s">
        <v>3236</v>
      </c>
      <c r="G214" s="76" t="s">
        <v>3235</v>
      </c>
      <c r="H214" s="76" t="s">
        <v>3235</v>
      </c>
      <c r="I214" s="76" t="b">
        <v>1</v>
      </c>
      <c r="J214" s="78" t="s">
        <v>3234</v>
      </c>
      <c r="K214" s="77" t="str">
        <f t="shared" si="26"/>
        <v>[Karanth, K. U., Nichols, J. D., Kumar, N. S., &amp; Hines, J. E. (2006). Assessing Tiger Population Dynamics Using Photographic Capture-Recapture Sampling. *Ecology, 87*(11), 2925-2937. &lt;https://doi.org/10.1890/0012-9658(2006)87[2925:ATPDUP]2.0.CO;2&gt;]{#karanth_et_al_2006}&lt;br&gt;&lt;br&gt;</v>
      </c>
      <c r="L214" s="78" t="s">
        <v>4112</v>
      </c>
      <c r="M214" s="76" t="s">
        <v>4175</v>
      </c>
      <c r="N214" s="77" t="str">
        <f t="shared" si="27"/>
        <v>[Karanth, K. U., Nichols, J. D., Kumar, N. S., &amp; Hines, J. E. (2006). Assessing Tiger Population Dynamics Using Photographic Capture-Recapture Sampling. &lt;i&gt;Ecology, 87&lt;/i&gt;(11), 2925-2937. &lt;a target="_blank" href="https://doi.org/10.1890/0012-9658(2006)87[2925:ATPDUP]2.0.CO;2"&gt;{https://doi.org/10.1890/0012-9658(2006)87[2925:ATPDUP]2.0.CO;2}]{#karanth_et_al_2006}&lt;br&gt;&lt;br&gt;</v>
      </c>
      <c r="O214" s="76" t="s">
        <v>3233</v>
      </c>
      <c r="P214" s="76" t="s">
        <v>1016</v>
      </c>
      <c r="Q214" s="76" t="str">
        <f t="shared" si="21"/>
        <v>{{ ref_intext_karanth_et_al_2006 }}</v>
      </c>
      <c r="R214" s="76" t="str">
        <f t="shared" si="22"/>
        <v>{{ ref_bib_karanth_et_al_2006 }}</v>
      </c>
      <c r="S214" s="76" t="str">
        <f t="shared" si="23"/>
        <v xml:space="preserve">    ref_intext_karanth_et_al_2006: "[Karanth et al., 2006](#karanth_et_al_2006)"</v>
      </c>
      <c r="T214" s="76" t="str">
        <f t="shared" si="24"/>
        <v xml:space="preserve">    ref_intext_karanth_et_al_2006: "Karanth et al., 2006"</v>
      </c>
      <c r="U214" s="76" t="str">
        <f t="shared" si="25"/>
        <v xml:space="preserve">    ref_bib_karanth_et_al_2006: "Karanth, K. U., Nichols, J. D., Kumar, N. S., &amp; Hines, J. E. (2006). Assessing Tiger Population Dynamics Using Photographic Capture-Recapture Sampling. *Ecology, 87*(11), 2925-2937. &lt;https://doi.org/10.1890/0012-9658(2006)87[2925:ATPDUP]2.0.CO;2&gt;"</v>
      </c>
      <c r="V214" s="76"/>
    </row>
    <row r="215" spans="1:22" ht="15.75">
      <c r="A215" s="76"/>
      <c r="B215" s="90" t="b">
        <v>0</v>
      </c>
      <c r="C215" s="90" t="b">
        <v>0</v>
      </c>
      <c r="D215" s="90"/>
      <c r="E215" s="76" t="s">
        <v>2051</v>
      </c>
      <c r="F215" s="76" t="s">
        <v>3224</v>
      </c>
      <c r="G215" s="76" t="s">
        <v>3223</v>
      </c>
      <c r="H215" s="76" t="s">
        <v>3223</v>
      </c>
      <c r="I215" s="76" t="b">
        <v>1</v>
      </c>
      <c r="J215" s="78" t="s">
        <v>3222</v>
      </c>
      <c r="K215" s="77" t="str">
        <f t="shared" si="26"/>
        <v>[Kavčić, K., Palencia, P., Apollonio, M., Vicente, J., &amp; Šprem, N. (2021). Random encounter model to estimate density of mountain-dwelling ungulate. *European Journal of Wildlife Research, 67*(5), 87. &lt;https://doi.org/10.1007/s10344-021-01530-1&gt;]{#kavcic_et_al_2021}&lt;br&gt;&lt;br&gt;</v>
      </c>
      <c r="L215" s="78" t="s">
        <v>4112</v>
      </c>
      <c r="M215" s="76" t="s">
        <v>4176</v>
      </c>
      <c r="N215" s="77" t="str">
        <f t="shared" si="27"/>
        <v>[Kavčić, K., Palencia, P., Apollonio, M., Vicente, J., &amp; Šprem, N. (2021). Random encounter model to estimate density of mountain-dwelling ungulate. &lt;i&gt;European Journal of Wildlife Research, 67&lt;/i&gt;(5), 87. &lt;a target="_blank" href="https://doi.org/10.1007/s10344-021-01530-1"&gt;{https://doi.org/10.1007/s10344-021-01530-1}]{#kavcic_et_al_2021}&lt;br&gt;&lt;br&gt;</v>
      </c>
      <c r="O215" s="76" t="s">
        <v>3221</v>
      </c>
      <c r="P215" s="76" t="s">
        <v>1016</v>
      </c>
      <c r="Q215" s="76" t="str">
        <f t="shared" si="21"/>
        <v>{{ ref_intext_kavcic_et_al_2021 }}</v>
      </c>
      <c r="R215" s="76" t="str">
        <f t="shared" si="22"/>
        <v>{{ ref_bib_kavcic_et_al_2021 }}</v>
      </c>
      <c r="S215" s="76" t="str">
        <f t="shared" si="23"/>
        <v xml:space="preserve">    ref_intext_kavcic_et_al_2021: "[Kavčić et al., 2021](#kavcic_et_al_2021)"</v>
      </c>
      <c r="T215" s="76" t="str">
        <f t="shared" si="24"/>
        <v xml:space="preserve">    ref_intext_kavcic_et_al_2021: "Kavčić et al., 2021"</v>
      </c>
      <c r="U215" s="76" t="str">
        <f t="shared" si="25"/>
        <v xml:space="preserve">    ref_bib_kavcic_et_al_2021: "Kavčić, K., Palencia, P., Apollonio, M., Vicente, J., &amp; Šprem, N. (2021). Random encounter model to estimate density of mountain-dwelling ungulate. *European Journal of Wildlife Research, 67*(5), 87. &lt;https://doi.org/10.1007/s10344-021-01530-1&gt;"</v>
      </c>
      <c r="V215" s="76"/>
    </row>
    <row r="216" spans="1:22" ht="15.75">
      <c r="A216" s="76"/>
      <c r="B216" s="90" t="b">
        <v>1</v>
      </c>
      <c r="C216" s="90" t="b">
        <v>0</v>
      </c>
      <c r="D216" s="90" t="b">
        <v>1</v>
      </c>
      <c r="E216" s="76" t="s">
        <v>2051</v>
      </c>
      <c r="F216" s="76" t="s">
        <v>3212</v>
      </c>
      <c r="G216" s="76" t="s">
        <v>3211</v>
      </c>
      <c r="H216" s="76" t="s">
        <v>3211</v>
      </c>
      <c r="I216" s="76" t="b">
        <v>1</v>
      </c>
      <c r="J216" s="78" t="s">
        <v>3210</v>
      </c>
      <c r="K216" s="77" t="str">
        <f t="shared" si="26"/>
        <v>[Kays,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&lt;https://doi.org/10.1111/2041-210x.13370&gt;]{#kays_et_al_2020}&lt;br&gt;&lt;br&gt;</v>
      </c>
      <c r="L216" s="78" t="s">
        <v>4112</v>
      </c>
      <c r="M216" s="76" t="s">
        <v>4177</v>
      </c>
      <c r="N216" s="77" t="str">
        <f t="shared" si="27"/>
        <v>[Kays,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&lt;i&gt;Methods in Ecology and Evolution&lt;i&gt;, &lt;i&gt;11&lt;/i&gt;(6), 700-713. &lt;a target="_blank" href="https://doi.org/10.1111/2041-210x.13370"&gt;{https://doi.org/10.1111/2041-210x.13370}]{#kays_et_al_2020}&lt;br&gt;&lt;br&gt;</v>
      </c>
      <c r="O216" s="76" t="s">
        <v>3209</v>
      </c>
      <c r="P216" s="76" t="s">
        <v>1016</v>
      </c>
      <c r="Q216" s="76" t="str">
        <f t="shared" si="21"/>
        <v>{{ ref_intext_kays_et_al_2020 }}</v>
      </c>
      <c r="R216" s="76" t="str">
        <f t="shared" si="22"/>
        <v>{{ ref_bib_kays_et_al_2020 }}</v>
      </c>
      <c r="S216" s="76" t="str">
        <f t="shared" si="23"/>
        <v xml:space="preserve">    ref_intext_kays_et_al_2020: "[Kays et al., 2020](#kays_et_al_2020)"</v>
      </c>
      <c r="T216" s="76" t="str">
        <f t="shared" si="24"/>
        <v xml:space="preserve">    ref_intext_kays_et_al_2020: "Kays et al., 2020"</v>
      </c>
      <c r="U216" s="76" t="str">
        <f t="shared" si="25"/>
        <v xml:space="preserve">    ref_bib_kays_et_al_2020: "Kays, R., Arbogast, B. S., Baker‐Whatton, M., Beirne, C., Boone, H. M., Bowler, M., Burneo, S. F., Cove, M. V., Ding, P., Espinosa, S., Gonçalves, A. L. S., Hansen, C. P., Jansen, P. A., Kolowski, J. M., Knowles, T. W., Lima, M. G. M., Millspaugh, J., McShea, W. J., Pacifici, K., &amp; Spironello, W. R. (2020). An Empirical Evaluation of Camera Trap Study Design: How Many, How Long and When? *Methods in Ecology and Evolution, 11*(6), 700-713. &lt;https://doi.org/10.1111/2041-210x.13370&gt;"</v>
      </c>
      <c r="V216" s="76"/>
    </row>
    <row r="217" spans="1:22" ht="15.75">
      <c r="A217" s="76"/>
      <c r="B217" s="90" t="b">
        <v>1</v>
      </c>
      <c r="C217" s="90" t="b">
        <v>0</v>
      </c>
      <c r="D217" s="90" t="b">
        <v>0</v>
      </c>
      <c r="E217" s="76" t="s">
        <v>2051</v>
      </c>
      <c r="F217" s="76" t="s">
        <v>3208</v>
      </c>
      <c r="G217" s="76" t="s">
        <v>3207</v>
      </c>
      <c r="H217" s="76" t="s">
        <v>3207</v>
      </c>
      <c r="I217" s="76" t="b">
        <v>1</v>
      </c>
      <c r="J217" s="78" t="s">
        <v>3206</v>
      </c>
      <c r="K217" s="77" t="str">
        <f t="shared" si="26"/>
        <v>[Kays, R., Hody, A., Jachowski, D. S., &amp; Parsons, A. W. (2021). Empirical Evaluation of the Spatial Scale and Detection Process of Camera Trap Surveys. *Movement Ecology, 9*, 41. &lt;https://doi.org/10.1186/s40462-021-00277-3.&gt;]{#kays_et_al_2021}&lt;br&gt;&lt;br&gt;</v>
      </c>
      <c r="L217" s="78" t="s">
        <v>4112</v>
      </c>
      <c r="M217" s="76" t="s">
        <v>4178</v>
      </c>
      <c r="N217" s="77" t="str">
        <f t="shared" si="27"/>
        <v>[Kays, R., Hody, A., Jachowski, D. S., &amp; Parsons, A. W. (2021). Empirical Evaluation of the Spatial Scale and Detection Process of Camera Trap Surveys. &lt;i&gt;Movement Ecology, 9&lt;/i&gt;, 41. &lt;a target="_blank" href="https://doi.org/10.1186/s40462-021-00277-3."&gt;{https://doi.org/10.1186/s40462-021-00277-3.}]{#kays_et_al_2021}&lt;br&gt;&lt;br&gt;</v>
      </c>
      <c r="O217" s="76" t="s">
        <v>3205</v>
      </c>
      <c r="P217" s="76" t="s">
        <v>1016</v>
      </c>
      <c r="Q217" s="76" t="str">
        <f t="shared" si="21"/>
        <v>{{ ref_intext_kays_et_al_2021 }}</v>
      </c>
      <c r="R217" s="76" t="str">
        <f t="shared" si="22"/>
        <v>{{ ref_bib_kays_et_al_2021 }}</v>
      </c>
      <c r="S217" s="76" t="str">
        <f t="shared" si="23"/>
        <v xml:space="preserve">    ref_intext_kays_et_al_2021: "[Kays et al., 2021](#kays_et_al_2021)"</v>
      </c>
      <c r="T217" s="76" t="str">
        <f t="shared" si="24"/>
        <v xml:space="preserve">    ref_intext_kays_et_al_2021: "Kays et al., 2021"</v>
      </c>
      <c r="U217" s="76" t="str">
        <f t="shared" si="25"/>
        <v xml:space="preserve">    ref_bib_kays_et_al_2021: "Kays, R., Hody, A., Jachowski, D. S., &amp; Parsons, A. W. (2021). Empirical Evaluation of the Spatial Scale and Detection Process of Camera Trap Surveys. *Movement Ecology, 9*, 41. &lt;https://doi.org/10.1186/s40462-021-00277-3.&gt;"</v>
      </c>
      <c r="V217" s="76"/>
    </row>
    <row r="218" spans="1:22" ht="15.75">
      <c r="A218" s="76"/>
      <c r="B218" s="90" t="b">
        <v>0</v>
      </c>
      <c r="C218" s="90" t="b">
        <v>0</v>
      </c>
      <c r="D218" s="90" t="s">
        <v>2140</v>
      </c>
      <c r="E218" s="76" t="s">
        <v>2051</v>
      </c>
      <c r="F218" s="76" t="s">
        <v>3220</v>
      </c>
      <c r="G218" s="76" t="s">
        <v>3219</v>
      </c>
      <c r="H218" s="76" t="s">
        <v>3219</v>
      </c>
      <c r="I218" s="76" t="b">
        <v>1</v>
      </c>
      <c r="J218" s="78" t="s">
        <v>3218</v>
      </c>
      <c r="K218" s="77" t="str">
        <f t="shared" si="26"/>
        <v>[Kays, R., Kranstauber, B., Jansen, P., Carbone, C., Rowcliffe, M., Fountain, T., &amp; Tilak, S. (2009). Camera traps as sensor networks for monitoring animal communities. *2009 IEEE 34th Conference on Local Computer Networks*, 811-818. &lt;https://doi.org/10.1109/lcn.2009.5355046&gt;]{#kays_et_al_2009}&lt;br&gt;&lt;br&gt;</v>
      </c>
      <c r="L218" s="78" t="s">
        <v>4112</v>
      </c>
      <c r="M218" s="76" t="s">
        <v>4179</v>
      </c>
      <c r="N218" s="77" t="str">
        <f t="shared" si="27"/>
        <v>[Kays, R., Kranstauber, B., Jansen, P., Carbone, C., Rowcliffe, M., Fountain, T., &amp; Tilak, S. (2009). Camera traps as sensor networks for monitoring animal communities. &lt;i&gt;2009 IEEE 34th Conference on Local Computer Networks&lt;/i&gt;, 811-818. &lt;a target="_blank" href="https://doi.org/10.1109/lcn.2009.5355046"&gt;{https://doi.org/10.1109/lcn.2009.5355046}]{#kays_et_al_2009}&lt;br&gt;&lt;br&gt;</v>
      </c>
      <c r="O218" s="76" t="s">
        <v>3217</v>
      </c>
      <c r="P218" s="76" t="s">
        <v>1016</v>
      </c>
      <c r="Q218" s="76" t="str">
        <f t="shared" si="21"/>
        <v>{{ ref_intext_kays_et_al_2009 }}</v>
      </c>
      <c r="R218" s="76" t="str">
        <f t="shared" si="22"/>
        <v>{{ ref_bib_kays_et_al_2009 }}</v>
      </c>
      <c r="S218" s="76" t="str">
        <f t="shared" si="23"/>
        <v xml:space="preserve">    ref_intext_kays_et_al_2009: "[Kays et al., 2009](#kays_et_al_2009)"</v>
      </c>
      <c r="T218" s="76" t="str">
        <f t="shared" si="24"/>
        <v xml:space="preserve">    ref_intext_kays_et_al_2009: "Kays et al., 2009"</v>
      </c>
      <c r="U218" s="76" t="str">
        <f t="shared" si="25"/>
        <v xml:space="preserve">    ref_bib_kays_et_al_2009: "Kays, R., Kranstauber, B., Jansen, P., Carbone, C., Rowcliffe, M., Fountain, T., &amp; Tilak, S. (2009). Camera traps as sensor networks for monitoring animal communities. *2009 IEEE 34th Conference on Local Computer Networks*, 811-818. &lt;https://doi.org/10.1109/lcn.2009.5355046&gt;"</v>
      </c>
      <c r="V218" s="76"/>
    </row>
    <row r="219" spans="1:22" ht="15.75">
      <c r="A219" s="76"/>
      <c r="B219" s="90" t="b">
        <v>1</v>
      </c>
      <c r="C219" s="90" t="b">
        <v>0</v>
      </c>
      <c r="D219" s="90" t="b">
        <v>0</v>
      </c>
      <c r="E219" s="76" t="s">
        <v>2051</v>
      </c>
      <c r="F219" s="76" t="s">
        <v>3216</v>
      </c>
      <c r="G219" s="76" t="s">
        <v>3215</v>
      </c>
      <c r="H219" s="76" t="s">
        <v>3215</v>
      </c>
      <c r="I219" s="76" t="b">
        <v>1</v>
      </c>
      <c r="J219" s="78" t="s">
        <v>3214</v>
      </c>
      <c r="K219" s="77" t="str">
        <f t="shared" si="26"/>
        <v>[Kays, R., Tilak, S., Kranstauber, B., Jansen, P. A., Carbone, C., Rowcliffe, M. J., &amp; He, Z. (2010). Monitoring wild animal communities with arrays of motion sensitive camera traps. *arXiv Preprint*, arXiv:1009. 5718. &lt;https://arxiv.org/pdf/1009.5718&gt;]{#kays_et_al_2010}&lt;br&gt;&lt;br&gt;</v>
      </c>
      <c r="L219" s="78" t="s">
        <v>4112</v>
      </c>
      <c r="M219" s="76" t="s">
        <v>4180</v>
      </c>
      <c r="N219" s="77" t="str">
        <f t="shared" si="27"/>
        <v>[Kays, R., Tilak, S., Kranstauber, B., Jansen, P. A., Carbone, C., Rowcliffe, M. J., &amp; He, Z. (2010). Monitoring wild animal communities with arrays of motion sensitive camera traps. &lt;i&gt;arXiv Preprint&lt;/i&gt;, arXiv:1009. 5718. &lt;a target="_blank" href="https://arxiv.org/pdf/1009.5718"&gt;{https://arxiv.org/pdf/1009.5718}]{#kays_et_al_2010}&lt;br&gt;&lt;br&gt;</v>
      </c>
      <c r="O219" s="76" t="s">
        <v>3213</v>
      </c>
      <c r="P219" s="76" t="s">
        <v>1016</v>
      </c>
      <c r="Q219" s="76" t="str">
        <f t="shared" si="21"/>
        <v>{{ ref_intext_kays_et_al_2010 }}</v>
      </c>
      <c r="R219" s="76" t="str">
        <f t="shared" si="22"/>
        <v>{{ ref_bib_kays_et_al_2010 }}</v>
      </c>
      <c r="S219" s="76" t="str">
        <f t="shared" si="23"/>
        <v xml:space="preserve">    ref_intext_kays_et_al_2010: "[Kays et al., 2010](#kays_et_al_2010)"</v>
      </c>
      <c r="T219" s="76" t="str">
        <f t="shared" si="24"/>
        <v xml:space="preserve">    ref_intext_kays_et_al_2010: "Kays et al., 2010"</v>
      </c>
      <c r="U219" s="76" t="str">
        <f t="shared" si="25"/>
        <v xml:space="preserve">    ref_bib_kays_et_al_2010: "Kays, R., Tilak, S., Kranstauber, B., Jansen, P. A., Carbone, C., Rowcliffe, M. J., &amp; He, Z. (2010). Monitoring wild animal communities with arrays of motion sensitive camera traps. *arXiv Preprint*, arXiv:1009. 5718. &lt;https://arxiv.org/pdf/1009.5718&gt;"</v>
      </c>
      <c r="V219" s="76"/>
    </row>
    <row r="220" spans="1:22" ht="15.75">
      <c r="A220" s="76"/>
      <c r="B220" s="90" t="b">
        <v>0</v>
      </c>
      <c r="C220" s="90" t="b">
        <v>0</v>
      </c>
      <c r="D220" s="90" t="b">
        <v>1</v>
      </c>
      <c r="E220" s="76" t="s">
        <v>2051</v>
      </c>
      <c r="F220" s="76" t="s">
        <v>3204</v>
      </c>
      <c r="G220" s="76" t="s">
        <v>3203</v>
      </c>
      <c r="H220" s="76" t="s">
        <v>3203</v>
      </c>
      <c r="I220" s="76" t="b">
        <v>1</v>
      </c>
      <c r="J220" s="78" t="s">
        <v>3202</v>
      </c>
      <c r="K220" s="77" t="str">
        <f t="shared" si="26"/>
        <v>[Keim, J. L., DeWitt, P. D., &amp; Lele, S. R. (2011). Predators choose prey over prey habitats: Evidence from a lynx-hare system. *Ecological Applications, 21*(4), 1011-1016. &lt;https://doi.org/10.1890/10-0949.1&gt;]{#keim_et_al_2011}&lt;br&gt;&lt;br&gt;</v>
      </c>
      <c r="L220" s="78" t="s">
        <v>4112</v>
      </c>
      <c r="M220" s="76" t="s">
        <v>4181</v>
      </c>
      <c r="N220" s="77" t="str">
        <f t="shared" si="27"/>
        <v>[Keim, J. L., DeWitt, P. D., &amp; Lele, S. R. (2011). Predators choose prey over prey habitats: Evidence from a lynx-hare system. &lt;i&gt;Ecological Applications&lt;i&gt;, &lt;i&gt;21&lt;/i&gt;(4), 1011-1016. &lt;a target="_blank" href="https://doi.org/10.1890/10-0949.1"&gt;{https://doi.org/10.1890/10-0949.1}]{#keim_et_al_2011}&lt;br&gt;&lt;br&gt;</v>
      </c>
      <c r="O220" s="76" t="s">
        <v>3201</v>
      </c>
      <c r="P220" s="76" t="s">
        <v>1016</v>
      </c>
      <c r="Q220" s="76" t="str">
        <f t="shared" si="21"/>
        <v>{{ ref_intext_keim_et_al_2011 }}</v>
      </c>
      <c r="R220" s="76" t="str">
        <f t="shared" si="22"/>
        <v>{{ ref_bib_keim_et_al_2011 }}</v>
      </c>
      <c r="S220" s="76" t="str">
        <f t="shared" si="23"/>
        <v xml:space="preserve">    ref_intext_keim_et_al_2011: "[Keim et al., 2011](#keim_et_al_2011)"</v>
      </c>
      <c r="T220" s="76" t="str">
        <f t="shared" si="24"/>
        <v xml:space="preserve">    ref_intext_keim_et_al_2011: "Keim et al., 2011"</v>
      </c>
      <c r="U220" s="76" t="str">
        <f t="shared" si="25"/>
        <v xml:space="preserve">    ref_bib_keim_et_al_2011: "Keim, J. L., DeWitt, P. D., &amp; Lele, S. R. (2011). Predators choose prey over prey habitats: Evidence from a lynx-hare system. *Ecological Applications, 21*(4), 1011-1016. &lt;https://doi.org/10.1890/10-0949.1&gt;"</v>
      </c>
      <c r="V220" s="76"/>
    </row>
    <row r="221" spans="1:22" ht="15.75">
      <c r="A221" s="76"/>
      <c r="B221" s="90" t="b">
        <v>1</v>
      </c>
      <c r="C221" s="90" t="b">
        <v>0</v>
      </c>
      <c r="D221" s="90" t="b">
        <v>0</v>
      </c>
      <c r="E221" s="76" t="s">
        <v>2051</v>
      </c>
      <c r="F221" s="76" t="s">
        <v>3196</v>
      </c>
      <c r="G221" s="76" t="s">
        <v>3195</v>
      </c>
      <c r="H221" s="76" t="s">
        <v>3195</v>
      </c>
      <c r="I221" s="76" t="b">
        <v>1</v>
      </c>
      <c r="J221" s="78" t="s">
        <v>3194</v>
      </c>
      <c r="K221" s="77" t="str">
        <f t="shared" si="26"/>
        <v>[Keim, J. L., DeWitt, P. D., Wilson, S. F., Fitzpatrick, J. J., Jenni, N. S., &amp; Lele, S. R. (2021). Managing animal movement conserves predator-prey dynamics. *Frontiers in Ecology and the Environment, 19*(7), 379-385. &lt;https://esajournals.onlinelibrary.wiley.com/doi/10.1002/fee.2358&gt;]{#keim_et_al_2021}&lt;br&gt;&lt;br&gt;</v>
      </c>
      <c r="L221" s="78" t="s">
        <v>4112</v>
      </c>
      <c r="M221" s="76" t="s">
        <v>4182</v>
      </c>
      <c r="N221" s="77" t="str">
        <f t="shared" si="27"/>
        <v>[Keim, J. L., DeWitt, P. D., Wilson, S. F., Fitzpatrick, J. J., Jenni, N. S., &amp; Lele, S. R. (2021). Managing animal movement conserves predator-prey dynamics. &lt;i&gt;Frontiers in Ecology and the Environment, 19&lt;/i&gt;(7), 379-385. &lt;a target="_blank" href="https://esajournals.onlinelibrary.wiley.com/doi/10.1002/fee.2358"&gt;{https://esajournals.onlinelibrary.wiley.com/doi/10.1002/fee.2358}]{#keim_et_al_2021}&lt;br&gt;&lt;br&gt;</v>
      </c>
      <c r="O221" s="76" t="s">
        <v>3193</v>
      </c>
      <c r="P221" s="76" t="s">
        <v>1016</v>
      </c>
      <c r="Q221" s="76" t="str">
        <f t="shared" si="21"/>
        <v>{{ ref_intext_keim_et_al_2021 }}</v>
      </c>
      <c r="R221" s="76" t="str">
        <f t="shared" si="22"/>
        <v>{{ ref_bib_keim_et_al_2021 }}</v>
      </c>
      <c r="S221" s="76" t="str">
        <f t="shared" si="23"/>
        <v xml:space="preserve">    ref_intext_keim_et_al_2021: "[Keim et al., 2021](#keim_et_al_2021)"</v>
      </c>
      <c r="T221" s="76" t="str">
        <f t="shared" si="24"/>
        <v xml:space="preserve">    ref_intext_keim_et_al_2021: "Keim et al., 2021"</v>
      </c>
      <c r="U221" s="76" t="str">
        <f t="shared" si="25"/>
        <v xml:space="preserve">    ref_bib_keim_et_al_2021: "Keim, J. L., DeWitt, P. D., Wilson, S. F., Fitzpatrick, J. J., Jenni, N. S., &amp; Lele, S. R. (2021). Managing animal movement conserves predator-prey dynamics. *Frontiers in Ecology and the Environment, 19*(7), 379-385. &lt;https://esajournals.onlinelibrary.wiley.com/doi/10.1002/fee.2358&gt;"</v>
      </c>
      <c r="V221" s="76"/>
    </row>
    <row r="222" spans="1:22" ht="15.75">
      <c r="A222" s="76"/>
      <c r="B222" s="90" t="b">
        <v>1</v>
      </c>
      <c r="C222" s="90" t="b">
        <v>0</v>
      </c>
      <c r="D222" s="90" t="b">
        <v>1</v>
      </c>
      <c r="E222" s="76" t="s">
        <v>2051</v>
      </c>
      <c r="F222" s="76" t="s">
        <v>3200</v>
      </c>
      <c r="G222" s="76" t="s">
        <v>3199</v>
      </c>
      <c r="H222" s="76" t="s">
        <v>3199</v>
      </c>
      <c r="I222" s="76" t="b">
        <v>1</v>
      </c>
      <c r="J222" s="78" t="s">
        <v>3198</v>
      </c>
      <c r="K222" s="77" t="str">
        <f t="shared" si="26"/>
        <v>[Keim, J. L., Lele, S. R., DeWitt, P. D., Fitzpatrick, J. J., Jenni, N. S. (2019). Estimating the intensity of use by interacting predators and prey using camera traps. *Journal of Animal Ecology, 88*, 690-701. &lt;https://doi.org/10.1111/1365-2656.12960&gt;]{#keim_et_al_2019}&lt;br&gt;&lt;br&gt;</v>
      </c>
      <c r="L222" s="78" t="s">
        <v>4112</v>
      </c>
      <c r="M222" s="76" t="s">
        <v>4183</v>
      </c>
      <c r="N222" s="77" t="str">
        <f t="shared" si="27"/>
        <v>[Keim, J. L., Lele, S. R., DeWitt, P. D., Fitzpatrick, J. J., Jenni, N. S. (2019). Estimating the intensity of use by interacting predators and prey using camera traps. &lt;i&gt;Journal of Animal Ecology, 88&lt;/i&gt;, 690-701. &lt;a target="_blank" href="https://doi.org/10.1111/1365-2656.12960"&gt;{https://doi.org/10.1111/1365-2656.12960}]{#keim_et_al_2019}&lt;br&gt;&lt;br&gt;</v>
      </c>
      <c r="O222" s="76" t="s">
        <v>3197</v>
      </c>
      <c r="P222" s="76" t="s">
        <v>1016</v>
      </c>
      <c r="Q222" s="76" t="str">
        <f t="shared" si="21"/>
        <v>{{ ref_intext_keim_et_al_2019 }}</v>
      </c>
      <c r="R222" s="76" t="str">
        <f t="shared" si="22"/>
        <v>{{ ref_bib_keim_et_al_2019 }}</v>
      </c>
      <c r="S222" s="76" t="str">
        <f t="shared" si="23"/>
        <v xml:space="preserve">    ref_intext_keim_et_al_2019: "[Keim et al., 2019](#keim_et_al_2019)"</v>
      </c>
      <c r="T222" s="76" t="str">
        <f t="shared" si="24"/>
        <v xml:space="preserve">    ref_intext_keim_et_al_2019: "Keim et al., 2019"</v>
      </c>
      <c r="U222" s="76" t="str">
        <f t="shared" si="25"/>
        <v xml:space="preserve">    ref_bib_keim_et_al_2019: "Keim, J. L., Lele, S. R., DeWitt, P. D., Fitzpatrick, J. J., Jenni, N. S. (2019). Estimating the intensity of use by interacting predators and prey using camera traps. *Journal of Animal Ecology, 88*, 690-701. &lt;https://doi.org/10.1111/1365-2656.12960&gt;"</v>
      </c>
      <c r="V222" s="76"/>
    </row>
    <row r="223" spans="1:22" ht="15.75">
      <c r="A223" s="76"/>
      <c r="B223" s="90"/>
      <c r="C223" s="90"/>
      <c r="D223" s="90"/>
      <c r="E223" s="76" t="s">
        <v>2051</v>
      </c>
      <c r="F223" s="77" t="s">
        <v>3192</v>
      </c>
      <c r="G223" s="77" t="s">
        <v>3191</v>
      </c>
      <c r="H223" s="76"/>
      <c r="I223" s="76" t="b">
        <v>1</v>
      </c>
      <c r="J223" s="78" t="s">
        <v>3190</v>
      </c>
      <c r="K223" s="77" t="str">
        <f t="shared" si="26"/>
        <v>[Kelejian, H. H., &amp; Prucha, I. R. (1998). A Generalized Spatial Two-Stage Least Squares Procedure for Estimating a Spatial Autoregressive Model with Autoregressive Disturbances. *Journal of Real Estate Finance and Economics, 17*, 99-121. &lt;https://doi.org/10.1023/A:1007707430416&gt;]{#kelejian_prucha_1998}&lt;br&gt;&lt;br&gt;</v>
      </c>
      <c r="L223" s="78" t="s">
        <v>4112</v>
      </c>
      <c r="M223" s="76" t="s">
        <v>4184</v>
      </c>
      <c r="N223" s="77" t="str">
        <f t="shared" si="27"/>
        <v>[Kelejian, H. H., &amp; Prucha, I. R. (1998). A Generalized Spatial Two-Stage Least Squares Procedure for Estimating a Spatial Autoregressive Model with Autoregressive Disturbances. &lt;i&gt;Journal of Real Estate Finance and Economics, 17&lt;/i&gt;, 99-121. &lt;a target="_blank" href="https://doi.org/10.1023/A:1007707430416"&gt;{https://doi.org/10.1023/A:1007707430416}]{#kelejian_prucha_1998}&lt;br&gt;&lt;br&gt;</v>
      </c>
      <c r="O223" s="76" t="s">
        <v>3189</v>
      </c>
      <c r="P223" s="76" t="s">
        <v>1016</v>
      </c>
      <c r="Q223" s="76" t="str">
        <f t="shared" si="21"/>
        <v>{{ ref_intext_kelejian_prucha_1998 }}</v>
      </c>
      <c r="R223" s="76" t="str">
        <f t="shared" si="22"/>
        <v>{{ ref_bib_kelejian_prucha_1998 }}</v>
      </c>
      <c r="S223" s="76" t="str">
        <f t="shared" si="23"/>
        <v xml:space="preserve">    ref_intext_kelejian_prucha_1998: "[Kelejian &amp; Prucha, 1998](#kelejian_prucha_1998)"</v>
      </c>
      <c r="T223" s="76" t="str">
        <f t="shared" si="24"/>
        <v xml:space="preserve">    ref_intext_kelejian_prucha_1998: "Kelejian &amp; Prucha, 1998"</v>
      </c>
      <c r="U223" s="76" t="str">
        <f t="shared" si="25"/>
        <v xml:space="preserve">    ref_bib_kelejian_prucha_1998: "Kelejian, H. H., &amp; Prucha, I. R. (1998). A Generalized Spatial Two-Stage Least Squares Procedure for Estimating a Spatial Autoregressive Model with Autoregressive Disturbances. *Journal of Real Estate Finance and Economics, 17*, 99-121. &lt;https://doi.org/10.1023/A:1007707430416&gt;"</v>
      </c>
      <c r="V223" s="76"/>
    </row>
    <row r="224" spans="1:22" ht="15.75">
      <c r="A224" s="76"/>
      <c r="B224" s="90"/>
      <c r="C224" s="90"/>
      <c r="D224" s="90"/>
      <c r="E224" s="76" t="s">
        <v>2393</v>
      </c>
      <c r="F224" s="76" t="s">
        <v>3543</v>
      </c>
      <c r="G224" s="76" t="s">
        <v>3542</v>
      </c>
      <c r="H224" s="76"/>
      <c r="I224" s="76" t="b">
        <v>1</v>
      </c>
      <c r="J224" s="78" t="s">
        <v>3541</v>
      </c>
      <c r="K224" s="77" t="str">
        <f t="shared" si="26"/>
        <v>[Kellner, K. F., Smith, A. D., Royle, J. A., Kery, M, Belant, J. L., &amp; Chandler, R. B. (2023). The unmarked R package: Twelve years of advances in occurrence and abundance modelling in ecology. *Methods in Ecology and Evolution, 14* (6), 1408-1415. &lt;https://www.jstatsoft.org/v43/i10/&gt;]{#fiske_chandler_2011}&lt;br&gt;&lt;br&gt;</v>
      </c>
      <c r="L224" s="78" t="s">
        <v>4112</v>
      </c>
      <c r="M224" s="76" t="s">
        <v>4185</v>
      </c>
      <c r="N224" s="77" t="str">
        <f t="shared" si="27"/>
        <v>[Kellner, K. F., Smith, A. D., Royle, J. A., Kery, M, Belant, J. L., &amp; Chandler, R. B. (2023). The unmarked R package: Twelve years of advances in occurrence and abundance modelling in ecology. &lt;i&gt;Methods in Ecology and Evolution, 14&lt;/i&gt; (6), 1408-1415. &lt;a target="_blank" href="https://www.jstatsoft.org/v43/i10/"&gt;{https://www.jstatsoft.org/v43/i10/}]{#fiske_chandler_2011}&lt;br&gt;&lt;br&gt;</v>
      </c>
      <c r="O224" s="76" t="s">
        <v>3540</v>
      </c>
      <c r="P224" s="76" t="s">
        <v>1016</v>
      </c>
      <c r="Q224" s="76" t="str">
        <f t="shared" si="21"/>
        <v>{{ ref_intext_fiske_chandler_2011 }}</v>
      </c>
      <c r="R224" s="76" t="str">
        <f t="shared" si="22"/>
        <v>{{ ref_bib_fiske_chandler_2011 }}</v>
      </c>
      <c r="S224" s="76" t="str">
        <f t="shared" si="23"/>
        <v xml:space="preserve">    ref_intext_fiske_chandler_2011: "[Fiske &amp; Chandler, 2011](#fiske_chandler_2011)"</v>
      </c>
      <c r="T224" s="76" t="str">
        <f t="shared" si="24"/>
        <v xml:space="preserve">    ref_intext_fiske_chandler_2011: "Fiske &amp; Chandler, 2011"</v>
      </c>
      <c r="U224" s="76" t="str">
        <f t="shared" si="25"/>
        <v xml:space="preserve">    ref_bib_fiske_chandler_2011: "Kellner, K. F., Smith, A. D., Royle, J. A., Kery, M, Belant, J. L., &amp; Chandler, R. B. (2023). The unmarked R package: Twelve years of advances in occurrence and abundance modelling in ecology. *Methods in Ecology and Evolution, 14* (6), 1408-1415. &lt;https://www.jstatsoft.org/v43/i10/&gt;"</v>
      </c>
      <c r="V224" s="76"/>
    </row>
    <row r="225" spans="1:22" ht="15.75">
      <c r="A225" s="76"/>
      <c r="B225" s="90" t="b">
        <v>1</v>
      </c>
      <c r="C225" s="90" t="b">
        <v>0</v>
      </c>
      <c r="D225" s="90" t="b">
        <v>0</v>
      </c>
      <c r="E225" s="76" t="s">
        <v>2051</v>
      </c>
      <c r="F225" s="76" t="s">
        <v>3184</v>
      </c>
      <c r="G225" s="76" t="s">
        <v>3183</v>
      </c>
      <c r="H225" s="76" t="s">
        <v>3183</v>
      </c>
      <c r="I225" s="76" t="b">
        <v>1</v>
      </c>
      <c r="J225" s="78" t="s">
        <v>3182</v>
      </c>
      <c r="K225" s="77" t="str">
        <f t="shared" si="26"/>
        <v>[Kelly, M. J., Noss, A. J., Bitetti, M. S., Maffei, L., Arispe, R. L., Paviolo, A., Angelo, C. D. D., &amp; Di Blanco, Y. E. (2008). Estimating Puma Densities from Camera Trapping Across Three Study Sites: Bolivia, Argentina, And Belize. *Journal of Mammalogy, 89*(2), 408-418. &lt;https://doi.org/10.1644/06-MAMM-A-424R.1&gt;]{#kelly_et_al_2008}&lt;br&gt;&lt;br&gt;</v>
      </c>
      <c r="L225" s="78" t="s">
        <v>4112</v>
      </c>
      <c r="M225" s="76" t="s">
        <v>4186</v>
      </c>
      <c r="N225" s="77" t="str">
        <f t="shared" si="27"/>
        <v>[Kelly, M. J., Noss, A. J., Bitetti, M. S., Maffei, L., Arispe, R. L., Paviolo, A., Angelo, C. D. D., &amp; Di Blanco, Y. E. (2008). Estimating Puma Densities from Camera Trapping Across Three Study Sites: Bolivia, Argentina, And Belize. &lt;i&gt;Journal of Mammalogy, 89&lt;/i&gt;(2), 408-418. &lt;a target="_blank" href="https://doi.org/10.1644/06-MAMM-A-424R.1"&gt;{https://doi.org/10.1644/06-MAMM-A-424R.1}]{#kelly_et_al_2008}&lt;br&gt;&lt;br&gt;</v>
      </c>
      <c r="O225" s="76" t="s">
        <v>3181</v>
      </c>
      <c r="P225" s="76" t="s">
        <v>1016</v>
      </c>
      <c r="Q225" s="76" t="str">
        <f t="shared" si="21"/>
        <v>{{ ref_intext_kelly_et_al_2008 }}</v>
      </c>
      <c r="R225" s="76" t="str">
        <f t="shared" si="22"/>
        <v>{{ ref_bib_kelly_et_al_2008 }}</v>
      </c>
      <c r="S225" s="76" t="str">
        <f t="shared" si="23"/>
        <v xml:space="preserve">    ref_intext_kelly_et_al_2008: "[Kelly et al., 2008](#kelly_et_al_2008)"</v>
      </c>
      <c r="T225" s="76" t="str">
        <f t="shared" si="24"/>
        <v xml:space="preserve">    ref_intext_kelly_et_al_2008: "Kelly et al., 2008"</v>
      </c>
      <c r="U225" s="76" t="str">
        <f t="shared" si="25"/>
        <v xml:space="preserve">    ref_bib_kelly_et_al_2008: "Kelly, M. J., Noss, A. J., Bitetti, M. S., Maffei, L., Arispe, R. L., Paviolo, A., Angelo, C. D. D., &amp; Di Blanco, Y. E. (2008). Estimating Puma Densities from Camera Trapping Across Three Study Sites: Bolivia, Argentina, And Belize. *Journal of Mammalogy, 89*(2), 408-418. &lt;https://doi.org/10.1644/06-MAMM-A-424R.1&gt;"</v>
      </c>
      <c r="V225" s="76"/>
    </row>
    <row r="226" spans="1:22" ht="15.75">
      <c r="A226" s="76"/>
      <c r="B226" s="90"/>
      <c r="C226" s="90"/>
      <c r="D226" s="90"/>
      <c r="E226" s="76" t="s">
        <v>2628</v>
      </c>
      <c r="F226" s="76" t="s">
        <v>656</v>
      </c>
      <c r="G226" s="77" t="s">
        <v>3180</v>
      </c>
      <c r="H226" s="77" t="s">
        <v>3180</v>
      </c>
      <c r="I226" s="76" t="b">
        <v>1</v>
      </c>
      <c r="J226" s="76" t="s">
        <v>3179</v>
      </c>
      <c r="K226" s="77" t="str">
        <f t="shared" si="26"/>
        <v>[Kemp, C., Yarchuk, K., Menzies, A., &amp; Popp, J. (2022). *A Guide to Using Wildlife Cameras for Ecological Monitoring in a Community-based Context*. WISE Lab. &lt;https://wildcams.ca/site/assets/files/1386/cbm_wildlife_camera_guide-_aug2022.pdf&gt;]{#kemp_et_al_2022}&lt;br&gt;&lt;br&gt;</v>
      </c>
      <c r="L226" s="78" t="s">
        <v>4112</v>
      </c>
      <c r="M226" s="76" t="s">
        <v>4187</v>
      </c>
      <c r="N226" s="77" t="str">
        <f t="shared" si="27"/>
        <v>[Kemp, C., Yarchuk, K., Menzies, A., &amp; Popp, J. (2022). &lt;i&gt;A Guide to Using Wildlife Cameras for Ecological Monitoring in a Community-based Context&lt;/i&gt;. WISE Lab. &lt;a target="_blank" href="https://wildcams.ca/site/assets/files/1386/cbm_wildlife_camera_guide-_aug2022.pdf"&gt;{https://wildcams.ca/site/assets/files/1386/cbm_wildlife_camera_guide-_aug2022.pdf}]{#kemp_et_al_2022}&lt;br&gt;&lt;br&gt;</v>
      </c>
      <c r="O226" s="76" t="s">
        <v>3178</v>
      </c>
      <c r="P226" s="76" t="s">
        <v>1016</v>
      </c>
      <c r="Q226" s="76" t="str">
        <f t="shared" si="21"/>
        <v>{{ ref_intext_kemp_et_al_2022 }}</v>
      </c>
      <c r="R226" s="76" t="str">
        <f t="shared" si="22"/>
        <v>{{ ref_bib_kemp_et_al_2022 }}</v>
      </c>
      <c r="S226" s="76" t="str">
        <f t="shared" si="23"/>
        <v xml:space="preserve">    ref_intext_kemp_et_al_2022: "[Kemp et al., 2022](#kemp_et_al_2022)"</v>
      </c>
      <c r="T226" s="76" t="str">
        <f t="shared" si="24"/>
        <v xml:space="preserve">    ref_intext_kemp_et_al_2022: "Kemp et al., 2022"</v>
      </c>
      <c r="U226" s="76" t="str">
        <f t="shared" si="25"/>
        <v xml:space="preserve">    ref_bib_kemp_et_al_2022: "Kemp, C., Yarchuk, K., Menzies, A., &amp; Popp, J. (2022). *A Guide to Using Wildlife Cameras for Ecological Monitoring in a Community-based Context*. WISE Lab. &lt;https://wildcams.ca/site/assets/files/1386/cbm_wildlife_camera_guide-_aug2022.pdf&gt;"</v>
      </c>
      <c r="V226" s="76"/>
    </row>
    <row r="227" spans="1:22" ht="15.75">
      <c r="A227" s="76"/>
      <c r="B227" s="90" t="b">
        <v>1</v>
      </c>
      <c r="C227" s="90" t="b">
        <v>0</v>
      </c>
      <c r="D227" s="90" t="b">
        <v>1</v>
      </c>
      <c r="E227" s="76" t="s">
        <v>1016</v>
      </c>
      <c r="F227" s="76" t="s">
        <v>3177</v>
      </c>
      <c r="G227" s="76" t="s">
        <v>3176</v>
      </c>
      <c r="H227" s="76" t="s">
        <v>3176</v>
      </c>
      <c r="I227" s="76" t="b">
        <v>1</v>
      </c>
      <c r="J227" s="78" t="s">
        <v>3175</v>
      </c>
      <c r="K227" s="77" t="str">
        <f t="shared" si="26"/>
        <v>[Kinnaird, M. F., &amp; O'Brien, T. G. (2011). Density estimation of sympatric carnivores using spatially explicit capture-recapture methods and standard trapping grid. *Ecological Applications, 21*(8), 2908-2916. &lt;https://www.jstor.org/stable/41417102&gt;]{#kinnaird_obrien_2012}&lt;br&gt;&lt;br&gt;</v>
      </c>
      <c r="L227" s="78" t="s">
        <v>4112</v>
      </c>
      <c r="M227" s="76" t="s">
        <v>4188</v>
      </c>
      <c r="N227" s="77" t="str">
        <f t="shared" si="27"/>
        <v>[Kinnaird, M. F., &amp; O'Brien, T. G. (2011). Density estimation of sympatric carnivores using spatially explicit capture-recapture methods and standard trapping grid. &lt;i&gt;Ecological Applications, 21&lt;/i&gt;(8), 2908-2916. &lt;a target="_blank" href="https://www.jstor.org/stable/41417102"&gt;{https://www.jstor.org/stable/41417102}]{#kinnaird_obrien_2012}&lt;br&gt;&lt;br&gt;</v>
      </c>
      <c r="O227" s="76" t="s">
        <v>2811</v>
      </c>
      <c r="P227" s="76" t="s">
        <v>1016</v>
      </c>
      <c r="Q227" s="76" t="str">
        <f t="shared" si="21"/>
        <v>{{ ref_intext_kinnaird_obrien_2012 }}</v>
      </c>
      <c r="R227" s="76" t="str">
        <f t="shared" si="22"/>
        <v>{{ ref_bib_kinnaird_obrien_2012 }}</v>
      </c>
      <c r="S227" s="76" t="str">
        <f t="shared" si="23"/>
        <v xml:space="preserve">    ref_intext_kinnaird_obrien_2012: "[Kinnaird &amp; O'Brien, 2012](#kinnaird_obrien_2012)"</v>
      </c>
      <c r="T227" s="76" t="str">
        <f t="shared" si="24"/>
        <v xml:space="preserve">    ref_intext_kinnaird_obrien_2012: "Kinnaird &amp; O'Brien, 2012"</v>
      </c>
      <c r="U227" s="76" t="str">
        <f t="shared" si="25"/>
        <v xml:space="preserve">    ref_bib_kinnaird_obrien_2012: "Kinnaird, M. F., &amp; O'Brien, T. G. (2011). Density estimation of sympatric carnivores using spatially explicit capture-recapture methods and standard trapping grid. *Ecological Applications, 21*(8), 2908-2916. &lt;https://www.jstor.org/stable/41417102&gt;"</v>
      </c>
      <c r="V227" s="76"/>
    </row>
    <row r="228" spans="1:22" ht="15.75">
      <c r="A228" s="76"/>
      <c r="B228" s="90" t="b">
        <v>1</v>
      </c>
      <c r="C228" s="90" t="b">
        <v>1</v>
      </c>
      <c r="D228" s="90" t="b">
        <v>1</v>
      </c>
      <c r="E228" s="76" t="s">
        <v>2051</v>
      </c>
      <c r="F228" s="76" t="s">
        <v>3174</v>
      </c>
      <c r="G228" s="76" t="s">
        <v>3173</v>
      </c>
      <c r="H228" s="76" t="s">
        <v>3173</v>
      </c>
      <c r="I228" s="76" t="b">
        <v>1</v>
      </c>
      <c r="J228" s="78" t="s">
        <v>3172</v>
      </c>
      <c r="K228" s="77" t="str">
        <f t="shared" si="26"/>
        <v>[Kitamura,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&lt;https://www.pangolinsg.org/wp-content/uploads/sites/4/2018/06/Kitamura-et-al._2010_Mammal-diversity-in-small-forest-of-Southern-Thailand.pdf&gt;]{#kitamura_et_al_2010}&lt;br&gt;&lt;br&gt;</v>
      </c>
      <c r="L228" s="78" t="s">
        <v>4112</v>
      </c>
      <c r="M228" s="76" t="s">
        <v>4189</v>
      </c>
      <c r="N228" s="77" t="str">
        <f t="shared" si="27"/>
        <v>[Kitamura, S., Thong-Aree, S., Madsri, S., &amp; Poonswad, P. (2010). Mammal diversity and conservation in a small isolated forest of southern Thailand. &lt;i&gt;Raffles Bulletin of Zoology, 58&lt;/i&gt;(1), 145-156. &lt;a target="_blank" href="https://www.pangolinsg.org/wp-content/uploads/sites/4/2018/06/Kitamura-et-al._2010_Mammal-diversity-in-small-forest-of-Southern-Thailand.pdf"&gt;{https://www.pangolinsg.org/wp-content/uploads/sites/4/2018/06/Kitamura-et-al._2010_Mammal-diversity-in-small-forest-of-Southern-Thailand.pdf}]{#kitamura_et_al_2010}&lt;br&gt;&lt;br&gt;</v>
      </c>
      <c r="O228" s="76" t="s">
        <v>3171</v>
      </c>
      <c r="P228" s="76" t="s">
        <v>1016</v>
      </c>
      <c r="Q228" s="76" t="str">
        <f t="shared" si="21"/>
        <v>{{ ref_intext_kitamura_et_al_2010 }}</v>
      </c>
      <c r="R228" s="76" t="str">
        <f t="shared" si="22"/>
        <v>{{ ref_bib_kitamura_et_al_2010 }}</v>
      </c>
      <c r="S228" s="76" t="str">
        <f t="shared" si="23"/>
        <v xml:space="preserve">    ref_intext_kitamura_et_al_2010: "[Kitamura et al., 2010](#kitamura_et_al_2010)"</v>
      </c>
      <c r="T228" s="76" t="str">
        <f t="shared" si="24"/>
        <v xml:space="preserve">    ref_intext_kitamura_et_al_2010: "Kitamura et al., 2010"</v>
      </c>
      <c r="U228" s="76" t="str">
        <f t="shared" si="25"/>
        <v xml:space="preserve">    ref_bib_kitamura_et_al_2010: "Kitamura, S., Thong-Aree, S., Madsri, S., &amp; Poonswad, P. (2010). Mammal diversity and conservation in a small isolated forest of southern Thailand. *Raffles Bulletin of Zoology, 58*(1), 145-156. &lt;https://www.pangolinsg.org/wp-content/uploads/sites/4/2018/06/Kitamura-et-al._2010_Mammal-diversity-in-small-forest-of-Southern-Thailand.pdf&gt;"</v>
      </c>
      <c r="V228" s="76"/>
    </row>
    <row r="229" spans="1:22" ht="15.75">
      <c r="A229" s="76"/>
      <c r="B229" s="90" t="b">
        <v>0</v>
      </c>
      <c r="C229" s="90" t="b">
        <v>0</v>
      </c>
      <c r="D229" s="90" t="b">
        <v>1</v>
      </c>
      <c r="E229" s="76" t="s">
        <v>2051</v>
      </c>
      <c r="F229" s="76" t="s">
        <v>3170</v>
      </c>
      <c r="G229" s="76" t="s">
        <v>3169</v>
      </c>
      <c r="H229" s="76" t="s">
        <v>3169</v>
      </c>
      <c r="I229" s="76" t="b">
        <v>1</v>
      </c>
      <c r="J229" s="78" t="s">
        <v>3168</v>
      </c>
      <c r="K229" s="77" t="str">
        <f t="shared" si="26"/>
        <v>[Kleiber, C., &amp; Zeileis, A. (2016). Visualizing Count Data Regressions Using Rootograms. *The American Statistician, 70*(3), 296-303. &lt;https://doi.org/10.1080/00031305.2016.1173590&gt;]{#kleiber_zeileis_2016}&lt;br&gt;&lt;br&gt;</v>
      </c>
      <c r="L229" s="78" t="s">
        <v>4112</v>
      </c>
      <c r="M229" s="76" t="s">
        <v>4190</v>
      </c>
      <c r="N229" s="77" t="str">
        <f t="shared" si="27"/>
        <v>[Kleiber, C., &amp; Zeileis, A. (2016). Visualizing Count Data Regressions Using Rootograms. &lt;i&gt;The American Statistician, 70&lt;/i&gt;(3), 296-303. &lt;a target="_blank" href="https://doi.org/10.1080/00031305.2016.1173590"&gt;{https://doi.org/10.1080/00031305.2016.1173590}]{#kleiber_zeileis_2016}&lt;br&gt;&lt;br&gt;</v>
      </c>
      <c r="O229" s="76" t="s">
        <v>3167</v>
      </c>
      <c r="P229" s="76" t="s">
        <v>1016</v>
      </c>
      <c r="Q229" s="76" t="str">
        <f t="shared" si="21"/>
        <v>{{ ref_intext_kleiber_zeileis_2016 }}</v>
      </c>
      <c r="R229" s="76" t="str">
        <f t="shared" si="22"/>
        <v>{{ ref_bib_kleiber_zeileis_2016 }}</v>
      </c>
      <c r="S229" s="76" t="str">
        <f t="shared" si="23"/>
        <v xml:space="preserve">    ref_intext_kleiber_zeileis_2016: "[Kleiber &amp; Zeileis, 2016](#kleiber_zeileis_2016)"</v>
      </c>
      <c r="T229" s="76" t="str">
        <f t="shared" si="24"/>
        <v xml:space="preserve">    ref_intext_kleiber_zeileis_2016: "Kleiber &amp; Zeileis, 2016"</v>
      </c>
      <c r="U229" s="76" t="str">
        <f t="shared" si="25"/>
        <v xml:space="preserve">    ref_bib_kleiber_zeileis_2016: "Kleiber, C., &amp; Zeileis, A. (2016). Visualizing Count Data Regressions Using Rootograms. *The American Statistician, 70*(3), 296-303. &lt;https://doi.org/10.1080/00031305.2016.1173590&gt;"</v>
      </c>
      <c r="V229" s="76"/>
    </row>
    <row r="230" spans="1:22" ht="15.75">
      <c r="A230" s="76"/>
      <c r="B230" s="90" t="b">
        <v>1</v>
      </c>
      <c r="C230" s="90" t="b">
        <v>0</v>
      </c>
      <c r="D230" s="90" t="b">
        <v>0</v>
      </c>
      <c r="E230" s="76" t="s">
        <v>2051</v>
      </c>
      <c r="F230" s="76" t="s">
        <v>3162</v>
      </c>
      <c r="G230" s="76" t="s">
        <v>3161</v>
      </c>
      <c r="H230" s="76" t="s">
        <v>3161</v>
      </c>
      <c r="I230" s="76" t="b">
        <v>1</v>
      </c>
      <c r="J230" s="78" t="s">
        <v>3160</v>
      </c>
      <c r="K230" s="77" t="str">
        <f t="shared" si="26"/>
        <v>[Krebs, C. J., Boonstra, R., Gilbert, S., Reid, D., Kenney, A. J., Hofer, E. J., &amp; an Vuren, D. H. (2011). Density estimation for small mammals from livetrapping grids: rodents in northern Canada. *Journal of Mammalogy, 92*(5), 974-981. &lt;https://doi.org/10.1644/10-M&gt;]{#krebs_et_al_2011}&lt;br&gt;&lt;br&gt;</v>
      </c>
      <c r="L230" s="78" t="s">
        <v>4112</v>
      </c>
      <c r="M230" s="76" t="s">
        <v>4191</v>
      </c>
      <c r="N230" s="77" t="str">
        <f t="shared" si="27"/>
        <v>[Krebs, C. J., Boonstra, R., Gilbert, S., Reid, D., Kenney, A. J., Hofer, E. J., &amp; an Vuren, D. H. (2011). Density estimation for small mammals from livetrapping grids: rodents in northern Canada. &lt;i&gt;Journal of Mammalogy, 92&lt;/i&gt;(5), 974-981. &lt;a target="_blank" href="https://doi.org/10.1644/10-M"&gt;{https://doi.org/10.1644/10-M}]{#krebs_et_al_2011}&lt;br&gt;&lt;br&gt;</v>
      </c>
      <c r="O230" s="76" t="s">
        <v>3159</v>
      </c>
      <c r="P230" s="76" t="s">
        <v>1016</v>
      </c>
      <c r="Q230" s="76" t="str">
        <f t="shared" si="21"/>
        <v>{{ ref_intext_krebs_et_al_2011 }}</v>
      </c>
      <c r="R230" s="76" t="str">
        <f t="shared" si="22"/>
        <v>{{ ref_bib_krebs_et_al_2011 }}</v>
      </c>
      <c r="S230" s="76" t="str">
        <f t="shared" si="23"/>
        <v xml:space="preserve">    ref_intext_krebs_et_al_2011: "[Krebs et al., 2011](#krebs_et_al_2011)"</v>
      </c>
      <c r="T230" s="76" t="str">
        <f t="shared" si="24"/>
        <v xml:space="preserve">    ref_intext_krebs_et_al_2011: "Krebs et al., 2011"</v>
      </c>
      <c r="U230" s="76" t="str">
        <f t="shared" si="25"/>
        <v xml:space="preserve">    ref_bib_krebs_et_al_2011: "Krebs, C. J., Boonstra, R., Gilbert, S., Reid, D., Kenney, A. J., Hofer, E. J., &amp; an Vuren, D. H. (2011). Density estimation for small mammals from livetrapping grids: rodents in northern Canada. *Journal of Mammalogy, 92*(5), 974-981. &lt;https://doi.org/10.1644/10-M&gt;"</v>
      </c>
      <c r="V230" s="76"/>
    </row>
    <row r="231" spans="1:22" ht="15.75">
      <c r="A231" s="76"/>
      <c r="B231" s="90"/>
      <c r="C231" s="90"/>
      <c r="D231" s="90"/>
      <c r="E231" s="76" t="s">
        <v>2051</v>
      </c>
      <c r="F231" s="76" t="s">
        <v>3166</v>
      </c>
      <c r="G231" s="76" t="s">
        <v>3165</v>
      </c>
      <c r="H231" s="76" t="s">
        <v>3165</v>
      </c>
      <c r="I231" s="76" t="b">
        <v>1</v>
      </c>
      <c r="J231" s="78" t="s">
        <v>3164</v>
      </c>
      <c r="K231" s="77" t="str">
        <f t="shared" si="26"/>
        <v>[Krebs, C. J., Gilbert, B. S., Boutin, S., &amp; Boonstra, R. (1987). Estimation of snowshoe hare population density from turd transects. *Canadian Journal of Zoology, 65*(3), 565-567. &lt;https://doi.org/10.1139/z87-087&gt;]{#krebs_et_al_1987}&lt;br&gt;&lt;br&gt;</v>
      </c>
      <c r="L231" s="78" t="s">
        <v>4112</v>
      </c>
      <c r="M231" s="76" t="s">
        <v>4192</v>
      </c>
      <c r="N231" s="77" t="str">
        <f t="shared" si="27"/>
        <v>[Krebs, C. J., Gilbert, B. S., Boutin, S., &amp; Boonstra, R. (1987). Estimation of snowshoe hare population density from turd transects. &lt;i&gt;Canadian Journal of Zoology, 65&lt;/i&gt;(3), 565-567. &lt;a target="_blank" href="https://doi.org/10.1139/z87-087"&gt;{https://doi.org/10.1139/z87-087}]{#krebs_et_al_1987}&lt;br&gt;&lt;br&gt;</v>
      </c>
      <c r="O231" s="76" t="s">
        <v>3163</v>
      </c>
      <c r="P231" s="76" t="s">
        <v>1016</v>
      </c>
      <c r="Q231" s="76" t="str">
        <f t="shared" si="21"/>
        <v>{{ ref_intext_krebs_et_al_1987 }}</v>
      </c>
      <c r="R231" s="76" t="str">
        <f t="shared" si="22"/>
        <v>{{ ref_bib_krebs_et_al_1987 }}</v>
      </c>
      <c r="S231" s="76" t="str">
        <f t="shared" si="23"/>
        <v xml:space="preserve">    ref_intext_krebs_et_al_1987: "[Krebs et al., 1987](#krebs_et_al_1987)"</v>
      </c>
      <c r="T231" s="76" t="str">
        <f t="shared" si="24"/>
        <v xml:space="preserve">    ref_intext_krebs_et_al_1987: "Krebs et al., 1987"</v>
      </c>
      <c r="U231" s="76" t="str">
        <f t="shared" si="25"/>
        <v xml:space="preserve">    ref_bib_krebs_et_al_1987: "Krebs, C. J., Gilbert, B. S., Boutin, S., &amp; Boonstra, R. (1987). Estimation of snowshoe hare population density from turd transects. *Canadian Journal of Zoology, 65*(3), 565-567. &lt;https://doi.org/10.1139/z87-087&gt;"</v>
      </c>
      <c r="V231" s="76"/>
    </row>
    <row r="232" spans="1:22" ht="15.75">
      <c r="A232" s="76"/>
      <c r="B232" s="90" t="b">
        <v>1</v>
      </c>
      <c r="C232" s="90" t="b">
        <v>1</v>
      </c>
      <c r="D232" s="90" t="b">
        <v>0</v>
      </c>
      <c r="E232" s="76" t="s">
        <v>2051</v>
      </c>
      <c r="F232" s="76" t="s">
        <v>3158</v>
      </c>
      <c r="G232" s="76" t="s">
        <v>3157</v>
      </c>
      <c r="H232" s="76" t="s">
        <v>3157</v>
      </c>
      <c r="I232" s="76" t="b">
        <v>1</v>
      </c>
      <c r="J232" s="78" t="s">
        <v>3156</v>
      </c>
      <c r="K232" s="77" t="str">
        <f t="shared" si="26"/>
        <v>[Kruger, H., Vaananen, V. -M., Holopainen, S., &amp; Nummi, P. (2018). The new faces of nest predation in agricultural landscapes - a camera trap Survey with artificial nests. European *Journal of Wildlife Research, 64*(6), 76. &lt;https://doi.org/10.1007/s10344-018-1233-7&gt;]{#kruger_et_al_2018}&lt;br&gt;&lt;br&gt;</v>
      </c>
      <c r="L232" s="78" t="s">
        <v>4112</v>
      </c>
      <c r="M232" s="76" t="s">
        <v>4193</v>
      </c>
      <c r="N232" s="77" t="str">
        <f t="shared" si="27"/>
        <v>[Kruger, H., Vaananen, V. -M., Holopainen, S., &amp; Nummi, P. (2018). The new faces of nest predation in agricultural landscapes - a camera trap Survey with artificial nests. European &lt;i&gt;Journal of Wildlife Research, 64&lt;/i&gt;(6), 76. &lt;a target="_blank" href="https://doi.org/10.1007/s10344-018-1233-7"&gt;{https://doi.org/10.1007/s10344-018-1233-7}]{#kruger_et_al_2018}&lt;br&gt;&lt;br&gt;</v>
      </c>
      <c r="O232" s="76" t="s">
        <v>3155</v>
      </c>
      <c r="P232" s="76" t="s">
        <v>1016</v>
      </c>
      <c r="Q232" s="76" t="str">
        <f t="shared" si="21"/>
        <v>{{ ref_intext_kruger_et_al_2018 }}</v>
      </c>
      <c r="R232" s="76" t="str">
        <f t="shared" si="22"/>
        <v>{{ ref_bib_kruger_et_al_2018 }}</v>
      </c>
      <c r="S232" s="76" t="str">
        <f t="shared" si="23"/>
        <v xml:space="preserve">    ref_intext_kruger_et_al_2018: "[Kruger et al., 2018](#kruger_et_al_2018)"</v>
      </c>
      <c r="T232" s="76" t="str">
        <f t="shared" si="24"/>
        <v xml:space="preserve">    ref_intext_kruger_et_al_2018: "Kruger et al., 2018"</v>
      </c>
      <c r="U232" s="76" t="str">
        <f t="shared" si="25"/>
        <v xml:space="preserve">    ref_bib_kruger_et_al_2018: "Kruger, H., Vaananen, V. -M., Holopainen, S., &amp; Nummi, P. (2018). The new faces of nest predation in agricultural landscapes - a camera trap Survey with artificial nests. European *Journal of Wildlife Research, 64*(6), 76. &lt;https://doi.org/10.1007/s10344-018-1233-7&gt;"</v>
      </c>
      <c r="V232" s="76"/>
    </row>
    <row r="233" spans="1:22" ht="15.75">
      <c r="A233" s="76"/>
      <c r="B233" s="90" t="b">
        <v>1</v>
      </c>
      <c r="C233" s="90" t="b">
        <v>0</v>
      </c>
      <c r="D233" s="90" t="b">
        <v>0</v>
      </c>
      <c r="E233" s="76" t="s">
        <v>2051</v>
      </c>
      <c r="F233" s="76" t="s">
        <v>3154</v>
      </c>
      <c r="G233" s="76" t="s">
        <v>3150</v>
      </c>
      <c r="H233" s="76" t="s">
        <v>3150</v>
      </c>
      <c r="I233" s="76" t="b">
        <v>1</v>
      </c>
      <c r="J233" s="78" t="s">
        <v>3153</v>
      </c>
      <c r="K233" s="77" t="str">
        <f t="shared" si="26"/>
        <v>[Kucera, T. E., &amp; R. H. Barrett. (2011). A History of Camera Trapping. In A. F. O'Connell, J. D. Nichols, &amp; K. U. Karanth (Eds.), *Camera Traps In Animal Ecology: Methods and Analyses* (pp. 9-26). Springer. &lt;https://doi.org/10.1007/978-4-431-99495-4_6&gt;]{#kucera_barrett._2011}&lt;br&gt;&lt;br&gt;</v>
      </c>
      <c r="L233" s="78" t="s">
        <v>4112</v>
      </c>
      <c r="M233" s="76" t="s">
        <v>4194</v>
      </c>
      <c r="N233" s="77" t="str">
        <f t="shared" si="27"/>
        <v>[Kucera, T. E., &amp; R. H. Barrett. (2011). A History of Camera Trapping. In A. F. O'Connell, J. D. Nichols, &amp; K. U. Karanth (Eds.), &lt;i&gt;Camera Traps In Animal Ecology: Methods and Analyses&lt;/i&gt; (pp. 9-26). Springer. &lt;a target="_blank" href="https://doi.org/10.1007/978-4-431-99495-4_6"&gt;{https://doi.org/10.1007/978-4-431-99495-4_6}]{#kucera_barrett._2011}&lt;br&gt;&lt;br&gt;</v>
      </c>
      <c r="O233" s="76" t="s">
        <v>2796</v>
      </c>
      <c r="P233" s="76" t="s">
        <v>1016</v>
      </c>
      <c r="Q233" s="76" t="str">
        <f t="shared" si="21"/>
        <v>{{ ref_intext_kucera_barrett._2011 }}</v>
      </c>
      <c r="R233" s="76" t="str">
        <f t="shared" si="22"/>
        <v>{{ ref_bib_kucera_barrett._2011 }}</v>
      </c>
      <c r="S233" s="76" t="str">
        <f t="shared" si="23"/>
        <v xml:space="preserve">    ref_intext_kucera_barrett._2011: "[Kucera &amp; Barrett., 2011](#kucera_barrett._2011)"</v>
      </c>
      <c r="T233" s="76" t="str">
        <f t="shared" si="24"/>
        <v xml:space="preserve">    ref_intext_kucera_barrett._2011: "Kucera &amp; Barrett., 2011"</v>
      </c>
      <c r="U233" s="76" t="str">
        <f t="shared" si="25"/>
        <v xml:space="preserve">    ref_bib_kucera_barrett._2011: "Kucera, T. E., &amp; R. H. Barrett. (2011). A History of Camera Trapping. In A. F. O'Connell, J. D. Nichols, &amp; K. U. Karanth (Eds.), *Camera Traps In Animal Ecology: Methods and Analyses* (pp. 9-26). Springer. &lt;https://doi.org/10.1007/978-4-431-99495-4_6&gt;"</v>
      </c>
      <c r="V233" s="76"/>
    </row>
    <row r="234" spans="1:22" ht="15.75">
      <c r="A234" s="76"/>
      <c r="B234" s="90" t="b">
        <v>0</v>
      </c>
      <c r="C234" s="90" t="b">
        <v>0</v>
      </c>
      <c r="D234" s="90"/>
      <c r="E234" s="76" t="s">
        <v>2086</v>
      </c>
      <c r="F234" s="76" t="s">
        <v>3152</v>
      </c>
      <c r="G234" s="76" t="s">
        <v>3151</v>
      </c>
      <c r="H234" s="76" t="s">
        <v>3150</v>
      </c>
      <c r="I234" s="76" t="b">
        <v>1</v>
      </c>
      <c r="J234" s="78" t="s">
        <v>3149</v>
      </c>
      <c r="K234" s="77" t="str">
        <f t="shared" si="26"/>
        <v>[Kunin, W. K. (1997). Introduction: on the causes and consequences of rare-common differences. In Kunin, W. K., &amp; Kevin, J. G. (Eds) *The Biology of Rarity. * (pp. 3-4). Chapman &amp; Hall. &lt;https://link.springer.com/book/10.1007/978-94-011-5874-9&gt;]{#kunin_1997}&lt;br&gt;&lt;br&gt;</v>
      </c>
      <c r="L234" s="78" t="s">
        <v>4112</v>
      </c>
      <c r="M234" s="76" t="s">
        <v>4195</v>
      </c>
      <c r="N234" s="77" t="str">
        <f t="shared" si="27"/>
        <v>[Kunin, W. K. (1997). Introduction: on the causes and consequences of rare-common differences. In Kunin, W. K., &amp; Kevin, J. G. (Eds) &lt;i&gt;The Biology of Rarity. &lt;/i&gt; (pp. 3-4). Chapman &amp; Hall. &lt;a target="_blank" href="https://link.springer.com/book/10.1007/978-94-011-5874-9"&gt;{https://link.springer.com/book/10.1007/978-94-011-5874-9}]{#kunin_1997}&lt;br&gt;&lt;br&gt;</v>
      </c>
      <c r="O234" s="76" t="s">
        <v>3148</v>
      </c>
      <c r="P234" s="76" t="s">
        <v>1016</v>
      </c>
      <c r="Q234" s="76" t="str">
        <f t="shared" si="21"/>
        <v>{{ ref_intext_kunin_1997 }}</v>
      </c>
      <c r="R234" s="76" t="str">
        <f t="shared" si="22"/>
        <v>{{ ref_bib_kunin_1997 }}</v>
      </c>
      <c r="S234" s="76" t="str">
        <f t="shared" si="23"/>
        <v xml:space="preserve">    ref_intext_kunin_1997: "[Kunin, 1997](#kunin_1997)"</v>
      </c>
      <c r="T234" s="76" t="str">
        <f t="shared" si="24"/>
        <v xml:space="preserve">    ref_intext_kunin_1997: "Kunin, 1997"</v>
      </c>
      <c r="U234" s="76" t="str">
        <f t="shared" si="25"/>
        <v xml:space="preserve">    ref_bib_kunin_1997: "Kunin, W. K. (1997). Introduction: on the causes and consequences of rare-common differences. In Kunin, W. K., &amp; Kevin, J. G. (Eds) *The Biology of Rarity. * (pp. 3-4). Chapman &amp; Hall. &lt;https://link.springer.com/book/10.1007/978-94-011-5874-9&gt;"</v>
      </c>
      <c r="V234" s="76"/>
    </row>
    <row r="235" spans="1:22" ht="15.75">
      <c r="A235" s="76"/>
      <c r="B235" s="90" t="b">
        <v>1</v>
      </c>
      <c r="C235" s="90" t="b">
        <v>0</v>
      </c>
      <c r="D235" s="90" t="b">
        <v>0</v>
      </c>
      <c r="E235" s="76" t="s">
        <v>2051</v>
      </c>
      <c r="F235" s="76" t="s">
        <v>3147</v>
      </c>
      <c r="G235" s="76" t="s">
        <v>3146</v>
      </c>
      <c r="H235" s="76" t="s">
        <v>3146</v>
      </c>
      <c r="I235" s="76" t="b">
        <v>1</v>
      </c>
      <c r="J235" s="78" t="s">
        <v>3145</v>
      </c>
      <c r="K235" s="77" t="str">
        <f t="shared" si="26"/>
        <v>[Kusi, N., Sillero‐Zubiri, C., Macdonald, D. W., Johnson, P. J., &amp; Werhahn, G. (2019). Perspectives of traditional Himalayan communities on fostering coexistence with Himalayan wolf and snow leopard. *Conservation Science and Practice, 2*(3). &lt;https://doi.org/10.1111/csp2.165&gt;]{#kusi_et_al_2019}&lt;br&gt;&lt;br&gt;</v>
      </c>
      <c r="L235" s="78" t="s">
        <v>4112</v>
      </c>
      <c r="M235" s="76" t="s">
        <v>4196</v>
      </c>
      <c r="N235" s="77" t="str">
        <f t="shared" si="27"/>
        <v>[Kusi, N., Sillero‐Zubiri, C., Macdonald, D. W., Johnson, P. J., &amp; Werhahn, G. (2019). Perspectives of traditional Himalayan communities on fostering coexistence with Himalayan wolf and snow leopard. &lt;i&gt;Conservation Science and Practice, 2&lt;/i&gt;(3). &lt;a target="_blank" href="https://doi.org/10.1111/csp2.165"&gt;{https://doi.org/10.1111/csp2.165}]{#kusi_et_al_2019}&lt;br&gt;&lt;br&gt;</v>
      </c>
      <c r="O235" s="76" t="s">
        <v>3144</v>
      </c>
      <c r="P235" s="76" t="s">
        <v>1016</v>
      </c>
      <c r="Q235" s="76" t="str">
        <f t="shared" si="21"/>
        <v>{{ ref_intext_kusi_et_al_2019 }}</v>
      </c>
      <c r="R235" s="76" t="str">
        <f t="shared" si="22"/>
        <v>{{ ref_bib_kusi_et_al_2019 }}</v>
      </c>
      <c r="S235" s="76" t="str">
        <f t="shared" si="23"/>
        <v xml:space="preserve">    ref_intext_kusi_et_al_2019: "[Kusi et al., 2019](#kusi_et_al_2019)"</v>
      </c>
      <c r="T235" s="76" t="str">
        <f t="shared" si="24"/>
        <v xml:space="preserve">    ref_intext_kusi_et_al_2019: "Kusi et al., 2019"</v>
      </c>
      <c r="U235" s="76" t="str">
        <f t="shared" si="25"/>
        <v xml:space="preserve">    ref_bib_kusi_et_al_2019: "Kusi, N., Sillero‐Zubiri, C., Macdonald, D. W., Johnson, P. J., &amp; Werhahn, G. (2019). Perspectives of traditional Himalayan communities on fostering coexistence with Himalayan wolf and snow leopard. *Conservation Science and Practice, 2*(3). &lt;https://doi.org/10.1111/csp2.165&gt;"</v>
      </c>
      <c r="V235" s="76"/>
    </row>
    <row r="236" spans="1:22" ht="15.75">
      <c r="A236" s="76"/>
      <c r="B236" s="90"/>
      <c r="C236" s="90"/>
      <c r="D236" s="90"/>
      <c r="E236" s="76" t="s">
        <v>2051</v>
      </c>
      <c r="F236" s="76" t="s">
        <v>3143</v>
      </c>
      <c r="G236" s="76" t="s">
        <v>3142</v>
      </c>
      <c r="H236" s="76" t="s">
        <v>3142</v>
      </c>
      <c r="I236" s="76" t="b">
        <v>1</v>
      </c>
      <c r="J236" s="78" t="s">
        <v>3141</v>
      </c>
      <c r="K236" s="77" t="str">
        <f t="shared" si="26"/>
        <v>[LaBarbera, M. (2003). Analyzing Body Size as a Factor in Ecology and Evolution. *Annual Review of Ecology and Systematics, 20*(1), 97-117. &lt;https://doi.org/10.1146/annurev.es.20.110189.000525&gt;]{#labarbera_1989}&lt;br&gt;&lt;br&gt;</v>
      </c>
      <c r="L236" s="78" t="s">
        <v>4112</v>
      </c>
      <c r="M236" s="76" t="s">
        <v>4197</v>
      </c>
      <c r="N236" s="77" t="str">
        <f t="shared" si="27"/>
        <v>[LaBarbera, M. (2003). Analyzing Body Size as a Factor in Ecology and Evolution. &lt;i&gt;Annual Review of Ecology and Systematics, 20&lt;/i&gt;(1), 97-117. &lt;a target="_blank" href="https://doi.org/10.1146/annurev.es.20.110189.000525"&gt;{https://doi.org/10.1146/annurev.es.20.110189.000525}]{#labarbera_1989}&lt;br&gt;&lt;br&gt;</v>
      </c>
      <c r="O236" s="76" t="s">
        <v>3140</v>
      </c>
      <c r="P236" s="76" t="s">
        <v>1016</v>
      </c>
      <c r="Q236" s="76" t="str">
        <f t="shared" si="21"/>
        <v>{{ ref_intext_labarbera_1989 }}</v>
      </c>
      <c r="R236" s="76" t="str">
        <f t="shared" si="22"/>
        <v>{{ ref_bib_labarbera_1989 }}</v>
      </c>
      <c r="S236" s="76" t="str">
        <f t="shared" si="23"/>
        <v xml:space="preserve">    ref_intext_labarbera_1989: "[LaBarbera, 2003](#labarbera_1989)"</v>
      </c>
      <c r="T236" s="76" t="str">
        <f t="shared" si="24"/>
        <v xml:space="preserve">    ref_intext_labarbera_1989: "LaBarbera, 2003"</v>
      </c>
      <c r="U236" s="76" t="str">
        <f t="shared" si="25"/>
        <v xml:space="preserve">    ref_bib_labarbera_1989: "LaBarbera, M. (2003). Analyzing Body Size as a Factor in Ecology and Evolution. *Annual Review of Ecology and Systematics, 20*(1), 97-117. &lt;https://doi.org/10.1146/annurev.es.20.110189.000525&gt;"</v>
      </c>
      <c r="V236" s="76"/>
    </row>
    <row r="237" spans="1:22" ht="15.75">
      <c r="A237" s="76"/>
      <c r="B237" s="90"/>
      <c r="C237" s="90"/>
      <c r="D237" s="90"/>
      <c r="E237" s="76" t="s">
        <v>2051</v>
      </c>
      <c r="F237" s="76" t="s">
        <v>3139</v>
      </c>
      <c r="G237" s="76" t="s">
        <v>3138</v>
      </c>
      <c r="H237" s="76" t="s">
        <v>3138</v>
      </c>
      <c r="I237" s="76" t="b">
        <v>1</v>
      </c>
      <c r="J237" s="78" t="s">
        <v>3137</v>
      </c>
      <c r="K237" s="77" t="str">
        <f t="shared" si="26"/>
        <v>[Ladd, R., Meek, P., &amp; Leung, L. K.-P. (2022). The influence of camera-trap flash type on the behavioural response, detection rate and individual recognition of Eld's deer. *Wildlife Research, 50*(6), 475-483. &lt;https://doi.org/10.1071/WR22055&gt;]{#ladd_et_al_2022}&lt;br&gt;&lt;br&gt;</v>
      </c>
      <c r="L237" s="78" t="s">
        <v>4112</v>
      </c>
      <c r="M237" s="76" t="s">
        <v>4198</v>
      </c>
      <c r="N237" s="77" t="str">
        <f t="shared" si="27"/>
        <v>[Ladd, R., Meek, P., &amp; Leung, L. K.-P. (2022). The influence of camera-trap flash type on the behavioural response, detection rate and individual recognition of Eld's deer. &lt;i&gt;Wildlife Research, 50&lt;/i&gt;(6), 475-483. &lt;a target="_blank" href="https://doi.org/10.1071/WR22055"&gt;{https://doi.org/10.1071/WR22055}]{#ladd_et_al_2022}&lt;br&gt;&lt;br&gt;</v>
      </c>
      <c r="O237" s="76" t="s">
        <v>3136</v>
      </c>
      <c r="P237" s="76" t="s">
        <v>1016</v>
      </c>
      <c r="Q237" s="76" t="str">
        <f t="shared" si="21"/>
        <v>{{ ref_intext_ladd_et_al_2022 }}</v>
      </c>
      <c r="R237" s="76" t="str">
        <f t="shared" si="22"/>
        <v>{{ ref_bib_ladd_et_al_2022 }}</v>
      </c>
      <c r="S237" s="76" t="str">
        <f t="shared" si="23"/>
        <v xml:space="preserve">    ref_intext_ladd_et_al_2022: "[Ladd et al., 2022](#ladd_et_al_2022)"</v>
      </c>
      <c r="T237" s="76" t="str">
        <f t="shared" si="24"/>
        <v xml:space="preserve">    ref_intext_ladd_et_al_2022: "Ladd et al., 2022"</v>
      </c>
      <c r="U237" s="76" t="str">
        <f t="shared" si="25"/>
        <v xml:space="preserve">    ref_bib_ladd_et_al_2022: "Ladd, R., Meek, P., &amp; Leung, L. K.-P. (2022). The influence of camera-trap flash type on the behavioural response, detection rate and individual recognition of Eld's deer. *Wildlife Research, 50*(6), 475-483. &lt;https://doi.org/10.1071/WR22055&gt;"</v>
      </c>
      <c r="V237" s="76"/>
    </row>
    <row r="238" spans="1:22" ht="15.75">
      <c r="A238" s="76"/>
      <c r="B238" s="90" t="b">
        <v>1</v>
      </c>
      <c r="C238" s="90" t="b">
        <v>1</v>
      </c>
      <c r="D238" s="90" t="b">
        <v>0</v>
      </c>
      <c r="E238" s="76" t="s">
        <v>2051</v>
      </c>
      <c r="F238" s="76" t="s">
        <v>3135</v>
      </c>
      <c r="G238" s="76" t="s">
        <v>3134</v>
      </c>
      <c r="H238" s="76" t="s">
        <v>3134</v>
      </c>
      <c r="I238" s="76" t="b">
        <v>1</v>
      </c>
      <c r="J238" s="78" t="s">
        <v>3133</v>
      </c>
      <c r="K238" s="77" t="str">
        <f t="shared" si="26"/>
        <v>[Lahoz-Monfort, J. J., &amp; Magrath, M. J. L. (2021). A Comprehensive Overview of Technologies for Species and Habitat Monitoring and Conservation. *Bioscience, 71*(10), 1038-1062. &lt;https://doi.org/10.1093/biosci/biab073&gt;]{#lahoz_monfort_magrath_2021}&lt;br&gt;&lt;br&gt;</v>
      </c>
      <c r="L238" s="78" t="s">
        <v>4112</v>
      </c>
      <c r="M238" s="76" t="s">
        <v>4199</v>
      </c>
      <c r="N238" s="77" t="str">
        <f t="shared" si="27"/>
        <v>[Lahoz-Monfort, J. J., &amp; Magrath, M. J. L. (2021). A Comprehensive Overview of Technologies for Species and Habitat Monitoring and Conservation. &lt;i&gt;Bioscience, 71&lt;/i&gt;(10), 1038-1062. &lt;a target="_blank" href="https://doi.org/10.1093/biosci/biab073"&gt;{https://doi.org/10.1093/biosci/biab073}]{#lahoz_monfort_magrath_2021}&lt;br&gt;&lt;br&gt;</v>
      </c>
      <c r="O238" s="76" t="s">
        <v>3132</v>
      </c>
      <c r="P238" s="76" t="s">
        <v>1016</v>
      </c>
      <c r="Q238" s="76" t="str">
        <f t="shared" si="21"/>
        <v>{{ ref_intext_lahoz_monfort_magrath_2021 }}</v>
      </c>
      <c r="R238" s="76" t="str">
        <f t="shared" si="22"/>
        <v>{{ ref_bib_lahoz_monfort_magrath_2021 }}</v>
      </c>
      <c r="S238" s="76" t="str">
        <f t="shared" si="23"/>
        <v xml:space="preserve">    ref_intext_lahoz_monfort_magrath_2021: "[Lahoz-Monfort &amp; Magrath, 2021](#lahoz_monfort_magrath_2021)"</v>
      </c>
      <c r="T238" s="76" t="str">
        <f t="shared" si="24"/>
        <v xml:space="preserve">    ref_intext_lahoz_monfort_magrath_2021: "Lahoz-Monfort &amp; Magrath, 2021"</v>
      </c>
      <c r="U238" s="76" t="str">
        <f t="shared" si="25"/>
        <v xml:space="preserve">    ref_bib_lahoz_monfort_magrath_2021: "Lahoz-Monfort, J. J., &amp; Magrath, M. J. L. (2021). A Comprehensive Overview of Technologies for Species and Habitat Monitoring and Conservation. *Bioscience, 71*(10), 1038-1062. &lt;https://doi.org/10.1093/biosci/biab073&gt;"</v>
      </c>
      <c r="V238" s="76"/>
    </row>
    <row r="239" spans="1:22" ht="15.75">
      <c r="A239" s="76"/>
      <c r="B239" s="90" t="b">
        <v>1</v>
      </c>
      <c r="C239" s="90" t="b">
        <v>0</v>
      </c>
      <c r="D239" s="90" t="b">
        <v>0</v>
      </c>
      <c r="E239" s="76" t="s">
        <v>2051</v>
      </c>
      <c r="F239" s="76" t="s">
        <v>3131</v>
      </c>
      <c r="G239" s="76" t="s">
        <v>3130</v>
      </c>
      <c r="H239" s="76" t="s">
        <v>3130</v>
      </c>
      <c r="I239" s="76" t="b">
        <v>1</v>
      </c>
      <c r="J239" s="78" t="s">
        <v>3129</v>
      </c>
      <c r="K239" s="77" t="str">
        <f t="shared" si="26"/>
        <v>[Lambert, D. (1992). Zero-Inflated Poisson Regression, with an application to Defects in Manufacturing. *Technometrics, 34*(1), 1-14. &lt;https://doi.org/10.2307/1269547&gt;]{#lambert_1992}&lt;br&gt;&lt;br&gt;</v>
      </c>
      <c r="L239" s="78" t="s">
        <v>4112</v>
      </c>
      <c r="M239" s="76" t="s">
        <v>4200</v>
      </c>
      <c r="N239" s="77" t="str">
        <f t="shared" si="27"/>
        <v>[Lambert, D. (1992). Zero-Inflated Poisson Regression, with an application to Defects in Manufacturing. &lt;i&gt;Technometrics, 34&lt;/i&gt;(1), 1-14. &lt;a target="_blank" href="https://doi.org/10.2307/1269547"&gt;{https://doi.org/10.2307/1269547}]{#lambert_1992}&lt;br&gt;&lt;br&gt;</v>
      </c>
      <c r="O239" s="76" t="s">
        <v>3128</v>
      </c>
      <c r="P239" s="76" t="s">
        <v>1016</v>
      </c>
      <c r="Q239" s="76" t="str">
        <f t="shared" si="21"/>
        <v>{{ ref_intext_lambert_1992 }}</v>
      </c>
      <c r="R239" s="76" t="str">
        <f t="shared" si="22"/>
        <v>{{ ref_bib_lambert_1992 }}</v>
      </c>
      <c r="S239" s="76" t="str">
        <f t="shared" si="23"/>
        <v xml:space="preserve">    ref_intext_lambert_1992: "[Lambert, 1992](#lambert_1992)"</v>
      </c>
      <c r="T239" s="76" t="str">
        <f t="shared" si="24"/>
        <v xml:space="preserve">    ref_intext_lambert_1992: "Lambert, 1992"</v>
      </c>
      <c r="U239" s="76" t="str">
        <f t="shared" si="25"/>
        <v xml:space="preserve">    ref_bib_lambert_1992: "Lambert, D. (1992). Zero-Inflated Poisson Regression, with an application to Defects in Manufacturing. *Technometrics, 34*(1), 1-14. &lt;https://doi.org/10.2307/1269547&gt;"</v>
      </c>
      <c r="V239" s="76"/>
    </row>
    <row r="240" spans="1:22" ht="15.75">
      <c r="A240" s="76"/>
      <c r="B240" s="90" t="b">
        <v>1</v>
      </c>
      <c r="C240" s="90" t="b">
        <v>1</v>
      </c>
      <c r="D240" s="90" t="b">
        <v>0</v>
      </c>
      <c r="E240" s="76" t="s">
        <v>2051</v>
      </c>
      <c r="F240" s="76" t="s">
        <v>3127</v>
      </c>
      <c r="G240" s="76" t="s">
        <v>3126</v>
      </c>
      <c r="H240" s="76" t="s">
        <v>3125</v>
      </c>
      <c r="I240" s="76" t="b">
        <v>1</v>
      </c>
      <c r="J240" s="78" t="s">
        <v>3124</v>
      </c>
      <c r="K240" s="77" t="str">
        <f t="shared" si="26"/>
        <v>[Lazenby, B. T., Mooney, N. J., &amp; Dickman, C. R. (2015). Detecting species interactions using remote cameras: Effects on small mammals of predators, conspecifics, and climate. *Ecosphere, 6*(12), 1-18. &lt;https://doi.org/10.1890/ES14-00522.1&gt;]{#lazenby_et_al_2015}&lt;br&gt;&lt;br&gt;</v>
      </c>
      <c r="L240" s="78" t="s">
        <v>4112</v>
      </c>
      <c r="M240" s="76" t="s">
        <v>4201</v>
      </c>
      <c r="N240" s="77" t="str">
        <f t="shared" si="27"/>
        <v>[Lazenby, B. T., Mooney, N. J., &amp; Dickman, C. R. (2015). Detecting species interactions using remote cameras: Effects on small mammals of predators, conspecifics, and climate. &lt;i&gt;Ecosphere, 6&lt;/i&gt;(12), 1-18. &lt;a target="_blank" href="https://doi.org/10.1890/ES14-00522.1"&gt;{https://doi.org/10.1890/ES14-00522.1}]{#lazenby_et_al_2015}&lt;br&gt;&lt;br&gt;</v>
      </c>
      <c r="O240" s="76" t="s">
        <v>3123</v>
      </c>
      <c r="P240" s="76" t="s">
        <v>1016</v>
      </c>
      <c r="Q240" s="76" t="str">
        <f t="shared" si="21"/>
        <v>{{ ref_intext_lazenby_et_al_2015 }}</v>
      </c>
      <c r="R240" s="76" t="str">
        <f t="shared" si="22"/>
        <v>{{ ref_bib_lazenby_et_al_2015 }}</v>
      </c>
      <c r="S240" s="76" t="str">
        <f t="shared" si="23"/>
        <v xml:space="preserve">    ref_intext_lazenby_et_al_2015: "[Lazenby et al., 2015](#lazenby_et_al_2015)"</v>
      </c>
      <c r="T240" s="76" t="str">
        <f t="shared" si="24"/>
        <v xml:space="preserve">    ref_intext_lazenby_et_al_2015: "Lazenby et al., 2015"</v>
      </c>
      <c r="U240" s="76" t="str">
        <f t="shared" si="25"/>
        <v xml:space="preserve">    ref_bib_lazenby_et_al_2015: "Lazenby, B. T., Mooney, N. J., &amp; Dickman, C. R. (2015). Detecting species interactions using remote cameras: Effects on small mammals of predators, conspecifics, and climate. *Ecosphere, 6*(12), 1-18. &lt;https://doi.org/10.1890/ES14-00522.1&gt;"</v>
      </c>
      <c r="V240" s="76"/>
    </row>
    <row r="241" spans="1:22" ht="15.75">
      <c r="A241" s="76"/>
      <c r="B241" s="90"/>
      <c r="C241" s="90"/>
      <c r="D241" s="90"/>
      <c r="E241" s="76" t="s">
        <v>2051</v>
      </c>
      <c r="F241" s="76" t="s">
        <v>3122</v>
      </c>
      <c r="G241" s="76" t="s">
        <v>3121</v>
      </c>
      <c r="H241" s="76" t="s">
        <v>3121</v>
      </c>
      <c r="I241" s="76" t="b">
        <v>1</v>
      </c>
      <c r="J241" s="78" t="s">
        <v>3120</v>
      </c>
      <c r="K241" s="77" t="str">
        <f t="shared" si="26"/>
        <v>[Le Cren, E. D. (1965). A Note on the History of Mark-Recapture Population Estimates. *The Journal of Animal Ecology, 34*(2),453-54. &lt;https://doi.org/10.2307/2661&gt;]{#lecren_1965}&lt;br&gt;&lt;br&gt;</v>
      </c>
      <c r="L241" s="78" t="s">
        <v>4112</v>
      </c>
      <c r="M241" s="76" t="s">
        <v>4202</v>
      </c>
      <c r="N241" s="77" t="str">
        <f t="shared" si="27"/>
        <v>[Le Cren, E. D. (1965). A Note on the History of Mark-Recapture Population Estimates. &lt;i&gt;The Journal of Animal Ecology, 34&lt;/i&gt;(2),453-54. &lt;a target="_blank" href="https://doi.org/10.2307/2661"&gt;{https://doi.org/10.2307/2661}]{#lecren_1965}&lt;br&gt;&lt;br&gt;</v>
      </c>
      <c r="O241" s="76" t="s">
        <v>3119</v>
      </c>
      <c r="P241" s="76" t="s">
        <v>1016</v>
      </c>
      <c r="Q241" s="76" t="str">
        <f t="shared" si="21"/>
        <v>{{ ref_intext_lecren_1965 }}</v>
      </c>
      <c r="R241" s="76" t="str">
        <f t="shared" si="22"/>
        <v>{{ ref_bib_lecren_1965 }}</v>
      </c>
      <c r="S241" s="76" t="str">
        <f t="shared" si="23"/>
        <v xml:space="preserve">    ref_intext_lecren_1965: "[Le Cren, 1965](#lecren_1965)"</v>
      </c>
      <c r="T241" s="76" t="str">
        <f t="shared" si="24"/>
        <v xml:space="preserve">    ref_intext_lecren_1965: "Le Cren, 1965"</v>
      </c>
      <c r="U241" s="76" t="str">
        <f t="shared" si="25"/>
        <v xml:space="preserve">    ref_bib_lecren_1965: "Le Cren, E. D. (1965). A Note on the History of Mark-Recapture Population Estimates. *The Journal of Animal Ecology, 34*(2),453-54. &lt;https://doi.org/10.2307/2661&gt;"</v>
      </c>
      <c r="V241" s="76"/>
    </row>
    <row r="242" spans="1:22" ht="15.75">
      <c r="A242" s="76"/>
      <c r="B242" s="90" t="b">
        <v>0</v>
      </c>
      <c r="C242" s="90" t="b">
        <v>0</v>
      </c>
      <c r="D242" s="90" t="b">
        <v>1</v>
      </c>
      <c r="E242" s="76" t="s">
        <v>2051</v>
      </c>
      <c r="F242" s="76" t="s">
        <v>3118</v>
      </c>
      <c r="G242" s="76" t="s">
        <v>3117</v>
      </c>
      <c r="H242" s="76" t="s">
        <v>3117</v>
      </c>
      <c r="I242" s="76" t="b">
        <v>1</v>
      </c>
      <c r="J242" s="78" t="s">
        <v>3116</v>
      </c>
      <c r="K242" s="77" t="str">
        <f t="shared" si="26"/>
        <v>[Lele, S. R., Merrill, E. H., Keim, J., &amp; Boyce, M. S. (2013). Selection, use, choice and occupancy: Clarifying concepts in resource selection studies. *Journal of Animal Ecology, 82*(6), 1183-1191. &lt;https://doi.org/10.1111/1365-2656.12141&gt;]{#lele_et_al_2013}&lt;br&gt;&lt;br&gt;</v>
      </c>
      <c r="L242" s="78" t="s">
        <v>4112</v>
      </c>
      <c r="M242" s="76" t="s">
        <v>4203</v>
      </c>
      <c r="N242" s="77" t="str">
        <f t="shared" si="27"/>
        <v>[Lele, S. R., Merrill, E. H., Keim, J., &amp; Boyce, M. S. (2013). Selection, use, choice and occupancy: Clarifying concepts in resource selection studies. &lt;i&gt;Journal of Animal Ecology, 82&lt;/i&gt;(6), 1183-1191. &lt;a target="_blank" href="https://doi.org/10.1111/1365-2656.12141"&gt;{https://doi.org/10.1111/1365-2656.12141}]{#lele_et_al_2013}&lt;br&gt;&lt;br&gt;</v>
      </c>
      <c r="O242" s="76" t="s">
        <v>3115</v>
      </c>
      <c r="P242" s="76" t="s">
        <v>1016</v>
      </c>
      <c r="Q242" s="76" t="str">
        <f t="shared" si="21"/>
        <v>{{ ref_intext_lele_et_al_2013 }}</v>
      </c>
      <c r="R242" s="76" t="str">
        <f t="shared" si="22"/>
        <v>{{ ref_bib_lele_et_al_2013 }}</v>
      </c>
      <c r="S242" s="76" t="str">
        <f t="shared" si="23"/>
        <v xml:space="preserve">    ref_intext_lele_et_al_2013: "[Lele et al., 2013](#lele_et_al_2013)"</v>
      </c>
      <c r="T242" s="76" t="str">
        <f t="shared" si="24"/>
        <v xml:space="preserve">    ref_intext_lele_et_al_2013: "Lele et al., 2013"</v>
      </c>
      <c r="U242" s="76" t="str">
        <f t="shared" si="25"/>
        <v xml:space="preserve">    ref_bib_lele_et_al_2013: "Lele, S. R., Merrill, E. H., Keim, J., &amp; Boyce, M. S. (2013). Selection, use, choice and occupancy: Clarifying concepts in resource selection studies. *Journal of Animal Ecology, 82*(6), 1183-1191. &lt;https://doi.org/10.1111/1365-2656.12141&gt;"</v>
      </c>
      <c r="V242" s="76"/>
    </row>
    <row r="243" spans="1:22" ht="15.75">
      <c r="A243" s="76"/>
      <c r="B243" s="90"/>
      <c r="C243" s="90"/>
      <c r="D243" s="90"/>
      <c r="E243" s="76" t="s">
        <v>2393</v>
      </c>
      <c r="F243" s="76" t="s">
        <v>3114</v>
      </c>
      <c r="G243" s="76" t="s">
        <v>3113</v>
      </c>
      <c r="H243" s="76" t="s">
        <v>3113</v>
      </c>
      <c r="I243" s="76" t="b">
        <v>1</v>
      </c>
      <c r="J243" s="78" t="s">
        <v>3112</v>
      </c>
      <c r="K243" s="77" t="str">
        <f t="shared" si="26"/>
        <v>[Leroy, B. (2023). *Package ‘Rarity’: Calculation of Rarity Indices for Species and Assemblages of Species.* R package version 1.3-8, &lt;https://cran.r-project.org/web/packages/Rarity/&gt;]{#leroy_2023}&lt;br&gt;&lt;br&gt;</v>
      </c>
      <c r="L243" s="78" t="s">
        <v>4112</v>
      </c>
      <c r="M243" s="76" t="s">
        <v>4204</v>
      </c>
      <c r="N243" s="77" t="str">
        <f t="shared" si="27"/>
        <v>[Leroy, B. (2023). &lt;i&gt;Package ‘Rarity’: Calculation of Rarity Indices for Species and Assemblages of Species.&lt;/i&gt; R package version 1.3-8, &lt;a target="_blank" href="https://cran.r-project.org/web/packages/Rarity/"&gt;{https://cran.r-project.org/web/packages/Rarity/}]{#leroy_2023}&lt;br&gt;&lt;br&gt;</v>
      </c>
      <c r="O243" s="76" t="s">
        <v>3111</v>
      </c>
      <c r="P243" s="76" t="s">
        <v>1016</v>
      </c>
      <c r="Q243" s="76" t="str">
        <f t="shared" ref="Q243:Q306" si="28">"{{ ref_intext_"&amp;F243&amp;" }}"</f>
        <v>{{ ref_intext_leroy_2023 }}</v>
      </c>
      <c r="R243" s="76" t="str">
        <f t="shared" ref="R243:R306" si="29">"{{ ref_bib_"&amp;F243&amp;" }}"</f>
        <v>{{ ref_bib_leroy_2023 }}</v>
      </c>
      <c r="S243" s="76" t="str">
        <f t="shared" ref="S243:S302" si="30">"    ref_intext_"&amp;F243&amp;": "&amp;""""&amp;"["&amp;G243&amp;"](#"&amp;F243&amp;")"&amp;""""</f>
        <v xml:space="preserve">    ref_intext_leroy_2023: "[Leroy, 2023](#leroy_2023)"</v>
      </c>
      <c r="T243" s="76" t="str">
        <f t="shared" ref="T243:T306" si="31">"    ref_intext_"&amp;F243&amp;": "&amp;""""&amp;G243&amp;""""</f>
        <v xml:space="preserve">    ref_intext_leroy_2023: "Leroy, 2023"</v>
      </c>
      <c r="U243" s="76" t="str">
        <f t="shared" ref="U243:U306" si="32">"    ref_bib_"&amp;F243&amp;": "&amp;""""&amp;J243&amp;""""</f>
        <v xml:space="preserve">    ref_bib_leroy_2023: "Leroy, B. (2023). *Package ‘Rarity’: Calculation of Rarity Indices for Species and Assemblages of Species.* R package version 1.3-8, &lt;https://cran.r-project.org/web/packages/Rarity/&gt;"</v>
      </c>
      <c r="V243" s="76"/>
    </row>
    <row r="244" spans="1:22" ht="15.75">
      <c r="A244" s="76"/>
      <c r="B244" s="90"/>
      <c r="C244" s="90"/>
      <c r="D244" s="90"/>
      <c r="E244" s="76" t="s">
        <v>2097</v>
      </c>
      <c r="F244" s="76" t="s">
        <v>3110</v>
      </c>
      <c r="G244" s="76" t="s">
        <v>3109</v>
      </c>
      <c r="H244" s="76" t="s">
        <v>3109</v>
      </c>
      <c r="I244" s="76" t="b">
        <v>1</v>
      </c>
      <c r="J244" s="78" t="s">
        <v>3108</v>
      </c>
      <c r="K244" s="77" t="str">
        <f t="shared" si="26"/>
        <v>[Leroy, B. (2024). *Rarity Indices.* &lt;https://borisleroy.com/en/research/rarity-indices/&gt;]{#leroy_2024}&lt;br&gt;&lt;br&gt;</v>
      </c>
      <c r="L244" s="78" t="s">
        <v>4112</v>
      </c>
      <c r="M244" s="76" t="s">
        <v>4205</v>
      </c>
      <c r="N244" s="77" t="str">
        <f t="shared" si="27"/>
        <v>[Leroy, B. (2024). &lt;i&gt;Rarity Indices.&lt;/i&gt; &lt;a target="_blank" href="https://borisleroy.com/en/research/rarity-indices/"&gt;{https://borisleroy.com/en/research/rarity-indices/}]{#leroy_2024}&lt;br&gt;&lt;br&gt;</v>
      </c>
      <c r="O244" s="76" t="s">
        <v>3107</v>
      </c>
      <c r="P244" s="76" t="s">
        <v>1016</v>
      </c>
      <c r="Q244" s="76" t="str">
        <f t="shared" si="28"/>
        <v>{{ ref_intext_leroy_2024 }}</v>
      </c>
      <c r="R244" s="76" t="str">
        <f t="shared" si="29"/>
        <v>{{ ref_bib_leroy_2024 }}</v>
      </c>
      <c r="S244" s="76" t="str">
        <f t="shared" si="30"/>
        <v xml:space="preserve">    ref_intext_leroy_2024: "[Leroy, 2024](#leroy_2024)"</v>
      </c>
      <c r="T244" s="76" t="str">
        <f t="shared" si="31"/>
        <v xml:space="preserve">    ref_intext_leroy_2024: "Leroy, 2024"</v>
      </c>
      <c r="U244" s="76" t="str">
        <f t="shared" si="32"/>
        <v xml:space="preserve">    ref_bib_leroy_2024: "Leroy, B. (2024). *Rarity Indices.* &lt;https://borisleroy.com/en/research/rarity-indices/&gt;"</v>
      </c>
      <c r="V244" s="76"/>
    </row>
    <row r="245" spans="1:22" ht="15.75">
      <c r="A245" s="76"/>
      <c r="B245" s="90"/>
      <c r="C245" s="90"/>
      <c r="D245" s="90"/>
      <c r="E245" s="76" t="s">
        <v>2051</v>
      </c>
      <c r="F245" s="76" t="s">
        <v>3106</v>
      </c>
      <c r="G245" s="76" t="s">
        <v>3105</v>
      </c>
      <c r="H245" s="76" t="s">
        <v>3105</v>
      </c>
      <c r="I245" s="76" t="b">
        <v>1</v>
      </c>
      <c r="J245" s="78" t="s">
        <v>3104</v>
      </c>
      <c r="K245" s="77" t="str">
        <f t="shared" si="26"/>
        <v>[Levitis, D. A., Lidicker, W. Z., &amp; Freund, G. (2009). Behavioural biologists don't agree on what constitutes behaviour. *Animal Behaviour, 78* (1), 103-110. &lt;https://doi.org/10.1016/j.anbehav.2009.03.018&gt;]{#levitis_et_al_2009}&lt;br&gt;&lt;br&gt;</v>
      </c>
      <c r="L245" s="78" t="s">
        <v>4112</v>
      </c>
      <c r="M245" s="76" t="s">
        <v>4206</v>
      </c>
      <c r="N245" s="77" t="str">
        <f t="shared" si="27"/>
        <v>[Levitis, D. A., Lidicker, W. Z., &amp; Freund, G. (2009). Behavioural biologists don't agree on what constitutes behaviour. &lt;i&gt;Animal Behaviour, 78&lt;/i&gt;(1), 103-110. &lt;a target="_blank" href="https://doi.org/10.1016/j.anbehav.2009.03.018"&gt;{https://doi.org/10.1016/j.anbehav.2009.03.018}]{#levitis_et_al_2009}&lt;br&gt;&lt;br&gt;</v>
      </c>
      <c r="O245" s="76" t="s">
        <v>3103</v>
      </c>
      <c r="P245" s="76" t="s">
        <v>1016</v>
      </c>
      <c r="Q245" s="76" t="str">
        <f t="shared" si="28"/>
        <v>{{ ref_intext_levitis_et_al_2009 }}</v>
      </c>
      <c r="R245" s="76" t="str">
        <f t="shared" si="29"/>
        <v>{{ ref_bib_levitis_et_al_2009 }}</v>
      </c>
      <c r="S245" s="76" t="str">
        <f t="shared" si="30"/>
        <v xml:space="preserve">    ref_intext_levitis_et_al_2009: "[Levitis et al., 2009](#levitis_et_al_2009)"</v>
      </c>
      <c r="T245" s="76" t="str">
        <f t="shared" si="31"/>
        <v xml:space="preserve">    ref_intext_levitis_et_al_2009: "Levitis et al., 2009"</v>
      </c>
      <c r="U245" s="76" t="str">
        <f t="shared" si="32"/>
        <v xml:space="preserve">    ref_bib_levitis_et_al_2009: "Levitis, D. A., Lidicker, W. Z., &amp; Freund, G. (2009). Behavioural biologists don't agree on what constitutes behaviour. *Animal Behaviour, 78* (1), 103-110. &lt;https://doi.org/10.1016/j.anbehav.2009.03.018&gt;"</v>
      </c>
      <c r="V245" s="76"/>
    </row>
    <row r="246" spans="1:22" ht="15.75">
      <c r="A246" s="76"/>
      <c r="B246" s="90" t="b">
        <v>1</v>
      </c>
      <c r="C246" s="90" t="b">
        <v>0</v>
      </c>
      <c r="D246" s="90" t="b">
        <v>0</v>
      </c>
      <c r="E246" s="76" t="s">
        <v>2051</v>
      </c>
      <c r="F246" s="76" t="s">
        <v>3102</v>
      </c>
      <c r="G246" s="76" t="s">
        <v>3101</v>
      </c>
      <c r="H246" s="76" t="s">
        <v>3101</v>
      </c>
      <c r="I246" s="76" t="b">
        <v>1</v>
      </c>
      <c r="J246" s="78" t="s">
        <v>3100</v>
      </c>
      <c r="K246" s="77" t="str">
        <f t="shared" si="26"/>
        <v>[Li, S., McShea, W. J., Wang, D. J., Huang, J. Z., &amp; Shao, L. K. (2012). A Direct Comparison of Camera-Trapping and Sign Transects for Monitoring Wildlife in the Wanglang National Nature Reserve, China. *Wildlife Society Bulletin, 36*(3), 538-545. &lt;https://doi.org/10.1002/wsb.161&gt;]{#li_et_al_2012}&lt;br&gt;&lt;br&gt;</v>
      </c>
      <c r="L246" s="78" t="s">
        <v>4112</v>
      </c>
      <c r="M246" s="76" t="s">
        <v>4207</v>
      </c>
      <c r="N246" s="77" t="str">
        <f t="shared" si="27"/>
        <v>[Li, S., McShea, W. J., Wang, D. J., Huang, J. Z., &amp; Shao, L. K. (2012). A Direct Comparison of Camera-Trapping and Sign Transects for Monitoring Wildlife in the Wanglang National Nature Reserve, China. &lt;i&gt;Wildlife Society Bulletin, 36&lt;/i&gt;(3), 538-545. &lt;a target="_blank" href="https://doi.org/10.1002/wsb.161"&gt;{https://doi.org/10.1002/wsb.161}]{#li_et_al_2012}&lt;br&gt;&lt;br&gt;</v>
      </c>
      <c r="O246" s="76" t="s">
        <v>3099</v>
      </c>
      <c r="P246" s="76" t="s">
        <v>1016</v>
      </c>
      <c r="Q246" s="76" t="str">
        <f t="shared" si="28"/>
        <v>{{ ref_intext_li_et_al_2012 }}</v>
      </c>
      <c r="R246" s="76" t="str">
        <f t="shared" si="29"/>
        <v>{{ ref_bib_li_et_al_2012 }}</v>
      </c>
      <c r="S246" s="76" t="str">
        <f t="shared" si="30"/>
        <v xml:space="preserve">    ref_intext_li_et_al_2012: "[Li et al., 2012](#li_et_al_2012)"</v>
      </c>
      <c r="T246" s="76" t="str">
        <f t="shared" si="31"/>
        <v xml:space="preserve">    ref_intext_li_et_al_2012: "Li et al., 2012"</v>
      </c>
      <c r="U246" s="76" t="str">
        <f t="shared" si="32"/>
        <v xml:space="preserve">    ref_bib_li_et_al_2012: "Li, S., McShea, W. J., Wang, D. J., Huang, J. Z., &amp; Shao, L. K. (2012). A Direct Comparison of Camera-Trapping and Sign Transects for Monitoring Wildlife in the Wanglang National Nature Reserve, China. *Wildlife Society Bulletin, 36*(3), 538-545. &lt;https://doi.org/10.1002/wsb.161&gt;"</v>
      </c>
      <c r="V246" s="76"/>
    </row>
    <row r="247" spans="1:22" ht="15.75">
      <c r="A247" s="76"/>
      <c r="B247" s="90" t="b">
        <v>1</v>
      </c>
      <c r="C247" s="90" t="b">
        <v>0</v>
      </c>
      <c r="D247" s="90" t="b">
        <v>0</v>
      </c>
      <c r="E247" s="76" t="s">
        <v>2051</v>
      </c>
      <c r="F247" s="76" t="s">
        <v>3098</v>
      </c>
      <c r="G247" s="76" t="s">
        <v>3097</v>
      </c>
      <c r="H247" s="76" t="s">
        <v>3097</v>
      </c>
      <c r="I247" s="76" t="b">
        <v>1</v>
      </c>
      <c r="J247" s="78" t="s">
        <v>3096</v>
      </c>
      <c r="K247" s="77" t="str">
        <f t="shared" si="26"/>
        <v>[Linden, D. W., Fuller, A. K., Royle, J. A., &amp; Hare, M. P. (2017). Examining the occupancy-Density relationship for a low‐Density carnivore. *Journal of Applied Ecology, 54*(6), 2043-2052. &lt;https://doi.org/10.1111/1365-2664.12883&gt;]{#linden_et_al_2017}&lt;br&gt;&lt;br&gt;</v>
      </c>
      <c r="L247" s="78" t="s">
        <v>4112</v>
      </c>
      <c r="M247" s="76" t="s">
        <v>4208</v>
      </c>
      <c r="N247" s="77" t="str">
        <f t="shared" si="27"/>
        <v>[Linden, D. W., Fuller, A. K., Royle, J. A., &amp; Hare, M. P. (2017). Examining the occupancy-Density relationship for a low‐Density carnivore. &lt;i&gt;Journal of Applied Ecology, 54&lt;/i&gt;(6), 2043-2052. &lt;a target="_blank" href="https://doi.org/10.1111/1365-2664.12883"&gt;{https://doi.org/10.1111/1365-2664.12883}]{#linden_et_al_2017}&lt;br&gt;&lt;br&gt;</v>
      </c>
      <c r="O247" s="76" t="s">
        <v>3095</v>
      </c>
      <c r="P247" s="76" t="s">
        <v>1016</v>
      </c>
      <c r="Q247" s="76" t="str">
        <f t="shared" si="28"/>
        <v>{{ ref_intext_linden_et_al_2017 }}</v>
      </c>
      <c r="R247" s="76" t="str">
        <f t="shared" si="29"/>
        <v>{{ ref_bib_linden_et_al_2017 }}</v>
      </c>
      <c r="S247" s="76" t="str">
        <f t="shared" si="30"/>
        <v xml:space="preserve">    ref_intext_linden_et_al_2017: "[Linden et al., 2017](#linden_et_al_2017)"</v>
      </c>
      <c r="T247" s="76" t="str">
        <f t="shared" si="31"/>
        <v xml:space="preserve">    ref_intext_linden_et_al_2017: "Linden et al., 2017"</v>
      </c>
      <c r="U247" s="76" t="str">
        <f t="shared" si="32"/>
        <v xml:space="preserve">    ref_bib_linden_et_al_2017: "Linden, D. W., Fuller, A. K., Royle, J. A., &amp; Hare, M. P. (2017). Examining the occupancy-Density relationship for a low‐Density carnivore. *Journal of Applied Ecology, 54*(6), 2043-2052. &lt;https://doi.org/10.1111/1365-2664.12883&gt;"</v>
      </c>
      <c r="V247" s="76"/>
    </row>
    <row r="248" spans="1:22" ht="15.75">
      <c r="A248" s="76"/>
      <c r="B248" s="90"/>
      <c r="C248" s="90"/>
      <c r="D248" s="90"/>
      <c r="E248" s="76" t="s">
        <v>3094</v>
      </c>
      <c r="F248" s="76" t="s">
        <v>3093</v>
      </c>
      <c r="G248" s="76" t="s">
        <v>3092</v>
      </c>
      <c r="H248" s="76" t="s">
        <v>3092</v>
      </c>
      <c r="I248" s="76" t="b">
        <v>1</v>
      </c>
      <c r="J248" s="78" t="s">
        <v>3091</v>
      </c>
      <c r="K248" s="77" t="str">
        <f t="shared" si="26"/>
        <v>[Loonam, K. E. (2019). *Assessing the Robustness of Time-to-Event Abundance Estimation* [Thesis: Master of Science in Wildlife Biology, University of Montana]. &lt;https://scholarworks.umt.edu/cgi/viewcontent.cgi?article=12550&amp;context=etd&gt;]{#loonam_2019}&lt;br&gt;&lt;br&gt;</v>
      </c>
      <c r="L248" s="78" t="s">
        <v>4112</v>
      </c>
      <c r="M248" s="76" t="s">
        <v>4209</v>
      </c>
      <c r="N248" s="77" t="str">
        <f t="shared" si="27"/>
        <v>[Loonam, K. E. (2019). &lt;i&gt;Assessing the Robustness of Time-to-Event Abundance Estimation&lt;/i&gt; [Thesis: Master of Science in Wildlife Biology, University of Montana]. &lt;a target="_blank" href="https://scholarworks.umt.edu/cgi/viewcontent.cgi?article=12550&amp;context=etd"&gt;{https://scholarworks.umt.edu/cgi/viewcontent.cgi?article=12550&amp;context=etd}]{#loonam_2019}&lt;br&gt;&lt;br&gt;</v>
      </c>
      <c r="O248" s="76" t="s">
        <v>3090</v>
      </c>
      <c r="P248" s="76" t="s">
        <v>1016</v>
      </c>
      <c r="Q248" s="76" t="str">
        <f t="shared" si="28"/>
        <v>{{ ref_intext_loonam_2019 }}</v>
      </c>
      <c r="R248" s="76" t="str">
        <f t="shared" si="29"/>
        <v>{{ ref_bib_loonam_2019 }}</v>
      </c>
      <c r="S248" s="76" t="str">
        <f t="shared" si="30"/>
        <v xml:space="preserve">    ref_intext_loonam_2019: "[Loonam, 2019](#loonam_2019)"</v>
      </c>
      <c r="T248" s="76" t="str">
        <f t="shared" si="31"/>
        <v xml:space="preserve">    ref_intext_loonam_2019: "Loonam, 2019"</v>
      </c>
      <c r="U248" s="76" t="str">
        <f t="shared" si="32"/>
        <v xml:space="preserve">    ref_bib_loonam_2019: "Loonam, K. E. (2019). *Assessing the Robustness of Time-to-Event Abundance Estimation* [Thesis: Master of Science in Wildlife Biology, University of Montana]. &lt;https://scholarworks.umt.edu/cgi/viewcontent.cgi?article=12550&amp;context=etd&gt;"</v>
      </c>
      <c r="V248" s="76"/>
    </row>
    <row r="249" spans="1:22" ht="15.75">
      <c r="A249" s="76"/>
      <c r="B249" s="90"/>
      <c r="C249" s="90"/>
      <c r="D249" s="90"/>
      <c r="E249" s="76" t="s">
        <v>2051</v>
      </c>
      <c r="F249" s="76" t="s">
        <v>3089</v>
      </c>
      <c r="G249" s="76" t="s">
        <v>3088</v>
      </c>
      <c r="H249" s="76" t="s">
        <v>3088</v>
      </c>
      <c r="I249" s="76" t="b">
        <v>1</v>
      </c>
      <c r="J249" s="77" t="s">
        <v>3087</v>
      </c>
      <c r="K249" s="77" t="str">
        <f t="shared" si="26"/>
        <v>[Loonam, K. E., Ausband, D. E., Lukacs, P. M., Mitchell, M. S., &amp; Robinson, H. S. (2021a). Estimating Abundance of an Unmarked, Low‐Density Species using Cameras. *The Journal of Wildlife Management, 85*(1), 87-96. &lt;https://doi.org/10.1002/jwmg.21950&gt;]{#loonam_et_al_2021a}&lt;br&gt;&lt;br&gt;</v>
      </c>
      <c r="L249" s="78" t="s">
        <v>4112</v>
      </c>
      <c r="M249" s="76" t="s">
        <v>4210</v>
      </c>
      <c r="N249" s="77" t="str">
        <f t="shared" si="27"/>
        <v>[Loonam, K. E., Ausband, D. E., Lukacs, P. M., Mitchell, M. S., &amp; Robinson, H. S. (2021a). Estimating Abundance of an Unmarked, Low‐Density Species using Cameras. &lt;i&gt;The Journal of Wildlife Management, 85&lt;/i&gt;(1), 87-96. &lt;a target="_blank" href="https://doi.org/10.1002/jwmg.21950"&gt;{https://doi.org/10.1002/jwmg.21950}]{#loonam_et_al_2021a}&lt;br&gt;&lt;br&gt;</v>
      </c>
      <c r="O249" s="76" t="s">
        <v>3086</v>
      </c>
      <c r="P249" s="76" t="s">
        <v>1016</v>
      </c>
      <c r="Q249" s="76" t="str">
        <f t="shared" si="28"/>
        <v>{{ ref_intext_loonam_et_al_2021a }}</v>
      </c>
      <c r="R249" s="76" t="str">
        <f t="shared" si="29"/>
        <v>{{ ref_bib_loonam_et_al_2021a }}</v>
      </c>
      <c r="S249" s="76" t="str">
        <f t="shared" si="30"/>
        <v xml:space="preserve">    ref_intext_loonam_et_al_2021a: "[Loonam et al., 2021a](#loonam_et_al_2021a)"</v>
      </c>
      <c r="T249" s="76" t="str">
        <f t="shared" si="31"/>
        <v xml:space="preserve">    ref_intext_loonam_et_al_2021a: "Loonam et al., 2021a"</v>
      </c>
      <c r="U249" s="76" t="str">
        <f t="shared" si="32"/>
        <v xml:space="preserve">    ref_bib_loonam_et_al_2021a: "Loonam, K. E., Ausband, D. E., Lukacs, P. M., Mitchell, M. S., &amp; Robinson, H. S. (2021a). Estimating Abundance of an Unmarked, Low‐Density Species using Cameras. *The Journal of Wildlife Management, 85*(1), 87-96. &lt;https://doi.org/10.1002/jwmg.21950&gt;"</v>
      </c>
      <c r="V249" s="76"/>
    </row>
    <row r="250" spans="1:22" ht="15.75">
      <c r="A250" s="76"/>
      <c r="B250" s="90" t="b">
        <v>1</v>
      </c>
      <c r="C250" s="90" t="b">
        <v>0</v>
      </c>
      <c r="D250" s="90" t="b">
        <v>0</v>
      </c>
      <c r="E250" s="76" t="s">
        <v>2051</v>
      </c>
      <c r="F250" s="76" t="s">
        <v>3085</v>
      </c>
      <c r="G250" s="76" t="s">
        <v>3084</v>
      </c>
      <c r="H250" s="76" t="s">
        <v>3084</v>
      </c>
      <c r="I250" s="76" t="b">
        <v>1</v>
      </c>
      <c r="J250" s="78" t="s">
        <v>3083</v>
      </c>
      <c r="K250" s="77" t="str">
        <f t="shared" si="26"/>
        <v>[Loonam, K. E., Lukacs, P. M., Ausband, D. E., Mitchell, M. S., &amp; Robinson, H. S. (2021b). Assessing the robustness of time-to-event models for estimating unmarked wildlife abundance using remote cameras. *Ecological Applications, 31*(6), Article e02388. &lt;https://doi.org/10.1002/eap.2388&gt;]{#loonam_et_al_2021b}&lt;br&gt;&lt;br&gt;</v>
      </c>
      <c r="L250" s="78" t="s">
        <v>4112</v>
      </c>
      <c r="M250" s="76" t="s">
        <v>4211</v>
      </c>
      <c r="N250" s="77" t="str">
        <f t="shared" si="27"/>
        <v>[Loonam, K. E., Lukacs, P. M., Ausband, D. E., Mitchell, M. S., &amp; Robinson, H. S. (2021b). Assessing the robustness of time-to-event models for estimating unmarked wildlife abundance using remote cameras. &lt;i&gt;Ecological Applications, 31&lt;/i&gt;(6), Article e02388. &lt;a target="_blank" href="https://doi.org/10.1002/eap.2388"&gt;{https://doi.org/10.1002/eap.2388}]{#loonam_et_al_2021b}&lt;br&gt;&lt;br&gt;</v>
      </c>
      <c r="O250" s="76" t="s">
        <v>3082</v>
      </c>
      <c r="P250" s="76" t="s">
        <v>1016</v>
      </c>
      <c r="Q250" s="76" t="str">
        <f t="shared" si="28"/>
        <v>{{ ref_intext_loonam_et_al_2021b }}</v>
      </c>
      <c r="R250" s="76" t="str">
        <f t="shared" si="29"/>
        <v>{{ ref_bib_loonam_et_al_2021b }}</v>
      </c>
      <c r="S250" s="76" t="str">
        <f t="shared" si="30"/>
        <v xml:space="preserve">    ref_intext_loonam_et_al_2021b: "[Loonam et al., 2021b](#loonam_et_al_2021b)"</v>
      </c>
      <c r="T250" s="76" t="str">
        <f t="shared" si="31"/>
        <v xml:space="preserve">    ref_intext_loonam_et_al_2021b: "Loonam et al., 2021b"</v>
      </c>
      <c r="U250" s="76" t="str">
        <f t="shared" si="32"/>
        <v xml:space="preserve">    ref_bib_loonam_et_al_2021b: "Loonam, K. E., Lukacs, P. M., Ausband, D. E., Mitchell, M. S., &amp; Robinson, H. S. (2021b). Assessing the robustness of time-to-event models for estimating unmarked wildlife abundance using remote cameras. *Ecological Applications, 31*(6), Article e02388. &lt;https://doi.org/10.1002/eap.2388&gt;"</v>
      </c>
      <c r="V250" s="76"/>
    </row>
    <row r="251" spans="1:22" ht="15.75">
      <c r="A251" s="76"/>
      <c r="B251" s="90" t="b">
        <v>0</v>
      </c>
      <c r="C251" s="90" t="b">
        <v>0</v>
      </c>
      <c r="D251" s="90"/>
      <c r="E251" s="76" t="s">
        <v>2086</v>
      </c>
      <c r="F251" s="76" t="s">
        <v>3081</v>
      </c>
      <c r="G251" s="76" t="s">
        <v>3080</v>
      </c>
      <c r="H251" s="76" t="s">
        <v>3080</v>
      </c>
      <c r="I251" s="76" t="b">
        <v>1</v>
      </c>
      <c r="J251" s="78" t="s">
        <v>3079</v>
      </c>
      <c r="K251" s="77" t="str">
        <f t="shared" si="26"/>
        <v>[Loreau,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&lt;https://www.researchgate.net/publication/285953769_The_challenges_of_biodiversity_science&gt;]{#loreau_2010}&lt;br&gt;&lt;br&gt;</v>
      </c>
      <c r="L251" s="78" t="s">
        <v>4112</v>
      </c>
      <c r="M251" s="76" t="s">
        <v>4212</v>
      </c>
      <c r="N251" s="77" t="str">
        <f t="shared" si="27"/>
        <v>[Loreau, M. (2010). Estimating Species Richness Using Species Accumulation and Rarefaction Curves. In O. Kinne (Ed.), &lt;i&gt;The Challenges of Biodiversity Science&lt;/i&gt; (17th ed., Vol. 1, pp. 20-21). International Ecology Institute. &lt;a target="_blank" href="https://www.researchgate.net/publication/285953769_The_challenges_of_biodiversity_science"&gt;{https://www.researchgate.net/publication/285953769_The_challenges_of_biodiversity_science}]{#loreau_2010}&lt;br&gt;&lt;br&gt;</v>
      </c>
      <c r="O251" s="76" t="s">
        <v>3078</v>
      </c>
      <c r="P251" s="76" t="s">
        <v>1016</v>
      </c>
      <c r="Q251" s="76" t="str">
        <f t="shared" si="28"/>
        <v>{{ ref_intext_loreau_2010 }}</v>
      </c>
      <c r="R251" s="76" t="str">
        <f t="shared" si="29"/>
        <v>{{ ref_bib_loreau_2010 }}</v>
      </c>
      <c r="S251" s="76" t="str">
        <f t="shared" si="30"/>
        <v xml:space="preserve">    ref_intext_loreau_2010: "[Loreau, 2010](#loreau_2010)"</v>
      </c>
      <c r="T251" s="76" t="str">
        <f t="shared" si="31"/>
        <v xml:space="preserve">    ref_intext_loreau_2010: "Loreau, 2010"</v>
      </c>
      <c r="U251" s="76" t="str">
        <f t="shared" si="32"/>
        <v xml:space="preserve">    ref_bib_loreau_2010: "Loreau, M. (2010). Estimating Species Richness Using Species Accumulation and Rarefaction Curves. In O. Kinne (Ed.), *The Challenges of Biodiversity Science* (17th ed., Vol. 1, pp. 20-21). International Ecology Institute. &lt;https://www.researchgate.net/publication/285953769_The_challenges_of_biodiversity_science&gt;"</v>
      </c>
      <c r="V251" s="76"/>
    </row>
    <row r="252" spans="1:22" ht="15.75">
      <c r="A252" s="76"/>
      <c r="B252" s="90"/>
      <c r="C252" s="90"/>
      <c r="D252" s="90"/>
      <c r="E252" s="76" t="s">
        <v>3077</v>
      </c>
      <c r="F252" s="76" t="s">
        <v>3076</v>
      </c>
      <c r="G252" s="76" t="s">
        <v>3075</v>
      </c>
      <c r="H252" s="76" t="s">
        <v>3075</v>
      </c>
      <c r="I252" s="76" t="b">
        <v>1</v>
      </c>
      <c r="J252" s="78" t="s">
        <v>4119</v>
      </c>
      <c r="K252" s="77" t="str">
        <f t="shared" si="26"/>
        <v>[Lukacs, P. M. (2021, Oct 26).*Animal Abundance from Camera Data:Pipe Dream to Main Stream.* Presented at the FCFC Seminar. &lt;https://umontana.zoom.us/rec/play/eY6_CAjDNUjCAfFrmRvJH8NtrL4J38I46T5idY4gO3i1YHqxBnDUrDeufvgAps-D-aFJFJ_F9AMuE6k.VjerQ5kRpa5HsybV&gt;]{#lukacs_2021}&lt;br&gt;&lt;br&gt;</v>
      </c>
      <c r="L252" s="78" t="s">
        <v>4112</v>
      </c>
      <c r="M252" s="76" t="s">
        <v>4450</v>
      </c>
      <c r="N252" s="77" t="str">
        <f t="shared" si="27"/>
        <v>[Lukacs, P. M. (2021, Oct 26).&lt;i&gt;Animal Abundance from Camera Data: Pipe Dream to Main Stream.&lt;/i&gt; Presented at the FCFC Seminar. &lt;a target="_blank" href="https://umontana.zoom.us/rec/play/eY6_CAjDNUjCAfFrmRvJH8NtrL4J38I46T5idY4gO3i1YHqxBnDUrDeufvgAps-D-aFJFJ_F9AMuE6k.VjerQ5kRpa5HsybV"&gt;{https://umontana.zoom.us/rec/play/eY6_CAjDNUjCAfFrmRvJH8NtrL4J38I46T5idY4gO3i1YHqxBnDUrDeufvgAps-D-aFJFJ_F9AMuE6k.VjerQ5kRpa5HsybV}]{#lukacs_2021}&lt;br&gt;&lt;br&gt;</v>
      </c>
      <c r="O252" s="76" t="s">
        <v>3074</v>
      </c>
      <c r="P252" s="76" t="s">
        <v>1016</v>
      </c>
      <c r="Q252" s="76" t="str">
        <f t="shared" si="28"/>
        <v>{{ ref_intext_lukacs_2021 }}</v>
      </c>
      <c r="R252" s="76" t="str">
        <f t="shared" si="29"/>
        <v>{{ ref_bib_lukacs_2021 }}</v>
      </c>
      <c r="S252" s="76" t="str">
        <f t="shared" si="30"/>
        <v xml:space="preserve">    ref_intext_lukacs_2021: "[Lukacs, 2021](#lukacs_2021)"</v>
      </c>
      <c r="T252" s="76" t="str">
        <f t="shared" si="31"/>
        <v xml:space="preserve">    ref_intext_lukacs_2021: "Lukacs, 2021"</v>
      </c>
      <c r="U252" s="76" t="str">
        <f t="shared" si="32"/>
        <v xml:space="preserve">    ref_bib_lukacs_2021: "Lukacs, P. M. (2021, Oct 26).*Animal Abundance from Camera Data:Pipe Dream to Main Stream.* Presented at the FCFC Seminar. &lt;https://umontana.zoom.us/rec/play/eY6_CAjDNUjCAfFrmRvJH8NtrL4J38I46T5idY4gO3i1YHqxBnDUrDeufvgAps-D-aFJFJ_F9AMuE6k.VjerQ5kRpa5HsybV&gt;"</v>
      </c>
      <c r="V252" s="76"/>
    </row>
    <row r="253" spans="1:22" ht="15.75">
      <c r="A253" s="76"/>
      <c r="B253" s="90" t="b">
        <v>1</v>
      </c>
      <c r="C253" s="90" t="b">
        <v>1</v>
      </c>
      <c r="D253" s="90" t="b">
        <v>0</v>
      </c>
      <c r="E253" s="76" t="s">
        <v>2051</v>
      </c>
      <c r="F253" s="76" t="s">
        <v>3073</v>
      </c>
      <c r="G253" s="76" t="s">
        <v>3072</v>
      </c>
      <c r="H253" s="76" t="s">
        <v>3071</v>
      </c>
      <c r="I253" s="76" t="b">
        <v>1</v>
      </c>
      <c r="J253" s="78" t="s">
        <v>3070</v>
      </c>
      <c r="K253" s="77" t="str">
        <f t="shared" si="26"/>
        <v>[Lynch, T. P., Alderman, R., &amp; Hobday, A. J. (2015). A high-resolution panorama camera system for monitoring colony-wide seabird nesting behaviour. *Methods in Ecology and Evolution, 6*(5), 491-499. &lt;https://doi.org/10.1111/2041-210X.12339&gt;]{#lynch_et_al_2015}&lt;br&gt;&lt;br&gt;</v>
      </c>
      <c r="L253" s="78" t="s">
        <v>4112</v>
      </c>
      <c r="M253" s="76" t="s">
        <v>4213</v>
      </c>
      <c r="N253" s="77" t="str">
        <f t="shared" si="27"/>
        <v>[Lynch, T. P., Alderman, R., &amp; Hobday, A. J. (2015). A high-resolution panorama camera system for monitoring colony-wide seabird nesting behaviour. &lt;i&gt;Methods in Ecology and Evolution, 6&lt;/i&gt;(5), 491-499. &lt;a target="_blank" href="https://doi.org/10.1111/2041-210X.12339"&gt;{https://doi.org/10.1111/2041-210X.12339}]{#lynch_et_al_2015}&lt;br&gt;&lt;br&gt;</v>
      </c>
      <c r="O253" s="76" t="s">
        <v>3069</v>
      </c>
      <c r="P253" s="76" t="s">
        <v>1016</v>
      </c>
      <c r="Q253" s="76" t="str">
        <f t="shared" si="28"/>
        <v>{{ ref_intext_lynch_et_al_2015 }}</v>
      </c>
      <c r="R253" s="76" t="str">
        <f t="shared" si="29"/>
        <v>{{ ref_bib_lynch_et_al_2015 }}</v>
      </c>
      <c r="S253" s="76" t="str">
        <f t="shared" si="30"/>
        <v xml:space="preserve">    ref_intext_lynch_et_al_2015: "[Lynch et al., 2015](#lynch_et_al_2015)"</v>
      </c>
      <c r="T253" s="76" t="str">
        <f t="shared" si="31"/>
        <v xml:space="preserve">    ref_intext_lynch_et_al_2015: "Lynch et al., 2015"</v>
      </c>
      <c r="U253" s="76" t="str">
        <f t="shared" si="32"/>
        <v xml:space="preserve">    ref_bib_lynch_et_al_2015: "Lynch, T. P., Alderman, R., &amp; Hobday, A. J. (2015). A high-resolution panorama camera system for monitoring colony-wide seabird nesting behaviour. *Methods in Ecology and Evolution, 6*(5), 491-499. &lt;https://doi.org/10.1111/2041-210X.12339&gt;"</v>
      </c>
      <c r="V253" s="76"/>
    </row>
    <row r="254" spans="1:22" ht="15.75">
      <c r="A254" s="76"/>
      <c r="B254" s="90" t="b">
        <v>1</v>
      </c>
      <c r="C254" s="90" t="b">
        <v>1</v>
      </c>
      <c r="D254" s="90" t="b">
        <v>1</v>
      </c>
      <c r="E254" s="76" t="s">
        <v>2051</v>
      </c>
      <c r="F254" s="76" t="s">
        <v>3047</v>
      </c>
      <c r="G254" s="76" t="s">
        <v>3046</v>
      </c>
      <c r="H254" s="76" t="s">
        <v>3046</v>
      </c>
      <c r="I254" s="76" t="b">
        <v>1</v>
      </c>
      <c r="J254" s="78" t="s">
        <v>3045</v>
      </c>
      <c r="K254" s="77" t="str">
        <f t="shared" si="26"/>
        <v>[MacKenzie, D. I., &amp; Kendall, W. L. (2002) How Should Detection Probability Be Incorporated into Estimates of Relative Abundance? *Ecology, 83*(9), 2387-93. &lt;https://doi.org/10.1890/0012-9658(2002)083[2387:HSDPBI]2.0.CO;2&gt;]{#mackenzie_kendall_2002}&lt;br&gt;&lt;br&gt;</v>
      </c>
      <c r="L254" s="78" t="s">
        <v>4112</v>
      </c>
      <c r="M254" s="76" t="s">
        <v>4214</v>
      </c>
      <c r="N254" s="77" t="str">
        <f t="shared" si="27"/>
        <v>[MacKenzie, D. I., &amp; Kendall, W. L. (2002) How Should Detection Probability Be Incorporated into Estimates of Relative Abundance? &lt;i&gt;Ecology, 83&lt;/i&gt;(9), 2387-93. &lt;a target="_blank" href="https://doi.org/10.1890/0012-9658(2002)083[2387:HSDPBI]2.0.CO;2"&gt;{https://doi.org/10.1890/0012-9658(2002)083[2387:HSDPBI]2.0.CO;2}]{#mackenzie_kendall_2002}&lt;br&gt;&lt;br&gt;</v>
      </c>
      <c r="O254" s="76" t="s">
        <v>3044</v>
      </c>
      <c r="P254" s="76" t="s">
        <v>1016</v>
      </c>
      <c r="Q254" s="76" t="str">
        <f t="shared" si="28"/>
        <v>{{ ref_intext_mackenzie_kendall_2002 }}</v>
      </c>
      <c r="R254" s="76" t="str">
        <f t="shared" si="29"/>
        <v>{{ ref_bib_mackenzie_kendall_2002 }}</v>
      </c>
      <c r="S254" s="76" t="str">
        <f t="shared" si="30"/>
        <v xml:space="preserve">    ref_intext_mackenzie_kendall_2002: "[MacKenzie &amp; Kendall, 2002](#mackenzie_kendall_2002)"</v>
      </c>
      <c r="T254" s="76" t="str">
        <f t="shared" si="31"/>
        <v xml:space="preserve">    ref_intext_mackenzie_kendall_2002: "MacKenzie &amp; Kendall, 2002"</v>
      </c>
      <c r="U254" s="76" t="str">
        <f t="shared" si="32"/>
        <v xml:space="preserve">    ref_bib_mackenzie_kendall_2002: "MacKenzie, D. I., &amp; Kendall, W. L. (2002) How Should Detection Probability Be Incorporated into Estimates of Relative Abundance? *Ecology, 83*(9), 2387-93. &lt;https://doi.org/10.1890/0012-9658(2002)083[2387:HSDPBI]2.0.CO;2&gt;"</v>
      </c>
      <c r="V254" s="76"/>
    </row>
    <row r="255" spans="1:22" ht="15.75">
      <c r="A255" s="76"/>
      <c r="B255" s="90" t="b">
        <v>1</v>
      </c>
      <c r="C255" s="90" t="b">
        <v>0</v>
      </c>
      <c r="D255" s="90" t="b">
        <v>1</v>
      </c>
      <c r="E255" s="76" t="s">
        <v>2051</v>
      </c>
      <c r="F255" s="76" t="s">
        <v>3043</v>
      </c>
      <c r="G255" s="76" t="s">
        <v>3042</v>
      </c>
      <c r="H255" s="76" t="s">
        <v>3042</v>
      </c>
      <c r="I255" s="76" t="b">
        <v>1</v>
      </c>
      <c r="J255" s="78" t="s">
        <v>3041</v>
      </c>
      <c r="K255" s="77" t="str">
        <f t="shared" si="26"/>
        <v>[Mackenzie, D. I., &amp; Royle, J. A. (2005). Designing occupancy studies: general advice and allocating Survey effort. *Journal of Applied Ecology, 42*, 1105-1114. &lt;https://doi.org/10.1111/j.1365-2664.2005.01098.x&gt;]{#mackenzie_royle_2005}&lt;br&gt;&lt;br&gt;</v>
      </c>
      <c r="L255" s="78" t="s">
        <v>4112</v>
      </c>
      <c r="M255" s="76" t="s">
        <v>4215</v>
      </c>
      <c r="N255" s="77" t="str">
        <f t="shared" si="27"/>
        <v>[Mackenzie, D. I., &amp; Royle, J. A. (2005). Designing occupancy studies: general advice and allocating Survey effort. &lt;i&gt;Journal of Applied Ecology, 42&lt;/i&gt;, 1105-1114. &lt;a target="_blank" href="https://doi.org/10.1111/j.1365-2664.2005.01098.x"&gt;{https://doi.org/10.1111/j.1365-2664.2005.01098.x}]{#mackenzie_royle_2005}&lt;br&gt;&lt;br&gt;</v>
      </c>
      <c r="O255" s="76" t="s">
        <v>3040</v>
      </c>
      <c r="P255" s="76" t="s">
        <v>1016</v>
      </c>
      <c r="Q255" s="76" t="str">
        <f t="shared" si="28"/>
        <v>{{ ref_intext_mackenzie_royle_2005 }}</v>
      </c>
      <c r="R255" s="76" t="str">
        <f t="shared" si="29"/>
        <v>{{ ref_bib_mackenzie_royle_2005 }}</v>
      </c>
      <c r="S255" s="76" t="str">
        <f t="shared" si="30"/>
        <v xml:space="preserve">    ref_intext_mackenzie_royle_2005: "[Mackenzie &amp; Royle, 2005](#mackenzie_royle_2005)"</v>
      </c>
      <c r="T255" s="76" t="str">
        <f t="shared" si="31"/>
        <v xml:space="preserve">    ref_intext_mackenzie_royle_2005: "Mackenzie &amp; Royle, 2005"</v>
      </c>
      <c r="U255" s="76" t="str">
        <f t="shared" si="32"/>
        <v xml:space="preserve">    ref_bib_mackenzie_royle_2005: "Mackenzie, D. I., &amp; Royle, J. A. (2005). Designing occupancy studies: general advice and allocating Survey effort. *Journal of Applied Ecology, 42*, 1105-1114. &lt;https://doi.org/10.1111/j.1365-2664.2005.01098.x&gt;"</v>
      </c>
      <c r="V255" s="76"/>
    </row>
    <row r="256" spans="1:22" ht="15.75">
      <c r="A256" s="76"/>
      <c r="B256" s="90" t="b">
        <v>1</v>
      </c>
      <c r="C256" s="90" t="b">
        <v>0</v>
      </c>
      <c r="D256" s="90" t="b">
        <v>0</v>
      </c>
      <c r="E256" s="76" t="s">
        <v>2051</v>
      </c>
      <c r="F256" s="76" t="s">
        <v>3060</v>
      </c>
      <c r="G256" s="76" t="s">
        <v>3059</v>
      </c>
      <c r="H256" s="76" t="s">
        <v>3058</v>
      </c>
      <c r="I256" s="76" t="b">
        <v>1</v>
      </c>
      <c r="J256" s="78" t="s">
        <v>3057</v>
      </c>
      <c r="K256" s="77" t="str">
        <f t="shared" si="26"/>
        <v>[MacKenzie, D. I., Bailey, L. L., &amp; Nichols, J. D. (2004). Investigating Species Co-Occurrence Patterns When Species Are Detected Imperfectly. *Journal of Animal Ecology, 73*(3), 546-555. &lt;https://doi.org/10.1111/j.0021-8790.2004.00828.x&gt;]{#mackenzie_et_al_2004}&lt;br&gt;&lt;br&gt;</v>
      </c>
      <c r="L256" s="78" t="s">
        <v>4112</v>
      </c>
      <c r="M256" s="76" t="s">
        <v>4216</v>
      </c>
      <c r="N256" s="77" t="str">
        <f t="shared" si="27"/>
        <v>[MacKenzie, D. I., Bailey, L. L., &amp; Nichols, J. D. (2004). Investigating Species Co-Occurrence Patterns When Species Are Detected Imperfectly. &lt;i&gt;Journal of Animal Ecology, 73&lt;/i&gt;(3), 546-555. &lt;a target="_blank" href="https://doi.org/10.1111/j.0021-8790.2004.00828.x"&gt;{https://doi.org/10.1111/j.0021-8790.2004.00828.x}]{#mackenzie_et_al_2004}&lt;br&gt;&lt;br&gt;</v>
      </c>
      <c r="O256" s="76" t="s">
        <v>3056</v>
      </c>
      <c r="P256" s="76" t="s">
        <v>1016</v>
      </c>
      <c r="Q256" s="76" t="str">
        <f t="shared" si="28"/>
        <v>{{ ref_intext_mackenzie_et_al_2004 }}</v>
      </c>
      <c r="R256" s="76" t="str">
        <f t="shared" si="29"/>
        <v>{{ ref_bib_mackenzie_et_al_2004 }}</v>
      </c>
      <c r="S256" s="76" t="str">
        <f t="shared" si="30"/>
        <v xml:space="preserve">    ref_intext_mackenzie_et_al_2004: "[MacKenzie et al., 2004](#mackenzie_et_al_2004)"</v>
      </c>
      <c r="T256" s="76" t="str">
        <f t="shared" si="31"/>
        <v xml:space="preserve">    ref_intext_mackenzie_et_al_2004: "MacKenzie et al., 2004"</v>
      </c>
      <c r="U256" s="76" t="str">
        <f t="shared" si="32"/>
        <v xml:space="preserve">    ref_bib_mackenzie_et_al_2004: "MacKenzie, D. I., Bailey, L. L., &amp; Nichols, J. D. (2004). Investigating Species Co-Occurrence Patterns When Species Are Detected Imperfectly. *Journal of Animal Ecology, 73*(3), 546-555. &lt;https://doi.org/10.1111/j.0021-8790.2004.00828.x&gt;"</v>
      </c>
      <c r="V256" s="76"/>
    </row>
    <row r="257" spans="1:22" ht="15.75">
      <c r="A257" s="76"/>
      <c r="B257" s="90" t="b">
        <v>1</v>
      </c>
      <c r="C257" s="90" t="b">
        <v>0</v>
      </c>
      <c r="D257" s="90" t="b">
        <v>0</v>
      </c>
      <c r="E257" s="76" t="s">
        <v>2051</v>
      </c>
      <c r="F257" s="76" t="s">
        <v>3064</v>
      </c>
      <c r="G257" s="76" t="s">
        <v>3063</v>
      </c>
      <c r="H257" s="76" t="s">
        <v>3063</v>
      </c>
      <c r="I257" s="76" t="b">
        <v>1</v>
      </c>
      <c r="J257" s="78" t="s">
        <v>3062</v>
      </c>
      <c r="K257" s="77" t="str">
        <f t="shared" si="26"/>
        <v>[MacKenzie, D. I., Nichols, J. D., Hines, J. E., Knutson, M. G., &amp; Franklin, A. B. (2003). Estimating site occupancy, colonization, and local extinction when a species is detected imperfectly. *Ecology, 84*(8), 2200-2207. &lt;https://doi.org/10.1890/02-3090&gt;]{#mackenzie_et_al_2003}&lt;br&gt;&lt;br&gt;</v>
      </c>
      <c r="L257" s="78" t="s">
        <v>4112</v>
      </c>
      <c r="M257" s="76" t="s">
        <v>4217</v>
      </c>
      <c r="N257" s="77" t="str">
        <f t="shared" si="27"/>
        <v>[MacKenzie, D. I., Nichols, J. D., Hines, J. E., Knutson, M. G., &amp; Franklin, A. B. (2003). Estimating site occupancy, colonization, and local extinction when a species is detected imperfectly. &lt;i&gt;Ecology, 84&lt;/i&gt;(8), 2200-2207. &lt;a target="_blank" href="https://doi.org/10.1890/02-3090"&gt;{https://doi.org/10.1890/02-3090}]{#mackenzie_et_al_2003}&lt;br&gt;&lt;br&gt;</v>
      </c>
      <c r="O257" s="76" t="s">
        <v>3061</v>
      </c>
      <c r="P257" s="76" t="s">
        <v>1016</v>
      </c>
      <c r="Q257" s="76" t="str">
        <f t="shared" si="28"/>
        <v>{{ ref_intext_mackenzie_et_al_2003 }}</v>
      </c>
      <c r="R257" s="76" t="str">
        <f t="shared" si="29"/>
        <v>{{ ref_bib_mackenzie_et_al_2003 }}</v>
      </c>
      <c r="S257" s="76" t="str">
        <f t="shared" si="30"/>
        <v xml:space="preserve">    ref_intext_mackenzie_et_al_2003: "[MacKenzie et al., 2003](#mackenzie_et_al_2003)"</v>
      </c>
      <c r="T257" s="76" t="str">
        <f t="shared" si="31"/>
        <v xml:space="preserve">    ref_intext_mackenzie_et_al_2003: "MacKenzie et al., 2003"</v>
      </c>
      <c r="U257" s="76" t="str">
        <f t="shared" si="32"/>
        <v xml:space="preserve">    ref_bib_mackenzie_et_al_2003: "MacKenzie, D. I., Nichols, J. D., Hines, J. E., Knutson, M. G., &amp; Franklin, A. B. (2003). Estimating site occupancy, colonization, and local extinction when a species is detected imperfectly. *Ecology, 84*(8), 2200-2207. &lt;https://doi.org/10.1890/02-3090&gt;"</v>
      </c>
      <c r="V257" s="76"/>
    </row>
    <row r="258" spans="1:22" ht="15.75">
      <c r="A258" s="76"/>
      <c r="B258" s="90" t="b">
        <v>1</v>
      </c>
      <c r="C258" s="90" t="b">
        <v>0</v>
      </c>
      <c r="D258" s="90" t="b">
        <v>0</v>
      </c>
      <c r="E258" s="76" t="s">
        <v>2051</v>
      </c>
      <c r="F258" s="76" t="s">
        <v>3068</v>
      </c>
      <c r="G258" s="76" t="s">
        <v>3067</v>
      </c>
      <c r="H258" s="76" t="s">
        <v>3067</v>
      </c>
      <c r="I258" s="76" t="b">
        <v>1</v>
      </c>
      <c r="J258" s="78" t="s">
        <v>3066</v>
      </c>
      <c r="K258" s="77" t="str">
        <f t="shared" si="26"/>
        <v>[MacKenzie, D. I., Nichols, J. D., Lachman, G. B., Droege, S., Royle, J. A., &amp; Langtimm, C. A. (2002). Estimating Site Occupancy Rates When Detection Probabilities Are Less Than One. *Ecology, 83*(8), 2248-2255. &lt;https://doi.org/10.2307/3072056&gt;]{#mackenzie_et_al_2002}&lt;br&gt;&lt;br&gt;</v>
      </c>
      <c r="L258" s="78" t="s">
        <v>4112</v>
      </c>
      <c r="M258" s="76" t="s">
        <v>4218</v>
      </c>
      <c r="N258" s="77" t="str">
        <f t="shared" si="27"/>
        <v>[MacKenzie, D. I., Nichols, J. D., Lachman, G. B., Droege, S., Royle, J. A., &amp; Langtimm, C. A. (2002). Estimating Site Occupancy Rates When Detection Probabilities Are Less Than One. &lt;i&gt;Ecology, 83&lt;/i&gt;(8), 2248-2255. &lt;a target="_blank" href="https://doi.org/10.2307/3072056"&gt;{https://doi.org/10.2307/3072056}]{#mackenzie_et_al_2002}&lt;br&gt;&lt;br&gt;</v>
      </c>
      <c r="O258" s="76" t="s">
        <v>3065</v>
      </c>
      <c r="P258" s="76" t="s">
        <v>1016</v>
      </c>
      <c r="Q258" s="76" t="str">
        <f t="shared" si="28"/>
        <v>{{ ref_intext_mackenzie_et_al_2002 }}</v>
      </c>
      <c r="R258" s="76" t="str">
        <f t="shared" si="29"/>
        <v>{{ ref_bib_mackenzie_et_al_2002 }}</v>
      </c>
      <c r="S258" s="76" t="str">
        <f t="shared" si="30"/>
        <v xml:space="preserve">    ref_intext_mackenzie_et_al_2002: "[MacKenzie et al., 2002](#mackenzie_et_al_2002)"</v>
      </c>
      <c r="T258" s="76" t="str">
        <f t="shared" si="31"/>
        <v xml:space="preserve">    ref_intext_mackenzie_et_al_2002: "MacKenzie et al., 2002"</v>
      </c>
      <c r="U258" s="76" t="str">
        <f t="shared" si="32"/>
        <v xml:space="preserve">    ref_bib_mackenzie_et_al_2002: "MacKenzie, D. I., Nichols, J. D., Lachman, G. B., Droege, S., Royle, J. A., &amp; Langtimm, C. A. (2002). Estimating Site Occupancy Rates When Detection Probabilities Are Less Than One. *Ecology, 83*(8), 2248-2255. &lt;https://doi.org/10.2307/3072056&gt;"</v>
      </c>
      <c r="V258" s="76"/>
    </row>
    <row r="259" spans="1:22" ht="15.75">
      <c r="A259" s="76"/>
      <c r="B259" s="90" t="b">
        <v>1</v>
      </c>
      <c r="C259" s="90" t="b">
        <v>0</v>
      </c>
      <c r="D259" s="90" t="b">
        <v>0</v>
      </c>
      <c r="E259" s="76" t="s">
        <v>2086</v>
      </c>
      <c r="F259" s="76" t="s">
        <v>3055</v>
      </c>
      <c r="G259" s="76" t="s">
        <v>3054</v>
      </c>
      <c r="H259" s="76" t="s">
        <v>3054</v>
      </c>
      <c r="I259" s="76" t="b">
        <v>1</v>
      </c>
      <c r="J259" s="78" t="s">
        <v>3053</v>
      </c>
      <c r="K259" s="77" t="str">
        <f t="shared" ref="K259:K322" si="33">"["&amp;J259&amp;"]{#"&amp;F259&amp;"}&lt;br&gt;&lt;br&gt;"</f>
        <v>[MacKenzie, D. I., Nichols, J. D., Royle, J. A., Pollock, K. H., Bailey, L. L., &amp; Hines, J. E. (2006). *Occupancy Estimation and Modeling: Inferring Patterns and Dynamics of Species Occurrence*. Academic Press, USA. &lt;https://www.sciencedirect.com/book/9780124071971/occupancy-estimation-and-modeling&gt;]{#mackenzie_et_al_2006}&lt;br&gt;&lt;br&gt;</v>
      </c>
      <c r="L259" s="78" t="s">
        <v>4112</v>
      </c>
      <c r="M259" s="76" t="s">
        <v>4219</v>
      </c>
      <c r="N259" s="77" t="str">
        <f t="shared" si="27"/>
        <v>[MacKenzie, D. I., Nichols, J. D., Royle, J. A., Pollock, K. H., Bailey, L. L., &amp; Hines, J. E. (2006). &lt;i&gt;Occupancy Estimation and Modeling: Inferring Patterns and Dynamics of Species Occurrence&lt;/i&gt;. Academic Press, USA. &lt;a target="_blank" href="https://www.sciencedirect.com/book/9780124071971/occupancy-estimation-and-modeling"&gt;{https://www.sciencedirect.com/book/9780124071971/occupancy-estimation-and-modeling}]{#mackenzie_et_al_2006}&lt;br&gt;&lt;br&gt;</v>
      </c>
      <c r="O259" s="76" t="s">
        <v>3052</v>
      </c>
      <c r="P259" s="76" t="s">
        <v>1016</v>
      </c>
      <c r="Q259" s="76" t="str">
        <f t="shared" si="28"/>
        <v>{{ ref_intext_mackenzie_et_al_2006 }}</v>
      </c>
      <c r="R259" s="76" t="str">
        <f t="shared" si="29"/>
        <v>{{ ref_bib_mackenzie_et_al_2006 }}</v>
      </c>
      <c r="S259" s="76" t="str">
        <f t="shared" si="30"/>
        <v xml:space="preserve">    ref_intext_mackenzie_et_al_2006: "[MacKenzie et al., 2006](#mackenzie_et_al_2006)"</v>
      </c>
      <c r="T259" s="76" t="str">
        <f t="shared" si="31"/>
        <v xml:space="preserve">    ref_intext_mackenzie_et_al_2006: "MacKenzie et al., 2006"</v>
      </c>
      <c r="U259" s="76" t="str">
        <f t="shared" si="32"/>
        <v xml:space="preserve">    ref_bib_mackenzie_et_al_2006: "MacKenzie, D. I., Nichols, J. D., Royle, J. A., Pollock, K. H., Bailey, L. L., &amp; Hines, J. E. (2006). *Occupancy Estimation and Modeling: Inferring Patterns and Dynamics of Species Occurrence*. Academic Press, USA. &lt;https://www.sciencedirect.com/book/9780124071971/occupancy-estimation-and-modeling&gt;"</v>
      </c>
      <c r="V259" s="76"/>
    </row>
    <row r="260" spans="1:22" ht="15.75">
      <c r="A260" s="76"/>
      <c r="B260" s="90"/>
      <c r="C260" s="90"/>
      <c r="D260" s="90"/>
      <c r="E260" s="76" t="s">
        <v>2086</v>
      </c>
      <c r="F260" s="76" t="s">
        <v>3051</v>
      </c>
      <c r="G260" s="76" t="s">
        <v>3050</v>
      </c>
      <c r="H260" s="76" t="s">
        <v>3050</v>
      </c>
      <c r="I260" s="76" t="b">
        <v>1</v>
      </c>
      <c r="J260" s="78" t="s">
        <v>3049</v>
      </c>
      <c r="K260" s="77" t="str">
        <f t="shared" si="33"/>
        <v>[MacKenzie, D. I., Nichols, J. D., Royle, J. A., Pollock, K. H., Bailey, L. L., &amp; Hines, J. E. (2017). *Occupancy Estimation and Modeling: Inferring Patterns and Dynamics of Species Occurrence*. 2nd ed. Academic Press, San Diego. &lt;https://www.sciencedirect.com/book/9780124071971/occupancy-estimation-and-modeling&gt;.]{#mackenzie_et_al_2017}&lt;br&gt;&lt;br&gt;</v>
      </c>
      <c r="L260" s="78" t="s">
        <v>4112</v>
      </c>
      <c r="M260" s="76" t="s">
        <v>4220</v>
      </c>
      <c r="N260" s="77" t="str">
        <f t="shared" ref="N260:N323" si="34">"["&amp;M260&amp;"]{#"&amp;F260&amp;"}&lt;br&gt;&lt;br&gt;"</f>
        <v>[MacKenzie, D. I., Nichols, J. D., Royle, J. A., Pollock, K. H., Bailey, L. L., &amp; Hines, J. E. (2017). &lt;i&gt;Occupancy Estimation and Modeling: Inferring Patterns and Dynamics of Species Occurrence&lt;/i&gt;. 2nd ed. Academic Press, San Diego. &lt;a target="_blank" href="https://www.sciencedirect.com/book/9780124071971/occupancy-estimation-and-modeling."&gt;{https://www.sciencedirect.com/book/9780124071971/occupancy-estimation-and-modeling.}]{#mackenzie_et_al_2017}&lt;br&gt;&lt;br&gt;</v>
      </c>
      <c r="O260" s="76" t="s">
        <v>3048</v>
      </c>
      <c r="P260" s="76" t="s">
        <v>1016</v>
      </c>
      <c r="Q260" s="76" t="str">
        <f t="shared" si="28"/>
        <v>{{ ref_intext_mackenzie_et_al_2017 }}</v>
      </c>
      <c r="R260" s="76" t="str">
        <f t="shared" si="29"/>
        <v>{{ ref_bib_mackenzie_et_al_2017 }}</v>
      </c>
      <c r="S260" s="76" t="str">
        <f t="shared" si="30"/>
        <v xml:space="preserve">    ref_intext_mackenzie_et_al_2017: "[MacKenzie et al., 2017](#mackenzie_et_al_2017)"</v>
      </c>
      <c r="T260" s="76" t="str">
        <f t="shared" si="31"/>
        <v xml:space="preserve">    ref_intext_mackenzie_et_al_2017: "MacKenzie et al., 2017"</v>
      </c>
      <c r="U260" s="76" t="str">
        <f t="shared" si="32"/>
        <v xml:space="preserve">    ref_bib_mackenzie_et_al_2017: "MacKenzie, D. I., Nichols, J. D., Royle, J. A., Pollock, K. H., Bailey, L. L., &amp; Hines, J. E. (2017). *Occupancy Estimation and Modeling: Inferring Patterns and Dynamics of Species Occurrence*. 2nd ed. Academic Press, San Diego. &lt;https://www.sciencedirect.com/book/9780124071971/occupancy-estimation-and-modeling&gt;."</v>
      </c>
      <c r="V260" s="76"/>
    </row>
    <row r="261" spans="1:22" ht="15.75">
      <c r="A261" s="76"/>
      <c r="B261" s="90" t="b">
        <v>1</v>
      </c>
      <c r="C261" s="90" t="b">
        <v>0</v>
      </c>
      <c r="D261" s="90" t="b">
        <v>0</v>
      </c>
      <c r="E261" s="76" t="s">
        <v>2051</v>
      </c>
      <c r="F261" s="76" t="s">
        <v>3039</v>
      </c>
      <c r="G261" s="76" t="s">
        <v>3038</v>
      </c>
      <c r="H261" s="76" t="s">
        <v>3038</v>
      </c>
      <c r="I261" s="76" t="b">
        <v>1</v>
      </c>
      <c r="J261" s="78" t="s">
        <v>3037</v>
      </c>
      <c r="K261" s="77" t="str">
        <f t="shared" si="33"/>
        <v>[Maffei, L., &amp; Noss, A. J. (2008). How Small Is Too Small? Camera Trap Survey Areas and Density Estimates for Ocelots in the Bolivian Chaco. *Biotropica, 40*(1), 71-75. &lt;https://doi.org/10.1111/j.1744-7429.2007.00341.x&gt;]{#maffei_noss_2008}&lt;br&gt;&lt;br&gt;</v>
      </c>
      <c r="L261" s="78" t="s">
        <v>4112</v>
      </c>
      <c r="M261" s="76" t="s">
        <v>4221</v>
      </c>
      <c r="N261" s="77" t="str">
        <f t="shared" si="34"/>
        <v>[Maffei, L., &amp; Noss, A. J. (2008). How Small Is Too Small? Camera Trap Survey Areas and Density Estimates for Ocelots in the Bolivian Chaco. &lt;i&gt;Biotropica, 40&lt;/i&gt;(1), 71-75. &lt;a target="_blank" href="https://doi.org/10.1111/j.1744-7429.2007.00341.x"&gt;{https://doi.org/10.1111/j.1744-7429.2007.00341.x}]{#maffei_noss_2008}&lt;br&gt;&lt;br&gt;</v>
      </c>
      <c r="O261" s="76" t="s">
        <v>3036</v>
      </c>
      <c r="P261" s="76" t="s">
        <v>1016</v>
      </c>
      <c r="Q261" s="76" t="str">
        <f t="shared" si="28"/>
        <v>{{ ref_intext_maffei_noss_2008 }}</v>
      </c>
      <c r="R261" s="76" t="str">
        <f t="shared" si="29"/>
        <v>{{ ref_bib_maffei_noss_2008 }}</v>
      </c>
      <c r="S261" s="76" t="str">
        <f t="shared" si="30"/>
        <v xml:space="preserve">    ref_intext_maffei_noss_2008: "[Maffei &amp; Noss, 2008](#maffei_noss_2008)"</v>
      </c>
      <c r="T261" s="76" t="str">
        <f t="shared" si="31"/>
        <v xml:space="preserve">    ref_intext_maffei_noss_2008: "Maffei &amp; Noss, 2008"</v>
      </c>
      <c r="U261" s="76" t="str">
        <f t="shared" si="32"/>
        <v xml:space="preserve">    ref_bib_maffei_noss_2008: "Maffei, L., &amp; Noss, A. J. (2008). How Small Is Too Small? Camera Trap Survey Areas and Density Estimates for Ocelots in the Bolivian Chaco. *Biotropica, 40*(1), 71-75. &lt;https://doi.org/10.1111/j.1744-7429.2007.00341.x&gt;"</v>
      </c>
      <c r="V261" s="76"/>
    </row>
    <row r="262" spans="1:22" ht="15.75">
      <c r="A262" s="76"/>
      <c r="B262" s="90" t="b">
        <v>1</v>
      </c>
      <c r="C262" s="90" t="b">
        <v>0</v>
      </c>
      <c r="D262" s="90" t="b">
        <v>0</v>
      </c>
      <c r="E262" s="76" t="s">
        <v>2086</v>
      </c>
      <c r="F262" s="76" t="s">
        <v>3035</v>
      </c>
      <c r="G262" s="76" t="s">
        <v>3034</v>
      </c>
      <c r="H262" s="76" t="s">
        <v>3033</v>
      </c>
      <c r="I262" s="76" t="b">
        <v>1</v>
      </c>
      <c r="J262" s="78" t="s">
        <v>3032</v>
      </c>
      <c r="K262" s="77" t="str">
        <f t="shared" si="33"/>
        <v>[Manly, B. F. J., McDonald, L. L., &amp; Thomas, D. L. (1993). *Resource Selection by Animals: Statistical Design and Analysis for Field Studies*. Chapman &amp; Hall, London, p. 177. &lt;https://doi.org/10.1007/0-306-48151-0&gt;]{#manly_et_al_1993}&lt;br&gt;&lt;br&gt;</v>
      </c>
      <c r="L262" s="78" t="s">
        <v>4112</v>
      </c>
      <c r="M262" s="76" t="s">
        <v>4222</v>
      </c>
      <c r="N262" s="77" t="str">
        <f t="shared" si="34"/>
        <v>[Manly, B. F. J., McDonald, L. L., &amp; Thomas, D. L. (1993). &lt;i&gt;Resource Selection by Animals: Statistical Design and Analysis for Field Studies.&lt;/i&gt; Chapman &amp; Hall, London, p. 177. &lt;a target="_blank" href="https://doi.org/10.1007/0-306-48151-0"&gt;{https://doi.org/10.1007/0-306-48151-0}]{#manly_et_al_1993}&lt;br&gt;&lt;br&gt;</v>
      </c>
      <c r="O262" s="76" t="s">
        <v>3031</v>
      </c>
      <c r="P262" s="76" t="s">
        <v>1016</v>
      </c>
      <c r="Q262" s="76" t="str">
        <f t="shared" si="28"/>
        <v>{{ ref_intext_manly_et_al_1993 }}</v>
      </c>
      <c r="R262" s="76" t="str">
        <f t="shared" si="29"/>
        <v>{{ ref_bib_manly_et_al_1993 }}</v>
      </c>
      <c r="S262" s="76" t="str">
        <f t="shared" si="30"/>
        <v xml:space="preserve">    ref_intext_manly_et_al_1993: "[Manly et al., 1993](#manly_et_al_1993)"</v>
      </c>
      <c r="T262" s="76" t="str">
        <f t="shared" si="31"/>
        <v xml:space="preserve">    ref_intext_manly_et_al_1993: "Manly et al., 1993"</v>
      </c>
      <c r="U262" s="76" t="str">
        <f t="shared" si="32"/>
        <v xml:space="preserve">    ref_bib_manly_et_al_1993: "Manly, B. F. J., McDonald, L. L., &amp; Thomas, D. L. (1993). *Resource Selection by Animals: Statistical Design and Analysis for Field Studies*. Chapman &amp; Hall, London, p. 177. &lt;https://doi.org/10.1007/0-306-48151-0&gt;"</v>
      </c>
      <c r="V262" s="76"/>
    </row>
    <row r="263" spans="1:22" ht="15.75">
      <c r="A263" s="76"/>
      <c r="B263" s="90"/>
      <c r="C263" s="90"/>
      <c r="D263" s="90"/>
      <c r="E263" s="76" t="s">
        <v>2092</v>
      </c>
      <c r="F263" s="77" t="s">
        <v>3030</v>
      </c>
      <c r="G263" s="76" t="s">
        <v>3029</v>
      </c>
      <c r="H263" s="76" t="s">
        <v>3029</v>
      </c>
      <c r="I263" s="76" t="b">
        <v>1</v>
      </c>
      <c r="J263" s="78" t="s">
        <v>3028</v>
      </c>
      <c r="K263" s="77" t="str">
        <f t="shared" si="33"/>
        <v>[MarinStatsLectures-R Programming &amp; Statistics (2020a, Mar 17). *Poisson Regression Review.* [Video]. YouTube. &lt;https://www.youtube.com/watch?v=A8H6gc9Eq0w&gt;]{#marinstats_2020a}&lt;br&gt;&lt;br&gt;</v>
      </c>
      <c r="L263" s="78" t="s">
        <v>4112</v>
      </c>
      <c r="M263" s="76" t="s">
        <v>4223</v>
      </c>
      <c r="N263" s="77" t="str">
        <f t="shared" si="34"/>
        <v>[MarinStatsLectures-R Programming &amp; Statistics (2020a, Mar 17). &lt;i&gt;Poisson Regression Review.&lt;/i&gt; [Video]. YouTube. &lt;a target="_blank" href="https://www.youtube.com/watch?v=A8H6gc9Eq0w"&gt;{https://www.youtube.com/watch?v=A8H6gc9Eq0w}]{#marinstats_2020a}&lt;br&gt;&lt;br&gt;</v>
      </c>
      <c r="O263" s="76" t="s">
        <v>3026</v>
      </c>
      <c r="P263" s="76" t="s">
        <v>3027</v>
      </c>
      <c r="Q263" s="76" t="str">
        <f t="shared" si="28"/>
        <v>{{ ref_intext_marinstats_2020a }}</v>
      </c>
      <c r="R263" s="76" t="str">
        <f t="shared" si="29"/>
        <v>{{ ref_bib_marinstats_2020a }}</v>
      </c>
      <c r="S263" s="76" t="str">
        <f t="shared" si="30"/>
        <v xml:space="preserve">    ref_intext_marinstats_2020a: "[MarinStatsLectures-R Programming &amp; Statistics, 2020a](#marinstats_2020a)"</v>
      </c>
      <c r="T263" s="76" t="str">
        <f t="shared" si="31"/>
        <v xml:space="preserve">    ref_intext_marinstats_2020a: "MarinStatsLectures-R Programming &amp; Statistics, 2020a"</v>
      </c>
      <c r="U263" s="76" t="str">
        <f t="shared" si="32"/>
        <v xml:space="preserve">    ref_bib_marinstats_2020a: "MarinStatsLectures-R Programming &amp; Statistics (2020a, Mar 17). *Poisson Regression Review.* [Video]. YouTube. &lt;https://www.youtube.com/watch?v=A8H6gc9Eq0w&gt;"</v>
      </c>
      <c r="V263" s="76"/>
    </row>
    <row r="264" spans="1:22" ht="15.75">
      <c r="A264" s="76"/>
      <c r="B264" s="90"/>
      <c r="C264" s="90"/>
      <c r="D264" s="90"/>
      <c r="E264" s="76" t="s">
        <v>2092</v>
      </c>
      <c r="F264" s="77" t="s">
        <v>3025</v>
      </c>
      <c r="G264" s="76" t="s">
        <v>3024</v>
      </c>
      <c r="H264" s="76" t="s">
        <v>3024</v>
      </c>
      <c r="I264" s="76" t="b">
        <v>1</v>
      </c>
      <c r="J264" s="78" t="s">
        <v>3023</v>
      </c>
      <c r="K264" s="77" t="str">
        <f t="shared" si="33"/>
        <v>[MarinStatsLectures-R Programming &amp; Statistics (2020b, Mar 17). *Poisson Regression: Zero Inflation (Excessive Zeros).* [Video]. YouTube. &lt;https://www.youtube.com/watch?v=eIY--zc5f24&gt;]{#marinstats_2020b}&lt;br&gt;&lt;br&gt;</v>
      </c>
      <c r="L264" s="78" t="s">
        <v>4112</v>
      </c>
      <c r="M264" s="76" t="s">
        <v>4224</v>
      </c>
      <c r="N264" s="77" t="str">
        <f t="shared" si="34"/>
        <v>[MarinStatsLectures-R Programming &amp; Statistics (2020b, Mar 17). &lt;i&gt;Poisson Regression: Zero Inflation (Excessive Zeros).&lt;/i&gt; [Video]. YouTube. &lt;a target="_blank" href="https://www.youtube.com/watch?v=eIY--zc5f24"&gt;{https://www.youtube.com/watch?v=eIY--zc5f24}]{#marinstats_2020b}&lt;br&gt;&lt;br&gt;</v>
      </c>
      <c r="O264" s="76" t="s">
        <v>3021</v>
      </c>
      <c r="P264" s="77" t="s">
        <v>3022</v>
      </c>
      <c r="Q264" s="76" t="str">
        <f t="shared" si="28"/>
        <v>{{ ref_intext_marinstats_2020b }}</v>
      </c>
      <c r="R264" s="76" t="str">
        <f t="shared" si="29"/>
        <v>{{ ref_bib_marinstats_2020b }}</v>
      </c>
      <c r="S264" s="76" t="str">
        <f t="shared" si="30"/>
        <v xml:space="preserve">    ref_intext_marinstats_2020b: "[MarinStatsLectures-R Programming &amp; Statistics, 2020b](#marinstats_2020b)"</v>
      </c>
      <c r="T264" s="76" t="str">
        <f t="shared" si="31"/>
        <v xml:space="preserve">    ref_intext_marinstats_2020b: "MarinStatsLectures-R Programming &amp; Statistics, 2020b"</v>
      </c>
      <c r="U264" s="76" t="str">
        <f t="shared" si="32"/>
        <v xml:space="preserve">    ref_bib_marinstats_2020b: "MarinStatsLectures-R Programming &amp; Statistics (2020b, Mar 17). *Poisson Regression: Zero Inflation (Excessive Zeros).* [Video]. YouTube. &lt;https://www.youtube.com/watch?v=eIY--zc5f24&gt;"</v>
      </c>
      <c r="V264" s="76"/>
    </row>
    <row r="265" spans="1:22" ht="15.75">
      <c r="A265" s="76"/>
      <c r="B265" s="90" t="b">
        <v>0</v>
      </c>
      <c r="C265" s="90" t="b">
        <v>0</v>
      </c>
      <c r="D265" s="90" t="b">
        <v>1</v>
      </c>
      <c r="E265" s="76" t="s">
        <v>2051</v>
      </c>
      <c r="F265" s="76" t="s">
        <v>3020</v>
      </c>
      <c r="G265" s="76" t="s">
        <v>3019</v>
      </c>
      <c r="H265" s="76" t="s">
        <v>3019</v>
      </c>
      <c r="I265" s="76" t="b">
        <v>1</v>
      </c>
      <c r="J265" s="78" t="s">
        <v>3018</v>
      </c>
      <c r="K265" s="77" t="str">
        <f t="shared" si="33"/>
        <v>[Markle,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&lt;https://doi.org/10.1016/j.ijpara.2020.02.001&gt;]{#markle_et_al_2020}&lt;br&gt;&lt;br&gt;</v>
      </c>
      <c r="L265" s="78" t="s">
        <v>4112</v>
      </c>
      <c r="M265" s="76" t="s">
        <v>4225</v>
      </c>
      <c r="N265" s="77" t="str">
        <f t="shared" si="34"/>
        <v>[Markle, D. F., Janik, A., Peterson, J. T., Choudhury, A., Simon, D. C., Tkach, V. V., Terwilliger, M. R., Sanders, J. L., &amp; Kent, M. L. (2020). Odds Ratios and Hurdle Models: A Long-Term Analysis of Parasite Infection Patterns in Endangered Young-Of-The-Year Suckers from Upper Klamath Lake, Oregon, USA. &lt;i&gt;International Journal for Parasitology, 50&lt;/i&gt;(4), 315-330. &lt;a target="_blank" href="https://doi.org/10.1016/j.ijpara.2020.02.001"&gt;{https://doi.org/10.1016/j.ijpara.2020.02.001}]{#markle_et_al_2020}&lt;br&gt;&lt;br&gt;</v>
      </c>
      <c r="O265" s="76" t="s">
        <v>3017</v>
      </c>
      <c r="P265" s="76" t="s">
        <v>1016</v>
      </c>
      <c r="Q265" s="76" t="str">
        <f t="shared" si="28"/>
        <v>{{ ref_intext_markle_et_al_2020 }}</v>
      </c>
      <c r="R265" s="76" t="str">
        <f t="shared" si="29"/>
        <v>{{ ref_bib_markle_et_al_2020 }}</v>
      </c>
      <c r="S265" s="76" t="str">
        <f t="shared" si="30"/>
        <v xml:space="preserve">    ref_intext_markle_et_al_2020: "[Markle et al., 2020](#markle_et_al_2020)"</v>
      </c>
      <c r="T265" s="76" t="str">
        <f t="shared" si="31"/>
        <v xml:space="preserve">    ref_intext_markle_et_al_2020: "Markle et al., 2020"</v>
      </c>
      <c r="U265" s="76" t="str">
        <f t="shared" si="32"/>
        <v xml:space="preserve">    ref_bib_markle_et_al_2020: "Markle, D. F., Janik, A., Peterson, J. T., Choudhury, A., Simon, D. C., Tkach, V. V., Terwilliger, M. R., Sanders, J. L., &amp; Kent, M. L. (2020). Odds Ratios and Hurdle Models: A Long-Term Analysis of Parasite Infection Patterns in Endangered Young-Of-The-Year Suckers from Upper Klamath Lake, Oregon, USA. *International Journal for Parasitology, 50*(4), 315-330. &lt;https://doi.org/10.1016/j.ijpara.2020.02.001&gt;"</v>
      </c>
      <c r="V265" s="76"/>
    </row>
    <row r="266" spans="1:22" ht="15.75">
      <c r="A266" s="76"/>
      <c r="B266" s="90" t="b">
        <v>1</v>
      </c>
      <c r="C266" s="90" t="b">
        <v>0</v>
      </c>
      <c r="D266" s="90" t="b">
        <v>1</v>
      </c>
      <c r="E266" s="76" t="s">
        <v>2051</v>
      </c>
      <c r="F266" s="76" t="s">
        <v>3016</v>
      </c>
      <c r="G266" s="76" t="s">
        <v>3015</v>
      </c>
      <c r="H266" s="76" t="s">
        <v>3015</v>
      </c>
      <c r="I266" s="76" t="b">
        <v>1</v>
      </c>
      <c r="J266" s="78" t="s">
        <v>3014</v>
      </c>
      <c r="K266" s="77" t="str">
        <f t="shared" si="33"/>
        <v>[Martin, T. G., Wintle, B. A., Rhodes, J. R., Kuhnert, P. M., Field, S. A., Low-Choy, S. J., Tyre, A. J., &amp; Possingham, H. P. (2005). Zero Tolerance Ecology: Improving Ecological Inference by Modelling the Source of Zero Observations. *Ecology Letters, 8*(11), 1235-1246. &lt;https://doi.org/10.1111/j.1461-0248.2005.00826.x&gt;]{#martin_et_al_2005}&lt;br&gt;&lt;br&gt;</v>
      </c>
      <c r="L266" s="78" t="s">
        <v>4112</v>
      </c>
      <c r="M266" s="76" t="s">
        <v>4226</v>
      </c>
      <c r="N266" s="77" t="str">
        <f t="shared" si="34"/>
        <v>[Martin, T. G., Wintle, B. A., Rhodes, J. R., Kuhnert, P. M., Field, S. A., Low-Choy, S. J., Tyre, A. J., &amp; Possingham, H. P. (2005). Zero Tolerance Ecology: Improving Ecological Inference by Modelling the Source of Zero Observations. &lt;i&gt;Ecology Letters, 8&lt;/i&gt;(11), 1235-1246. &lt;a target="_blank" href="https://doi.org/10.1111/j.1461-0248.2005.00826.x"&gt;{https://doi.org/10.1111/j.1461-0248.2005.00826.x}]{#martin_et_al_2005}&lt;br&gt;&lt;br&gt;</v>
      </c>
      <c r="O266" s="76" t="s">
        <v>3013</v>
      </c>
      <c r="P266" s="76" t="s">
        <v>1016</v>
      </c>
      <c r="Q266" s="76" t="str">
        <f t="shared" si="28"/>
        <v>{{ ref_intext_martin_et_al_2005 }}</v>
      </c>
      <c r="R266" s="76" t="str">
        <f t="shared" si="29"/>
        <v>{{ ref_bib_martin_et_al_2005 }}</v>
      </c>
      <c r="S266" s="76" t="str">
        <f t="shared" si="30"/>
        <v xml:space="preserve">    ref_intext_martin_et_al_2005: "[Martin et al., 2005](#martin_et_al_2005)"</v>
      </c>
      <c r="T266" s="76" t="str">
        <f t="shared" si="31"/>
        <v xml:space="preserve">    ref_intext_martin_et_al_2005: "Martin et al., 2005"</v>
      </c>
      <c r="U266" s="76" t="str">
        <f t="shared" si="32"/>
        <v xml:space="preserve">    ref_bib_martin_et_al_2005: "Martin, T. G., Wintle, B. A., Rhodes, J. R., Kuhnert, P. M., Field, S. A., Low-Choy, S. J., Tyre, A. J., &amp; Possingham, H. P. (2005). Zero Tolerance Ecology: Improving Ecological Inference by Modelling the Source of Zero Observations. *Ecology Letters, 8*(11), 1235-1246. &lt;https://doi.org/10.1111/j.1461-0248.2005.00826.x&gt;"</v>
      </c>
      <c r="V266" s="76"/>
    </row>
    <row r="267" spans="1:22" ht="15.75">
      <c r="A267" s="76"/>
      <c r="B267" s="90"/>
      <c r="C267" s="90"/>
      <c r="D267" s="90"/>
      <c r="E267" s="76" t="s">
        <v>2051</v>
      </c>
      <c r="F267" s="76" t="s">
        <v>3008</v>
      </c>
      <c r="G267" s="76" t="s">
        <v>3007</v>
      </c>
      <c r="H267" s="76" t="s">
        <v>3007</v>
      </c>
      <c r="I267" s="76" t="b">
        <v>1</v>
      </c>
      <c r="J267" s="78" t="s">
        <v>3006</v>
      </c>
      <c r="K267" s="77" t="str">
        <f t="shared" si="33"/>
        <v>[McClintock, B. T. (2015). multimark: An R package for analysis of capture-recapture data consisting of multiple 'noninvasive' marks. *Ecology and Evolution, 5*(21), 4920-4931. &lt;https://doi.org/10.1002/ece3.1676&gt;]{#mcclintock_et_al_2015}&lt;br&gt;&lt;br&gt;</v>
      </c>
      <c r="L267" s="78" t="s">
        <v>4112</v>
      </c>
      <c r="M267" s="76" t="s">
        <v>4227</v>
      </c>
      <c r="N267" s="77" t="str">
        <f t="shared" si="34"/>
        <v>[McClintock, B. T. (2015). multimark: An R package for analysis of capture-recapture data consisting of multiple 'noninvasive' marks. &lt;i&gt;Ecology and Evolution, 5&lt;/i&gt;(21), 4920-4931. &lt;a target="_blank" href="https://doi.org/10.1002/ece3.1676"&gt;{https://doi.org/10.1002/ece3.1676}]{#mcclintock_et_al_2015}&lt;br&gt;&lt;br&gt;</v>
      </c>
      <c r="O267" s="76" t="s">
        <v>3005</v>
      </c>
      <c r="P267" s="76" t="s">
        <v>1016</v>
      </c>
      <c r="Q267" s="76" t="str">
        <f t="shared" si="28"/>
        <v>{{ ref_intext_mcclintock_et_al_2015 }}</v>
      </c>
      <c r="R267" s="76" t="str">
        <f t="shared" si="29"/>
        <v>{{ ref_bib_mcclintock_et_al_2015 }}</v>
      </c>
      <c r="S267" s="76" t="str">
        <f t="shared" si="30"/>
        <v xml:space="preserve">    ref_intext_mcclintock_et_al_2015: "[McClintock et al., 2015](#mcclintock_et_al_2015)"</v>
      </c>
      <c r="T267" s="76" t="str">
        <f t="shared" si="31"/>
        <v xml:space="preserve">    ref_intext_mcclintock_et_al_2015: "McClintock et al., 2015"</v>
      </c>
      <c r="U267" s="76" t="str">
        <f t="shared" si="32"/>
        <v xml:space="preserve">    ref_bib_mcclintock_et_al_2015: "McClintock, B. T. (2015). multimark: An R package for analysis of capture-recapture data consisting of multiple 'noninvasive' marks. *Ecology and Evolution, 5*(21), 4920-4931. &lt;https://doi.org/10.1002/ece3.1676&gt;"</v>
      </c>
      <c r="V267" s="76"/>
    </row>
    <row r="268" spans="1:22" ht="15.75">
      <c r="A268" s="76"/>
      <c r="B268" s="90" t="b">
        <v>1</v>
      </c>
      <c r="C268" s="90" t="b">
        <v>0</v>
      </c>
      <c r="D268" s="90" t="b">
        <v>0</v>
      </c>
      <c r="E268" s="76" t="s">
        <v>2051</v>
      </c>
      <c r="F268" s="76" t="s">
        <v>3012</v>
      </c>
      <c r="G268" s="76" t="s">
        <v>3011</v>
      </c>
      <c r="H268" s="76" t="s">
        <v>3011</v>
      </c>
      <c r="I268" s="76" t="b">
        <v>1</v>
      </c>
      <c r="J268" s="78" t="s">
        <v>3010</v>
      </c>
      <c r="K268" s="77" t="str">
        <f t="shared" si="33"/>
        <v>[McClintock, B. T., White, G. C., Antolin, M. F., &amp; Tripp, D. W. (2009). Estimating abundance using mark-resight when sampling is with replacement or the number of marked individuals is unknown. *Biometrics, 65*(1), 237-246. &lt;https://doi.org/10.1111/j.1541-0420.2008.01047.x&gt;]{#mcclintock_et_al_2009}&lt;br&gt;&lt;br&gt;</v>
      </c>
      <c r="L268" s="78" t="s">
        <v>4112</v>
      </c>
      <c r="M268" s="76" t="s">
        <v>4228</v>
      </c>
      <c r="N268" s="77" t="str">
        <f t="shared" si="34"/>
        <v>[McClintock, B. T., White, G. C., Antolin, M. F., &amp; Tripp, D. W. (2009). Estimating abundance using mark-resight when sampling is with replacement or the number of marked individuals is unknown. &lt;i&gt;Biometrics, 65&lt;/i&gt;(1), 237-246. &lt;a target="_blank" href="https://doi.org/10.1111/j.1541-0420.2008.01047.x"&gt;{https://doi.org/10.1111/j.1541-0420.2008.01047.x}]{#mcclintock_et_al_2009}&lt;br&gt;&lt;br&gt;</v>
      </c>
      <c r="O268" s="76" t="s">
        <v>3009</v>
      </c>
      <c r="P268" s="76" t="s">
        <v>1016</v>
      </c>
      <c r="Q268" s="76" t="str">
        <f t="shared" si="28"/>
        <v>{{ ref_intext_mcclintock_et_al_2009 }}</v>
      </c>
      <c r="R268" s="76" t="str">
        <f t="shared" si="29"/>
        <v>{{ ref_bib_mcclintock_et_al_2009 }}</v>
      </c>
      <c r="S268" s="76" t="str">
        <f t="shared" si="30"/>
        <v xml:space="preserve">    ref_intext_mcclintock_et_al_2009: "[McClintock et al., 2009](#mcclintock_et_al_2009)"</v>
      </c>
      <c r="T268" s="76" t="str">
        <f t="shared" si="31"/>
        <v xml:space="preserve">    ref_intext_mcclintock_et_al_2009: "McClintock et al., 2009"</v>
      </c>
      <c r="U268" s="76" t="str">
        <f t="shared" si="32"/>
        <v xml:space="preserve">    ref_bib_mcclintock_et_al_2009: "McClintock, B. T., White, G. C., Antolin, M. F., &amp; Tripp, D. W. (2009). Estimating abundance using mark-resight when sampling is with replacement or the number of marked individuals is unknown. *Biometrics, 65*(1), 237-246. &lt;https://doi.org/10.1111/j.1541-0420.2008.01047.x&gt;"</v>
      </c>
      <c r="V268" s="76"/>
    </row>
    <row r="269" spans="1:22" ht="15.75">
      <c r="A269" s="76"/>
      <c r="B269" s="90" t="b">
        <v>0</v>
      </c>
      <c r="C269" s="90" t="b">
        <v>0</v>
      </c>
      <c r="D269" s="90" t="s">
        <v>2140</v>
      </c>
      <c r="E269" s="76" t="s">
        <v>2628</v>
      </c>
      <c r="F269" s="76" t="s">
        <v>3004</v>
      </c>
      <c r="G269" s="76" t="s">
        <v>3003</v>
      </c>
      <c r="H269" s="76" t="s">
        <v>3002</v>
      </c>
      <c r="I269" s="76" t="b">
        <v>1</v>
      </c>
      <c r="J269" s="78" t="s">
        <v>3001</v>
      </c>
      <c r="K269" s="77" t="str">
        <f t="shared" si="33"/>
        <v>[Mccomb,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&lt;https://openlibrary-repo.ecampusontario.ca/xmlui/bitstream/handle/123456789/850/Monitoring-Animal-Populations-and-Their-Habitats-A-Practitioner039s-Guide-1598474504._print.pdf?sequence=4&amp;isAllowed=y&gt;]{#mccomb_et_al_2010}&lt;br&gt;&lt;br&gt;</v>
      </c>
      <c r="L269" s="78" t="s">
        <v>4112</v>
      </c>
      <c r="M269" s="76" t="s">
        <v>4229</v>
      </c>
      <c r="N269" s="77" t="str">
        <f t="shared" si="34"/>
        <v>[Mccomb, B., Vesely, D., &amp; Jordan, C. (2010). &lt;i&gt;Monitoring Animal Populations and Their Habitats: A Practitioner’s Guide&lt;/i&gt;. Oregon State University. &lt;a target="_blank" href="https://openlibrary-repo.ecampusontario.ca/xmlui/bitstream/handle/123456789/850/Monitoring-Animal-Populations-and-Their-Habitats-A-Practitioner039s-Guide-1598474504._print.pdf?sequence=4&amp;isAllowed=y"&gt;{https://openlibrary-repo.ecampusontario.ca/xmlui/bitstream/handle/123456789/850/Monitoring-Animal-Populations-and-Their-Habitats-A-Practitioner039s-Guide-1598474504._print.pdf?sequence=4&amp;isAllowed=y}]{#mccomb_et_al_2010}&lt;br&gt;&lt;br&gt;</v>
      </c>
      <c r="O269" s="76" t="s">
        <v>3000</v>
      </c>
      <c r="P269" s="76" t="s">
        <v>1016</v>
      </c>
      <c r="Q269" s="76" t="str">
        <f t="shared" si="28"/>
        <v>{{ ref_intext_mccomb_et_al_2010 }}</v>
      </c>
      <c r="R269" s="76" t="str">
        <f t="shared" si="29"/>
        <v>{{ ref_bib_mccomb_et_al_2010 }}</v>
      </c>
      <c r="S269" s="76" t="str">
        <f t="shared" si="30"/>
        <v xml:space="preserve">    ref_intext_mccomb_et_al_2010: "[Mccomb et al., 2010](#mccomb_et_al_2010)"</v>
      </c>
      <c r="T269" s="76" t="str">
        <f t="shared" si="31"/>
        <v xml:space="preserve">    ref_intext_mccomb_et_al_2010: "Mccomb et al., 2010"</v>
      </c>
      <c r="U269" s="76" t="str">
        <f t="shared" si="32"/>
        <v xml:space="preserve">    ref_bib_mccomb_et_al_2010: "Mccomb, B., Vesely, D., &amp; Jordan, C. (2010). *Monitoring Animal Populations and Their Habitats: A Practitioner’s Guide*. Oregon State University. &lt;https://openlibrary-repo.ecampusontario.ca/xmlui/bitstream/handle/123456789/850/Monitoring-Animal-Populations-and-Their-Habitats-A-Practitioner039s-Guide-1598474504._print.pdf?sequence=4&amp;isAllowed=y&gt;"</v>
      </c>
      <c r="V269" s="76"/>
    </row>
    <row r="270" spans="1:22" ht="15.75">
      <c r="A270" s="76"/>
      <c r="B270" s="90" t="b">
        <v>1</v>
      </c>
      <c r="C270" s="90" t="b">
        <v>0</v>
      </c>
      <c r="D270" s="90" t="b">
        <v>0</v>
      </c>
      <c r="E270" s="76" t="s">
        <v>2086</v>
      </c>
      <c r="F270" s="76" t="s">
        <v>2999</v>
      </c>
      <c r="G270" s="76" t="s">
        <v>2998</v>
      </c>
      <c r="H270" s="76" t="s">
        <v>2998</v>
      </c>
      <c r="I270" s="76" t="b">
        <v>1</v>
      </c>
      <c r="J270" s="78" t="s">
        <v>2997</v>
      </c>
      <c r="K270" s="77" t="str">
        <f t="shared" si="33"/>
        <v>[McCullagh, P., &amp; Nelder, J. A. (1989). *Generalised Linear Models,* 2nd edn. Chapman and Hall, London. &lt;http://dx.doi.org/10.1007/978-1-4899-3242-6&gt;]{#mccullagh_nelder_1989}&lt;br&gt;&lt;br&gt;</v>
      </c>
      <c r="L270" s="78" t="s">
        <v>4112</v>
      </c>
      <c r="M270" s="76" t="s">
        <v>4230</v>
      </c>
      <c r="N270" s="77" t="str">
        <f t="shared" si="34"/>
        <v>[McCullagh, P., &amp; Nelder, J. A. (1989). &lt;i&gt;Generalised Linear Models,&lt;/i&gt; 2nd edn. Chapman and Hall, London. &lt;a target="_blank" href="http://dx.doi.org/10.1007/978-1-4899-3242-6"&gt;{http://dx.doi.org/10.1007/978-1-4899-3242-6}]{#mccullagh_nelder_1989}&lt;br&gt;&lt;br&gt;</v>
      </c>
      <c r="O270" s="76" t="s">
        <v>2996</v>
      </c>
      <c r="P270" s="76" t="s">
        <v>1016</v>
      </c>
      <c r="Q270" s="76" t="str">
        <f t="shared" si="28"/>
        <v>{{ ref_intext_mccullagh_nelder_1989 }}</v>
      </c>
      <c r="R270" s="76" t="str">
        <f t="shared" si="29"/>
        <v>{{ ref_bib_mccullagh_nelder_1989 }}</v>
      </c>
      <c r="S270" s="76" t="str">
        <f t="shared" si="30"/>
        <v xml:space="preserve">    ref_intext_mccullagh_nelder_1989: "[McCullagh &amp; Nelder, 1989](#mccullagh_nelder_1989)"</v>
      </c>
      <c r="T270" s="76" t="str">
        <f t="shared" si="31"/>
        <v xml:space="preserve">    ref_intext_mccullagh_nelder_1989: "McCullagh &amp; Nelder, 1989"</v>
      </c>
      <c r="U270" s="76" t="str">
        <f t="shared" si="32"/>
        <v xml:space="preserve">    ref_bib_mccullagh_nelder_1989: "McCullagh, P., &amp; Nelder, J. A. (1989). *Generalised Linear Models,* 2nd edn. Chapman and Hall, London. &lt;http://dx.doi.org/10.1007/978-1-4899-3242-6&gt;"</v>
      </c>
      <c r="V270" s="76"/>
    </row>
    <row r="271" spans="1:22" ht="15.75">
      <c r="A271" s="76"/>
      <c r="B271" s="90"/>
      <c r="C271" s="90"/>
      <c r="D271" s="90"/>
      <c r="E271" s="76" t="s">
        <v>2051</v>
      </c>
      <c r="F271" s="76" t="s">
        <v>2995</v>
      </c>
      <c r="G271" s="76" t="s">
        <v>2994</v>
      </c>
      <c r="H271" s="76" t="s">
        <v>2994</v>
      </c>
      <c r="I271" s="76" t="b">
        <v>1</v>
      </c>
      <c r="J271" s="78" t="s">
        <v>2993</v>
      </c>
      <c r="K271" s="77" t="str">
        <f t="shared" si="33"/>
        <v>[McFarlane, S., Manseau, M., Steenweg, R., Hervieux, D., Hegel, T., Slater, S., &amp; Wilson, P. J. (2020). An assessment of sampling designs using SCR analyses to estimate abundance of boreal caribou. *Ecology and Evolution, 10*(20), 11631-11642. &lt;https://doi.org/10.1002/ece3.6797&gt;]{#mcfarlane_et_al_2020}&lt;br&gt;&lt;br&gt;</v>
      </c>
      <c r="L271" s="78" t="s">
        <v>4112</v>
      </c>
      <c r="M271" s="76" t="s">
        <v>4231</v>
      </c>
      <c r="N271" s="77" t="str">
        <f t="shared" si="34"/>
        <v>[McFarlane, S., Manseau, M., Steenweg, R., Hervieux, D., Hegel, T., Slater, S., &amp; Wilson, P. J. (2020). An assessment of sampling designs using SCR analyses to estimate abundance of boreal caribou. &lt;i&gt;Ecology and Evolution, 10&lt;/i&gt;(20), 11631-11642. &lt;a target="_blank" href="https://doi.org/10.1002/ece3.6797"&gt;{https://doi.org/10.1002/ece3.6797}]{#mcfarlane_et_al_2020}&lt;br&gt;&lt;br&gt;</v>
      </c>
      <c r="O271" s="76" t="s">
        <v>2992</v>
      </c>
      <c r="P271" s="76" t="s">
        <v>1016</v>
      </c>
      <c r="Q271" s="76" t="str">
        <f t="shared" si="28"/>
        <v>{{ ref_intext_mcfarlane_et_al_2020 }}</v>
      </c>
      <c r="R271" s="76" t="str">
        <f t="shared" si="29"/>
        <v>{{ ref_bib_mcfarlane_et_al_2020 }}</v>
      </c>
      <c r="S271" s="76" t="str">
        <f t="shared" si="30"/>
        <v xml:space="preserve">    ref_intext_mcfarlane_et_al_2020: "[McFarlane et al., 2020](#mcfarlane_et_al_2020)"</v>
      </c>
      <c r="T271" s="76" t="str">
        <f t="shared" si="31"/>
        <v xml:space="preserve">    ref_intext_mcfarlane_et_al_2020: "McFarlane et al., 2020"</v>
      </c>
      <c r="U271" s="76" t="str">
        <f t="shared" si="32"/>
        <v xml:space="preserve">    ref_bib_mcfarlane_et_al_2020: "McFarlane, S., Manseau, M., Steenweg, R., Hervieux, D., Hegel, T., Slater, S., &amp; Wilson, P. J. (2020). An assessment of sampling designs using SCR analyses to estimate abundance of boreal caribou. *Ecology and Evolution, 10*(20), 11631-11642. &lt;https://doi.org/10.1002/ece3.6797&gt;"</v>
      </c>
      <c r="V271" s="76"/>
    </row>
    <row r="272" spans="1:22" ht="15.75">
      <c r="A272" s="76"/>
      <c r="B272" s="90"/>
      <c r="C272" s="90"/>
      <c r="D272" s="90"/>
      <c r="E272" s="76" t="s">
        <v>2051</v>
      </c>
      <c r="F272" s="77" t="s">
        <v>2991</v>
      </c>
      <c r="G272" s="76" t="s">
        <v>2990</v>
      </c>
      <c r="H272" s="76" t="s">
        <v>2990</v>
      </c>
      <c r="I272" s="76" t="b">
        <v>1</v>
      </c>
      <c r="J272" s="78" t="s">
        <v>2989</v>
      </c>
      <c r="K272" s="77" t="str">
        <f t="shared" si="33"/>
        <v>[McMurry, S., Moeller, A. K., Goerz, J., &amp; Robinson, H. S. (2023). Using space to event modeling to estimate density of multiple species in northeastern Washington. *Wildlife Society Bulletin, 47*(1). &lt;https://doi.org/10.1002/wsb.1390&gt;]{#mcmurray_et_al_2023}&lt;br&gt;&lt;br&gt;</v>
      </c>
      <c r="L272" s="78" t="s">
        <v>4112</v>
      </c>
      <c r="M272" s="76" t="s">
        <v>4232</v>
      </c>
      <c r="N272" s="77" t="str">
        <f t="shared" si="34"/>
        <v>[McMurry, S., Moeller, A. K., Goerz, J., &amp; Robinson, H. S. (2023). Using space to event modeling to estimate density of multiple species in northeastern Washington. &lt;i&gt;Wildlife Society Bulletin, 47&lt;/i&gt;(1). &lt;a target="_blank" href="https://doi.org/10.1002/wsb.1390"&gt;{https://doi.org/10.1002/wsb.1390}]{#mcmurray_et_al_2023}&lt;br&gt;&lt;br&gt;</v>
      </c>
      <c r="O272" s="76" t="s">
        <v>2988</v>
      </c>
      <c r="P272" s="76" t="s">
        <v>1016</v>
      </c>
      <c r="Q272" s="76" t="str">
        <f t="shared" si="28"/>
        <v>{{ ref_intext_mcmurray_et_al_2023 }}</v>
      </c>
      <c r="R272" s="76" t="str">
        <f t="shared" si="29"/>
        <v>{{ ref_bib_mcmurray_et_al_2023 }}</v>
      </c>
      <c r="S272" s="76" t="str">
        <f t="shared" si="30"/>
        <v xml:space="preserve">    ref_intext_mcmurray_et_al_2023: "[McMurry et al., 2023](#mcmurray_et_al_2023)"</v>
      </c>
      <c r="T272" s="76" t="str">
        <f t="shared" si="31"/>
        <v xml:space="preserve">    ref_intext_mcmurray_et_al_2023: "McMurry et al., 2023"</v>
      </c>
      <c r="U272" s="76" t="str">
        <f t="shared" si="32"/>
        <v xml:space="preserve">    ref_bib_mcmurray_et_al_2023: "McMurry, S., Moeller, A. K., Goerz, J., &amp; Robinson, H. S. (2023). Using space to event modeling to estimate density of multiple species in northeastern Washington. *Wildlife Society Bulletin, 47*(1). &lt;https://doi.org/10.1002/wsb.1390&gt;"</v>
      </c>
      <c r="V272" s="76"/>
    </row>
    <row r="273" spans="1:22" ht="15.75">
      <c r="A273" s="76"/>
      <c r="B273" s="90"/>
      <c r="C273" s="90"/>
      <c r="D273" s="90"/>
      <c r="E273" s="76" t="s">
        <v>2097</v>
      </c>
      <c r="F273" s="76" t="s">
        <v>2987</v>
      </c>
      <c r="G273" s="76" t="s">
        <v>2986</v>
      </c>
      <c r="H273" s="76" t="s">
        <v>2986</v>
      </c>
      <c r="I273" s="76" t="b">
        <v>1</v>
      </c>
      <c r="J273" s="78" t="s">
        <v>2985</v>
      </c>
      <c r="K273" s="77" t="str">
        <f t="shared" si="33"/>
        <v>[McNeil, D. (n.d.). *Multi-season Occupancy Models*. &lt;https://darinjmcneil.weebly.com/multi-season-occupancy.html&gt;]{#mcneil_nd}&lt;br&gt;&lt;br&gt;</v>
      </c>
      <c r="L273" s="78" t="s">
        <v>4112</v>
      </c>
      <c r="M273" s="76" t="s">
        <v>4233</v>
      </c>
      <c r="N273" s="77" t="str">
        <f t="shared" si="34"/>
        <v>[McNeil, D. (n.d.). &lt;i&gt;Multi-season Occupancy Models&lt;/i&gt;. &lt;a target="_blank" href="https://darinjmcneil.weebly.com/multi-season-occupancy.html"&gt;{https://darinjmcneil.weebly.com/multi-season-occupancy.html}]{#mcneil_nd}&lt;br&gt;&lt;br&gt;</v>
      </c>
      <c r="O273" s="76" t="s">
        <v>2984</v>
      </c>
      <c r="P273" s="76" t="s">
        <v>1016</v>
      </c>
      <c r="Q273" s="76" t="str">
        <f t="shared" si="28"/>
        <v>{{ ref_intext_mcneil_nd }}</v>
      </c>
      <c r="R273" s="76" t="str">
        <f t="shared" si="29"/>
        <v>{{ ref_bib_mcneil_nd }}</v>
      </c>
      <c r="S273" s="76" t="str">
        <f t="shared" si="30"/>
        <v xml:space="preserve">    ref_intext_mcneil_nd: "[McNeil (n.d.)](#mcneil_nd)"</v>
      </c>
      <c r="T273" s="76" t="str">
        <f t="shared" si="31"/>
        <v xml:space="preserve">    ref_intext_mcneil_nd: "McNeil (n.d.)"</v>
      </c>
      <c r="U273" s="76" t="str">
        <f t="shared" si="32"/>
        <v xml:space="preserve">    ref_bib_mcneil_nd: "McNeil, D. (n.d.). *Multi-season Occupancy Models*. &lt;https://darinjmcneil.weebly.com/multi-season-occupancy.html&gt;"</v>
      </c>
      <c r="V273" s="76"/>
    </row>
    <row r="274" spans="1:22" ht="15.75">
      <c r="A274" s="76"/>
      <c r="B274" s="90" t="b">
        <v>1</v>
      </c>
      <c r="C274" s="90" t="b">
        <v>1</v>
      </c>
      <c r="D274" s="90" t="b">
        <v>0</v>
      </c>
      <c r="E274" s="76" t="s">
        <v>2051</v>
      </c>
      <c r="F274" s="76" t="s">
        <v>2983</v>
      </c>
      <c r="G274" s="76" t="s">
        <v>2982</v>
      </c>
      <c r="H274" s="76" t="s">
        <v>2982</v>
      </c>
      <c r="I274" s="76" t="b">
        <v>1</v>
      </c>
      <c r="J274" s="78" t="s">
        <v>2981</v>
      </c>
      <c r="K274" s="77" t="str">
        <f t="shared" si="33"/>
        <v>[McShea, W. J., Forrester, T., Costello, R., He, Z., &amp; Kays, R. (2015). Volunteer-Run Cameras as Distributed Sensors for Macrosystem Mammal Research. *Landscape Ecology, 31,* 1-13. &lt;https://doi.org/10.1007/s10980-015-0262-9&gt;]{#mcshea_et_al_2015}&lt;br&gt;&lt;br&gt;</v>
      </c>
      <c r="L274" s="78" t="s">
        <v>4112</v>
      </c>
      <c r="M274" s="76" t="s">
        <v>4234</v>
      </c>
      <c r="N274" s="77" t="str">
        <f t="shared" si="34"/>
        <v>[McShea, W. J., Forrester, T., Costello, R., He, Z., &amp; Kays, R. (2015). Volunteer-Run Cameras as Distributed Sensors for Macrosystem Mammal Research. &lt;i&gt;Landscape Ecology, 31,&lt;/i&gt; 1-13. &lt;a target="_blank" href="https://doi.org/10.1007/s10980-015-0262-9"&gt;{https://doi.org/10.1007/s10980-015-0262-9}]{#mcshea_et_al_2015}&lt;br&gt;&lt;br&gt;</v>
      </c>
      <c r="O274" s="76" t="s">
        <v>2980</v>
      </c>
      <c r="P274" s="76" t="s">
        <v>1016</v>
      </c>
      <c r="Q274" s="76" t="str">
        <f t="shared" si="28"/>
        <v>{{ ref_intext_mcshea_et_al_2015 }}</v>
      </c>
      <c r="R274" s="76" t="str">
        <f t="shared" si="29"/>
        <v>{{ ref_bib_mcshea_et_al_2015 }}</v>
      </c>
      <c r="S274" s="76" t="str">
        <f t="shared" si="30"/>
        <v xml:space="preserve">    ref_intext_mcshea_et_al_2015: "[McShea et al., 2015](#mcshea_et_al_2015)"</v>
      </c>
      <c r="T274" s="76" t="str">
        <f t="shared" si="31"/>
        <v xml:space="preserve">    ref_intext_mcshea_et_al_2015: "McShea et al., 2015"</v>
      </c>
      <c r="U274" s="76" t="str">
        <f t="shared" si="32"/>
        <v xml:space="preserve">    ref_bib_mcshea_et_al_2015: "McShea, W. J., Forrester, T., Costello, R., He, Z., &amp; Kays, R. (2015). Volunteer-Run Cameras as Distributed Sensors for Macrosystem Mammal Research. *Landscape Ecology, 31,* 1-13. &lt;https://doi.org/10.1007/s10980-015-0262-9&gt;"</v>
      </c>
      <c r="V274" s="76"/>
    </row>
    <row r="275" spans="1:22" ht="15.75">
      <c r="A275" s="76"/>
      <c r="B275" s="90" t="b">
        <v>0</v>
      </c>
      <c r="C275" s="90" t="b">
        <v>0</v>
      </c>
      <c r="D275" s="90"/>
      <c r="E275" s="76" t="s">
        <v>2092</v>
      </c>
      <c r="F275" s="76" t="s">
        <v>2979</v>
      </c>
      <c r="G275" s="76" t="s">
        <v>2978</v>
      </c>
      <c r="H275" s="76" t="s">
        <v>2978</v>
      </c>
      <c r="I275" s="76" t="b">
        <v>1</v>
      </c>
      <c r="J275" s="78" t="s">
        <v>2977</v>
      </c>
      <c r="K275" s="77" t="str">
        <f t="shared" si="33"/>
        <v>[mecks100 (2018, Feb 7). *Species accumulation and rarefaction curves* [Video]. YouTube. &lt;https://www.youtube.com/watch?v=4gcmAUpo9TU&gt;]{#mecks100_2018}&lt;br&gt;&lt;br&gt;</v>
      </c>
      <c r="L275" s="78" t="s">
        <v>4112</v>
      </c>
      <c r="M275" s="76" t="s">
        <v>4235</v>
      </c>
      <c r="N275" s="77" t="str">
        <f t="shared" si="34"/>
        <v>[mecks100 (2018, Feb 7). &lt;i&gt;Species accumulation and rarefaction curves&lt;/i&gt; [Video]. YouTube. &lt;a target="_blank" href="https://www.youtube.com/watch?v=4gcmAUpo9TU"&gt;{https://www.youtube.com/watch?v=4gcmAUpo9TU}]{#mecks100_2018}&lt;br&gt;&lt;br&gt;</v>
      </c>
      <c r="O275" s="76" t="s">
        <v>2976</v>
      </c>
      <c r="P275" s="76" t="s">
        <v>1016</v>
      </c>
      <c r="Q275" s="76" t="str">
        <f t="shared" si="28"/>
        <v>{{ ref_intext_mecks100_2018 }}</v>
      </c>
      <c r="R275" s="76" t="str">
        <f t="shared" si="29"/>
        <v>{{ ref_bib_mecks100_2018 }}</v>
      </c>
      <c r="S275" s="76" t="str">
        <f t="shared" si="30"/>
        <v xml:space="preserve">    ref_intext_mecks100_2018: "[mecks100, 2018](#mecks100_2018)"</v>
      </c>
      <c r="T275" s="76" t="str">
        <f t="shared" si="31"/>
        <v xml:space="preserve">    ref_intext_mecks100_2018: "mecks100, 2018"</v>
      </c>
      <c r="U275" s="76" t="str">
        <f t="shared" si="32"/>
        <v xml:space="preserve">    ref_bib_mecks100_2018: "mecks100 (2018, Feb 7). *Species accumulation and rarefaction curves* [Video]. YouTube. &lt;https://www.youtube.com/watch?v=4gcmAUpo9TU&gt;"</v>
      </c>
      <c r="V275" s="76"/>
    </row>
    <row r="276" spans="1:22" ht="15.75">
      <c r="A276" s="76"/>
      <c r="B276" s="90" t="b">
        <v>1</v>
      </c>
      <c r="C276" s="90" t="b">
        <v>0</v>
      </c>
      <c r="D276" s="90" t="b">
        <v>0</v>
      </c>
      <c r="E276" s="76" t="s">
        <v>2051</v>
      </c>
      <c r="F276" s="76" t="s">
        <v>2967</v>
      </c>
      <c r="G276" s="76" t="s">
        <v>2966</v>
      </c>
      <c r="H276" s="76" t="s">
        <v>2965</v>
      </c>
      <c r="I276" s="76" t="b">
        <v>1</v>
      </c>
      <c r="J276" s="78" t="s">
        <v>2964</v>
      </c>
      <c r="K276" s="77" t="str">
        <f t="shared" si="33"/>
        <v>[Meek, P. D., Ballard, G. A., &amp; Falzon, G. (2016). The Higher You Go the Less You Will Know: Placing Camera Traps High to Avoid Theft Will Affect Detection. *Remote Sensing in Ecology and Conservation, 2*(4), 204-211. &lt;https://doi.org/10.1002/rse2.28&gt;]{#meek_et_al_2016}&lt;br&gt;&lt;br&gt;</v>
      </c>
      <c r="L276" s="78" t="s">
        <v>4112</v>
      </c>
      <c r="M276" s="76" t="s">
        <v>4236</v>
      </c>
      <c r="N276" s="77" t="str">
        <f t="shared" si="34"/>
        <v>[Meek, P. D., Ballard, G. A., &amp; Falzon, G. (2016). The Higher You Go the Less You Will Know: Placing Camera Traps High to Avoid Theft Will Affect Detection. &lt;i&gt;Remote Sensing in Ecology and Conservation, 2&lt;/i&gt;(4), 204-211. &lt;a target="_blank" href="https://doi.org/10.1002/rse2.28"&gt;{https://doi.org/10.1002/rse2.28}]{#meek_et_al_2016}&lt;br&gt;&lt;br&gt;</v>
      </c>
      <c r="O276" s="76" t="s">
        <v>2963</v>
      </c>
      <c r="P276" s="76" t="s">
        <v>1016</v>
      </c>
      <c r="Q276" s="76" t="str">
        <f t="shared" si="28"/>
        <v>{{ ref_intext_meek_et_al_2016 }}</v>
      </c>
      <c r="R276" s="76" t="str">
        <f t="shared" si="29"/>
        <v>{{ ref_bib_meek_et_al_2016 }}</v>
      </c>
      <c r="S276" s="76" t="str">
        <f t="shared" si="30"/>
        <v xml:space="preserve">    ref_intext_meek_et_al_2016: "[Meek et al., 2016](#meek_et_al_2016)"</v>
      </c>
      <c r="T276" s="76" t="str">
        <f t="shared" si="31"/>
        <v xml:space="preserve">    ref_intext_meek_et_al_2016: "Meek et al., 2016"</v>
      </c>
      <c r="U276" s="76" t="str">
        <f t="shared" si="32"/>
        <v xml:space="preserve">    ref_bib_meek_et_al_2016: "Meek, P. D., Ballard, G. A., &amp; Falzon, G. (2016). The Higher You Go the Less You Will Know: Placing Camera Traps High to Avoid Theft Will Affect Detection. *Remote Sensing in Ecology and Conservation, 2*(4), 204-211. &lt;https://doi.org/10.1002/rse2.28&gt;"</v>
      </c>
      <c r="V276" s="76"/>
    </row>
    <row r="277" spans="1:22" ht="15.75">
      <c r="A277" s="76"/>
      <c r="B277" s="90" t="b">
        <v>1</v>
      </c>
      <c r="C277" s="90" t="b">
        <v>0</v>
      </c>
      <c r="D277" s="90" t="b">
        <v>1</v>
      </c>
      <c r="E277" s="76" t="s">
        <v>2051</v>
      </c>
      <c r="F277" s="76" t="s">
        <v>2971</v>
      </c>
      <c r="G277" s="76" t="s">
        <v>2970</v>
      </c>
      <c r="H277" s="76" t="s">
        <v>2970</v>
      </c>
      <c r="I277" s="76" t="b">
        <v>1</v>
      </c>
      <c r="J277" s="78" t="s">
        <v>2969</v>
      </c>
      <c r="K277" s="77" t="str">
        <f t="shared" si="33"/>
        <v>[Meek, P. D., Ballard, G. A., Fleming, P. J. S., Schaefer, M., Williams, W., &amp; Falzon, G. (2014a). Camera Traps Can Be Heard and Seen by Animals. *PLoS One, 9*(10), e110832. &lt;https://doi.org/10.1371/journal.pone.0110832&gt;]{#meek_et_al_2014b}&lt;br&gt;&lt;br&gt;</v>
      </c>
      <c r="L277" s="78" t="s">
        <v>4112</v>
      </c>
      <c r="M277" s="76" t="s">
        <v>4237</v>
      </c>
      <c r="N277" s="77" t="str">
        <f t="shared" si="34"/>
        <v>[Meek, P. D., Ballard, G. A., Fleming, P. J. S., Schaefer, M., Williams, W., &amp; Falzon, G. (2014a). Camera Traps Can Be Heard and Seen by Animals. &lt;i&gt;PLoS One&lt;i&gt;, &lt;i&gt;9&lt;/i&gt;(10), e110832. &lt;a target="_blank" href="https://doi.org/10.1371/journal.pone.0110832"&gt;{https://doi.org/10.1371/journal.pone.0110832}]{#meek_et_al_2014b}&lt;br&gt;&lt;br&gt;</v>
      </c>
      <c r="O277" s="76" t="s">
        <v>2968</v>
      </c>
      <c r="P277" s="76" t="s">
        <v>1016</v>
      </c>
      <c r="Q277" s="76" t="str">
        <f t="shared" si="28"/>
        <v>{{ ref_intext_meek_et_al_2014b }}</v>
      </c>
      <c r="R277" s="76" t="str">
        <f t="shared" si="29"/>
        <v>{{ ref_bib_meek_et_al_2014b }}</v>
      </c>
      <c r="S277" s="76" t="str">
        <f t="shared" si="30"/>
        <v xml:space="preserve">    ref_intext_meek_et_al_2014b: "[Meek et al., 2014b](#meek_et_al_2014b)"</v>
      </c>
      <c r="T277" s="76" t="str">
        <f t="shared" si="31"/>
        <v xml:space="preserve">    ref_intext_meek_et_al_2014b: "Meek et al., 2014b"</v>
      </c>
      <c r="U277" s="76" t="str">
        <f t="shared" si="32"/>
        <v xml:space="preserve">    ref_bib_meek_et_al_2014b: "Meek, P. D., Ballard, G. A., Fleming, P. J. S., Schaefer, M., Williams, W., &amp; Falzon, G. (2014a). Camera Traps Can Be Heard and Seen by Animals. *PLoS One, 9*(10), e110832. &lt;https://doi.org/10.1371/journal.pone.0110832&gt;"</v>
      </c>
      <c r="V277" s="76"/>
    </row>
    <row r="278" spans="1:22" ht="15.75">
      <c r="A278" s="76"/>
      <c r="B278" s="90" t="b">
        <v>1</v>
      </c>
      <c r="C278" s="90" t="b">
        <v>1</v>
      </c>
      <c r="D278" s="90" t="b">
        <v>0</v>
      </c>
      <c r="E278" s="76" t="s">
        <v>2051</v>
      </c>
      <c r="F278" s="76" t="s">
        <v>2975</v>
      </c>
      <c r="G278" s="76" t="s">
        <v>2974</v>
      </c>
      <c r="H278" s="76" t="s">
        <v>2974</v>
      </c>
      <c r="I278" s="76" t="b">
        <v>1</v>
      </c>
      <c r="J278" s="78" t="s">
        <v>2973</v>
      </c>
      <c r="K278" s="77" t="str">
        <f t="shared" si="33"/>
        <v>[Meek, P. D., Ballard, G., Claridge, A., Kays, R., Moseby, K., O'Brien, T., O'Connell, A., Sanderson, J., Swann, D. E., Tobler, M., &amp; Townsend, S. (2014a). Recommended Guiding Principles for Reporting on Camera trap Trapping Research. *Biodiversity and Conservation, 23*(9), 2321-2343. &lt;https://doi.org/10.1007/s10531-014-0712-8&gt;]{#meek_et_al_2014a}&lt;br&gt;&lt;br&gt;</v>
      </c>
      <c r="L278" s="78" t="s">
        <v>4112</v>
      </c>
      <c r="M278" s="76" t="s">
        <v>4238</v>
      </c>
      <c r="N278" s="77" t="str">
        <f t="shared" si="34"/>
        <v>[Meek, P. D., Ballard, G., Claridge, A., Kays, R., Moseby, K., O'Brien, T., O'Connell, A., Sanderson, J., Swann, D. E., Tobler, M., &amp; Townsend, S. (2014a). Recommended Guiding Principles for Reporting on Camera trap Trapping Research. &lt;i&gt;Biodiversity and Conservation, 23&lt;/i&gt;(9), 2321-2343. &lt;a target="_blank" href="https://doi.org/10.1007/s10531-014-0712-8"&gt;{https://doi.org/10.1007/s10531-014-0712-8}]{#meek_et_al_2014a}&lt;br&gt;&lt;br&gt;</v>
      </c>
      <c r="O278" s="76" t="s">
        <v>2972</v>
      </c>
      <c r="P278" s="76" t="s">
        <v>1016</v>
      </c>
      <c r="Q278" s="76" t="str">
        <f t="shared" si="28"/>
        <v>{{ ref_intext_meek_et_al_2014a }}</v>
      </c>
      <c r="R278" s="76" t="str">
        <f t="shared" si="29"/>
        <v>{{ ref_bib_meek_et_al_2014a }}</v>
      </c>
      <c r="S278" s="76" t="str">
        <f t="shared" si="30"/>
        <v xml:space="preserve">    ref_intext_meek_et_al_2014a: "[Meek et al., 2014a](#meek_et_al_2014a)"</v>
      </c>
      <c r="T278" s="76" t="str">
        <f t="shared" si="31"/>
        <v xml:space="preserve">    ref_intext_meek_et_al_2014a: "Meek et al., 2014a"</v>
      </c>
      <c r="U278" s="76" t="str">
        <f t="shared" si="32"/>
        <v xml:space="preserve">    ref_bib_meek_et_al_2014a: "Meek, P. D., Ballard, G., Claridge, A., Kays, R., Moseby, K., O'Brien, T., O'Connell, A., Sanderson, J., Swann, D. E., Tobler, M., &amp; Townsend, S. (2014a). Recommended Guiding Principles for Reporting on Camera trap Trapping Research. *Biodiversity and Conservation, 23*(9), 2321-2343. &lt;https://doi.org/10.1007/s10531-014-0712-8&gt;"</v>
      </c>
      <c r="V278" s="76"/>
    </row>
    <row r="279" spans="1:22" ht="15.75">
      <c r="A279" s="76"/>
      <c r="B279" s="90" t="b">
        <v>0</v>
      </c>
      <c r="C279" s="90" t="b">
        <v>0</v>
      </c>
      <c r="D279" s="90"/>
      <c r="E279" s="76" t="s">
        <v>2285</v>
      </c>
      <c r="F279" s="77" t="s">
        <v>2962</v>
      </c>
      <c r="G279" s="76" t="s">
        <v>2961</v>
      </c>
      <c r="H279" s="76" t="s">
        <v>2961</v>
      </c>
      <c r="I279" s="76" t="b">
        <v>1</v>
      </c>
      <c r="J279" s="78" t="s">
        <v>2960</v>
      </c>
      <c r="K279" s="77" t="str">
        <f t="shared" si="33"/>
        <v>[Mikkelä, A. (2024). *Probabilistic detection calculator (online application).* R shiny version v2. &lt;https://detcal-shiny.2.rahtiapp.fi/&gt;]{#mikkela_2024}&lt;br&gt;&lt;br&gt;</v>
      </c>
      <c r="L279" s="78" t="s">
        <v>4112</v>
      </c>
      <c r="M279" s="76" t="s">
        <v>4239</v>
      </c>
      <c r="N279" s="77" t="str">
        <f t="shared" si="34"/>
        <v>[Mikkelä, A. (2024). &lt;i&gt;Probabilistic detection calculator (online application).&lt;i&gt; R shiny version v2. &lt;a target="_blank" href="https://detcal-shiny.2.rahtiapp.fi/"&gt;{https://detcal-shiny.2.rahtiapp.fi/}]{#mikkela_2024}&lt;br&gt;&lt;br&gt;</v>
      </c>
      <c r="O279" s="76" t="s">
        <v>2958</v>
      </c>
      <c r="P279" s="76" t="s">
        <v>2959</v>
      </c>
      <c r="Q279" s="76" t="str">
        <f t="shared" si="28"/>
        <v>{{ ref_intext_mikkela_2024 }}</v>
      </c>
      <c r="R279" s="76" t="str">
        <f t="shared" si="29"/>
        <v>{{ ref_bib_mikkela_2024 }}</v>
      </c>
      <c r="S279" s="76" t="str">
        <f t="shared" si="30"/>
        <v xml:space="preserve">    ref_intext_mikkela_2024: "[Mikkelä, 2024](#mikkela_2024)"</v>
      </c>
      <c r="T279" s="76" t="str">
        <f t="shared" si="31"/>
        <v xml:space="preserve">    ref_intext_mikkela_2024: "Mikkelä, 2024"</v>
      </c>
      <c r="U279" s="76" t="str">
        <f t="shared" si="32"/>
        <v xml:space="preserve">    ref_bib_mikkela_2024: "Mikkelä, A. (2024). *Probabilistic detection calculator (online application).* R shiny version v2. &lt;https://detcal-shiny.2.rahtiapp.fi/&gt;"</v>
      </c>
      <c r="V279" s="76"/>
    </row>
    <row r="280" spans="1:22" ht="15.75">
      <c r="A280" s="76"/>
      <c r="B280" s="90" t="b">
        <v>1</v>
      </c>
      <c r="C280" s="90" t="b">
        <v>1</v>
      </c>
      <c r="D280" s="90" t="b">
        <v>0</v>
      </c>
      <c r="E280" s="76" t="s">
        <v>2051</v>
      </c>
      <c r="F280" s="76" t="s">
        <v>2957</v>
      </c>
      <c r="G280" s="76" t="s">
        <v>2956</v>
      </c>
      <c r="H280" s="76" t="s">
        <v>2955</v>
      </c>
      <c r="I280" s="76" t="b">
        <v>1</v>
      </c>
      <c r="J280" s="78" t="s">
        <v>2954</v>
      </c>
      <c r="K280" s="77" t="str">
        <f t="shared" si="33"/>
        <v>[Mills, C. A., Godley, B. J., &amp; Hodgson, D. J. (2016). Take Only Photographs, Leave Only Footprints: Novel Applications of Non-Invasive Survey Methods for Rapid Detection of Small, Arboreal Animals. *PloS One, 11*(1), e0146142. &lt;https://doi.org/10.1371/journal.pone.0146142&gt;]{#mills_et_al_2016}&lt;br&gt;&lt;br&gt;</v>
      </c>
      <c r="L280" s="78" t="s">
        <v>4112</v>
      </c>
      <c r="M280" s="76" t="s">
        <v>4240</v>
      </c>
      <c r="N280" s="77" t="str">
        <f t="shared" si="34"/>
        <v>[Mills, C. A., Godley, B. J., &amp; Hodgson, D. J. (2016). Take Only Photographs, Leave Only Footprints: Novel Applications of Non-Invasive Survey Methods for Rapid Detection of Small, Arboreal Animals. &lt;i&gt;PloS One, 11&lt;/i&gt;(1), e0146142. &lt;a target="_blank" href="https://doi.org/10.1371/journal.pone.0146142"&gt;{https://doi.org/10.1371/journal.pone.0146142}]{#mills_et_al_2016}&lt;br&gt;&lt;br&gt;</v>
      </c>
      <c r="O280" s="76" t="s">
        <v>2953</v>
      </c>
      <c r="P280" s="76" t="s">
        <v>1016</v>
      </c>
      <c r="Q280" s="76" t="str">
        <f t="shared" si="28"/>
        <v>{{ ref_intext_mills_et_al_2016 }}</v>
      </c>
      <c r="R280" s="76" t="str">
        <f t="shared" si="29"/>
        <v>{{ ref_bib_mills_et_al_2016 }}</v>
      </c>
      <c r="S280" s="76" t="str">
        <f t="shared" si="30"/>
        <v xml:space="preserve">    ref_intext_mills_et_al_2016: "[Mills et al., 2016](#mills_et_al_2016)"</v>
      </c>
      <c r="T280" s="76" t="str">
        <f t="shared" si="31"/>
        <v xml:space="preserve">    ref_intext_mills_et_al_2016: "Mills et al., 2016"</v>
      </c>
      <c r="U280" s="76" t="str">
        <f t="shared" si="32"/>
        <v xml:space="preserve">    ref_bib_mills_et_al_2016: "Mills, C. A., Godley, B. J., &amp; Hodgson, D. J. (2016). Take Only Photographs, Leave Only Footprints: Novel Applications of Non-Invasive Survey Methods for Rapid Detection of Small, Arboreal Animals. *PloS One, 11*(1), e0146142. &lt;https://doi.org/10.1371/journal.pone.0146142&gt;"</v>
      </c>
      <c r="V280" s="76"/>
    </row>
    <row r="281" spans="1:22" ht="15.75">
      <c r="A281" s="76"/>
      <c r="B281" s="90" t="b">
        <v>1</v>
      </c>
      <c r="C281" s="90" t="b">
        <v>0</v>
      </c>
      <c r="D281" s="90" t="b">
        <v>0</v>
      </c>
      <c r="E281" s="76" t="s">
        <v>2051</v>
      </c>
      <c r="F281" s="76" t="s">
        <v>2952</v>
      </c>
      <c r="G281" s="76" t="s">
        <v>2951</v>
      </c>
      <c r="H281" s="76" t="s">
        <v>2951</v>
      </c>
      <c r="I281" s="76" t="b">
        <v>1</v>
      </c>
      <c r="J281" s="78" t="s">
        <v>2950</v>
      </c>
      <c r="K281" s="77" t="str">
        <f t="shared" si="33"/>
        <v>[Mills, D., Fattebert, J., Hunter, L., &amp; Slotow, R. (2019). Maximising camera trap data: Using attractants to improve detection of elusive species in multi-species Surveys. *PLoS ONE, 14(5)*, e0216447. &lt;https://doi.org/10.1371/journal.pone.0216447&gt;]{#mills_et_al_2019}&lt;br&gt;&lt;br&gt;</v>
      </c>
      <c r="L281" s="78" t="s">
        <v>4112</v>
      </c>
      <c r="M281" s="76" t="s">
        <v>4241</v>
      </c>
      <c r="N281" s="77" t="str">
        <f t="shared" si="34"/>
        <v>[Mills, D., Fattebert, J., Hunter, L., &amp; Slotow, R. (2019). Maximising camera trap data: Using attractants to improve detection of elusive species in multi-species Surveys. &lt;i&gt;PLoS ONE, 14&lt;/i&gt;(5), e0216447. &lt;a target="_blank" href="https://doi.org/10.1371/journal.pone.0216447"&gt;{https://doi.org/10.1371/journal.pone.0216447}]{#mills_et_al_2019}&lt;br&gt;&lt;br&gt;</v>
      </c>
      <c r="O281" s="76" t="s">
        <v>2949</v>
      </c>
      <c r="P281" s="76" t="s">
        <v>1016</v>
      </c>
      <c r="Q281" s="76" t="str">
        <f t="shared" si="28"/>
        <v>{{ ref_intext_mills_et_al_2019 }}</v>
      </c>
      <c r="R281" s="76" t="str">
        <f t="shared" si="29"/>
        <v>{{ ref_bib_mills_et_al_2019 }}</v>
      </c>
      <c r="S281" s="76" t="str">
        <f t="shared" si="30"/>
        <v xml:space="preserve">    ref_intext_mills_et_al_2019: "[Mills et al., 2019](#mills_et_al_2019)"</v>
      </c>
      <c r="T281" s="76" t="str">
        <f t="shared" si="31"/>
        <v xml:space="preserve">    ref_intext_mills_et_al_2019: "Mills et al., 2019"</v>
      </c>
      <c r="U281" s="76" t="str">
        <f t="shared" si="32"/>
        <v xml:space="preserve">    ref_bib_mills_et_al_2019: "Mills, D., Fattebert, J., Hunter, L., &amp; Slotow, R. (2019). Maximising camera trap data: Using attractants to improve detection of elusive species in multi-species Surveys. *PLoS ONE, 14(5)*, e0216447. &lt;https://doi.org/10.1371/journal.pone.0216447&gt;"</v>
      </c>
      <c r="V281" s="76"/>
    </row>
    <row r="282" spans="1:22" ht="15.75">
      <c r="A282" s="76"/>
      <c r="B282" s="90" t="b">
        <v>1</v>
      </c>
      <c r="C282" s="90" t="b">
        <v>1</v>
      </c>
      <c r="D282" s="90" t="b">
        <v>0</v>
      </c>
      <c r="E282" s="76" t="s">
        <v>2051</v>
      </c>
      <c r="F282" s="76" t="s">
        <v>2948</v>
      </c>
      <c r="G282" s="76" t="s">
        <v>2947</v>
      </c>
      <c r="H282" s="76" t="s">
        <v>2946</v>
      </c>
      <c r="I282" s="76" t="b">
        <v>1</v>
      </c>
      <c r="J282" s="78" t="s">
        <v>2945</v>
      </c>
      <c r="K282" s="77" t="str">
        <f t="shared" si="33"/>
        <v>[Moeller, A. K., Lukacs, P. M., &amp; Horne, J. S. (2018). Three Novel Methods to Estimate Abundance of Unmarked Animals using Remote Cameras. *Ecosphere, 9*(8), Article e02331. &lt;https://doi.org/10.1002/ecs2.2331&gt;]{#moeller_et_al_2018}&lt;br&gt;&lt;br&gt;</v>
      </c>
      <c r="L282" s="78" t="s">
        <v>4112</v>
      </c>
      <c r="M282" s="76" t="s">
        <v>4242</v>
      </c>
      <c r="N282" s="77" t="str">
        <f t="shared" si="34"/>
        <v>[Moeller, A. K., Lukacs, P. M., &amp; Horne, J. S. (2018). Three Novel Methods to Estimate Abundance of Unmarked Animals using Remote Cameras. &lt;i&gt;Ecosphere, 9&lt;/i&gt;(8), Article e02331. &lt;a target="_blank" href="https://doi.org/10.1002/ecs2.2331"&gt;{https://doi.org/10.1002/ecs2.2331}]{#moeller_et_al_2018}&lt;br&gt;&lt;br&gt;</v>
      </c>
      <c r="O282" s="76" t="s">
        <v>2944</v>
      </c>
      <c r="P282" s="76" t="s">
        <v>1016</v>
      </c>
      <c r="Q282" s="76" t="str">
        <f t="shared" si="28"/>
        <v>{{ ref_intext_moeller_et_al_2018 }}</v>
      </c>
      <c r="R282" s="76" t="str">
        <f t="shared" si="29"/>
        <v>{{ ref_bib_moeller_et_al_2018 }}</v>
      </c>
      <c r="S282" s="76" t="str">
        <f t="shared" si="30"/>
        <v xml:space="preserve">    ref_intext_moeller_et_al_2018: "[Moeller et al., 2018](#moeller_et_al_2018)"</v>
      </c>
      <c r="T282" s="76" t="str">
        <f t="shared" si="31"/>
        <v xml:space="preserve">    ref_intext_moeller_et_al_2018: "Moeller et al., 2018"</v>
      </c>
      <c r="U282" s="76" t="str">
        <f t="shared" si="32"/>
        <v xml:space="preserve">    ref_bib_moeller_et_al_2018: "Moeller, A. K., Lukacs, P. M., &amp; Horne, J. S. (2018). Three Novel Methods to Estimate Abundance of Unmarked Animals using Remote Cameras. *Ecosphere, 9*(8), Article e02331. &lt;https://doi.org/10.1002/ecs2.2331&gt;"</v>
      </c>
      <c r="V282" s="76"/>
    </row>
    <row r="283" spans="1:22" ht="15.75">
      <c r="A283" s="76"/>
      <c r="B283" s="90" t="b">
        <v>1</v>
      </c>
      <c r="C283" s="90" t="b">
        <v>0</v>
      </c>
      <c r="D283" s="90" t="b">
        <v>0</v>
      </c>
      <c r="E283" s="76" t="s">
        <v>2051</v>
      </c>
      <c r="F283" s="76" t="s">
        <v>2943</v>
      </c>
      <c r="G283" s="76" t="s">
        <v>2942</v>
      </c>
      <c r="H283" s="76" t="s">
        <v>2942</v>
      </c>
      <c r="I283" s="76" t="b">
        <v>1</v>
      </c>
      <c r="J283" s="78" t="s">
        <v>2941</v>
      </c>
      <c r="K283" s="77" t="str">
        <f t="shared" si="33"/>
        <v>[Moeller, A. K., Waller, S. J., DeCesare, N. J., Chitwood, M. C., &amp; Lukacs, P. M. (2023). Best practices to account for capture probability and viewable area in camera‐based abundance estimation. *Remote Sensing in Ecology and Conservation.* &lt;https://doi.org/10.1002/rse2.300&gt;]{#moeller_et_al_2023}&lt;br&gt;&lt;br&gt;</v>
      </c>
      <c r="L283" s="78" t="s">
        <v>4112</v>
      </c>
      <c r="M283" s="76" t="s">
        <v>4243</v>
      </c>
      <c r="N283" s="77" t="str">
        <f t="shared" si="34"/>
        <v>[Moeller, A. K., Waller, S. J., DeCesare, N. J., Chitwood, M. C., &amp; Lukacs, P. M. (2023). Best practices to account for capture probability and viewable area in camera‐based abundance estimation. &lt;i&gt;Remote Sensing in Ecology and Conservation.&lt;/i&gt; &lt;a target="_blank" href="https://doi.org/10.1002/rse2.300"&gt;{https://doi.org/10.1002/rse2.300}]{#moeller_et_al_2023}&lt;br&gt;&lt;br&gt;</v>
      </c>
      <c r="O283" s="76" t="s">
        <v>2940</v>
      </c>
      <c r="P283" s="76" t="s">
        <v>1016</v>
      </c>
      <c r="Q283" s="76" t="str">
        <f t="shared" si="28"/>
        <v>{{ ref_intext_moeller_et_al_2023 }}</v>
      </c>
      <c r="R283" s="76" t="str">
        <f t="shared" si="29"/>
        <v>{{ ref_bib_moeller_et_al_2023 }}</v>
      </c>
      <c r="S283" s="76" t="str">
        <f t="shared" si="30"/>
        <v xml:space="preserve">    ref_intext_moeller_et_al_2023: "[Moeller et al., 2023](#moeller_et_al_2023)"</v>
      </c>
      <c r="T283" s="76" t="str">
        <f t="shared" si="31"/>
        <v xml:space="preserve">    ref_intext_moeller_et_al_2023: "Moeller et al., 2023"</v>
      </c>
      <c r="U283" s="76" t="str">
        <f t="shared" si="32"/>
        <v xml:space="preserve">    ref_bib_moeller_et_al_2023: "Moeller, A. K., Waller, S. J., DeCesare, N. J., Chitwood, M. C., &amp; Lukacs, P. M. (2023). Best practices to account for capture probability and viewable area in camera‐based abundance estimation. *Remote Sensing in Ecology and Conservation.* &lt;https://doi.org/10.1002/rse2.300&gt;"</v>
      </c>
      <c r="V283" s="76"/>
    </row>
    <row r="284" spans="1:22" ht="15.75">
      <c r="A284" s="76"/>
      <c r="B284" s="90" t="b">
        <v>0</v>
      </c>
      <c r="C284" s="90" t="b">
        <v>0</v>
      </c>
      <c r="D284" s="90"/>
      <c r="E284" s="76" t="s">
        <v>2051</v>
      </c>
      <c r="F284" s="76" t="s">
        <v>2042</v>
      </c>
      <c r="G284" s="76" t="s">
        <v>2939</v>
      </c>
      <c r="H284" s="76" t="s">
        <v>2939</v>
      </c>
      <c r="I284" s="76" t="b">
        <v>1</v>
      </c>
      <c r="J284" s="78" t="s">
        <v>4120</v>
      </c>
      <c r="K284" s="77" t="str">
        <f t="shared" si="33"/>
        <v>[Moeller, A. K.,&amp; Lukacs, P. M. (2021) spaceNtime: an R package for estimating abundance of unmarked animals using camera-trap photographs. *Mammalian Biology, 102*, 581-590. &lt;https://doi.org/10.1007/s42991-021-00181-8&gt;]{#moeller_lukacs_2021}&lt;br&gt;&lt;br&gt;</v>
      </c>
      <c r="L284" s="78" t="s">
        <v>4112</v>
      </c>
      <c r="M284" s="76" t="s">
        <v>4244</v>
      </c>
      <c r="N284" s="77" t="str">
        <f t="shared" si="34"/>
        <v>[Moeller, A. K.,&amp; Lukacs, P. M. (2021) spaceNtime: an R package for estimating abundance of unmarked animals using camera-trap photographs. &lt;i&gt;Mammalian Biology, 102&lt;/i&gt;, 581-590. &lt;a target="_blank" href="https://doi.org/10.1007/s42991-021-00181-8"&gt;{https://doi.org/10.1007/s42991-021-00181-8}]{#moeller_lukacs_2021}&lt;br&gt;&lt;br&gt;</v>
      </c>
      <c r="O284" s="76" t="s">
        <v>2938</v>
      </c>
      <c r="P284" s="76" t="s">
        <v>1016</v>
      </c>
      <c r="Q284" s="76" t="str">
        <f t="shared" si="28"/>
        <v>{{ ref_intext_moeller_lukacs_2021 }}</v>
      </c>
      <c r="R284" s="76" t="str">
        <f t="shared" si="29"/>
        <v>{{ ref_bib_moeller_lukacs_2021 }}</v>
      </c>
      <c r="S284" s="76" t="str">
        <f t="shared" si="30"/>
        <v xml:space="preserve">    ref_intext_moeller_lukacs_2021: "[Moeller &amp; Lukacs, 2021](#moeller_lukacs_2021)"</v>
      </c>
      <c r="T284" s="76" t="str">
        <f t="shared" si="31"/>
        <v xml:space="preserve">    ref_intext_moeller_lukacs_2021: "Moeller &amp; Lukacs, 2021"</v>
      </c>
      <c r="U284" s="76" t="str">
        <f t="shared" si="32"/>
        <v xml:space="preserve">    ref_bib_moeller_lukacs_2021: "Moeller, A. K.,&amp; Lukacs, P. M. (2021) spaceNtime: an R package for estimating abundance of unmarked animals using camera-trap photographs. *Mammalian Biology, 102*, 581-590. &lt;https://doi.org/10.1007/s42991-021-00181-8&gt;"</v>
      </c>
      <c r="V284" s="76"/>
    </row>
    <row r="285" spans="1:22" ht="15.75">
      <c r="A285" s="76"/>
      <c r="B285" s="90" t="b">
        <v>1</v>
      </c>
      <c r="C285" s="90" t="b">
        <v>0</v>
      </c>
      <c r="D285" s="90" t="b">
        <v>0</v>
      </c>
      <c r="E285" s="76" t="s">
        <v>2051</v>
      </c>
      <c r="F285" s="76" t="s">
        <v>2937</v>
      </c>
      <c r="G285" s="76" t="s">
        <v>2936</v>
      </c>
      <c r="H285" s="76" t="s">
        <v>2936</v>
      </c>
      <c r="I285" s="76" t="b">
        <v>1</v>
      </c>
      <c r="J285" s="78" t="s">
        <v>2935</v>
      </c>
      <c r="K285" s="77" t="str">
        <f t="shared" si="33"/>
        <v>[Moll, R. J., Ortiz-Calo, W., Cepek, J. D., Lorch, P. D., Dennis, P. M., Robison, T., &amp; Montgomery, R. A. (2020). The effect of camera-trap viewshed obstruction on wildlife detection: implications for inference. *Wildlife Research, 47*(2). &lt;https://doi.org/10.1071/wr19004&gt;]{#moll_et_al_2020}&lt;br&gt;&lt;br&gt;</v>
      </c>
      <c r="L285" s="78" t="s">
        <v>4112</v>
      </c>
      <c r="M285" s="76" t="s">
        <v>4245</v>
      </c>
      <c r="N285" s="77" t="str">
        <f t="shared" si="34"/>
        <v>[Moll, R. J., Ortiz-Calo, W., Cepek, J. D., Lorch, P. D., Dennis, P. M., Robison, T., &amp; Montgomery, R. A. (2020). The effect of camera-trap viewshed obstruction on wildlife detection: implications for inference. &lt;i&gt;Wildlife Research, 47&lt;/i&gt;(2). &lt;a target="_blank" href="https://doi.org/10.1071/wr19004"&gt;{https://doi.org/10.1071/wr19004}]{#moll_et_al_2020}&lt;br&gt;&lt;br&gt;</v>
      </c>
      <c r="O285" s="76" t="s">
        <v>2934</v>
      </c>
      <c r="P285" s="76" t="s">
        <v>1016</v>
      </c>
      <c r="Q285" s="76" t="str">
        <f t="shared" si="28"/>
        <v>{{ ref_intext_moll_et_al_2020 }}</v>
      </c>
      <c r="R285" s="76" t="str">
        <f t="shared" si="29"/>
        <v>{{ ref_bib_moll_et_al_2020 }}</v>
      </c>
      <c r="S285" s="76" t="str">
        <f t="shared" si="30"/>
        <v xml:space="preserve">    ref_intext_moll_et_al_2020: "[Moll et al., 2020](#moll_et_al_2020)"</v>
      </c>
      <c r="T285" s="76" t="str">
        <f t="shared" si="31"/>
        <v xml:space="preserve">    ref_intext_moll_et_al_2020: "Moll et al., 2020"</v>
      </c>
      <c r="U285" s="76" t="str">
        <f t="shared" si="32"/>
        <v xml:space="preserve">    ref_bib_moll_et_al_2020: "Moll, R. J., Ortiz-Calo, W., Cepek, J. D., Lorch, P. D., Dennis, P. M., Robison, T., &amp; Montgomery, R. A. (2020). The effect of camera-trap viewshed obstruction on wildlife detection: implications for inference. *Wildlife Research, 47*(2). &lt;https://doi.org/10.1071/wr19004&gt;"</v>
      </c>
      <c r="V285" s="76"/>
    </row>
    <row r="286" spans="1:22" ht="15.75">
      <c r="A286" s="76"/>
      <c r="B286" s="90" t="b">
        <v>0</v>
      </c>
      <c r="C286" s="90" t="b">
        <v>0</v>
      </c>
      <c r="D286" s="90" t="s">
        <v>2140</v>
      </c>
      <c r="E286" s="76" t="s">
        <v>2051</v>
      </c>
      <c r="F286" s="76" t="s">
        <v>2933</v>
      </c>
      <c r="G286" s="76" t="s">
        <v>2932</v>
      </c>
      <c r="H286" s="76" t="s">
        <v>2932</v>
      </c>
      <c r="I286" s="76" t="b">
        <v>1</v>
      </c>
      <c r="J286" s="78" t="s">
        <v>2931</v>
      </c>
      <c r="K286" s="77" t="str">
        <f t="shared" si="33"/>
        <v>[Molloy, S. W. (2018). *A Practical Guide to Using Camera Traps for Wildlife Monitoring in Natural Resource Management Projects*. &lt;https://doi.org/10.13140/RG.2.2.28025.57449&gt;]{#molloy_2018}&lt;br&gt;&lt;br&gt;</v>
      </c>
      <c r="L286" s="78" t="s">
        <v>4112</v>
      </c>
      <c r="M286" s="76" t="s">
        <v>4246</v>
      </c>
      <c r="N286" s="77" t="str">
        <f t="shared" si="34"/>
        <v>[Molloy, S. W. (2018). &lt;i&gt;A Practical Guide to Using Camera Traps for Wildlife Monitoring in Natural Resource Management Projects&lt;/i&gt;. &lt;a target="_blank" href="https://doi.org/10.13140/RG.2.2.28025.57449"&gt;{https://doi.org/10.13140/RG.2.2.28025.57449}]{#molloy_2018}&lt;br&gt;&lt;br&gt;</v>
      </c>
      <c r="O286" s="76" t="s">
        <v>2930</v>
      </c>
      <c r="P286" s="76" t="s">
        <v>1016</v>
      </c>
      <c r="Q286" s="76" t="str">
        <f t="shared" si="28"/>
        <v>{{ ref_intext_molloy_2018 }}</v>
      </c>
      <c r="R286" s="76" t="str">
        <f t="shared" si="29"/>
        <v>{{ ref_bib_molloy_2018 }}</v>
      </c>
      <c r="S286" s="76" t="str">
        <f t="shared" si="30"/>
        <v xml:space="preserve">    ref_intext_molloy_2018: "[Molloy, 2018](#molloy_2018)"</v>
      </c>
      <c r="T286" s="76" t="str">
        <f t="shared" si="31"/>
        <v xml:space="preserve">    ref_intext_molloy_2018: "Molloy, 2018"</v>
      </c>
      <c r="U286" s="76" t="str">
        <f t="shared" si="32"/>
        <v xml:space="preserve">    ref_bib_molloy_2018: "Molloy, S. W. (2018). *A Practical Guide to Using Camera Traps for Wildlife Monitoring in Natural Resource Management Projects*. &lt;https://doi.org/10.13140/RG.2.2.28025.57449&gt;"</v>
      </c>
      <c r="V286" s="76"/>
    </row>
    <row r="287" spans="1:22" ht="15.75">
      <c r="A287" s="76"/>
      <c r="B287" s="90" t="b">
        <v>1</v>
      </c>
      <c r="C287" s="90" t="b">
        <v>0</v>
      </c>
      <c r="D287" s="90" t="b">
        <v>0</v>
      </c>
      <c r="E287" s="76" t="s">
        <v>2051</v>
      </c>
      <c r="F287" s="76" t="s">
        <v>2929</v>
      </c>
      <c r="G287" s="76" t="s">
        <v>2928</v>
      </c>
      <c r="H287" s="76" t="s">
        <v>2928</v>
      </c>
      <c r="I287" s="76" t="b">
        <v>1</v>
      </c>
      <c r="J287" s="78" t="s">
        <v>2927</v>
      </c>
      <c r="K287" s="77" t="str">
        <f t="shared" si="33"/>
        <v>[Moqanaki, E. S., Milleret, C., Tourani, M., Dupont, P., &amp; Bischof, R. (2021). Consequences of ignoring variable and spatially autocorrelated detection probability in spatial capture- recapture. *Landscape Ecology, 36, 2879-2895*. &lt;https://doi.org/10.1007/s10980-021-01283-x&gt;]{#moqanaki_et_al_2021}&lt;br&gt;&lt;br&gt;</v>
      </c>
      <c r="L287" s="78" t="s">
        <v>4112</v>
      </c>
      <c r="M287" s="76" t="s">
        <v>4247</v>
      </c>
      <c r="N287" s="77" t="str">
        <f t="shared" si="34"/>
        <v>[Moqanaki, E. S., Milleret, C., Tourani, M., Dupont, P., &amp; Bischof, R. (2021). Consequences of ignoring variable and spatially autocorrelated detection probability in spatial capture- recapture. &lt;i&gt;Landscape Ecology, 36&lt;/i&gt;, 2879-2895. &lt;a target="_blank" href="https://doi.org/10.1007/s10980-021-01283-x"&gt;{https://doi.org/10.1007/s10980-021-01283-x}]{#moqanaki_et_al_2021}&lt;br&gt;&lt;br&gt;</v>
      </c>
      <c r="O287" s="76" t="s">
        <v>2926</v>
      </c>
      <c r="P287" s="76" t="s">
        <v>1016</v>
      </c>
      <c r="Q287" s="76" t="str">
        <f t="shared" si="28"/>
        <v>{{ ref_intext_moqanaki_et_al_2021 }}</v>
      </c>
      <c r="R287" s="76" t="str">
        <f t="shared" si="29"/>
        <v>{{ ref_bib_moqanaki_et_al_2021 }}</v>
      </c>
      <c r="S287" s="76" t="str">
        <f t="shared" si="30"/>
        <v xml:space="preserve">    ref_intext_moqanaki_et_al_2021: "[Moqanaki et al., 2021](#moqanaki_et_al_2021)"</v>
      </c>
      <c r="T287" s="76" t="str">
        <f t="shared" si="31"/>
        <v xml:space="preserve">    ref_intext_moqanaki_et_al_2021: "Moqanaki et al., 2021"</v>
      </c>
      <c r="U287" s="76" t="str">
        <f t="shared" si="32"/>
        <v xml:space="preserve">    ref_bib_moqanaki_et_al_2021: "Moqanaki, E. S., Milleret, C., Tourani, M., Dupont, P., &amp; Bischof, R. (2021). Consequences of ignoring variable and spatially autocorrelated detection probability in spatial capture- recapture. *Landscape Ecology, 36, 2879-2895*. &lt;https://doi.org/10.1007/s10980-021-01283-x&gt;"</v>
      </c>
      <c r="V287" s="76"/>
    </row>
    <row r="288" spans="1:22" ht="15.75">
      <c r="A288" s="76"/>
      <c r="B288" s="90" t="b">
        <v>1</v>
      </c>
      <c r="C288" s="90" t="b">
        <v>0</v>
      </c>
      <c r="D288" s="90" t="b">
        <v>0</v>
      </c>
      <c r="E288" s="76" t="s">
        <v>2051</v>
      </c>
      <c r="F288" s="76" t="s">
        <v>2925</v>
      </c>
      <c r="G288" s="76" t="s">
        <v>2924</v>
      </c>
      <c r="H288" s="76" t="s">
        <v>2924</v>
      </c>
      <c r="I288" s="76" t="b">
        <v>1</v>
      </c>
      <c r="J288" s="78" t="s">
        <v>2923</v>
      </c>
      <c r="K288" s="77" t="str">
        <f t="shared" si="33"/>
        <v>[Morin,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&lt;https://doi.org/10.1016/j.gecco.2022.e02058&gt;]{#morin_et_al_2022}&lt;br&gt;&lt;br&gt;</v>
      </c>
      <c r="L288" s="78" t="s">
        <v>4112</v>
      </c>
      <c r="M288" s="76" t="s">
        <v>4248</v>
      </c>
      <c r="N288" s="77" t="str">
        <f t="shared" si="34"/>
        <v>[Morin, D. J., Boulanger, J., Bischof, R., Lee, D. C., Ngoprasert, D., Fuller, A. K., McLellan, B., Steinmetz, R., Sharma, S., Garshelis, D., Gopalaswamy, A., Nawaz, M. A., &amp; Karanth, U. (2022).comparison of methods for estimating Density and population trends for low-Density Asian bears. &lt;i&gt;Global Ecology and Conservation, 35&lt;/i&gt;, e02058 &lt;a target="_blank" href="https://doi.org/10.1016/j.gecco.2022.e02058"&gt;{https://doi.org/10.1016/j.gecco.2022.e02058}]{#morin_et_al_2022}&lt;br&gt;&lt;br&gt;</v>
      </c>
      <c r="O288" s="76" t="s">
        <v>2922</v>
      </c>
      <c r="P288" s="76" t="s">
        <v>1016</v>
      </c>
      <c r="Q288" s="76" t="str">
        <f t="shared" si="28"/>
        <v>{{ ref_intext_morin_et_al_2022 }}</v>
      </c>
      <c r="R288" s="76" t="str">
        <f t="shared" si="29"/>
        <v>{{ ref_bib_morin_et_al_2022 }}</v>
      </c>
      <c r="S288" s="76" t="str">
        <f t="shared" si="30"/>
        <v xml:space="preserve">    ref_intext_morin_et_al_2022: "[Morin et al., 2022](#morin_et_al_2022)"</v>
      </c>
      <c r="T288" s="76" t="str">
        <f t="shared" si="31"/>
        <v xml:space="preserve">    ref_intext_morin_et_al_2022: "Morin et al., 2022"</v>
      </c>
      <c r="U288" s="76" t="str">
        <f t="shared" si="32"/>
        <v xml:space="preserve">    ref_bib_morin_et_al_2022: "Morin, D. J., Boulanger, J., Bischof, R., Lee, D. C., Ngoprasert, D., Fuller, A. K., McLellan, B., Steinmetz, R., Sharma, S., Garshelis, D., Gopalaswamy, A., Nawaz, M. A., &amp; Karanth, U. (2022).comparison of methods for estimating Density and population trends for low-Density Asian bears. *Global Ecology and Conservation, 35*, e02058 &lt;https://doi.org/10.1016/j.gecco.2022.e02058&gt;"</v>
      </c>
      <c r="V288" s="76"/>
    </row>
    <row r="289" spans="1:22" ht="15.75">
      <c r="A289" s="76"/>
      <c r="B289" s="90" t="b">
        <v>1</v>
      </c>
      <c r="C289" s="90" t="b">
        <v>0</v>
      </c>
      <c r="D289" s="90" t="b">
        <v>0</v>
      </c>
      <c r="E289" s="76" t="s">
        <v>2097</v>
      </c>
      <c r="F289" s="76" t="s">
        <v>2921</v>
      </c>
      <c r="G289" s="76" t="s">
        <v>2920</v>
      </c>
      <c r="H289" s="76" t="s">
        <v>2920</v>
      </c>
      <c r="I289" s="76" t="b">
        <v>1</v>
      </c>
      <c r="J289" s="78" t="s">
        <v>2919</v>
      </c>
      <c r="K289" s="77" t="str">
        <f t="shared" si="33"/>
        <v>[Morris, D. (2022). *Everything I know about machine learning and camera traps.* &lt;https://agentmorris.github.io/camera-trap-ml-Survey/&gt;]{#morris_2022}&lt;br&gt;&lt;br&gt;</v>
      </c>
      <c r="L289" s="78" t="s">
        <v>4112</v>
      </c>
      <c r="M289" s="76" t="s">
        <v>4249</v>
      </c>
      <c r="N289" s="77" t="str">
        <f t="shared" si="34"/>
        <v>[Morris, D. (2022). &lt;i&gt;Everything I know about machine learning and camera traps.&lt;/i&gt; &lt;a target="_blank" href="https://agentmorris.github.io/camera-trap-ml-Survey/"&gt;{https://agentmorris.github.io/camera-trap-ml-Survey/}]{#morris_2022}&lt;br&gt;&lt;br&gt;</v>
      </c>
      <c r="O289" s="76" t="s">
        <v>2918</v>
      </c>
      <c r="P289" s="76" t="s">
        <v>1016</v>
      </c>
      <c r="Q289" s="76" t="str">
        <f t="shared" si="28"/>
        <v>{{ ref_intext_morris_2022 }}</v>
      </c>
      <c r="R289" s="76" t="str">
        <f t="shared" si="29"/>
        <v>{{ ref_bib_morris_2022 }}</v>
      </c>
      <c r="S289" s="76" t="str">
        <f t="shared" si="30"/>
        <v xml:space="preserve">    ref_intext_morris_2022: "[Morris, 2022](#morris_2022)"</v>
      </c>
      <c r="T289" s="76" t="str">
        <f t="shared" si="31"/>
        <v xml:space="preserve">    ref_intext_morris_2022: "Morris, 2022"</v>
      </c>
      <c r="U289" s="76" t="str">
        <f t="shared" si="32"/>
        <v xml:space="preserve">    ref_bib_morris_2022: "Morris, D. (2022). *Everything I know about machine learning and camera traps.* &lt;https://agentmorris.github.io/camera-trap-ml-Survey/&gt;"</v>
      </c>
      <c r="V289" s="76"/>
    </row>
    <row r="290" spans="1:22" ht="15.75">
      <c r="A290" s="76"/>
      <c r="B290" s="90" t="b">
        <v>0</v>
      </c>
      <c r="C290" s="90" t="b">
        <v>0</v>
      </c>
      <c r="D290" s="90" t="s">
        <v>2140</v>
      </c>
      <c r="E290" s="76" t="s">
        <v>2051</v>
      </c>
      <c r="F290" s="76" t="s">
        <v>2917</v>
      </c>
      <c r="G290" s="76" t="s">
        <v>2916</v>
      </c>
      <c r="H290" s="76" t="s">
        <v>2916</v>
      </c>
      <c r="I290" s="76" t="b">
        <v>1</v>
      </c>
      <c r="J290" s="78" t="s">
        <v>2915</v>
      </c>
      <c r="K290" s="77" t="str">
        <f t="shared" si="33"/>
        <v>[Morrison, M. L., Block, W. M., Strickland, M. D., Collier, B. A. &amp; Peterson, M. J. (2008). *Wildlife Study Design*. Springer, New York. &lt;https://doi.org/10.1007/978-0-387-75528-1&gt;]{#morrison_et_al_2018}&lt;br&gt;&lt;br&gt;</v>
      </c>
      <c r="L290" s="78" t="s">
        <v>4112</v>
      </c>
      <c r="M290" s="76" t="s">
        <v>4250</v>
      </c>
      <c r="N290" s="77" t="str">
        <f t="shared" si="34"/>
        <v>[Morrison, M. L., Block, W. M., Strickland, M. D., Collier, B. A. &amp; Peterson, M. J. (2008). &lt;i&gt;Wildlife Study Design&lt;/i&gt;. Springer, New York. &lt;a target="_blank" href="https://doi.org/10.1007/978-0-387-75528-1"&gt;{https://doi.org/10.1007/978-0-387-75528-1}]{#morrison_et_al_2018}&lt;br&gt;&lt;br&gt;</v>
      </c>
      <c r="O290" s="76" t="s">
        <v>2914</v>
      </c>
      <c r="P290" s="76" t="s">
        <v>1016</v>
      </c>
      <c r="Q290" s="76" t="str">
        <f t="shared" si="28"/>
        <v>{{ ref_intext_morrison_et_al_2018 }}</v>
      </c>
      <c r="R290" s="76" t="str">
        <f t="shared" si="29"/>
        <v>{{ ref_bib_morrison_et_al_2018 }}</v>
      </c>
      <c r="S290" s="76" t="str">
        <f t="shared" si="30"/>
        <v xml:space="preserve">    ref_intext_morrison_et_al_2018: "[Morrison et al., 2018](#morrison_et_al_2018)"</v>
      </c>
      <c r="T290" s="76" t="str">
        <f t="shared" si="31"/>
        <v xml:space="preserve">    ref_intext_morrison_et_al_2018: "Morrison et al., 2018"</v>
      </c>
      <c r="U290" s="76" t="str">
        <f t="shared" si="32"/>
        <v xml:space="preserve">    ref_bib_morrison_et_al_2018: "Morrison, M. L., Block, W. M., Strickland, M. D., Collier, B. A. &amp; Peterson, M. J. (2008). *Wildlife Study Design*. Springer, New York. &lt;https://doi.org/10.1007/978-0-387-75528-1&gt;"</v>
      </c>
      <c r="V290" s="76"/>
    </row>
    <row r="291" spans="1:22" ht="15.75">
      <c r="A291" s="76"/>
      <c r="B291" s="90" t="b">
        <v>0</v>
      </c>
      <c r="C291" s="90" t="b">
        <v>1</v>
      </c>
      <c r="D291" s="90" t="b">
        <v>0</v>
      </c>
      <c r="E291" s="76" t="s">
        <v>2051</v>
      </c>
      <c r="F291" s="76" t="s">
        <v>2913</v>
      </c>
      <c r="G291" s="76" t="s">
        <v>2912</v>
      </c>
      <c r="H291" s="76" t="s">
        <v>2912</v>
      </c>
      <c r="I291" s="76" t="b">
        <v>1</v>
      </c>
      <c r="J291" s="78" t="s">
        <v>2911</v>
      </c>
      <c r="K291" s="77" t="str">
        <f t="shared" si="33"/>
        <v>[Muhly, T. B., Semeniuk, C., Massolo, A., Hickman, L., &amp; Musiani, M. (2011). Human activity helps prey win the predator-prey space race. *PloS One, 6*(3), e17050. &lt;https://doi.org/10.1371/journal.pone.0017050&gt;]{#muhly_et_al_2011}&lt;br&gt;&lt;br&gt;</v>
      </c>
      <c r="L291" s="78" t="s">
        <v>4112</v>
      </c>
      <c r="M291" s="76" t="s">
        <v>4251</v>
      </c>
      <c r="N291" s="77" t="str">
        <f t="shared" si="34"/>
        <v>[Muhly, T. B., Semeniuk, C., Massolo, A., Hickman, L., &amp; Musiani, M. (2011). Human activity helps prey win the predator-prey space race. &lt;i&gt;PloS One, 6&lt;/i&gt;(3), e17050. &lt;a target="_blank" href="https://doi.org/10.1371/journal.pone.0017050"&gt;{https://doi.org/10.1371/journal.pone.0017050}]{#muhly_et_al_2011}&lt;br&gt;&lt;br&gt;</v>
      </c>
      <c r="O291" s="76" t="s">
        <v>2910</v>
      </c>
      <c r="P291" s="76" t="s">
        <v>1016</v>
      </c>
      <c r="Q291" s="76" t="str">
        <f t="shared" si="28"/>
        <v>{{ ref_intext_muhly_et_al_2011 }}</v>
      </c>
      <c r="R291" s="76" t="str">
        <f t="shared" si="29"/>
        <v>{{ ref_bib_muhly_et_al_2011 }}</v>
      </c>
      <c r="S291" s="76" t="str">
        <f t="shared" si="30"/>
        <v xml:space="preserve">    ref_intext_muhly_et_al_2011: "[Muhly et al., 2011](#muhly_et_al_2011)"</v>
      </c>
      <c r="T291" s="76" t="str">
        <f t="shared" si="31"/>
        <v xml:space="preserve">    ref_intext_muhly_et_al_2011: "Muhly et al., 2011"</v>
      </c>
      <c r="U291" s="76" t="str">
        <f t="shared" si="32"/>
        <v xml:space="preserve">    ref_bib_muhly_et_al_2011: "Muhly, T. B., Semeniuk, C., Massolo, A., Hickman, L., &amp; Musiani, M. (2011). Human activity helps prey win the predator-prey space race. *PloS One, 6*(3), e17050. &lt;https://doi.org/10.1371/journal.pone.0017050&gt;"</v>
      </c>
      <c r="V291" s="76"/>
    </row>
    <row r="292" spans="1:22" ht="15.75">
      <c r="A292" s="76"/>
      <c r="B292" s="90" t="b">
        <v>0</v>
      </c>
      <c r="C292" s="90" t="b">
        <v>1</v>
      </c>
      <c r="D292" s="90" t="b">
        <v>0</v>
      </c>
      <c r="E292" s="76" t="s">
        <v>2051</v>
      </c>
      <c r="F292" s="76" t="s">
        <v>2909</v>
      </c>
      <c r="G292" s="76" t="s">
        <v>2908</v>
      </c>
      <c r="H292" s="76" t="s">
        <v>2908</v>
      </c>
      <c r="I292" s="76" t="b">
        <v>1</v>
      </c>
      <c r="J292" s="78" t="s">
        <v>2907</v>
      </c>
      <c r="K292" s="77" t="str">
        <f t="shared" si="33"/>
        <v>[Muhly, T., Serrouya, R., Neilson, E., Li, H., &amp; Boutin, S. (2015). Influence of In-Situ Oil Sands Development on Caribou (*Rangifer tarandus*) Movement. *PloS One, 10*(9), e0136933. &lt;https://doi.org/10.1371/journal.pone.0136933&gt;]{#muhly_et_al_2015}&lt;br&gt;&lt;br&gt;</v>
      </c>
      <c r="L292" s="78" t="s">
        <v>4112</v>
      </c>
      <c r="M292" s="76" t="s">
        <v>4252</v>
      </c>
      <c r="N292" s="77" t="str">
        <f t="shared" si="34"/>
        <v>[Muhly, T., Serrouya, R., Neilson, E., Li, H., &amp; Boutin, S. (2015). Influence of In-Situ Oil Sands Development on Caribou (Rangifer tarandus) Movement. &lt;i&gt;PloS One, 10&lt;/i&gt;(9), e0136933. &lt;a target="_blank" href="https://doi.org/10.1371/journal.pone.0136933"&gt;{https://doi.org/10.1371/journal.pone.0136933}]{#muhly_et_al_2015}&lt;br&gt;&lt;br&gt;</v>
      </c>
      <c r="O292" s="76" t="s">
        <v>2906</v>
      </c>
      <c r="P292" s="76" t="s">
        <v>1016</v>
      </c>
      <c r="Q292" s="76" t="str">
        <f t="shared" si="28"/>
        <v>{{ ref_intext_muhly_et_al_2015 }}</v>
      </c>
      <c r="R292" s="76" t="str">
        <f t="shared" si="29"/>
        <v>{{ ref_bib_muhly_et_al_2015 }}</v>
      </c>
      <c r="S292" s="76" t="str">
        <f t="shared" si="30"/>
        <v xml:space="preserve">    ref_intext_muhly_et_al_2015: "[Muhly et al., 2015](#muhly_et_al_2015)"</v>
      </c>
      <c r="T292" s="76" t="str">
        <f t="shared" si="31"/>
        <v xml:space="preserve">    ref_intext_muhly_et_al_2015: "Muhly et al., 2015"</v>
      </c>
      <c r="U292" s="76" t="str">
        <f t="shared" si="32"/>
        <v xml:space="preserve">    ref_bib_muhly_et_al_2015: "Muhly, T., Serrouya, R., Neilson, E., Li, H., &amp; Boutin, S. (2015). Influence of In-Situ Oil Sands Development on Caribou (*Rangifer tarandus*) Movement. *PloS One, 10*(9), e0136933. &lt;https://doi.org/10.1371/journal.pone.0136933&gt;"</v>
      </c>
      <c r="V292" s="76"/>
    </row>
    <row r="293" spans="1:22" ht="15.75">
      <c r="A293" s="76"/>
      <c r="B293" s="90" t="b">
        <v>1</v>
      </c>
      <c r="C293" s="90" t="b">
        <v>0</v>
      </c>
      <c r="D293" s="90" t="b">
        <v>1</v>
      </c>
      <c r="E293" s="76" t="s">
        <v>2051</v>
      </c>
      <c r="F293" s="76" t="s">
        <v>2905</v>
      </c>
      <c r="G293" s="76" t="s">
        <v>2904</v>
      </c>
      <c r="H293" s="76" t="s">
        <v>2904</v>
      </c>
      <c r="I293" s="76" t="b">
        <v>1</v>
      </c>
      <c r="J293" s="78" t="s">
        <v>2903</v>
      </c>
      <c r="K293" s="77" t="str">
        <f t="shared" si="33"/>
        <v>[Mullahy, J. (1986). Specification and Testing of Some Modified Count Data Models. *Journal of Econometrics, 3*3(3), 341-365. &lt;https://doi.org/10.1016/0304-4076(86)90002-3&gt;]{#mullahy_1986}&lt;br&gt;&lt;br&gt;</v>
      </c>
      <c r="L293" s="78" t="s">
        <v>4112</v>
      </c>
      <c r="M293" s="76" t="s">
        <v>4253</v>
      </c>
      <c r="N293" s="77" t="str">
        <f t="shared" si="34"/>
        <v>[Mullahy, J. (1986). Specification and Testing of Some Modified Count Data Models. &lt;i&gt;Journal of Econometrics, 33&lt;/i&gt;(3), 341-365. &lt;a target="_blank" href="https://doi.org/10.1016/0304-4076(86)90002-3"&gt;{https://doi.org/10.1016/0304-4076(86)90002-3}]{#mullahy_1986}&lt;br&gt;&lt;br&gt;</v>
      </c>
      <c r="O293" s="76" t="s">
        <v>2902</v>
      </c>
      <c r="P293" s="76" t="s">
        <v>1016</v>
      </c>
      <c r="Q293" s="76" t="str">
        <f t="shared" si="28"/>
        <v>{{ ref_intext_mullahy_1986 }}</v>
      </c>
      <c r="R293" s="76" t="str">
        <f t="shared" si="29"/>
        <v>{{ ref_bib_mullahy_1986 }}</v>
      </c>
      <c r="S293" s="76" t="str">
        <f t="shared" si="30"/>
        <v xml:space="preserve">    ref_intext_mullahy_1986: "[Mullahy, 1986](#mullahy_1986)"</v>
      </c>
      <c r="T293" s="76" t="str">
        <f t="shared" si="31"/>
        <v xml:space="preserve">    ref_intext_mullahy_1986: "Mullahy, 1986"</v>
      </c>
      <c r="U293" s="76" t="str">
        <f t="shared" si="32"/>
        <v xml:space="preserve">    ref_bib_mullahy_1986: "Mullahy, J. (1986). Specification and Testing of Some Modified Count Data Models. *Journal of Econometrics, 3*3(3), 341-365. &lt;https://doi.org/10.1016/0304-4076(86)90002-3&gt;"</v>
      </c>
      <c r="V293" s="76"/>
    </row>
    <row r="294" spans="1:22" ht="15.75">
      <c r="A294" s="76"/>
      <c r="B294" s="90" t="b">
        <v>0</v>
      </c>
      <c r="C294" s="90" t="b">
        <v>0</v>
      </c>
      <c r="D294" s="90" t="s">
        <v>2140</v>
      </c>
      <c r="E294" s="76" t="s">
        <v>2051</v>
      </c>
      <c r="F294" s="76" t="s">
        <v>2897</v>
      </c>
      <c r="G294" s="76" t="s">
        <v>2896</v>
      </c>
      <c r="H294" s="76" t="s">
        <v>2896</v>
      </c>
      <c r="I294" s="76" t="b">
        <v>1</v>
      </c>
      <c r="J294" s="78" t="s">
        <v>2895</v>
      </c>
      <c r="K294" s="77" t="str">
        <f t="shared" si="33"/>
        <v>[Murray, M. H., Fidino, M., Lehrer, E. W., Simonis, J. L., &amp; Magle, S. B. (2021). A multi-state occupancy model to non-invasively monitor visible signs of wildlife health with camera traps that accounts for image quality. *Journal of Animal Ecology, 90*(8), 1973-1984. &lt;https://doi.org/10.1111/1365-2656.13515&gt;]{#murray_et_al_2021}&lt;br&gt;&lt;br&gt;</v>
      </c>
      <c r="L294" s="78" t="s">
        <v>4112</v>
      </c>
      <c r="M294" s="76" t="s">
        <v>4254</v>
      </c>
      <c r="N294" s="77" t="str">
        <f t="shared" si="34"/>
        <v>[Murray, M. H., Fidino, M., Lehrer, E. W., Simonis, J. L., &amp; Magle, S. B. (2021). A multi-state occupancy model to non-invasively monitor visible signs of wildlife health with camera traps that accounts for image quality. &lt;i&gt;Journal of Animal Ecology, 90&lt;/i&gt;(8), 1973-1984. &lt;a target="_blank" href="https://doi.org/10.1111/1365-2656.13515"&gt;{https://doi.org/10.1111/1365-2656.13515}]{#murray_et_al_2021}&lt;br&gt;&lt;br&gt;</v>
      </c>
      <c r="O294" s="76" t="s">
        <v>2894</v>
      </c>
      <c r="P294" s="76" t="s">
        <v>1016</v>
      </c>
      <c r="Q294" s="76" t="str">
        <f t="shared" si="28"/>
        <v>{{ ref_intext_murray_et_al_2021 }}</v>
      </c>
      <c r="R294" s="76" t="str">
        <f t="shared" si="29"/>
        <v>{{ ref_bib_murray_et_al_2021 }}</v>
      </c>
      <c r="S294" s="76" t="str">
        <f t="shared" si="30"/>
        <v xml:space="preserve">    ref_intext_murray_et_al_2021: "[Murray et al., 2021](#murray_et_al_2021)"</v>
      </c>
      <c r="T294" s="76" t="str">
        <f t="shared" si="31"/>
        <v xml:space="preserve">    ref_intext_murray_et_al_2021: "Murray et al., 2021"</v>
      </c>
      <c r="U294" s="76" t="str">
        <f t="shared" si="32"/>
        <v xml:space="preserve">    ref_bib_murray_et_al_2021: "Murray, M. H., Fidino, M., Lehrer, E. W., Simonis, J. L., &amp; Magle, S. B. (2021). A multi-state occupancy model to non-invasively monitor visible signs of wildlife health with camera traps that accounts for image quality. *Journal of Animal Ecology, 90*(8), 1973-1984. &lt;https://doi.org/10.1111/1365-2656.13515&gt;"</v>
      </c>
      <c r="V294" s="76"/>
    </row>
    <row r="295" spans="1:22" ht="15.75">
      <c r="A295" s="76"/>
      <c r="B295" s="90" t="b">
        <v>1</v>
      </c>
      <c r="C295" s="90" t="b">
        <v>1</v>
      </c>
      <c r="D295" s="90" t="b">
        <v>0</v>
      </c>
      <c r="E295" s="76" t="s">
        <v>2051</v>
      </c>
      <c r="F295" s="76" t="s">
        <v>2901</v>
      </c>
      <c r="G295" s="76" t="s">
        <v>2900</v>
      </c>
      <c r="H295" s="76" t="s">
        <v>2900</v>
      </c>
      <c r="I295" s="76" t="b">
        <v>1</v>
      </c>
      <c r="J295" s="78" t="s">
        <v>2899</v>
      </c>
      <c r="K295" s="77" t="str">
        <f t="shared" si="33"/>
        <v>[Murray, M. H., Hill, J., Whyte, P., &amp; St Clair, C. C. (2016) Urban Compost Attracts Coyotes, Contains Toxins, and may Promote Disease in Urban-Adapted Wildlife. *EcoHealth, 13*(2):285-92. &lt;https://www.ncbi.nlm.nih.gov/pubmed/27106524&gt;]{#murray_et_al_2016}&lt;br&gt;&lt;br&gt;</v>
      </c>
      <c r="L295" s="78" t="s">
        <v>4112</v>
      </c>
      <c r="M295" s="76" t="s">
        <v>4255</v>
      </c>
      <c r="N295" s="77" t="str">
        <f t="shared" si="34"/>
        <v>[Murray, M. H., Hill, J., Whyte, P., &amp; St Clair, C. C. (2016) Urban Compost Attracts Coyotes, Contains Toxins, and may Promote Disease in Urban-Adapted Wildlife. &lt;i&gt;EcoHealth, 13&lt;/i&gt;(2):285-92. &lt;a target="_blank" href="https://www.ncbi.nlm.nih.gov/pubmed/27106524"&gt;{https://www.ncbi.nlm.nih.gov/pubmed/27106524}]{#murray_et_al_2016}&lt;br&gt;&lt;br&gt;</v>
      </c>
      <c r="O295" s="76" t="s">
        <v>2898</v>
      </c>
      <c r="P295" s="76" t="s">
        <v>1016</v>
      </c>
      <c r="Q295" s="76" t="str">
        <f t="shared" si="28"/>
        <v>{{ ref_intext_murray_et_al_2016 }}</v>
      </c>
      <c r="R295" s="76" t="str">
        <f t="shared" si="29"/>
        <v>{{ ref_bib_murray_et_al_2016 }}</v>
      </c>
      <c r="S295" s="76" t="str">
        <f t="shared" si="30"/>
        <v xml:space="preserve">    ref_intext_murray_et_al_2016: "[Murray et al., 2016](#murray_et_al_2016)"</v>
      </c>
      <c r="T295" s="76" t="str">
        <f t="shared" si="31"/>
        <v xml:space="preserve">    ref_intext_murray_et_al_2016: "Murray et al., 2016"</v>
      </c>
      <c r="U295" s="76" t="str">
        <f t="shared" si="32"/>
        <v xml:space="preserve">    ref_bib_murray_et_al_2016: "Murray, M. H., Hill, J., Whyte, P., &amp; St Clair, C. C. (2016) Urban Compost Attracts Coyotes, Contains Toxins, and may Promote Disease in Urban-Adapted Wildlife. *EcoHealth, 13*(2):285-92. &lt;https://www.ncbi.nlm.nih.gov/pubmed/27106524&gt;"</v>
      </c>
      <c r="V295" s="76"/>
    </row>
    <row r="296" spans="1:22" ht="15.75">
      <c r="A296" s="76"/>
      <c r="B296" s="90"/>
      <c r="C296" s="90"/>
      <c r="D296" s="90"/>
      <c r="E296" s="76" t="s">
        <v>2092</v>
      </c>
      <c r="F296" s="77" t="s">
        <v>2893</v>
      </c>
      <c r="G296" s="76" t="s">
        <v>2892</v>
      </c>
      <c r="H296" s="76" t="s">
        <v>2891</v>
      </c>
      <c r="I296" s="76" t="b">
        <v>1</v>
      </c>
      <c r="J296" s="78" t="s">
        <v>2890</v>
      </c>
      <c r="K296" s="77" t="str">
        <f t="shared" si="33"/>
        <v>[Nakajima. (2021a, Jul 1). *Density Estimation with the REST Model.* [Playlist]. YouTube. &lt;https://www.youtube.com/playlist?list=PLNlLe3RjftYun9Xh2pJOAuisHaTVyEwAB&gt;]{#nakajima_2021a}&lt;br&gt;&lt;br&gt;</v>
      </c>
      <c r="L296" s="78" t="s">
        <v>4112</v>
      </c>
      <c r="M296" s="76" t="s">
        <v>4256</v>
      </c>
      <c r="N296" s="77" t="str">
        <f t="shared" si="34"/>
        <v>[Nakajima. (2021a, Jul 1). &lt;i&gt;Density Estimation with the REST Model.&lt;/i&gt; [Playlist]. YouTube. &lt;a target="_blank" href="https://www.youtube.com/playlist?list=PLNlLe3RjftYun9Xh2pJOAuisHaTVyEwAB"&gt;{https://www.youtube.com/playlist?list=PLNlLe3RjftYun9Xh2pJOAuisHaTVyEwAB}]{#nakajima_2021a}&lt;br&gt;&lt;br&gt;</v>
      </c>
      <c r="O296" s="76" t="s">
        <v>2889</v>
      </c>
      <c r="P296" s="76" t="s">
        <v>1016</v>
      </c>
      <c r="Q296" s="76" t="str">
        <f t="shared" si="28"/>
        <v>{{ ref_intext_nakajima_2021a }}</v>
      </c>
      <c r="R296" s="76" t="str">
        <f t="shared" si="29"/>
        <v>{{ ref_bib_nakajima_2021a }}</v>
      </c>
      <c r="S296" s="76" t="str">
        <f t="shared" si="30"/>
        <v xml:space="preserve">    ref_intext_nakajima_2021a: "[Nakajima, 2021a](#nakajima_2021a)"</v>
      </c>
      <c r="T296" s="76" t="str">
        <f t="shared" si="31"/>
        <v xml:space="preserve">    ref_intext_nakajima_2021a: "Nakajima, 2021a"</v>
      </c>
      <c r="U296" s="76" t="str">
        <f t="shared" si="32"/>
        <v xml:space="preserve">    ref_bib_nakajima_2021a: "Nakajima. (2021a, Jul 1). *Density Estimation with the REST Model.* [Playlist]. YouTube. &lt;https://www.youtube.com/playlist?list=PLNlLe3RjftYun9Xh2pJOAuisHaTVyEwAB&gt;"</v>
      </c>
      <c r="V296" s="76"/>
    </row>
    <row r="297" spans="1:22" ht="15.75">
      <c r="A297" s="76"/>
      <c r="B297" s="90"/>
      <c r="C297" s="90"/>
      <c r="D297" s="90"/>
      <c r="E297" s="76" t="s">
        <v>2092</v>
      </c>
      <c r="F297" s="77" t="s">
        <v>2888</v>
      </c>
      <c r="G297" s="76" t="s">
        <v>2887</v>
      </c>
      <c r="H297" s="76" t="s">
        <v>2886</v>
      </c>
      <c r="I297" s="76" t="b">
        <v>1</v>
      </c>
      <c r="J297" s="78" t="s">
        <v>2885</v>
      </c>
      <c r="K297" s="77" t="str">
        <f t="shared" si="33"/>
        <v>[Nakajima. (2021b, Jul 1). *Density Estimation with the REST Model &gt; REST_01_Set_Focal_Area* [Video]. YouTube. &lt;https://www.youtube.com/watch?v=pUa9rgxSGVA&amp;list=PLNlLe3RjftYun9Xh2pJOAuisHaTVyEwAB&amp;index=1&gt;]{#nakajima_2021b}&lt;br&gt;&lt;br&gt;</v>
      </c>
      <c r="L297" s="78" t="s">
        <v>4112</v>
      </c>
      <c r="M297" s="76" t="s">
        <v>4257</v>
      </c>
      <c r="N297" s="77" t="str">
        <f t="shared" si="34"/>
        <v>[Nakajima. (2021b, Jul 1). &lt;i&gt;Density Estimation with the REST Model &gt; REST_01_Set_Focal_Area.&lt;/i&gt; [Video]. YouTube. &lt;a target="_blank" href="https://www.youtube.com/watch?v=pUa9rgxSGVA&amp;list=PLNlLe3RjftYun9Xh2pJOAuisHaTVyEwAB&amp;index=1"&gt;{https://www.youtube.com/watch?v=pUa9rgxSGVA&amp;list=PLNlLe3RjftYun9Xh2pJOAuisHaTVyEwAB&amp;index=1}]{#nakajima_2021b}&lt;br&gt;&lt;br&gt;</v>
      </c>
      <c r="O297" s="76" t="s">
        <v>2883</v>
      </c>
      <c r="P297" s="76" t="s">
        <v>2884</v>
      </c>
      <c r="Q297" s="76" t="str">
        <f t="shared" si="28"/>
        <v>{{ ref_intext_nakajima_2021b }}</v>
      </c>
      <c r="R297" s="76" t="str">
        <f t="shared" si="29"/>
        <v>{{ ref_bib_nakajima_2021b }}</v>
      </c>
      <c r="S297" s="76" t="str">
        <f t="shared" si="30"/>
        <v xml:space="preserve">    ref_intext_nakajima_2021b: "[Nakajima, 2021b](#nakajima_2021b)"</v>
      </c>
      <c r="T297" s="76" t="str">
        <f t="shared" si="31"/>
        <v xml:space="preserve">    ref_intext_nakajima_2021b: "Nakajima, 2021b"</v>
      </c>
      <c r="U297" s="76" t="str">
        <f t="shared" si="32"/>
        <v xml:space="preserve">    ref_bib_nakajima_2021b: "Nakajima. (2021b, Jul 1). *Density Estimation with the REST Model &gt; REST_01_Set_Focal_Area* [Video]. YouTube. &lt;https://www.youtube.com/watch?v=pUa9rgxSGVA&amp;list=PLNlLe3RjftYun9Xh2pJOAuisHaTVyEwAB&amp;index=1&gt;"</v>
      </c>
      <c r="V297" s="76"/>
    </row>
    <row r="298" spans="1:22" ht="15.75">
      <c r="A298" s="76"/>
      <c r="B298" s="90"/>
      <c r="C298" s="90"/>
      <c r="D298" s="90"/>
      <c r="E298" s="76" t="s">
        <v>2092</v>
      </c>
      <c r="F298" s="77" t="s">
        <v>2882</v>
      </c>
      <c r="G298" s="76" t="s">
        <v>2881</v>
      </c>
      <c r="H298" s="76" t="s">
        <v>2880</v>
      </c>
      <c r="I298" s="76" t="b">
        <v>1</v>
      </c>
      <c r="J298" s="78" t="s">
        <v>2879</v>
      </c>
      <c r="K298" s="77" t="str">
        <f t="shared" si="33"/>
        <v>[Nakajima. (2021c, Jul 1). *Density Estimation with the REST Model &gt; REST_02_Set_Up_Emv.* [Video]. YouTube. &lt;https://www.youtube.com/watch?v=wqEF_up7EGs&amp;list=PLNlLe3RjftYun9Xh2pJOAuisHaTVyEwAB&amp;index=2&gt;]{#nakajima_2021c}&lt;br&gt;&lt;br&gt;</v>
      </c>
      <c r="L298" s="78" t="s">
        <v>4112</v>
      </c>
      <c r="M298" s="76" t="s">
        <v>4258</v>
      </c>
      <c r="N298" s="77" t="str">
        <f t="shared" si="34"/>
        <v>[Nakajima. (2021c, Jul 1). &lt;i&gt;Density Estimation with the REST Model &gt; REST_02_Set_Up_Emv.&lt;/i&gt; [Video]. YouTube. &lt;a target="_blank" href="https://www.youtube.com/watch?v=wqEF_up7EGs&amp;list=PLNlLe3RjftYun9Xh2pJOAuisHaTVyEwAB&amp;index=2"&gt;{https://www.youtube.com/watch?v=wqEF_up7EGs&amp;list=PLNlLe3RjftYun9Xh2pJOAuisHaTVyEwAB&amp;index=2}]{#nakajima_2021c}&lt;br&gt;&lt;br&gt;</v>
      </c>
      <c r="O298" s="76" t="s">
        <v>2877</v>
      </c>
      <c r="P298" s="76" t="s">
        <v>2878</v>
      </c>
      <c r="Q298" s="76" t="str">
        <f t="shared" si="28"/>
        <v>{{ ref_intext_nakajima_2021c }}</v>
      </c>
      <c r="R298" s="76" t="str">
        <f t="shared" si="29"/>
        <v>{{ ref_bib_nakajima_2021c }}</v>
      </c>
      <c r="S298" s="76" t="str">
        <f t="shared" si="30"/>
        <v xml:space="preserve">    ref_intext_nakajima_2021c: "[Nakajima, 2021c](#nakajima_2021c)"</v>
      </c>
      <c r="T298" s="76" t="str">
        <f t="shared" si="31"/>
        <v xml:space="preserve">    ref_intext_nakajima_2021c: "Nakajima, 2021c"</v>
      </c>
      <c r="U298" s="76" t="str">
        <f t="shared" si="32"/>
        <v xml:space="preserve">    ref_bib_nakajima_2021c: "Nakajima. (2021c, Jul 1). *Density Estimation with the REST Model &gt; REST_02_Set_Up_Emv.* [Video]. YouTube. &lt;https://www.youtube.com/watch?v=wqEF_up7EGs&amp;list=PLNlLe3RjftYun9Xh2pJOAuisHaTVyEwAB&amp;index=2&gt;"</v>
      </c>
      <c r="V298" s="76"/>
    </row>
    <row r="299" spans="1:22" ht="15.75">
      <c r="A299" s="76"/>
      <c r="B299" s="90"/>
      <c r="C299" s="90"/>
      <c r="D299" s="90"/>
      <c r="E299" s="76" t="s">
        <v>2092</v>
      </c>
      <c r="F299" s="77" t="s">
        <v>2876</v>
      </c>
      <c r="G299" s="76" t="s">
        <v>2875</v>
      </c>
      <c r="H299" s="76" t="s">
        <v>2874</v>
      </c>
      <c r="I299" s="76" t="b">
        <v>1</v>
      </c>
      <c r="J299" s="78" t="s">
        <v>2873</v>
      </c>
      <c r="K299" s="77" t="str">
        <f t="shared" si="33"/>
        <v>[Nakajima. (2021d, Jul 1). *Density Estimation with the REST Model &gt; REST_03_MeasureStayingTime.* [Video]. YouTube. &lt;https://www.youtube.com/watch?v=s-d81K72yWs&amp;list=PLNlLe3RjftYun9Xh2pJOAuisHaTVyEwAB&amp;index=3&gt;]{#nakajima_2021d}&lt;br&gt;&lt;br&gt;</v>
      </c>
      <c r="L299" s="78" t="s">
        <v>4112</v>
      </c>
      <c r="M299" s="76" t="s">
        <v>4259</v>
      </c>
      <c r="N299" s="77" t="str">
        <f t="shared" si="34"/>
        <v>[Nakajima. (2021d, Jul 1). &lt;i&gt;Density Estimation with the REST Model &gt; REST_03_MeasureStayingTime.&lt;/i&gt; [Video]. YouTube. &lt;a target="_blank" href="https://www.youtube.com/watch?v=s-d81K72yWs&amp;list=PLNlLe3RjftYun9Xh2pJOAuisHaTVyEwAB&amp;index=3"&gt;{https://www.youtube.com/watch?v=s-d81K72yWs&amp;list=PLNlLe3RjftYun9Xh2pJOAuisHaTVyEwAB&amp;index=3}]{#nakajima_2021d}&lt;br&gt;&lt;br&gt;</v>
      </c>
      <c r="O299" s="76" t="s">
        <v>2871</v>
      </c>
      <c r="P299" s="77" t="s">
        <v>2872</v>
      </c>
      <c r="Q299" s="76" t="str">
        <f t="shared" si="28"/>
        <v>{{ ref_intext_nakajima_2021d }}</v>
      </c>
      <c r="R299" s="76" t="str">
        <f t="shared" si="29"/>
        <v>{{ ref_bib_nakajima_2021d }}</v>
      </c>
      <c r="S299" s="76" t="str">
        <f t="shared" si="30"/>
        <v xml:space="preserve">    ref_intext_nakajima_2021d: "[Nakajima, 2021d](#nakajima_2021d)"</v>
      </c>
      <c r="T299" s="76" t="str">
        <f t="shared" si="31"/>
        <v xml:space="preserve">    ref_intext_nakajima_2021d: "Nakajima, 2021d"</v>
      </c>
      <c r="U299" s="76" t="str">
        <f t="shared" si="32"/>
        <v xml:space="preserve">    ref_bib_nakajima_2021d: "Nakajima. (2021d, Jul 1). *Density Estimation with the REST Model &gt; REST_03_MeasureStayingTime.* [Video]. YouTube. &lt;https://www.youtube.com/watch?v=s-d81K72yWs&amp;list=PLNlLe3RjftYun9Xh2pJOAuisHaTVyEwAB&amp;index=3&gt;"</v>
      </c>
      <c r="V299" s="76"/>
    </row>
    <row r="300" spans="1:22" ht="15.75">
      <c r="A300" s="76"/>
      <c r="B300" s="90" t="b">
        <v>1</v>
      </c>
      <c r="C300" s="90" t="b">
        <v>0</v>
      </c>
      <c r="D300" s="90" t="b">
        <v>1</v>
      </c>
      <c r="E300" s="76" t="s">
        <v>2051</v>
      </c>
      <c r="F300" s="76" t="s">
        <v>2870</v>
      </c>
      <c r="G300" s="76" t="s">
        <v>2869</v>
      </c>
      <c r="H300" s="76" t="s">
        <v>2869</v>
      </c>
      <c r="I300" s="76" t="b">
        <v>1</v>
      </c>
      <c r="J300" s="78" t="s">
        <v>2868</v>
      </c>
      <c r="K300" s="77" t="str">
        <f t="shared" si="33"/>
        <v>[Nakashima, Y., Fukasawa, &amp; K., Samejima, H. (2017). Estimating Animal Density Without Individual Recognition Using Information Derivable Exclusively from Camera Traps. *Journal of Applied Ecology, 55*(2), 735-744. &lt;https://doi.org/10.1111/1365-2664.13059&gt;]{#nakashima_et_al_2017}&lt;br&gt;&lt;br&gt;</v>
      </c>
      <c r="L300" s="78" t="s">
        <v>4112</v>
      </c>
      <c r="M300" s="76" t="s">
        <v>4260</v>
      </c>
      <c r="N300" s="77" t="str">
        <f t="shared" si="34"/>
        <v>[Nakashima, Y., Fukasawa, &amp; K., Samejima, H. (2017). Estimating Animal Density Without Individual Recognition Using Information Derivable Exclusively from Camera Traps. &lt;i&gt;Journal of Applied Ecology, 55&lt;/i&gt;(2), 735-744. &lt;a target="_blank" href="https://doi.org/10.1111/1365-2664.13059"&gt;{https://doi.org/10.1111/1365-2664.13059}]{#nakashima_et_al_2017}&lt;br&gt;&lt;br&gt;</v>
      </c>
      <c r="O300" s="76" t="s">
        <v>2867</v>
      </c>
      <c r="P300" s="76" t="s">
        <v>1016</v>
      </c>
      <c r="Q300" s="76" t="str">
        <f t="shared" si="28"/>
        <v>{{ ref_intext_nakashima_et_al_2017 }}</v>
      </c>
      <c r="R300" s="76" t="str">
        <f t="shared" si="29"/>
        <v>{{ ref_bib_nakashima_et_al_2017 }}</v>
      </c>
      <c r="S300" s="76" t="str">
        <f t="shared" si="30"/>
        <v xml:space="preserve">    ref_intext_nakashima_et_al_2017: "[Nakashima et al., 2017](#nakashima_et_al_2017)"</v>
      </c>
      <c r="T300" s="76" t="str">
        <f t="shared" si="31"/>
        <v xml:space="preserve">    ref_intext_nakashima_et_al_2017: "Nakashima et al., 2017"</v>
      </c>
      <c r="U300" s="76" t="str">
        <f t="shared" si="32"/>
        <v xml:space="preserve">    ref_bib_nakashima_et_al_2017: "Nakashima, Y., Fukasawa, &amp; K., Samejima, H. (2017). Estimating Animal Density Without Individual Recognition Using Information Derivable Exclusively from Camera Traps. *Journal of Applied Ecology, 55*(2), 735-744. &lt;https://doi.org/10.1111/1365-2664.13059&gt;"</v>
      </c>
      <c r="V300" s="76"/>
    </row>
    <row r="301" spans="1:22" ht="15.75">
      <c r="A301" s="76"/>
      <c r="B301" s="90"/>
      <c r="C301" s="90"/>
      <c r="D301" s="90"/>
      <c r="E301" s="76" t="s">
        <v>2051</v>
      </c>
      <c r="F301" s="76" t="s">
        <v>2866</v>
      </c>
      <c r="G301" s="77" t="s">
        <v>2865</v>
      </c>
      <c r="H301" s="77" t="s">
        <v>2864</v>
      </c>
      <c r="I301" s="76" t="b">
        <v>1</v>
      </c>
      <c r="J301" s="78" t="s">
        <v>2863</v>
      </c>
      <c r="K301" s="77" t="str">
        <f t="shared" si="33"/>
        <v>[Nakashima, Y., Hongo, S., &amp; Akomo-Okoue, E. F. (2020). Landscape-scale estimation of forest ungulate density and biomass using camera traps: Applying the REST model. *Biological Conservation, 241*, 108381. &lt;https://doi.org/10.1016/j.biocon.2019.108381&gt;]{#nakashima_et_al_2020}&lt;br&gt;&lt;br&gt;</v>
      </c>
      <c r="L301" s="78" t="s">
        <v>4112</v>
      </c>
      <c r="M301" s="76" t="s">
        <v>4261</v>
      </c>
      <c r="N301" s="77" t="str">
        <f t="shared" si="34"/>
        <v>[Nakashima, Y., Hongo, S., &amp; Akomo-Okoue, E. F. (2020). Landscape-scale estimation of forest ungulate density and biomass using camera traps: Applying the REST model. &lt;i&gt;Biological Conservation, 241&lt;/i&gt;, 108381. &lt;a target="_blank" href="https://doi.org/10.1016/j.biocon.2019.108381"&gt;{https://doi.org/10.1016/j.biocon.2019.108381}]{#nakashima_et_al_2020}&lt;br&gt;&lt;br&gt;</v>
      </c>
      <c r="O301" s="76" t="s">
        <v>2862</v>
      </c>
      <c r="P301" s="76" t="s">
        <v>1016</v>
      </c>
      <c r="Q301" s="76" t="str">
        <f t="shared" si="28"/>
        <v>{{ ref_intext_nakashima_et_al_2020 }}</v>
      </c>
      <c r="R301" s="76" t="str">
        <f t="shared" si="29"/>
        <v>{{ ref_bib_nakashima_et_al_2020 }}</v>
      </c>
      <c r="S301" s="76" t="str">
        <f t="shared" si="30"/>
        <v xml:space="preserve">    ref_intext_nakashima_et_al_2020: "[Nakashima et al., 2020](#nakashima_et_al_2020)"</v>
      </c>
      <c r="T301" s="76" t="str">
        <f t="shared" si="31"/>
        <v xml:space="preserve">    ref_intext_nakashima_et_al_2020: "Nakashima et al., 2020"</v>
      </c>
      <c r="U301" s="76" t="str">
        <f t="shared" si="32"/>
        <v xml:space="preserve">    ref_bib_nakashima_et_al_2020: "Nakashima, Y., Hongo, S., &amp; Akomo-Okoue, E. F. (2020). Landscape-scale estimation of forest ungulate density and biomass using camera traps: Applying the REST model. *Biological Conservation, 241*, 108381. &lt;https://doi.org/10.1016/j.biocon.2019.108381&gt;"</v>
      </c>
      <c r="V301" s="76"/>
    </row>
    <row r="302" spans="1:22" ht="15.75">
      <c r="A302" s="76"/>
      <c r="B302" s="90"/>
      <c r="C302" s="90"/>
      <c r="D302" s="90"/>
      <c r="E302" s="76"/>
      <c r="F302" s="76" t="s">
        <v>818</v>
      </c>
      <c r="G302" s="76" t="s">
        <v>2853</v>
      </c>
      <c r="H302" s="76"/>
      <c r="I302" s="76" t="b">
        <v>1</v>
      </c>
      <c r="J302" s="77" t="s">
        <v>2852</v>
      </c>
      <c r="K302" s="77" t="str">
        <f t="shared" si="33"/>
        <v>[National Boreal Caribou Knowledge Consortium [NBCKC / CNSCB]. (2024). *National Boreal Caribou Knowledge Consortium Glossary: Creating a common language.* National Boreal Caribou Knowledge Consortium (NBCKC / CNSCB). &lt;https://www.cclmportal.ca/resource/creating-common-language-glossary#:~:text=The%20goal%20of%20the%20National,A%20Toolkit%20for%20Respectful%20Collaboration&gt;]{#nbckc_2024a}&lt;br&gt;&lt;br&gt;</v>
      </c>
      <c r="L302" s="78" t="s">
        <v>4112</v>
      </c>
      <c r="M302" s="76" t="s">
        <v>4455</v>
      </c>
      <c r="N302" s="77" t="str">
        <f t="shared" si="34"/>
        <v>[National Boreal Caribou Knowledge Consortium [NBCKC / CNSCB]. (2024). &lt;i&gt;National Boreal Caribou Knowledge Consortium Glossary: Creating a common language.&lt;/i&gt; National Boreal Caribou Knowledge Consortium (NBCKC / CNSCB). &lt;a target="_blank" href="https://www.cclmportal.ca/resource/creating-common-language-glossary#:~:text=The%20goal%20of%20the%20National,A%20Toolkit%20for%20Respectful%20Collaboration"&gt;{https://www.cclmportal.ca/resource/creating-common-language-glossary#:~:text=The%20goal%20of%20the%20National,A%20Toolkit%20for%20Respectful%20Collaboration}]{#nbckc_2024a}&lt;br&gt;&lt;br&gt;</v>
      </c>
      <c r="O302" s="76"/>
      <c r="P302" s="76" t="s">
        <v>1016</v>
      </c>
      <c r="Q302" s="76" t="str">
        <f t="shared" si="28"/>
        <v>{{ ref_intext_nbckc_2024a }}</v>
      </c>
      <c r="R302" s="76" t="str">
        <f t="shared" si="29"/>
        <v>{{ ref_bib_nbckc_2024a }}</v>
      </c>
      <c r="S302" s="76" t="str">
        <f t="shared" si="30"/>
        <v xml:space="preserve">    ref_intext_nbckc_2024a: "[NBCKC / CNSCB, 2024](#nbckc_2024a)"</v>
      </c>
      <c r="T302" s="76" t="str">
        <f t="shared" si="31"/>
        <v xml:space="preserve">    ref_intext_nbckc_2024a: "NBCKC / CNSCB, 2024"</v>
      </c>
      <c r="U302" s="76" t="str">
        <f t="shared" si="32"/>
        <v xml:space="preserve">    ref_bib_nbckc_2024a: "National Boreal Caribou Knowledge Consortium [NBCKC / CNSCB]. (2024). *National Boreal Caribou Knowledge Consortium Glossary: Creating a common language.* National Boreal Caribou Knowledge Consortium (NBCKC / CNSCB). &lt;https://www.cclmportal.ca/resource/creating-common-language-glossary#:~:text=The%20goal%20of%20the%20National,A%20Toolkit%20for%20Respectful%20Collaboration&gt;"</v>
      </c>
      <c r="V302" s="76"/>
    </row>
    <row r="303" spans="1:22" ht="15.75">
      <c r="A303" s="76"/>
      <c r="B303" s="90"/>
      <c r="C303" s="90"/>
      <c r="D303" s="90"/>
      <c r="E303" s="76"/>
      <c r="F303" s="76" t="s">
        <v>2659</v>
      </c>
      <c r="G303" s="76" t="s">
        <v>2658</v>
      </c>
      <c r="H303" s="76" t="s">
        <v>2658</v>
      </c>
      <c r="I303" s="76" t="b">
        <v>0</v>
      </c>
      <c r="J303" s="78"/>
      <c r="K303" s="77" t="str">
        <f t="shared" si="33"/>
        <v>[]{#rcsc_2024b}&lt;br&gt;&lt;br&gt;</v>
      </c>
      <c r="L303" s="78" t="s">
        <v>4112</v>
      </c>
      <c r="M303" s="77" t="s">
        <v>4467</v>
      </c>
      <c r="N303" s="77" t="str">
        <f t="shared" si="34"/>
        <v>[National Boreal Caribou Knowledge Consortium [NBCKC / CNSCB]. (2024). &lt;i&gt;National Boreal Caribou Knowledge Consortium Glossary: Creating a common language.&lt;i&gt; National Boreal Caribou Knowledge Consortium (NBCKC / CNSCB). &lt;a target="_blank" href="https://www.cclmportal.ca/resource/creating-common-language-glossary#:~:text=The%20goal%20of%20the%20National,A%20Toolkit%20for%20Respectful%20Collaboration"&gt;{https://www.cclmportal.ca/resource/creating-common-language-glossary#:~:text=The%20goal%20of%20the%20National,A%20Toolkit%20for%20Respectful%20Collaboration}]{#rcsc_2024b}&lt;br&gt;&lt;br&gt;</v>
      </c>
      <c r="O303" s="76"/>
      <c r="P303" s="76" t="s">
        <v>1016</v>
      </c>
      <c r="Q303" s="76" t="str">
        <f t="shared" si="28"/>
        <v>{{ ref_intext_rcsc_2024b }}</v>
      </c>
      <c r="R303" s="76" t="str">
        <f t="shared" si="29"/>
        <v>{{ ref_bib_rcsc_2024b }}</v>
      </c>
      <c r="S303" s="76"/>
      <c r="T303" s="76" t="str">
        <f t="shared" si="31"/>
        <v xml:space="preserve">    ref_intext_rcsc_2024b: "RCSC, 2024, personal communications"</v>
      </c>
      <c r="U303" s="76" t="str">
        <f t="shared" si="32"/>
        <v xml:space="preserve">    ref_bib_rcsc_2024b: ""</v>
      </c>
      <c r="V303" s="76"/>
    </row>
    <row r="304" spans="1:22" ht="15.75">
      <c r="A304" s="76"/>
      <c r="B304" s="90" t="b">
        <v>0</v>
      </c>
      <c r="C304" s="90" t="b">
        <v>1</v>
      </c>
      <c r="D304" s="90" t="b">
        <v>0</v>
      </c>
      <c r="E304" s="76" t="s">
        <v>1016</v>
      </c>
      <c r="F304" s="76" t="s">
        <v>2861</v>
      </c>
      <c r="G304" s="76" t="s">
        <v>2860</v>
      </c>
      <c r="H304" s="76" t="s">
        <v>2860</v>
      </c>
      <c r="I304" s="76" t="b">
        <v>1</v>
      </c>
      <c r="J304" s="78" t="s">
        <v>2859</v>
      </c>
      <c r="K304" s="77" t="str">
        <f t="shared" si="33"/>
        <v>[Natural Regions Committee. (2006). *Natural regions and subregions of Alberta* (T/852; p. 264). Government of Alberta. &lt;https://open.alberta.ca/publications/0778545725&gt;]{#natural_regions_committee._2006}&lt;br&gt;&lt;br&gt;</v>
      </c>
      <c r="L304" s="78" t="s">
        <v>4112</v>
      </c>
      <c r="M304" s="76" t="s">
        <v>4262</v>
      </c>
      <c r="N304" s="77" t="str">
        <f t="shared" si="34"/>
        <v>[Natural Regions Committee. (2006). &lt;i&gt;Natural regions and subregions of Alberta&lt;/i&gt; (T/852; p. 264). Government of Alberta. &lt;a target="_blank" href="https://open.alberta.ca/publications/0778545725"&gt;{https://open.alberta.ca/publications/0778545725}]{#natural_regions_committee._2006}&lt;br&gt;&lt;br&gt;</v>
      </c>
      <c r="O304" s="76" t="s">
        <v>2858</v>
      </c>
      <c r="P304" s="76" t="s">
        <v>1016</v>
      </c>
      <c r="Q304" s="76" t="str">
        <f t="shared" si="28"/>
        <v>{{ ref_intext_natural_regions_committee._2006 }}</v>
      </c>
      <c r="R304" s="76" t="str">
        <f t="shared" si="29"/>
        <v>{{ ref_bib_natural_regions_committee._2006 }}</v>
      </c>
      <c r="S304" s="76" t="str">
        <f t="shared" ref="S304:S335" si="35">"    ref_intext_"&amp;F304&amp;": "&amp;""""&amp;"["&amp;G304&amp;"](#"&amp;F304&amp;")"&amp;""""</f>
        <v xml:space="preserve">    ref_intext_natural_regions_committee._2006: "[Natural Regions Committee., 2006](#natural_regions_committee._2006)"</v>
      </c>
      <c r="T304" s="76" t="str">
        <f t="shared" si="31"/>
        <v xml:space="preserve">    ref_intext_natural_regions_committee._2006: "Natural Regions Committee., 2006"</v>
      </c>
      <c r="U304" s="76" t="str">
        <f t="shared" si="32"/>
        <v xml:space="preserve">    ref_bib_natural_regions_committee._2006: "Natural Regions Committee. (2006). *Natural regions and subregions of Alberta* (T/852; p. 264). Government of Alberta. &lt;https://open.alberta.ca/publications/0778545725&gt;"</v>
      </c>
      <c r="V304" s="76"/>
    </row>
    <row r="305" spans="1:22" ht="15.75">
      <c r="A305" s="76"/>
      <c r="B305" s="90"/>
      <c r="C305" s="90"/>
      <c r="D305" s="90"/>
      <c r="E305" s="76" t="s">
        <v>2051</v>
      </c>
      <c r="F305" s="76" t="s">
        <v>2857</v>
      </c>
      <c r="G305" s="77" t="s">
        <v>2856</v>
      </c>
      <c r="H305" s="77" t="s">
        <v>2856</v>
      </c>
      <c r="I305" s="76" t="b">
        <v>1</v>
      </c>
      <c r="J305" s="78" t="s">
        <v>2855</v>
      </c>
      <c r="K305" s="77" t="str">
        <f t="shared" si="33"/>
        <v>[Nawaz, M. A., Khan, B. U., Mahmood, A., Younas, M., Din, J. U., &amp; Sutherland, C. (2021). An empirical demonstration of the effect of study design on density estimations. *Scientific Reports, 11*(1), 13104. PubMed-not-MEDLINE. &lt;https://doi.org/10.1038/s41598-021-92361-2&gt;]{#nawaz_et_al_2021}&lt;br&gt;&lt;br&gt;</v>
      </c>
      <c r="L305" s="78" t="s">
        <v>4112</v>
      </c>
      <c r="M305" s="76" t="s">
        <v>4263</v>
      </c>
      <c r="N305" s="77" t="str">
        <f t="shared" si="34"/>
        <v>[Nawaz, M. A., Khan, B. U., Mahmood, A., Younas, M., Din, J. U., &amp; Sutherland, C. (2021). An empirical demonstration of the effect of study design on density estimations. &lt;i&gt;Scientific Reports, 11&lt;/i&gt;(1), 13104. PubMed-not-MEDLINE. &lt;a target="_blank" href="https://doi.org/10.1038/s41598-021-92361-2"&gt;{https://doi.org/10.1038/s41598-021-92361-2}]{#nawaz_et_al_2021}&lt;br&gt;&lt;br&gt;</v>
      </c>
      <c r="O305" s="76" t="s">
        <v>2854</v>
      </c>
      <c r="P305" s="76" t="s">
        <v>1016</v>
      </c>
      <c r="Q305" s="76" t="str">
        <f t="shared" si="28"/>
        <v>{{ ref_intext_nawaz_et_al_2021 }}</v>
      </c>
      <c r="R305" s="76" t="str">
        <f t="shared" si="29"/>
        <v>{{ ref_bib_nawaz_et_al_2021 }}</v>
      </c>
      <c r="S305" s="76" t="str">
        <f t="shared" si="35"/>
        <v xml:space="preserve">    ref_intext_nawaz_et_al_2021: "[Nawaz et al., 2021](#nawaz_et_al_2021)"</v>
      </c>
      <c r="T305" s="76" t="str">
        <f t="shared" si="31"/>
        <v xml:space="preserve">    ref_intext_nawaz_et_al_2021: "Nawaz et al., 2021"</v>
      </c>
      <c r="U305" s="76" t="str">
        <f t="shared" si="32"/>
        <v xml:space="preserve">    ref_bib_nawaz_et_al_2021: "Nawaz, M. A., Khan, B. U., Mahmood, A., Younas, M., Din, J. U., &amp; Sutherland, C. (2021). An empirical demonstration of the effect of study design on density estimations. *Scientific Reports, 11*(1), 13104. PubMed-not-MEDLINE. &lt;https://doi.org/10.1038/s41598-021-92361-2&gt;"</v>
      </c>
      <c r="V305" s="76"/>
    </row>
    <row r="306" spans="1:22" ht="15.75">
      <c r="A306" s="76"/>
      <c r="B306" s="90" t="b">
        <v>1</v>
      </c>
      <c r="C306" s="90" t="b">
        <v>0</v>
      </c>
      <c r="D306" s="90" t="b">
        <v>0</v>
      </c>
      <c r="E306" s="76" t="s">
        <v>2051</v>
      </c>
      <c r="F306" s="76" t="s">
        <v>2851</v>
      </c>
      <c r="G306" s="76" t="s">
        <v>2850</v>
      </c>
      <c r="H306" s="76" t="s">
        <v>2850</v>
      </c>
      <c r="I306" s="76" t="b">
        <v>1</v>
      </c>
      <c r="J306" s="78" t="s">
        <v>2849</v>
      </c>
      <c r="K306" s="77" t="str">
        <f t="shared" si="33"/>
        <v>[Neilson, E. W., Avgar, T., Burton, A. C., Broadley, K., &amp; Boutin, S. (2018). Animal movement affects interpretation of occupancy models from camera‐trap Surveys of unmarked animals. *Ecosphere, 9*(1). &lt;https://doi.org/10.1002/ecs2.2092&gt;]{#neilson_et_al_2018}&lt;br&gt;&lt;br&gt;</v>
      </c>
      <c r="L306" s="78" t="s">
        <v>4112</v>
      </c>
      <c r="M306" s="76" t="s">
        <v>4264</v>
      </c>
      <c r="N306" s="77" t="str">
        <f t="shared" si="34"/>
        <v>[Neilson, E. W., Avgar, T., Burton, A. C., Broadley, K., &amp; Boutin, S. (2018). Animal movement affects interpretation of occupancy models from camera‐trap Surveys of unmarked animals. &lt;i&gt;Ecosphere, 9&lt;/i&gt;(1). &lt;a target="_blank" href="https://doi.org/10.1002/ecs2.2092"&gt;{https://doi.org/10.1002/ecs2.2092}]{#neilson_et_al_2018}&lt;br&gt;&lt;br&gt;</v>
      </c>
      <c r="O306" s="76" t="s">
        <v>2848</v>
      </c>
      <c r="P306" s="76" t="s">
        <v>1016</v>
      </c>
      <c r="Q306" s="76" t="str">
        <f t="shared" si="28"/>
        <v>{{ ref_intext_neilson_et_al_2018 }}</v>
      </c>
      <c r="R306" s="76" t="str">
        <f t="shared" si="29"/>
        <v>{{ ref_bib_neilson_et_al_2018 }}</v>
      </c>
      <c r="S306" s="76" t="str">
        <f t="shared" si="35"/>
        <v xml:space="preserve">    ref_intext_neilson_et_al_2018: "[Neilson et al., 2018](#neilson_et_al_2018)"</v>
      </c>
      <c r="T306" s="76" t="str">
        <f t="shared" si="31"/>
        <v xml:space="preserve">    ref_intext_neilson_et_al_2018: "Neilson et al., 2018"</v>
      </c>
      <c r="U306" s="76" t="str">
        <f t="shared" si="32"/>
        <v xml:space="preserve">    ref_bib_neilson_et_al_2018: "Neilson, E. W., Avgar, T., Burton, A. C., Broadley, K., &amp; Boutin, S. (2018). Animal movement affects interpretation of occupancy models from camera‐trap Surveys of unmarked animals. *Ecosphere, 9*(1). &lt;https://doi.org/10.1002/ecs2.2092&gt;"</v>
      </c>
      <c r="V306" s="76"/>
    </row>
    <row r="307" spans="1:22" ht="15.75">
      <c r="A307" s="76"/>
      <c r="B307" s="90" t="b">
        <v>1</v>
      </c>
      <c r="C307" s="90" t="b">
        <v>0</v>
      </c>
      <c r="D307" s="90" t="b">
        <v>0</v>
      </c>
      <c r="E307" s="76" t="s">
        <v>2051</v>
      </c>
      <c r="F307" s="76" t="s">
        <v>2847</v>
      </c>
      <c r="G307" s="76" t="s">
        <v>2846</v>
      </c>
      <c r="H307" s="76" t="s">
        <v>2846</v>
      </c>
      <c r="I307" s="76" t="b">
        <v>1</v>
      </c>
      <c r="J307" s="78" t="s">
        <v>2845</v>
      </c>
      <c r="K307" s="77" t="str">
        <f t="shared" si="33"/>
        <v>[Newbold, H. G., &amp; King, C. M. (2009). Can a predator see invisible light? Infrared vision in ferrets (*Mustelo furo*). *Wildlife Research, 36*(4), 309-318. &lt;https://doi.org/10.1071/WR08083&gt;]{#newbold_king_2009}&lt;br&gt;&lt;br&gt;</v>
      </c>
      <c r="L307" s="78" t="s">
        <v>4112</v>
      </c>
      <c r="M307" s="76" t="s">
        <v>4265</v>
      </c>
      <c r="N307" s="77" t="str">
        <f t="shared" si="34"/>
        <v>[Newbold, H. G., &amp; King, C. M. (2009). Can a predator see invisible light? Infrared vision in ferrets (&lt;i&gt;Mustelo furo&lt;i&gt;). &lt;i&gt;Wildlife Research, 36&lt;/i&gt;(4), 309-318. &lt;a target="_blank" href="https://doi.org/10.1071/WR08083"&gt;{https://doi.org/10.1071/WR08083}]{#newbold_king_2009}&lt;br&gt;&lt;br&gt;</v>
      </c>
      <c r="O307" s="76" t="s">
        <v>2844</v>
      </c>
      <c r="P307" s="76" t="s">
        <v>1016</v>
      </c>
      <c r="Q307" s="76" t="str">
        <f t="shared" ref="Q307:Q370" si="36">"{{ ref_intext_"&amp;F307&amp;" }}"</f>
        <v>{{ ref_intext_newbold_king_2009 }}</v>
      </c>
      <c r="R307" s="76" t="str">
        <f t="shared" ref="R307:R370" si="37">"{{ ref_bib_"&amp;F307&amp;" }}"</f>
        <v>{{ ref_bib_newbold_king_2009 }}</v>
      </c>
      <c r="S307" s="76" t="str">
        <f t="shared" si="35"/>
        <v xml:space="preserve">    ref_intext_newbold_king_2009: "[Newbold &amp; King, 2009](#newbold_king_2009)"</v>
      </c>
      <c r="T307" s="76" t="str">
        <f t="shared" ref="T307:T370" si="38">"    ref_intext_"&amp;F307&amp;": "&amp;""""&amp;G307&amp;""""</f>
        <v xml:space="preserve">    ref_intext_newbold_king_2009: "Newbold &amp; King, 2009"</v>
      </c>
      <c r="U307" s="76" t="str">
        <f t="shared" ref="U307:U370" si="39">"    ref_bib_"&amp;F307&amp;": "&amp;""""&amp;J307&amp;""""</f>
        <v xml:space="preserve">    ref_bib_newbold_king_2009: "Newbold, H. G., &amp; King, C. M. (2009). Can a predator see invisible light? Infrared vision in ferrets (*Mustelo furo*). *Wildlife Research, 36*(4), 309-318. &lt;https://doi.org/10.1071/WR08083&gt;"</v>
      </c>
      <c r="V307" s="76"/>
    </row>
    <row r="308" spans="1:22" ht="15.75">
      <c r="A308" s="76"/>
      <c r="B308" s="90"/>
      <c r="C308" s="90"/>
      <c r="D308" s="90"/>
      <c r="E308" s="76" t="s">
        <v>2051</v>
      </c>
      <c r="F308" s="76" t="s">
        <v>2843</v>
      </c>
      <c r="G308" s="77" t="s">
        <v>2842</v>
      </c>
      <c r="H308" s="77" t="s">
        <v>2842</v>
      </c>
      <c r="I308" s="76" t="b">
        <v>1</v>
      </c>
      <c r="J308" s="78" t="s">
        <v>2841</v>
      </c>
      <c r="K308" s="77" t="str">
        <f t="shared" si="33"/>
        <v>[Noon, B. R., Bailey, L. L., Sisk, T. D., &amp; McKelvey, K. S. (2012). Efficient Species-Level Monitoring at the Landscape Scale. *Conservation Biology, 26*(3), 432-41. &lt;https://doi.org/10.1111/j.1523-1739.2012.01855.x.&gt;]{#noon_et_al_2012}&lt;br&gt;&lt;br&gt;</v>
      </c>
      <c r="L308" s="78" t="s">
        <v>4112</v>
      </c>
      <c r="M308" s="76" t="s">
        <v>4266</v>
      </c>
      <c r="N308" s="77" t="str">
        <f t="shared" si="34"/>
        <v>[Noon, B. R., Bailey, L. L., Sisk, T. D., &amp; McKelvey, K. S. (2012). Efficient Species-Level Monitoring at the Landscape Scale. &lt;i&gt;Conservation Biology, 26&lt;/i&gt;(3), 432-41. &lt;a target="_blank" href="https://doi.org/10.1111/j.1523-1739.2012.01855.x."&gt;{https://doi.org/10.1111/j.1523-1739.2012.01855.x.}]{#noon_et_al_2012}&lt;br&gt;&lt;br&gt;</v>
      </c>
      <c r="O308" s="76" t="s">
        <v>2840</v>
      </c>
      <c r="P308" s="76" t="s">
        <v>1016</v>
      </c>
      <c r="Q308" s="76" t="str">
        <f t="shared" si="36"/>
        <v>{{ ref_intext_noon_et_al_2012 }}</v>
      </c>
      <c r="R308" s="76" t="str">
        <f t="shared" si="37"/>
        <v>{{ ref_bib_noon_et_al_2012 }}</v>
      </c>
      <c r="S308" s="76" t="str">
        <f t="shared" si="35"/>
        <v xml:space="preserve">    ref_intext_noon_et_al_2012: "[Noon et al., 2012](#noon_et_al_2012)"</v>
      </c>
      <c r="T308" s="76" t="str">
        <f t="shared" si="38"/>
        <v xml:space="preserve">    ref_intext_noon_et_al_2012: "Noon et al., 2012"</v>
      </c>
      <c r="U308" s="76" t="str">
        <f t="shared" si="39"/>
        <v xml:space="preserve">    ref_bib_noon_et_al_2012: "Noon, B. R., Bailey, L. L., Sisk, T. D., &amp; McKelvey, K. S. (2012). Efficient Species-Level Monitoring at the Landscape Scale. *Conservation Biology, 26*(3), 432-41. &lt;https://doi.org/10.1111/j.1523-1739.2012.01855.x.&gt;"</v>
      </c>
      <c r="V308" s="76"/>
    </row>
    <row r="309" spans="1:22" ht="15.75">
      <c r="A309" s="76"/>
      <c r="B309" s="90" t="b">
        <v>1</v>
      </c>
      <c r="C309" s="90" t="b">
        <v>0</v>
      </c>
      <c r="D309" s="90" t="b">
        <v>0</v>
      </c>
      <c r="E309" s="76" t="s">
        <v>2051</v>
      </c>
      <c r="F309" s="76" t="s">
        <v>2839</v>
      </c>
      <c r="G309" s="76" t="s">
        <v>2838</v>
      </c>
      <c r="H309" s="76" t="s">
        <v>2838</v>
      </c>
      <c r="I309" s="76" t="b">
        <v>1</v>
      </c>
      <c r="J309" s="78" t="s">
        <v>2837</v>
      </c>
      <c r="K309" s="77" t="str">
        <f t="shared" si="33"/>
        <v>[Norouzzadeh, M. S., Morris, D., Beery, S., Joshi, N., Jojic, N., Clune, J., &amp; Schofield, M. (2020). A deep active learning system for species identification and counting in camera trap images. *Methods in Ecology and Evolution, 12*(1), 150-161. &lt;https://doi.org/10.1111/2041-210x.1350&gt;]{#norouzzadeh_et_al_2020}&lt;br&gt;&lt;br&gt;</v>
      </c>
      <c r="L309" s="78" t="s">
        <v>4112</v>
      </c>
      <c r="M309" s="76" t="s">
        <v>4267</v>
      </c>
      <c r="N309" s="77" t="str">
        <f t="shared" si="34"/>
        <v>[Norouzzadeh, M. S., Morris, D., Beery, S., Joshi, N., Jojic, N., Clune, J., &amp; Schofield, M. (2020). A deep active learning system for species identification and counting in camera trap images. &lt;i&gt;Methods in Ecology and Evolution, 12&lt;/i&gt;(1), 150-161. &lt;a target="_blank" href="https://doi.org/10.1111/2041-210x.1350"&gt;{https://doi.org/10.1111/2041-210x.1350}]{#norouzzadeh_et_al_2020}&lt;br&gt;&lt;br&gt;</v>
      </c>
      <c r="O309" s="76" t="s">
        <v>2836</v>
      </c>
      <c r="P309" s="76" t="s">
        <v>1016</v>
      </c>
      <c r="Q309" s="76" t="str">
        <f t="shared" si="36"/>
        <v>{{ ref_intext_norouzzadeh_et_al_2020 }}</v>
      </c>
      <c r="R309" s="76" t="str">
        <f t="shared" si="37"/>
        <v>{{ ref_bib_norouzzadeh_et_al_2020 }}</v>
      </c>
      <c r="S309" s="76" t="str">
        <f t="shared" si="35"/>
        <v xml:space="preserve">    ref_intext_norouzzadeh_et_al_2020: "[Norouzzadeh et al., 2020](#norouzzadeh_et_al_2020)"</v>
      </c>
      <c r="T309" s="76" t="str">
        <f t="shared" si="38"/>
        <v xml:space="preserve">    ref_intext_norouzzadeh_et_al_2020: "Norouzzadeh et al., 2020"</v>
      </c>
      <c r="U309" s="76" t="str">
        <f t="shared" si="39"/>
        <v xml:space="preserve">    ref_bib_norouzzadeh_et_al_2020: "Norouzzadeh, M. S., Morris, D., Beery, S., Joshi, N., Jojic, N., Clune, J., &amp; Schofield, M. (2020). A deep active learning system for species identification and counting in camera trap images. *Methods in Ecology and Evolution, 12*(1), 150-161. &lt;https://doi.org/10.1111/2041-210x.1350&gt;"</v>
      </c>
      <c r="V309" s="76"/>
    </row>
    <row r="310" spans="1:22" ht="15.75">
      <c r="A310" s="76"/>
      <c r="B310" s="90" t="b">
        <v>1</v>
      </c>
      <c r="C310" s="90" t="b">
        <v>0</v>
      </c>
      <c r="D310" s="90" t="b">
        <v>0</v>
      </c>
      <c r="E310" s="76" t="s">
        <v>2051</v>
      </c>
      <c r="F310" s="76" t="s">
        <v>2831</v>
      </c>
      <c r="G310" s="76" t="s">
        <v>2830</v>
      </c>
      <c r="H310" s="76" t="s">
        <v>2830</v>
      </c>
      <c r="I310" s="76" t="b">
        <v>1</v>
      </c>
      <c r="J310" s="78" t="s">
        <v>2829</v>
      </c>
      <c r="K310" s="77" t="str">
        <f t="shared" si="33"/>
        <v>[Noss,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&lt;https://doi.org/10.1111/j.1469-1795.2012.00545.x&gt;]{#noss_et_al_2012}&lt;br&gt;&lt;br&gt;</v>
      </c>
      <c r="L310" s="78" t="s">
        <v>4112</v>
      </c>
      <c r="M310" s="76" t="s">
        <v>4268</v>
      </c>
      <c r="N310" s="77" t="str">
        <f t="shared" si="34"/>
        <v>[Noss, A. J., Gardner, B., Maffei, L., Cuéllar, E., Montaño, R., Romero-Muñoz, A., Sollman, R., O'Connell, A. F., &amp; Altwegg, R. (2012).comparison of Density estimation methods for mammal populations with camera traps in the Kaa-Iya del Gran Chaco landscape. &lt;i&gt;Animal Conservation, 15&lt;/i&gt;(5), 527-535. &lt;a target="_blank" href="https://doi.org/10.1111/j.1469-1795.2012.00545.x"&gt;{https://doi.org/10.1111/j.1469-1795.2012.00545.x}]{#noss_et_al_2012}&lt;br&gt;&lt;br&gt;</v>
      </c>
      <c r="O310" s="76" t="s">
        <v>2828</v>
      </c>
      <c r="P310" s="76" t="s">
        <v>1016</v>
      </c>
      <c r="Q310" s="76" t="str">
        <f t="shared" si="36"/>
        <v>{{ ref_intext_noss_et_al_2012 }}</v>
      </c>
      <c r="R310" s="76" t="str">
        <f t="shared" si="37"/>
        <v>{{ ref_bib_noss_et_al_2012 }}</v>
      </c>
      <c r="S310" s="76" t="str">
        <f t="shared" si="35"/>
        <v xml:space="preserve">    ref_intext_noss_et_al_2012: "[Noss et al., 2012](#noss_et_al_2012)"</v>
      </c>
      <c r="T310" s="76" t="str">
        <f t="shared" si="38"/>
        <v xml:space="preserve">    ref_intext_noss_et_al_2012: "Noss et al., 2012"</v>
      </c>
      <c r="U310" s="76" t="str">
        <f t="shared" si="39"/>
        <v xml:space="preserve">    ref_bib_noss_et_al_2012: "Noss, A. J., Gardner, B., Maffei, L., Cuéllar, E., Montaño, R., Romero-Muñoz, A., Sollman, R., O'Connell, A. F., &amp; Altwegg, R. (2012).comparison of Density estimation methods for mammal populations with camera traps in the Kaa-Iya del Gran Chaco landscape. *Animal Conservation, 15*(5), 527-535. &lt;https://doi.org/10.1111/j.1469-1795.2012.00545.x&gt;"</v>
      </c>
      <c r="V310" s="76"/>
    </row>
    <row r="311" spans="1:22" ht="15.75">
      <c r="A311" s="76"/>
      <c r="B311" s="90" t="b">
        <v>1</v>
      </c>
      <c r="C311" s="90" t="b">
        <v>0</v>
      </c>
      <c r="D311" s="90" t="b">
        <v>0</v>
      </c>
      <c r="E311" s="76" t="s">
        <v>2051</v>
      </c>
      <c r="F311" s="76" t="s">
        <v>2835</v>
      </c>
      <c r="G311" s="76" t="s">
        <v>2834</v>
      </c>
      <c r="H311" s="76" t="s">
        <v>2834</v>
      </c>
      <c r="I311" s="76" t="b">
        <v>1</v>
      </c>
      <c r="J311" s="78" t="s">
        <v>2833</v>
      </c>
      <c r="K311" s="77" t="str">
        <f t="shared" si="33"/>
        <v>[Noss,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&lt;https://www.researchgate.net/publication/228541823_A_Camera_trapping_and_radio_telemetry_study_of_lowland_tapir_Tapirus_terrestris_in_Bolivian_dry_forests&gt;]{#noss_et_al_2003}&lt;br&gt;&lt;br&gt;</v>
      </c>
      <c r="L311" s="78" t="s">
        <v>4112</v>
      </c>
      <c r="M311" s="76" t="s">
        <v>4269</v>
      </c>
      <c r="N311" s="77" t="str">
        <f t="shared" si="34"/>
        <v>[Noss, A., Cuéllar, R., Barrientos, J., Maffei, L., Cuéllar, E., Arispe, R., Rumiz, D., &amp; Rivero, K. (2003). A Camera trapping and radio telemetry study of lowland tapir (&lt;i&gt;Tapirus terrestris&lt;/i&gt;) in Bolivian dry forests. &lt;i&gt;Tapir Conservation, 12&lt;/i&gt;, 24-32. &lt;a target="_blank" href="https://www.researchgate.net/publication/228541823_A_Camera_trapping_and_radio_telemetry_study_of_lowland_tapir_Tapirus_terrestris_in_Bolivian_dry_forests"&gt;{https://www.researchgate.net/publication/228541823_A_Camera_trapping_and_radio_telemetry_study_of_lowland_tapir_Tapirus_terrestris_in_Bolivian_dry_forests}]{#noss_et_al_2003}&lt;br&gt;&lt;br&gt;</v>
      </c>
      <c r="O311" s="76" t="s">
        <v>2832</v>
      </c>
      <c r="P311" s="76" t="s">
        <v>1016</v>
      </c>
      <c r="Q311" s="76" t="str">
        <f t="shared" si="36"/>
        <v>{{ ref_intext_noss_et_al_2003 }}</v>
      </c>
      <c r="R311" s="76" t="str">
        <f t="shared" si="37"/>
        <v>{{ ref_bib_noss_et_al_2003 }}</v>
      </c>
      <c r="S311" s="76" t="str">
        <f t="shared" si="35"/>
        <v xml:space="preserve">    ref_intext_noss_et_al_2003: "[Noss et al., 2003](#noss_et_al_2003)"</v>
      </c>
      <c r="T311" s="76" t="str">
        <f t="shared" si="38"/>
        <v xml:space="preserve">    ref_intext_noss_et_al_2003: "Noss et al., 2003"</v>
      </c>
      <c r="U311" s="76" t="str">
        <f t="shared" si="39"/>
        <v xml:space="preserve">    ref_bib_noss_et_al_2003: "Noss, A., Cuéllar, R., Barrientos, J., Maffei, L., Cuéllar, E., Arispe, R., Rumiz, D., &amp; Rivero, K. (2003). A Camera trapping and radio telemetry study of lowland tapir (*Tapirus terrestris*) in Bolivian dry forests. *Tapir Conservation, 12*, 24-32. &lt;https://www.researchgate.net/publication/228541823_A_Camera_trapping_and_radio_telemetry_study_of_lowland_tapir_Tapirus_terrestris_in_Bolivian_dry_forests&gt;"</v>
      </c>
      <c r="V311" s="76"/>
    </row>
    <row r="312" spans="1:22" ht="15.75">
      <c r="A312" s="76"/>
      <c r="B312" s="90" t="b">
        <v>1</v>
      </c>
      <c r="C312" s="90" t="b">
        <v>0</v>
      </c>
      <c r="D312" s="90" t="b">
        <v>0</v>
      </c>
      <c r="E312" s="76" t="s">
        <v>2051</v>
      </c>
      <c r="F312" s="76" t="s">
        <v>2827</v>
      </c>
      <c r="G312" s="76" t="s">
        <v>2826</v>
      </c>
      <c r="H312" s="76" t="s">
        <v>2806</v>
      </c>
      <c r="I312" s="76" t="b">
        <v>1</v>
      </c>
      <c r="J312" s="78" t="s">
        <v>2825</v>
      </c>
      <c r="K312" s="77" t="str">
        <f t="shared" si="33"/>
        <v>[Obbard, M. E., Howe, E. J., &amp; Kyle, C. J. (2010). Empirical Comparison of Density Estimators for Large Carnivores. *Journal of Applied Ecology*, 47(1), 76-84. &lt;https://doi.org/10.1111/j.1365-2664.2009.01758.x&gt;]{#obbard_et_al_2010}&lt;br&gt;&lt;br&gt;</v>
      </c>
      <c r="L312" s="78" t="s">
        <v>4112</v>
      </c>
      <c r="M312" s="76" t="s">
        <v>4270</v>
      </c>
      <c r="N312" s="77" t="str">
        <f t="shared" si="34"/>
        <v>[Obbard, M. E., Howe, E. J., &amp; Kyle, C. J. (2010). Empirical Comparison of Density Estimators for Large Carnivores. &lt;i&gt;Journal of Applied Ecology, 47&lt;/i&gt;(1), 76-84. &lt;a target="_blank" href="https://doi.org/10.1111/j.1365-2664.2009.01758.x"&gt;{https://doi.org/10.1111/j.1365-2664.2009.01758.x}]{#obbard_et_al_2010}&lt;br&gt;&lt;br&gt;</v>
      </c>
      <c r="O312" s="76" t="s">
        <v>2824</v>
      </c>
      <c r="P312" s="76" t="s">
        <v>1016</v>
      </c>
      <c r="Q312" s="76" t="str">
        <f t="shared" si="36"/>
        <v>{{ ref_intext_obbard_et_al_2010 }}</v>
      </c>
      <c r="R312" s="76" t="str">
        <f t="shared" si="37"/>
        <v>{{ ref_bib_obbard_et_al_2010 }}</v>
      </c>
      <c r="S312" s="76" t="str">
        <f t="shared" si="35"/>
        <v xml:space="preserve">    ref_intext_obbard_et_al_2010: "[Obbard et al., 2010](#obbard_et_al_2010)"</v>
      </c>
      <c r="T312" s="76" t="str">
        <f t="shared" si="38"/>
        <v xml:space="preserve">    ref_intext_obbard_et_al_2010: "Obbard et al., 2010"</v>
      </c>
      <c r="U312" s="76" t="str">
        <f t="shared" si="39"/>
        <v xml:space="preserve">    ref_bib_obbard_et_al_2010: "Obbard, M. E., Howe, E. J., &amp; Kyle, C. J. (2010). Empirical Comparison of Density Estimators for Large Carnivores. *Journal of Applied Ecology*, 47(1), 76-84. &lt;https://doi.org/10.1111/j.1365-2664.2009.01758.x&gt;"</v>
      </c>
      <c r="V312" s="76"/>
    </row>
    <row r="313" spans="1:22" ht="15.75">
      <c r="A313" s="76"/>
      <c r="B313" s="90" t="b">
        <v>1</v>
      </c>
      <c r="C313" s="90" t="b">
        <v>0</v>
      </c>
      <c r="D313" s="90" t="b">
        <v>0</v>
      </c>
      <c r="E313" s="76" t="s">
        <v>2051</v>
      </c>
      <c r="F313" s="76" t="s">
        <v>2823</v>
      </c>
      <c r="G313" s="76" t="s">
        <v>2805</v>
      </c>
      <c r="H313" s="76" t="s">
        <v>2819</v>
      </c>
      <c r="I313" s="76" t="b">
        <v>1</v>
      </c>
      <c r="J313" s="78" t="s">
        <v>2822</v>
      </c>
      <c r="K313" s="77" t="str">
        <f t="shared" si="33"/>
        <v>[O'Brien, K. M. (2010). *Wildlife Picture Index: Implementation Manual Version 1. 0.* WCS Working Paper No. 39. &lt;https://library.wcs.org/doi/ctl/view/mid/33065/pubid/DMX534800000.aspx&gt;]{#obrien_2010}&lt;br&gt;&lt;br&gt;</v>
      </c>
      <c r="L313" s="78" t="s">
        <v>4112</v>
      </c>
      <c r="M313" s="76" t="s">
        <v>4271</v>
      </c>
      <c r="N313" s="77" t="str">
        <f t="shared" si="34"/>
        <v>[O'Brien, K. M. (2010). &lt;i&gt;Wildlife Picture Index: Implementation Manual Version 1. 0.&lt;/i&gt; WCS Working Paper No. 39. &lt;a target="_blank" href="https://library.wcs.org/doi/ctl/view/mid/33065/pubid/DMX534800000.aspx"&gt;{https://library.wcs.org/doi/ctl/view/mid/33065/pubid/DMX534800000.aspx}]{#obrien_2010}&lt;br&gt;&lt;br&gt;</v>
      </c>
      <c r="O313" s="76" t="s">
        <v>2821</v>
      </c>
      <c r="P313" s="76" t="s">
        <v>1016</v>
      </c>
      <c r="Q313" s="76" t="str">
        <f t="shared" si="36"/>
        <v>{{ ref_intext_obrien_2010 }}</v>
      </c>
      <c r="R313" s="76" t="str">
        <f t="shared" si="37"/>
        <v>{{ ref_bib_obrien_2010 }}</v>
      </c>
      <c r="S313" s="76" t="str">
        <f t="shared" si="35"/>
        <v xml:space="preserve">    ref_intext_obrien_2010: "[O'Brien, 2010](#obrien_2010)"</v>
      </c>
      <c r="T313" s="76" t="str">
        <f t="shared" si="38"/>
        <v xml:space="preserve">    ref_intext_obrien_2010: "O'Brien, 2010"</v>
      </c>
      <c r="U313" s="76" t="str">
        <f t="shared" si="39"/>
        <v xml:space="preserve">    ref_bib_obrien_2010: "O'Brien, K. M. (2010). *Wildlife Picture Index: Implementation Manual Version 1. 0.* WCS Working Paper No. 39. &lt;https://library.wcs.org/doi/ctl/view/mid/33065/pubid/DMX534800000.aspx&gt;"</v>
      </c>
      <c r="V313" s="76"/>
    </row>
    <row r="314" spans="1:22" ht="15.75">
      <c r="A314" s="76"/>
      <c r="B314" s="90" t="b">
        <v>1</v>
      </c>
      <c r="C314" s="90" t="b">
        <v>0</v>
      </c>
      <c r="D314" s="90" t="b">
        <v>1</v>
      </c>
      <c r="E314" s="76" t="s">
        <v>2051</v>
      </c>
      <c r="F314" s="76" t="s">
        <v>2807</v>
      </c>
      <c r="G314" s="76" t="s">
        <v>2806</v>
      </c>
      <c r="H314" s="76" t="s">
        <v>2805</v>
      </c>
      <c r="I314" s="76" t="b">
        <v>1</v>
      </c>
      <c r="J314" s="78" t="s">
        <v>2804</v>
      </c>
      <c r="K314" s="77" t="str">
        <f t="shared" si="33"/>
        <v>[O'Brien, T. G. (2011). Abundance, Density and Relative Abundance: A Conceptual Framework. In A. F. O'Connell, J. D. Nichols, &amp; K. U. Karanth (Eds.), *Camera Traps In Animal Ecology: Methods and Analyses* (pp. 71-96). Springer. &lt;https://doi.org/10.1007/978-4-431-99495-4_6&gt;]{#obrien_kinnaird_2011}&lt;br&gt;&lt;br&gt;</v>
      </c>
      <c r="L314" s="78" t="s">
        <v>4112</v>
      </c>
      <c r="M314" s="76" t="s">
        <v>4272</v>
      </c>
      <c r="N314" s="77" t="str">
        <f t="shared" si="34"/>
        <v>[O'Brien, T. G. (2011). Abundance, Density and Relative Abundance: A Conceptual Framework. In A. F. O'Connell, J. D. Nichols, &amp; K. U. Karanth (Eds.), &lt;i&gt;Camera Traps In Animal Ecology: Methods and Analyses&lt;/i&gt; (pp. 71-96). Springer. &lt;a target="_blank" href="https://doi.org/10.1007/978-4-431-99495-4_6"&gt;{https://doi.org/10.1007/978-4-431-99495-4_6}]{#obrien_kinnaird_2011}&lt;br&gt;&lt;br&gt;</v>
      </c>
      <c r="O314" s="76" t="s">
        <v>2796</v>
      </c>
      <c r="P314" s="76" t="s">
        <v>1016</v>
      </c>
      <c r="Q314" s="76" t="str">
        <f t="shared" si="36"/>
        <v>{{ ref_intext_obrien_kinnaird_2011 }}</v>
      </c>
      <c r="R314" s="76" t="str">
        <f t="shared" si="37"/>
        <v>{{ ref_bib_obrien_kinnaird_2011 }}</v>
      </c>
      <c r="S314" s="76" t="str">
        <f t="shared" si="35"/>
        <v xml:space="preserve">    ref_intext_obrien_kinnaird_2011: "[O'Brien &amp; Kinnaird, 2011](#obrien_kinnaird_2011)"</v>
      </c>
      <c r="T314" s="76" t="str">
        <f t="shared" si="38"/>
        <v xml:space="preserve">    ref_intext_obrien_kinnaird_2011: "O'Brien &amp; Kinnaird, 2011"</v>
      </c>
      <c r="U314" s="76" t="str">
        <f t="shared" si="39"/>
        <v xml:space="preserve">    ref_bib_obrien_kinnaird_2011: "O'Brien, T. G. (2011). Abundance, Density and Relative Abundance: A Conceptual Framework. In A. F. O'Connell, J. D. Nichols, &amp; K. U. Karanth (Eds.), *Camera Traps In Animal Ecology: Methods and Analyses* (pp. 71-96). Springer. &lt;https://doi.org/10.1007/978-4-431-99495-4_6&gt;"</v>
      </c>
      <c r="V314" s="76"/>
    </row>
    <row r="315" spans="1:22" ht="15.75">
      <c r="A315" s="76"/>
      <c r="B315" s="90" t="b">
        <v>1</v>
      </c>
      <c r="C315" s="90" t="b">
        <v>1</v>
      </c>
      <c r="D315" s="90" t="b">
        <v>0</v>
      </c>
      <c r="E315" s="76" t="s">
        <v>2051</v>
      </c>
      <c r="F315" s="76" t="s">
        <v>2815</v>
      </c>
      <c r="G315" s="76" t="s">
        <v>2814</v>
      </c>
      <c r="H315" s="76" t="s">
        <v>2813</v>
      </c>
      <c r="I315" s="76" t="b">
        <v>1</v>
      </c>
      <c r="J315" s="78" t="s">
        <v>2812</v>
      </c>
      <c r="K315" s="77" t="str">
        <f t="shared" si="33"/>
        <v>[O'Brien, T. G., &amp; Kinnaird, M. F. (2011). Density estimation of sympatric carnivores using spatially explicit capture-recapture methods and standard trapping grid. *Ecological Applications, 21*(8), 2908-2916. &lt;https://www.jstor.org/stable/41417102&gt;]{#obrien_et_al_2011}&lt;br&gt;&lt;br&gt;</v>
      </c>
      <c r="L315" s="78" t="s">
        <v>4112</v>
      </c>
      <c r="M315" s="76" t="s">
        <v>4273</v>
      </c>
      <c r="N315" s="77" t="str">
        <f t="shared" si="34"/>
        <v>[O'Brien, T. G., &amp; Kinnaird, M. F. (2011). Density estimation of sympatric carnivores using spatially explicit capture-recapture methods and standard trapping grid. &lt;i&gt;Ecological Applications, 21&lt;/i&gt;(8), 2908-2916. &lt;a target="_blank" href="https://www.jstor.org/stable/41417102"&gt;{https://www.jstor.org/stable/41417102}]{#obrien_et_al_2011}&lt;br&gt;&lt;br&gt;</v>
      </c>
      <c r="O315" s="76" t="s">
        <v>2811</v>
      </c>
      <c r="P315" s="76" t="s">
        <v>1016</v>
      </c>
      <c r="Q315" s="76" t="str">
        <f t="shared" si="36"/>
        <v>{{ ref_intext_obrien_et_al_2011 }}</v>
      </c>
      <c r="R315" s="76" t="str">
        <f t="shared" si="37"/>
        <v>{{ ref_bib_obrien_et_al_2011 }}</v>
      </c>
      <c r="S315" s="76" t="str">
        <f t="shared" si="35"/>
        <v xml:space="preserve">    ref_intext_obrien_et_al_2011: "[O'Brien et al., 2011](#obrien_et_al_2011)"</v>
      </c>
      <c r="T315" s="76" t="str">
        <f t="shared" si="38"/>
        <v xml:space="preserve">    ref_intext_obrien_et_al_2011: "O'Brien et al., 2011"</v>
      </c>
      <c r="U315" s="76" t="str">
        <f t="shared" si="39"/>
        <v xml:space="preserve">    ref_bib_obrien_et_al_2011: "O'Brien, T. G., &amp; Kinnaird, M. F. (2011). Density estimation of sympatric carnivores using spatially explicit capture-recapture methods and standard trapping grid. *Ecological Applications, 21*(8), 2908-2916. &lt;https://www.jstor.org/stable/41417102&gt;"</v>
      </c>
      <c r="V315" s="76"/>
    </row>
    <row r="316" spans="1:22" ht="15.75">
      <c r="A316" s="76"/>
      <c r="B316" s="90" t="b">
        <v>1</v>
      </c>
      <c r="C316" s="90" t="b">
        <v>0</v>
      </c>
      <c r="D316" s="90" t="b">
        <v>0</v>
      </c>
      <c r="E316" s="76" t="s">
        <v>2051</v>
      </c>
      <c r="F316" s="76" t="s">
        <v>2820</v>
      </c>
      <c r="G316" s="76" t="s">
        <v>2819</v>
      </c>
      <c r="H316" s="76" t="s">
        <v>2818</v>
      </c>
      <c r="I316" s="76" t="b">
        <v>1</v>
      </c>
      <c r="J316" s="78" t="s">
        <v>2817</v>
      </c>
      <c r="K316" s="77" t="str">
        <f t="shared" si="33"/>
        <v>[O'Brien, T. G., Kinnaird, M. F., &amp; Wibisono, H. T. (2003). Crouching tigers, hidden prey: Sumatran tiger and prey populations in a tropical forest landscape. *Animal Conservation, 6*(2), 131-139. &lt;https://doi.org/10.1017/s1367943003003172&gt;]{#obrien_2011}&lt;br&gt;&lt;br&gt;</v>
      </c>
      <c r="L316" s="78" t="s">
        <v>4112</v>
      </c>
      <c r="M316" s="76" t="s">
        <v>4274</v>
      </c>
      <c r="N316" s="77" t="str">
        <f t="shared" si="34"/>
        <v>[O'Brien, T. G., Kinnaird, M. F., &amp; Wibisono, H. T. (2003). Crouching tigers, hidden prey: Sumatran tiger and prey populations in a tropical forest landscape. &lt;i&gt;Animal Conservation, 6&lt;/i&gt;(2), 131-139. &lt;a target="_blank" href="https://doi.org/10.1017/s1367943003003172"&gt;{https://doi.org/10.1017/s1367943003003172}]{#obrien_2011}&lt;br&gt;&lt;br&gt;</v>
      </c>
      <c r="O316" s="76" t="s">
        <v>2816</v>
      </c>
      <c r="P316" s="76" t="s">
        <v>1016</v>
      </c>
      <c r="Q316" s="76" t="str">
        <f t="shared" si="36"/>
        <v>{{ ref_intext_obrien_2011 }}</v>
      </c>
      <c r="R316" s="76" t="str">
        <f t="shared" si="37"/>
        <v>{{ ref_bib_obrien_2011 }}</v>
      </c>
      <c r="S316" s="76" t="str">
        <f t="shared" si="35"/>
        <v xml:space="preserve">    ref_intext_obrien_2011: "[O'Brien, 2011](#obrien_2011)"</v>
      </c>
      <c r="T316" s="76" t="str">
        <f t="shared" si="38"/>
        <v xml:space="preserve">    ref_intext_obrien_2011: "O'Brien, 2011"</v>
      </c>
      <c r="U316" s="76" t="str">
        <f t="shared" si="39"/>
        <v xml:space="preserve">    ref_bib_obrien_2011: "O'Brien, T. G., Kinnaird, M. F., &amp; Wibisono, H. T. (2003). Crouching tigers, hidden prey: Sumatran tiger and prey populations in a tropical forest landscape. *Animal Conservation, 6*(2), 131-139. &lt;https://doi.org/10.1017/s1367943003003172&gt;"</v>
      </c>
      <c r="V316" s="76"/>
    </row>
    <row r="317" spans="1:22" ht="15.75">
      <c r="A317" s="76"/>
      <c r="B317" s="90" t="b">
        <v>1</v>
      </c>
      <c r="C317" s="90" t="b">
        <v>0</v>
      </c>
      <c r="D317" s="90" t="b">
        <v>0</v>
      </c>
      <c r="E317" s="76" t="s">
        <v>2051</v>
      </c>
      <c r="F317" s="76" t="s">
        <v>2810</v>
      </c>
      <c r="G317" s="76" t="s">
        <v>2809</v>
      </c>
      <c r="H317" s="76" t="s">
        <v>2802</v>
      </c>
      <c r="I317" s="76" t="b">
        <v>1</v>
      </c>
      <c r="J317" s="78" t="s">
        <v>2808</v>
      </c>
      <c r="K317" s="77" t="str">
        <f t="shared" si="33"/>
        <v>[O'Brien,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&lt;https://doi.org/10.1007/978-4-431-99495-4_6&gt;]{#obrien_et_al_2013}&lt;br&gt;&lt;br&gt;</v>
      </c>
      <c r="L317" s="78" t="s">
        <v>4112</v>
      </c>
      <c r="M317" s="76" t="s">
        <v>4275</v>
      </c>
      <c r="N317" s="77" t="str">
        <f t="shared" si="34"/>
        <v>[O'Brien, T. G., Kinnaird, M. F., &amp; Wibisono, H. T. (2011). Estimation of Species Richness of Large Vertebrates Using Camera Traps: An Example from an Indonesian Rainforest. In A. F. O'Connell, J. D. Nichols, &amp; K. U. Karanth (Eds.), &lt;i&gt;Camera Traps In Animal Ecology: Methods and Analyses&lt;/i&gt; (pp. 233-252). Springer. &lt;a target="_blank" href="https://doi.org/10.1007/978-4-431-99495-4_6"&gt;{https://doi.org/10.1007/978-4-431-99495-4_6}]{#obrien_et_al_2013}&lt;br&gt;&lt;br&gt;</v>
      </c>
      <c r="O317" s="76" t="s">
        <v>2796</v>
      </c>
      <c r="P317" s="76" t="s">
        <v>1016</v>
      </c>
      <c r="Q317" s="76" t="str">
        <f t="shared" si="36"/>
        <v>{{ ref_intext_obrien_et_al_2013 }}</v>
      </c>
      <c r="R317" s="76" t="str">
        <f t="shared" si="37"/>
        <v>{{ ref_bib_obrien_et_al_2013 }}</v>
      </c>
      <c r="S317" s="76" t="str">
        <f t="shared" si="35"/>
        <v xml:space="preserve">    ref_intext_obrien_et_al_2013: "[O'Brien et al., 2013](#obrien_et_al_2013)"</v>
      </c>
      <c r="T317" s="76" t="str">
        <f t="shared" si="38"/>
        <v xml:space="preserve">    ref_intext_obrien_et_al_2013: "O'Brien et al., 2013"</v>
      </c>
      <c r="U317" s="76" t="str">
        <f t="shared" si="39"/>
        <v xml:space="preserve">    ref_bib_obrien_et_al_2013: "O'Brien, T. G., Kinnaird, M. F., &amp; Wibisono, H. T. (2011). Estimation of Species Richness of Large Vertebrates Using Camera Traps: An Example from an Indonesian Rainforest. In A. F. O'Connell, J. D. Nichols, &amp; K. U. Karanth (Eds.), *Camera Traps In Animal Ecology: Methods and Analyses* (pp. 233-252). Springer. &lt;https://doi.org/10.1007/978-4-431-99495-4_6&gt;"</v>
      </c>
      <c r="V317" s="76"/>
    </row>
    <row r="318" spans="1:22" ht="15.75">
      <c r="A318" s="76"/>
      <c r="B318" s="90" t="b">
        <v>0</v>
      </c>
      <c r="C318" s="90" t="b">
        <v>1</v>
      </c>
      <c r="D318" s="90" t="b">
        <v>1</v>
      </c>
      <c r="E318" s="76" t="s">
        <v>2051</v>
      </c>
      <c r="F318" s="76" t="s">
        <v>2799</v>
      </c>
      <c r="G318" s="76" t="s">
        <v>2798</v>
      </c>
      <c r="H318" s="76" t="s">
        <v>2794</v>
      </c>
      <c r="I318" s="76" t="b">
        <v>1</v>
      </c>
      <c r="J318" s="78" t="s">
        <v>2797</v>
      </c>
      <c r="K318" s="77" t="str">
        <f t="shared" si="33"/>
        <v>[O'Connell, A. F., &amp; Bailey, L. L. (2011a). Inference for Occupancy and Occupancy Dynamics. In O'Connell, A. F. Nichols, J. D. &amp; Karanth, K. U. (Eds.), *Camera Traps In Animal Ecology: Methods and Analyses* (pp. 191-206). Springer. &lt;https://doi.org/10.1007/978-4-431-99495-4_6&gt;]{#oconnell_et_al_2006}&lt;br&gt;&lt;br&gt;</v>
      </c>
      <c r="L318" s="78" t="s">
        <v>4112</v>
      </c>
      <c r="M318" s="76" t="s">
        <v>4276</v>
      </c>
      <c r="N318" s="77" t="str">
        <f t="shared" si="34"/>
        <v>[O'Connell, A. F., &amp; Bailey, L. L. (2011a). Inference for Occupancy and Occupancy Dynamics. In O'Connell, A. F. Nichols, J. D. &amp; Karanth, K. U. (Eds.), &lt;i&gt;Camera Traps In Animal Ecology: Methods and Analyses&lt;/i&gt; (pp. 191-206). Springer. &lt;a target="_blank" href="https://doi.org/10.1007/978-4-431-99495-4_6"&gt;{https://doi.org/10.1007/978-4-431-99495-4_6}]{#oconnell_et_al_2006}&lt;br&gt;&lt;br&gt;</v>
      </c>
      <c r="O318" s="76" t="s">
        <v>2796</v>
      </c>
      <c r="P318" s="76" t="s">
        <v>1016</v>
      </c>
      <c r="Q318" s="76" t="str">
        <f t="shared" si="36"/>
        <v>{{ ref_intext_oconnell_et_al_2006 }}</v>
      </c>
      <c r="R318" s="76" t="str">
        <f t="shared" si="37"/>
        <v>{{ ref_bib_oconnell_et_al_2006 }}</v>
      </c>
      <c r="S318" s="76" t="str">
        <f t="shared" si="35"/>
        <v xml:space="preserve">    ref_intext_oconnell_et_al_2006: "[O'Connell et al., 2006](#oconnell_et_al_2006)"</v>
      </c>
      <c r="T318" s="76" t="str">
        <f t="shared" si="38"/>
        <v xml:space="preserve">    ref_intext_oconnell_et_al_2006: "O'Connell et al., 2006"</v>
      </c>
      <c r="U318" s="76" t="str">
        <f t="shared" si="39"/>
        <v xml:space="preserve">    ref_bib_oconnell_et_al_2006: "O'Connell, A. F., &amp; Bailey, L. L. (2011a). Inference for Occupancy and Occupancy Dynamics. In O'Connell, A. F. Nichols, J. D. &amp; Karanth, K. U. (Eds.), *Camera Traps In Animal Ecology: Methods and Analyses* (pp. 191-206). Springer. &lt;https://doi.org/10.1007/978-4-431-99495-4_6&gt;"</v>
      </c>
      <c r="V318" s="76"/>
    </row>
    <row r="319" spans="1:22" ht="15.75">
      <c r="A319" s="76"/>
      <c r="B319" s="90" t="b">
        <v>0</v>
      </c>
      <c r="C319" s="90" t="b">
        <v>1</v>
      </c>
      <c r="D319" s="90" t="b">
        <v>0</v>
      </c>
      <c r="E319" s="76" t="s">
        <v>2086</v>
      </c>
      <c r="F319" s="76" t="s">
        <v>2803</v>
      </c>
      <c r="G319" s="76" t="s">
        <v>2802</v>
      </c>
      <c r="H319" s="76" t="s">
        <v>2798</v>
      </c>
      <c r="I319" s="76" t="b">
        <v>1</v>
      </c>
      <c r="J319" s="78" t="s">
        <v>2801</v>
      </c>
      <c r="K319" s="77" t="str">
        <f t="shared" si="33"/>
        <v>[O'Connell, A. F., Nichols, J. D., &amp; Karanth, K. U. (Eds. ). (2010). *Camera traps in Animal Ecology: Methods and Analyses*. Springer. &lt;https://doi.org/10.1007/978-4-431-99495-4&gt;]{#oconnell_bailey_2011a}&lt;br&gt;&lt;br&gt;</v>
      </c>
      <c r="L319" s="78" t="s">
        <v>4112</v>
      </c>
      <c r="M319" s="76" t="s">
        <v>4277</v>
      </c>
      <c r="N319" s="77" t="str">
        <f t="shared" si="34"/>
        <v>[O'Connell, A. F., Nichols, J. D., &amp; Karanth, K. U. (Eds. ). (2010). &lt;i&gt;Camera traps in Animal Ecology: Methods and Analyses&lt;/i&gt;. Springer. &lt;a target="_blank" href="https://doi.org/10.1007/978-4-431-99495-4"&gt;{https://doi.org/10.1007/978-4-431-99495-4}]{#oconnell_bailey_2011a}&lt;br&gt;&lt;br&gt;</v>
      </c>
      <c r="O319" s="76" t="s">
        <v>2800</v>
      </c>
      <c r="P319" s="76" t="s">
        <v>1016</v>
      </c>
      <c r="Q319" s="76" t="str">
        <f t="shared" si="36"/>
        <v>{{ ref_intext_oconnell_bailey_2011a }}</v>
      </c>
      <c r="R319" s="76" t="str">
        <f t="shared" si="37"/>
        <v>{{ ref_bib_oconnell_bailey_2011a }}</v>
      </c>
      <c r="S319" s="76" t="str">
        <f t="shared" si="35"/>
        <v xml:space="preserve">    ref_intext_oconnell_bailey_2011a: "[O'Connell &amp; Bailey, 2011a](#oconnell_bailey_2011a)"</v>
      </c>
      <c r="T319" s="76" t="str">
        <f t="shared" si="38"/>
        <v xml:space="preserve">    ref_intext_oconnell_bailey_2011a: "O'Connell &amp; Bailey, 2011a"</v>
      </c>
      <c r="U319" s="76" t="str">
        <f t="shared" si="39"/>
        <v xml:space="preserve">    ref_bib_oconnell_bailey_2011a: "O'Connell, A. F., Nichols, J. D., &amp; Karanth, K. U. (Eds. ). (2010). *Camera traps in Animal Ecology: Methods and Analyses*. Springer. &lt;https://doi.org/10.1007/978-4-431-99495-4&gt;"</v>
      </c>
      <c r="V319" s="76"/>
    </row>
    <row r="320" spans="1:22" ht="15.75">
      <c r="A320" s="76"/>
      <c r="B320" s="90" t="b">
        <v>1</v>
      </c>
      <c r="C320" s="90" t="b">
        <v>0</v>
      </c>
      <c r="D320" s="90" t="b">
        <v>1</v>
      </c>
      <c r="E320" s="76" t="s">
        <v>2051</v>
      </c>
      <c r="F320" s="76" t="s">
        <v>2795</v>
      </c>
      <c r="G320" s="76" t="s">
        <v>2794</v>
      </c>
      <c r="H320" s="76" t="s">
        <v>2790</v>
      </c>
      <c r="I320" s="76" t="b">
        <v>1</v>
      </c>
      <c r="J320" s="78" t="s">
        <v>2793</v>
      </c>
      <c r="K320" s="77" t="str">
        <f t="shared" si="33"/>
        <v>[O'Connell,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&lt;https://doi.org/10.2193/0022-541X(2006)70[1625:ESOADP]2.0.CO;2&gt;]{#oconnell_et_al_2011}&lt;br&gt;&lt;br&gt;</v>
      </c>
      <c r="L320" s="78" t="s">
        <v>4112</v>
      </c>
      <c r="M320" s="76" t="s">
        <v>4278</v>
      </c>
      <c r="N320" s="77" t="str">
        <f t="shared" si="34"/>
        <v>[O'Connell, A. F., Talancy, N. W., Bailey, L. L., Sauer, J. R., Cook, R., &amp; Gilbert, A. T. (2006). Estimating Site Occupancy and Detection Probability Parameters for Meso- And Large Mammals in a Coastal Ecosystem. &lt;i&gt;Journal of Wildlife Management, 70&lt;/i&gt;(6), 1625-1633. &lt;a target="_blank" href="https://doi.org/10.2193/0022-541X(2006)70[1625:ESOADP]2.0.CO;2"&gt;{https://doi.org/10.2193/0022-541X(2006)70[1625:ESOADP]2.0.CO;2}]{#oconnell_et_al_2011}&lt;br&gt;&lt;br&gt;</v>
      </c>
      <c r="O320" s="76" t="s">
        <v>2792</v>
      </c>
      <c r="P320" s="76" t="s">
        <v>1016</v>
      </c>
      <c r="Q320" s="76" t="str">
        <f t="shared" si="36"/>
        <v>{{ ref_intext_oconnell_et_al_2011 }}</v>
      </c>
      <c r="R320" s="76" t="str">
        <f t="shared" si="37"/>
        <v>{{ ref_bib_oconnell_et_al_2011 }}</v>
      </c>
      <c r="S320" s="76" t="str">
        <f t="shared" si="35"/>
        <v xml:space="preserve">    ref_intext_oconnell_et_al_2011: "[O'Connell et al., 2011](#oconnell_et_al_2011)"</v>
      </c>
      <c r="T320" s="76" t="str">
        <f t="shared" si="38"/>
        <v xml:space="preserve">    ref_intext_oconnell_et_al_2011: "O'Connell et al., 2011"</v>
      </c>
      <c r="U320" s="76" t="str">
        <f t="shared" si="39"/>
        <v xml:space="preserve">    ref_bib_oconnell_et_al_2011: "O'Connell, A. F., Talancy, N. W., Bailey, L. L., Sauer, J. R., Cook, R., &amp; Gilbert, A. T. (2006). Estimating Site Occupancy and Detection Probability Parameters for Meso- And Large Mammals in a Coastal Ecosystem. *Journal of Wildlife Management, 70*(6), 1625-1633. &lt;https://doi.org/10.2193/0022-541X(2006)70[1625:ESOADP]2.0.CO;2&gt;"</v>
      </c>
      <c r="V320" s="76"/>
    </row>
    <row r="321" spans="1:22" ht="15.75">
      <c r="A321" s="76"/>
      <c r="B321" s="90" t="b">
        <v>1</v>
      </c>
      <c r="C321" s="90" t="b">
        <v>0</v>
      </c>
      <c r="D321" s="90" t="b">
        <v>0</v>
      </c>
      <c r="E321" s="76" t="s">
        <v>2051</v>
      </c>
      <c r="F321" s="76" t="s">
        <v>2791</v>
      </c>
      <c r="G321" s="76" t="s">
        <v>2790</v>
      </c>
      <c r="H321" s="76" t="s">
        <v>2789</v>
      </c>
      <c r="I321" s="76" t="b">
        <v>1</v>
      </c>
      <c r="J321" s="78" t="s">
        <v>2788</v>
      </c>
      <c r="K321" s="77" t="str">
        <f t="shared" si="33"/>
        <v>[O'Connor, K. M., Nathan, L. R., Liberati, M. R., Tingley, M. W., Vokoun, J. C., &amp; Rittenhouse, T. A. G. (2017). Camera trap arrays improve detection probability of wildlife: Investigating study design considerations using an empirical dataset. *PloS One, 12*(4), e0175684. &lt;https://doi.org/10.1371/journal.pone.0175684&gt;]{#oconnor_et_al_2017}&lt;br&gt;&lt;br&gt;</v>
      </c>
      <c r="L321" s="78" t="s">
        <v>4112</v>
      </c>
      <c r="M321" s="76" t="s">
        <v>4279</v>
      </c>
      <c r="N321" s="77" t="str">
        <f t="shared" si="34"/>
        <v>[O'Connor, K. M., Nathan, L. R., Liberati, M. R., Tingley, M. W., Vokoun, J. C., &amp; Rittenhouse, T. A. G. (2017). Camera trap arrays improve detection probability of wildlife: Investigating study design considerations using an empirical dataset. &lt;i&gt;PloS One, 12&lt;/i&gt;(4), e0175684. &lt;a target="_blank" href="https://doi.org/10.1371/journal.pone.0175684"&gt;{https://doi.org/10.1371/journal.pone.0175684}]{#oconnor_et_al_2017}&lt;br&gt;&lt;br&gt;</v>
      </c>
      <c r="O321" s="76" t="s">
        <v>2787</v>
      </c>
      <c r="P321" s="76" t="s">
        <v>1016</v>
      </c>
      <c r="Q321" s="76" t="str">
        <f t="shared" si="36"/>
        <v>{{ ref_intext_oconnor_et_al_2017 }}</v>
      </c>
      <c r="R321" s="76" t="str">
        <f t="shared" si="37"/>
        <v>{{ ref_bib_oconnor_et_al_2017 }}</v>
      </c>
      <c r="S321" s="76" t="str">
        <f t="shared" si="35"/>
        <v xml:space="preserve">    ref_intext_oconnor_et_al_2017: "[O'Connor et al., 2017](#oconnor_et_al_2017)"</v>
      </c>
      <c r="T321" s="76" t="str">
        <f t="shared" si="38"/>
        <v xml:space="preserve">    ref_intext_oconnor_et_al_2017: "O'Connor et al., 2017"</v>
      </c>
      <c r="U321" s="76" t="str">
        <f t="shared" si="39"/>
        <v xml:space="preserve">    ref_bib_oconnor_et_al_2017: "O'Connor, K. M., Nathan, L. R., Liberati, M. R., Tingley, M. W., Vokoun, J. C., &amp; Rittenhouse, T. A. G. (2017). Camera trap arrays improve detection probability of wildlife: Investigating study design considerations using an empirical dataset. *PloS One, 12*(4), e0175684. &lt;https://doi.org/10.1371/journal.pone.0175684&gt;"</v>
      </c>
      <c r="V321" s="76"/>
    </row>
    <row r="322" spans="1:22" ht="15.75">
      <c r="A322" s="76"/>
      <c r="B322" s="90"/>
      <c r="C322" s="90"/>
      <c r="D322" s="90"/>
      <c r="E322" s="76" t="s">
        <v>2051</v>
      </c>
      <c r="F322" s="76" t="s">
        <v>2786</v>
      </c>
      <c r="G322" s="76" t="s">
        <v>2785</v>
      </c>
      <c r="H322" s="76"/>
      <c r="I322" s="76" t="b">
        <v>1</v>
      </c>
      <c r="J322" s="78" t="s">
        <v>2784</v>
      </c>
      <c r="K322" s="77" t="str">
        <f t="shared" si="33"/>
        <v>[Ofstad, E. G., Herfindal, I., Solberg, E. J., &amp; Saether, B. E. (2016). Home ranges, habitat and body mass: Simple correlates of home range size in ungulates. *Proceedings of the Royal Society B: Biological Sciences, 283* (1845), 20161234. &lt;https://doi.org/10.1098/rspb.2016.1234&gt;]{#ofstad_2016}&lt;br&gt;&lt;br&gt;</v>
      </c>
      <c r="L322" s="78" t="s">
        <v>4112</v>
      </c>
      <c r="M322" s="76" t="s">
        <v>4280</v>
      </c>
      <c r="N322" s="77" t="str">
        <f t="shared" si="34"/>
        <v>[Ofstad, E. G., Herfindal, I., Solberg, E. J., &amp; Saether, B. E. (2016). Home ranges, habitat and body mass: Simple correlates of home range size in ungulates. &lt;i&gt;Proceedings of the Royal Society B: Biological Sciences, 283&lt;/i&gt;(1845), 20161234. &lt;a target="_blank" href="https://doi.org/10.1098/rspb.2016.1234"&gt;{https://doi.org/10.1098/rspb.2016.1234}]{#ofstad_2016}&lt;br&gt;&lt;br&gt;</v>
      </c>
      <c r="O322" s="76" t="s">
        <v>2783</v>
      </c>
      <c r="P322" s="76" t="s">
        <v>1016</v>
      </c>
      <c r="Q322" s="76" t="str">
        <f t="shared" si="36"/>
        <v>{{ ref_intext_ofstad_2016 }}</v>
      </c>
      <c r="R322" s="76" t="str">
        <f t="shared" si="37"/>
        <v>{{ ref_bib_ofstad_2016 }}</v>
      </c>
      <c r="S322" s="76" t="str">
        <f t="shared" si="35"/>
        <v xml:space="preserve">    ref_intext_ofstad_2016: "[Ofstad, 2016](#ofstad_2016)"</v>
      </c>
      <c r="T322" s="76" t="str">
        <f t="shared" si="38"/>
        <v xml:space="preserve">    ref_intext_ofstad_2016: "Ofstad, 2016"</v>
      </c>
      <c r="U322" s="76" t="str">
        <f t="shared" si="39"/>
        <v xml:space="preserve">    ref_bib_ofstad_2016: "Ofstad, E. G., Herfindal, I., Solberg, E. J., &amp; Saether, B. E. (2016). Home ranges, habitat and body mass: Simple correlates of home range size in ungulates. *Proceedings of the Royal Society B: Biological Sciences, 283* (1845), 20161234. &lt;https://doi.org/10.1098/rspb.2016.1234&gt;"</v>
      </c>
      <c r="V322" s="76"/>
    </row>
    <row r="323" spans="1:22" ht="15.75">
      <c r="A323" s="76"/>
      <c r="B323" s="90" t="b">
        <v>0</v>
      </c>
      <c r="C323" s="90" t="b">
        <v>0</v>
      </c>
      <c r="D323" s="90"/>
      <c r="E323" s="76" t="s">
        <v>2051</v>
      </c>
      <c r="F323" s="76" t="s">
        <v>2782</v>
      </c>
      <c r="G323" s="76" t="s">
        <v>2781</v>
      </c>
      <c r="H323" s="76" t="s">
        <v>2781</v>
      </c>
      <c r="I323" s="76" t="b">
        <v>1</v>
      </c>
      <c r="J323" s="78" t="s">
        <v>2780</v>
      </c>
      <c r="K323" s="77" t="str">
        <f t="shared" ref="K323:K386" si="40">"["&amp;J323&amp;"]{#"&amp;F323&amp;"}&lt;br&gt;&lt;br&gt;"</f>
        <v>[Oksanen,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&lt;https://doi.org/10.32614/CRAN.package.vegan]{#oksanen_et_al_2024}&lt;br&gt;&lt;br&gt;</v>
      </c>
      <c r="L323" s="78" t="s">
        <v>4112</v>
      </c>
      <c r="M323" s="76" t="s">
        <v>4281</v>
      </c>
      <c r="N323" s="77" t="str">
        <f t="shared" si="34"/>
        <v>[Oksanen, J., Simpson, G. L., Blanchet, F. G., Kindt, R., Legendre, P., Minchin, P. R., O'Hara, R. B., Solymos, P., Stevens, M. H. H., Szoecs, E., Wagner, H., Barbour, M., Bedward, M., Bolker, B., Borcard, D., Carvalho, G., Chirico, M., De Caceres, M., Durand, S., … Weedon, J. (2024). &lt;i&gt;vegan: Community Ecology Package&lt;/i&gt;. R package version 2.6-6.1. &lt;a target="_blank" href="https://doi.org/10.32614/CRAN.package.vegan"&gt;{https://doi.org/10.32614/CRAN.package.vegan}]{#oksanen_et_al_2024}&lt;br&gt;&lt;br&gt;</v>
      </c>
      <c r="O323" s="76" t="s">
        <v>2779</v>
      </c>
      <c r="P323" s="76" t="s">
        <v>1016</v>
      </c>
      <c r="Q323" s="76" t="str">
        <f t="shared" si="36"/>
        <v>{{ ref_intext_oksanen_et_al_2024 }}</v>
      </c>
      <c r="R323" s="76" t="str">
        <f t="shared" si="37"/>
        <v>{{ ref_bib_oksanen_et_al_2024 }}</v>
      </c>
      <c r="S323" s="76" t="str">
        <f t="shared" si="35"/>
        <v xml:space="preserve">    ref_intext_oksanen_et_al_2024: "[Oksanen et al., 2024](#oksanen_et_al_2024)"</v>
      </c>
      <c r="T323" s="76" t="str">
        <f t="shared" si="38"/>
        <v xml:space="preserve">    ref_intext_oksanen_et_al_2024: "Oksanen et al., 2024"</v>
      </c>
      <c r="U323" s="76" t="str">
        <f t="shared" si="39"/>
        <v xml:space="preserve">    ref_bib_oksanen_et_al_2024: "Oksanen, J., Simpson, G. L., Blanchet, F. G., Kindt, R., Legendre, P., Minchin, P. R., O'Hara, R. B., Solymos, P., Stevens, M. H. H., Szoecs, E., Wagner, H., Barbour, M., Bedward, M., Bolker, B., Borcard, D., Carvalho, G., Chirico, M., De Caceres, M., Durand, S., … Weedon, J. (2024). *vegan: Community Ecology Package*. R package Version 2.6-6.1. &lt;https://doi.org/10.32614/CRAN.package.vegan"</v>
      </c>
      <c r="V323" s="76"/>
    </row>
    <row r="324" spans="1:22" ht="15.75">
      <c r="A324" s="76"/>
      <c r="B324" s="90"/>
      <c r="C324" s="90"/>
      <c r="D324" s="90"/>
      <c r="E324" s="76" t="s">
        <v>2092</v>
      </c>
      <c r="F324" s="76" t="s">
        <v>2778</v>
      </c>
      <c r="G324" s="76" t="s">
        <v>2777</v>
      </c>
      <c r="H324" s="76" t="s">
        <v>2777</v>
      </c>
      <c r="I324" s="76" t="b">
        <v>1</v>
      </c>
      <c r="J324" s="78" t="s">
        <v>2776</v>
      </c>
      <c r="K324" s="77" t="str">
        <f t="shared" si="40"/>
        <v>[oscrpackage206 (2020) *oSCR Package.* [Channel]. YouTube. &lt;https://www.youtube.com/channel/UCc87aAzhX7EUOalyCohzqsQ&gt;]{#oscrpackage206}&lt;br&gt;&lt;br&gt;</v>
      </c>
      <c r="L324" s="78" t="s">
        <v>4112</v>
      </c>
      <c r="M324" s="76" t="s">
        <v>4282</v>
      </c>
      <c r="N324" s="77" t="str">
        <f t="shared" ref="N324:N387" si="41">"["&amp;M324&amp;"]{#"&amp;F324&amp;"}&lt;br&gt;&lt;br&gt;"</f>
        <v>[oscrpackage206 (2020) &lt;i&gt;oSCR Package.&lt;/i&gt; [Channel]. YouTube. &lt;a target="_blank" href="https://www.youtube.com/channel/UCc87aAzhX7EUOalyCohzqsQ"&gt;{https://www.youtube.com/channel/UCc87aAzhX7EUOalyCohzqsQ}]{#oscrpackage206}&lt;br&gt;&lt;br&gt;</v>
      </c>
      <c r="O324" s="76" t="s">
        <v>2775</v>
      </c>
      <c r="P324" s="76" t="s">
        <v>1016</v>
      </c>
      <c r="Q324" s="76" t="str">
        <f t="shared" si="36"/>
        <v>{{ ref_intext_oscrpackage206 }}</v>
      </c>
      <c r="R324" s="76" t="str">
        <f t="shared" si="37"/>
        <v>{{ ref_bib_oscrpackage206 }}</v>
      </c>
      <c r="S324" s="76" t="str">
        <f t="shared" si="35"/>
        <v xml:space="preserve">    ref_intext_oscrpackage206: "[oscrpackage206, 2020](#oscrpackage206)"</v>
      </c>
      <c r="T324" s="76" t="str">
        <f t="shared" si="38"/>
        <v xml:space="preserve">    ref_intext_oscrpackage206: "oscrpackage206, 2020"</v>
      </c>
      <c r="U324" s="76" t="str">
        <f t="shared" si="39"/>
        <v xml:space="preserve">    ref_bib_oscrpackage206: "oscrpackage206 (2020) *oSCR Package.* [Channel]. YouTube. &lt;https://www.youtube.com/channel/UCc87aAzhX7EUOalyCohzqsQ&gt;"</v>
      </c>
      <c r="V324" s="76"/>
    </row>
    <row r="325" spans="1:22" ht="15.75">
      <c r="A325" s="76"/>
      <c r="B325" s="90"/>
      <c r="C325" s="90"/>
      <c r="D325" s="90"/>
      <c r="E325" s="76" t="s">
        <v>2051</v>
      </c>
      <c r="F325" s="76" t="s">
        <v>2774</v>
      </c>
      <c r="G325" s="76" t="s">
        <v>2773</v>
      </c>
      <c r="H325" s="76"/>
      <c r="I325" s="76" t="b">
        <v>1</v>
      </c>
      <c r="J325" s="78" t="s">
        <v>2772</v>
      </c>
      <c r="K325" s="77" t="str">
        <f t="shared" si="40"/>
        <v>[Otis, D. L., Burnham, K. P., White, G. C.. &amp; Anderson, D. R. (1978). Statistical Inference from Capture Data on Closed Animal Populations. *Wildlife Monographs, 62*, 3-135. &lt;https://pubs.usgs.gov/publication/70119899&gt;]{#otis_et_al_1978}&lt;br&gt;&lt;br&gt;</v>
      </c>
      <c r="L325" s="78" t="s">
        <v>4112</v>
      </c>
      <c r="M325" s="76" t="s">
        <v>4283</v>
      </c>
      <c r="N325" s="77" t="str">
        <f t="shared" si="41"/>
        <v>[Otis, D. L., Burnham, K. P., White, G. C.. &amp; Anderson, D. R. (1978). Statistical Inference from Capture Data on Closed Animal Populations. &lt;i&gt;Wildlife Monographs, 62&lt;/i&gt;, 3-135. &lt;a target="_blank" href="https://pubs.usgs.gov/publication/70119899"&gt;{https://pubs.usgs.gov/publication/70119899}]{#otis_et_al_1978}&lt;br&gt;&lt;br&gt;</v>
      </c>
      <c r="O325" s="76" t="s">
        <v>2771</v>
      </c>
      <c r="P325" s="76" t="s">
        <v>1016</v>
      </c>
      <c r="Q325" s="76" t="str">
        <f t="shared" si="36"/>
        <v>{{ ref_intext_otis_et_al_1978 }}</v>
      </c>
      <c r="R325" s="76" t="str">
        <f t="shared" si="37"/>
        <v>{{ ref_bib_otis_et_al_1978 }}</v>
      </c>
      <c r="S325" s="76" t="str">
        <f t="shared" si="35"/>
        <v xml:space="preserve">    ref_intext_otis_et_al_1978: "[Otis et al., 1978](#otis_et_al_1978)"</v>
      </c>
      <c r="T325" s="76" t="str">
        <f t="shared" si="38"/>
        <v xml:space="preserve">    ref_intext_otis_et_al_1978: "Otis et al., 1978"</v>
      </c>
      <c r="U325" s="76" t="str">
        <f t="shared" si="39"/>
        <v xml:space="preserve">    ref_bib_otis_et_al_1978: "Otis, D. L., Burnham, K. P., White, G. C.. &amp; Anderson, D. R. (1978). Statistical Inference from Capture Data on Closed Animal Populations. *Wildlife Monographs, 62*, 3-135. &lt;https://pubs.usgs.gov/publication/70119899&gt;"</v>
      </c>
      <c r="V325" s="76"/>
    </row>
    <row r="326" spans="1:22" ht="15.75">
      <c r="A326" s="76"/>
      <c r="B326" s="90" t="b">
        <v>1</v>
      </c>
      <c r="C326" s="90" t="b">
        <v>0</v>
      </c>
      <c r="D326" s="90" t="b">
        <v>0</v>
      </c>
      <c r="E326" s="76" t="s">
        <v>2051</v>
      </c>
      <c r="F326" s="76" t="s">
        <v>2770</v>
      </c>
      <c r="G326" s="76" t="s">
        <v>2769</v>
      </c>
      <c r="H326" s="76" t="s">
        <v>2769</v>
      </c>
      <c r="I326" s="76" t="b">
        <v>1</v>
      </c>
      <c r="J326" s="78" t="s">
        <v>2768</v>
      </c>
      <c r="K326" s="77" t="str">
        <f t="shared" si="40"/>
        <v>[Pacifici, K., Reich, B. J., Dorazio, R. M., Conroy, M. J., &amp; McPherson, J. (2016). Occupancy estimation for rare species using a spatially‐adaptive sampling design. *Methods in Ecology and Evolution, 7*(3), 285-293. &lt;https://doi.org/10.1111/2041-210x.12499&gt;]{#pacifici_et_al_2016}&lt;br&gt;&lt;br&gt;</v>
      </c>
      <c r="L326" s="78" t="s">
        <v>4112</v>
      </c>
      <c r="M326" s="76" t="s">
        <v>4284</v>
      </c>
      <c r="N326" s="77" t="str">
        <f t="shared" si="41"/>
        <v>[Pacifici, K., Reich, B. J., Dorazio, R. M., Conroy, M. J., &amp; McPherson, J. (2016). Occupancy estimation for rare species using a spatially‐adaptive sampling design. &lt;i&gt;Methods in Ecology and Evolution, 7&lt;/i&gt;(3), 285-293. &lt;a target="_blank" href="https://doi.org/10.1111/2041-210x.12499"&gt;{https://doi.org/10.1111/2041-210x.12499}]{#pacifici_et_al_2016}&lt;br&gt;&lt;br&gt;</v>
      </c>
      <c r="O326" s="76" t="s">
        <v>2767</v>
      </c>
      <c r="P326" s="76" t="s">
        <v>1016</v>
      </c>
      <c r="Q326" s="76" t="str">
        <f t="shared" si="36"/>
        <v>{{ ref_intext_pacifici_et_al_2016 }}</v>
      </c>
      <c r="R326" s="76" t="str">
        <f t="shared" si="37"/>
        <v>{{ ref_bib_pacifici_et_al_2016 }}</v>
      </c>
      <c r="S326" s="76" t="str">
        <f t="shared" si="35"/>
        <v xml:space="preserve">    ref_intext_pacifici_et_al_2016: "[Pacifici et al., 2016](#pacifici_et_al_2016)"</v>
      </c>
      <c r="T326" s="76" t="str">
        <f t="shared" si="38"/>
        <v xml:space="preserve">    ref_intext_pacifici_et_al_2016: "Pacifici et al., 2016"</v>
      </c>
      <c r="U326" s="76" t="str">
        <f t="shared" si="39"/>
        <v xml:space="preserve">    ref_bib_pacifici_et_al_2016: "Pacifici, K., Reich, B. J., Dorazio, R. M., Conroy, M. J., &amp; McPherson, J. (2016). Occupancy estimation for rare species using a spatially‐adaptive sampling design. *Methods in Ecology and Evolution, 7*(3), 285-293. &lt;https://doi.org/10.1111/2041-210x.12499&gt;"</v>
      </c>
      <c r="V326" s="76"/>
    </row>
    <row r="327" spans="1:22" ht="15.75">
      <c r="A327" s="76"/>
      <c r="B327" s="90"/>
      <c r="C327" s="90"/>
      <c r="D327" s="90"/>
      <c r="E327" s="76" t="s">
        <v>2092</v>
      </c>
      <c r="F327" s="76" t="s">
        <v>2766</v>
      </c>
      <c r="G327" s="76" t="s">
        <v>2765</v>
      </c>
      <c r="H327" s="76"/>
      <c r="I327" s="76" t="b">
        <v>1</v>
      </c>
      <c r="J327" s="78" t="s">
        <v>4121</v>
      </c>
      <c r="K327" s="77" t="str">
        <f t="shared" si="40"/>
        <v>[Palencia, P. &amp; Project ENETWILD (2022, May 19). *Camera Trap Methods for Density Estimation.* [Video]. YouTube. &lt;https://www.youtube.com/watch?v=NUW4oLGeQwk&gt;]{#palencia_enetwild_2022}&lt;br&gt;&lt;br&gt;</v>
      </c>
      <c r="L327" s="78" t="s">
        <v>4112</v>
      </c>
      <c r="M327" s="76" t="s">
        <v>4285</v>
      </c>
      <c r="N327" s="77" t="str">
        <f t="shared" si="41"/>
        <v>[Palencia, P. &amp; Project ENETWILD (2022, May 19). &lt;i&gt;Camera Trap Methods for Density Estimation.&lt;/i&gt; [Video]. YouTube. &lt;a target="_blank" href="https://www.youtube.com/watch?v=NUW4oLGeQwk"&gt;{https://www.youtube.com/watch?v=NUW4oLGeQwk}]{#palencia_enetwild_2022}&lt;br&gt;&lt;br&gt;</v>
      </c>
      <c r="O327" s="76" t="s">
        <v>2763</v>
      </c>
      <c r="P327" s="76" t="s">
        <v>2764</v>
      </c>
      <c r="Q327" s="76" t="str">
        <f t="shared" si="36"/>
        <v>{{ ref_intext_palencia_enetwild_2022 }}</v>
      </c>
      <c r="R327" s="76" t="str">
        <f t="shared" si="37"/>
        <v>{{ ref_bib_palencia_enetwild_2022 }}</v>
      </c>
      <c r="S327" s="76" t="str">
        <f t="shared" si="35"/>
        <v xml:space="preserve">    ref_intext_palencia_enetwild_2022: "[Palencia &amp; Project ENETWILD, 2022](#palencia_enetwild_2022)"</v>
      </c>
      <c r="T327" s="76" t="str">
        <f t="shared" si="38"/>
        <v xml:space="preserve">    ref_intext_palencia_enetwild_2022: "Palencia &amp; Project ENETWILD, 2022"</v>
      </c>
      <c r="U327" s="76" t="str">
        <f t="shared" si="39"/>
        <v xml:space="preserve">    ref_bib_palencia_enetwild_2022: "Palencia, P. &amp; Project ENETWILD (2022, May 19). *Camera Trap Methods for Density Estimation.* [Video]. YouTube. &lt;https://www.youtube.com/watch?v=NUW4oLGeQwk&gt;"</v>
      </c>
      <c r="V327" s="76"/>
    </row>
    <row r="328" spans="1:22" ht="15.75">
      <c r="A328" s="76"/>
      <c r="B328" s="90" t="b">
        <v>1</v>
      </c>
      <c r="C328" s="90" t="b">
        <v>0</v>
      </c>
      <c r="D328" s="90" t="b">
        <v>0</v>
      </c>
      <c r="E328" s="76" t="s">
        <v>2051</v>
      </c>
      <c r="F328" s="76" t="s">
        <v>2754</v>
      </c>
      <c r="G328" s="76" t="s">
        <v>2753</v>
      </c>
      <c r="H328" s="76"/>
      <c r="I328" s="76" t="b">
        <v>1</v>
      </c>
      <c r="J328" s="78" t="s">
        <v>2752</v>
      </c>
      <c r="K328" s="77" t="str">
        <f t="shared" si="40"/>
        <v>[Palencia, P., Barroso, P., Vicente, J., Hofmeester, T. R., Ferreres, J., &amp; Acevedo, P. (2022b). Random encounter model is a reliable method for estimating population density of multiple species using camera traps. *Remote Sensing in Ecology and Conservation, 8*(5), 670-682. &lt;https://doi.org/10.1002/rse2.269&gt;]{#palencia_et_al_2022b}&lt;br&gt;&lt;br&gt;</v>
      </c>
      <c r="L328" s="78" t="s">
        <v>4112</v>
      </c>
      <c r="M328" s="76" t="s">
        <v>4286</v>
      </c>
      <c r="N328" s="77" t="str">
        <f t="shared" si="41"/>
        <v>[Palencia, P., Barroso, P., Vicente, J., Hofmeester, T. R., Ferreres, J., &amp; Acevedo, P. (2022b). Random encounter model is a reliable method for estimating population density of multiple species using camera traps. &lt;i&gt;Remote Sensing in Ecology and Conservation, 8&lt;/i&gt;(5), 670-682. &lt;a target="_blank" href="https://doi.org/10.1002/rse2.269"&gt;{https://doi.org/10.1002/rse2.269}]{#palencia_et_al_2022b}&lt;br&gt;&lt;br&gt;</v>
      </c>
      <c r="O328" s="76" t="s">
        <v>2751</v>
      </c>
      <c r="P328" s="76" t="s">
        <v>1016</v>
      </c>
      <c r="Q328" s="76" t="str">
        <f t="shared" si="36"/>
        <v>{{ ref_intext_palencia_et_al_2022b }}</v>
      </c>
      <c r="R328" s="76" t="str">
        <f t="shared" si="37"/>
        <v>{{ ref_bib_palencia_et_al_2022b }}</v>
      </c>
      <c r="S328" s="76" t="str">
        <f t="shared" si="35"/>
        <v xml:space="preserve">    ref_intext_palencia_et_al_2022b: "[Palencia et al., 2022b](#palencia_et_al_2022b)"</v>
      </c>
      <c r="T328" s="76" t="str">
        <f t="shared" si="38"/>
        <v xml:space="preserve">    ref_intext_palencia_et_al_2022b: "Palencia et al., 2022b"</v>
      </c>
      <c r="U328" s="76" t="str">
        <f t="shared" si="39"/>
        <v xml:space="preserve">    ref_bib_palencia_et_al_2022b: "Palencia, P., Barroso, P., Vicente, J., Hofmeester, T. R., Ferreres, J., &amp; Acevedo, P. (2022b). Random encounter model is a reliable method for estimating population density of multiple species using camera traps. *Remote Sensing in Ecology and Conservation, 8*(5), 670-682. &lt;https://doi.org/10.1002/rse2.269&gt;"</v>
      </c>
      <c r="V328" s="76"/>
    </row>
    <row r="329" spans="1:22" ht="15.75">
      <c r="A329" s="76"/>
      <c r="B329" s="90" t="b">
        <v>1</v>
      </c>
      <c r="C329" s="90" t="b">
        <v>0</v>
      </c>
      <c r="D329" s="90" t="b">
        <v>1</v>
      </c>
      <c r="E329" s="76" t="s">
        <v>2051</v>
      </c>
      <c r="F329" s="76" t="s">
        <v>2762</v>
      </c>
      <c r="G329" s="76" t="s">
        <v>2761</v>
      </c>
      <c r="H329" s="76" t="s">
        <v>2761</v>
      </c>
      <c r="I329" s="76" t="b">
        <v>1</v>
      </c>
      <c r="J329" s="78" t="s">
        <v>2760</v>
      </c>
      <c r="K329" s="77" t="str">
        <f t="shared" si="40"/>
        <v>[Palencia, P., Rowcliffe, J. M., Vicente, J., &amp; Acevedo, P. (2021). Assessing the camera trap methodologies used to estimate Density of unmarked populations. *Journal of Applied Ecology, 58*(8), 1583-1592. &lt;https://doi.org/10.1111/1365-2664.13913&gt;]{#palencia_et_al_2021}&lt;br&gt;&lt;br&gt;</v>
      </c>
      <c r="L329" s="78" t="s">
        <v>4112</v>
      </c>
      <c r="M329" s="76" t="s">
        <v>4287</v>
      </c>
      <c r="N329" s="77" t="str">
        <f t="shared" si="41"/>
        <v>[Palencia, P., Rowcliffe, J. M., Vicente, J., &amp; Acevedo, P. (2021). Assessing the camera trap methodologies used to estimate Density of unmarked populations. &lt;i&gt;Journal of Applied Ecology, 58&lt;/i&gt;(8), 1583-1592. &lt;a target="_blank" href="https://doi.org/10.1111/1365-2664.13913"&gt;{https://doi.org/10.1111/1365-2664.13913}]{#palencia_et_al_2021}&lt;br&gt;&lt;br&gt;</v>
      </c>
      <c r="O329" s="76" t="s">
        <v>2759</v>
      </c>
      <c r="P329" s="76" t="s">
        <v>1016</v>
      </c>
      <c r="Q329" s="76" t="str">
        <f t="shared" si="36"/>
        <v>{{ ref_intext_palencia_et_al_2021 }}</v>
      </c>
      <c r="R329" s="76" t="str">
        <f t="shared" si="37"/>
        <v>{{ ref_bib_palencia_et_al_2021 }}</v>
      </c>
      <c r="S329" s="76" t="str">
        <f t="shared" si="35"/>
        <v xml:space="preserve">    ref_intext_palencia_et_al_2021: "[Palencia et al., 2021](#palencia_et_al_2021)"</v>
      </c>
      <c r="T329" s="76" t="str">
        <f t="shared" si="38"/>
        <v xml:space="preserve">    ref_intext_palencia_et_al_2021: "Palencia et al., 2021"</v>
      </c>
      <c r="U329" s="76" t="str">
        <f t="shared" si="39"/>
        <v xml:space="preserve">    ref_bib_palencia_et_al_2021: "Palencia, P., Rowcliffe, J. M., Vicente, J., &amp; Acevedo, P. (2021). Assessing the camera trap methodologies used to estimate Density of unmarked populations. *Journal of Applied Ecology, 58*(8), 1583-1592. &lt;https://doi.org/10.1111/1365-2664.13913&gt;"</v>
      </c>
      <c r="V329" s="76"/>
    </row>
    <row r="330" spans="1:22" ht="15.75">
      <c r="A330" s="76"/>
      <c r="B330" s="90" t="b">
        <v>1</v>
      </c>
      <c r="C330" s="90" t="b">
        <v>0</v>
      </c>
      <c r="D330" s="90" t="b">
        <v>0</v>
      </c>
      <c r="E330" s="76" t="s">
        <v>2051</v>
      </c>
      <c r="F330" s="76" t="s">
        <v>2758</v>
      </c>
      <c r="G330" s="76" t="s">
        <v>2757</v>
      </c>
      <c r="H330" s="76" t="s">
        <v>2757</v>
      </c>
      <c r="I330" s="76" t="b">
        <v>1</v>
      </c>
      <c r="J330" s="78" t="s">
        <v>2756</v>
      </c>
      <c r="K330" s="77" t="str">
        <f t="shared" si="40"/>
        <v>[Palencia, P., Vicente, J., Soriguer, R. C., &amp; Acevedo, P. (2022). Towards a best‐practices guide for camera trapping: assessing differences among camera trap models and settings under field conditions. *Journal of Zoology, 316*(3), 197-208. &lt;https://doi.org/10.1111/jzo.12945&gt;]{#palencia_et_al_2022}&lt;br&gt;&lt;br&gt;</v>
      </c>
      <c r="L330" s="78" t="s">
        <v>4112</v>
      </c>
      <c r="M330" s="76" t="s">
        <v>4288</v>
      </c>
      <c r="N330" s="77" t="str">
        <f t="shared" si="41"/>
        <v>[Palencia, P., Vicente, J., Soriguer, R. C., &amp; Acevedo, P. (2022). Towards a best‐practices guide for camera trapping: assessing differences among camera trap models and settings under field conditions. &lt;i&gt;Journal of Zoology, 316&lt;/i&gt;(3), 197-208. &lt;a target="_blank" href="https://doi.org/10.1111/jzo.12945"&gt;{https://doi.org/10.1111/jzo.12945}]{#palencia_et_al_2022}&lt;br&gt;&lt;br&gt;</v>
      </c>
      <c r="O330" s="76" t="s">
        <v>2755</v>
      </c>
      <c r="P330" s="76" t="s">
        <v>1016</v>
      </c>
      <c r="Q330" s="76" t="str">
        <f t="shared" si="36"/>
        <v>{{ ref_intext_palencia_et_al_2022 }}</v>
      </c>
      <c r="R330" s="76" t="str">
        <f t="shared" si="37"/>
        <v>{{ ref_bib_palencia_et_al_2022 }}</v>
      </c>
      <c r="S330" s="76" t="str">
        <f t="shared" si="35"/>
        <v xml:space="preserve">    ref_intext_palencia_et_al_2022: "[Palencia et al., 2022](#palencia_et_al_2022)"</v>
      </c>
      <c r="T330" s="76" t="str">
        <f t="shared" si="38"/>
        <v xml:space="preserve">    ref_intext_palencia_et_al_2022: "Palencia et al., 2022"</v>
      </c>
      <c r="U330" s="76" t="str">
        <f t="shared" si="39"/>
        <v xml:space="preserve">    ref_bib_palencia_et_al_2022: "Palencia, P., Vicente, J., Soriguer, R. C., &amp; Acevedo, P. (2022). Towards a best‐practices guide for camera trapping: assessing differences among camera trap models and settings under field conditions. *Journal of Zoology, 316*(3), 197-208. &lt;https://doi.org/10.1111/jzo.12945&gt;"</v>
      </c>
      <c r="V330" s="76"/>
    </row>
    <row r="331" spans="1:22" ht="15.75">
      <c r="A331" s="76"/>
      <c r="B331" s="90" t="b">
        <v>1</v>
      </c>
      <c r="C331" s="90" t="b">
        <v>1</v>
      </c>
      <c r="D331" s="90" t="b">
        <v>0</v>
      </c>
      <c r="E331" s="76" t="s">
        <v>2051</v>
      </c>
      <c r="F331" s="76" t="s">
        <v>2750</v>
      </c>
      <c r="G331" s="76" t="s">
        <v>2749</v>
      </c>
      <c r="H331" s="76" t="s">
        <v>2749</v>
      </c>
      <c r="I331" s="76" t="b">
        <v>1</v>
      </c>
      <c r="J331" s="78" t="s">
        <v>2748</v>
      </c>
      <c r="K331" s="77" t="str">
        <f t="shared" si="40"/>
        <v>[Palmer, M. S., Swanson, A., Kosmala, M., Arnold, T., &amp; Packer, C. (2018). Evaluating relative abundance indices for terrestrial herbivores from large‐scale camera trap Surveys. *African Journal of Ecology*, 56, 791-803. &lt;https://onlinelibrary.wiley.com/doi/abs/10.1111/aje.12566&gt;]{#palmer_et_al_2018}&lt;br&gt;&lt;br&gt;</v>
      </c>
      <c r="L331" s="78" t="s">
        <v>4112</v>
      </c>
      <c r="M331" s="76" t="s">
        <v>4289</v>
      </c>
      <c r="N331" s="77" t="str">
        <f t="shared" si="41"/>
        <v>[Palmer, M. S., Swanson, A., Kosmala, M., Arnold, T., &amp; Packer, C. (2018). Evaluating relative abundance indices for terrestrial herbivores from large‐scale camera trap Surveys. &lt;i&gt;African Journal of Ecology&lt;/i&gt;, 56, 791-803. &lt;a target="_blank" href="https://onlinelibrary.wiley.com/doi/abs/10.1111/aje.12566"&gt;{https://onlinelibrary.wiley.com/doi/abs/10.1111/aje.12566}]{#palmer_et_al_2018}&lt;br&gt;&lt;br&gt;</v>
      </c>
      <c r="O331" s="76" t="s">
        <v>2747</v>
      </c>
      <c r="P331" s="76" t="s">
        <v>1016</v>
      </c>
      <c r="Q331" s="76" t="str">
        <f t="shared" si="36"/>
        <v>{{ ref_intext_palmer_et_al_2018 }}</v>
      </c>
      <c r="R331" s="76" t="str">
        <f t="shared" si="37"/>
        <v>{{ ref_bib_palmer_et_al_2018 }}</v>
      </c>
      <c r="S331" s="76" t="str">
        <f t="shared" si="35"/>
        <v xml:space="preserve">    ref_intext_palmer_et_al_2018: "[Palmer et al., 2018](#palmer_et_al_2018)"</v>
      </c>
      <c r="T331" s="76" t="str">
        <f t="shared" si="38"/>
        <v xml:space="preserve">    ref_intext_palmer_et_al_2018: "Palmer et al., 2018"</v>
      </c>
      <c r="U331" s="76" t="str">
        <f t="shared" si="39"/>
        <v xml:space="preserve">    ref_bib_palmer_et_al_2018: "Palmer, M. S., Swanson, A., Kosmala, M., Arnold, T., &amp; Packer, C. (2018). Evaluating relative abundance indices for terrestrial herbivores from large‐scale camera trap Surveys. *African Journal of Ecology*, 56, 791-803. &lt;https://onlinelibrary.wiley.com/doi/abs/10.1111/aje.12566&gt;"</v>
      </c>
      <c r="V331" s="76"/>
    </row>
    <row r="332" spans="1:22" ht="15.75">
      <c r="A332" s="76"/>
      <c r="B332" s="90" t="b">
        <v>1</v>
      </c>
      <c r="C332" s="90" t="b">
        <v>0</v>
      </c>
      <c r="D332" s="90" t="b">
        <v>0</v>
      </c>
      <c r="E332" s="76" t="s">
        <v>2051</v>
      </c>
      <c r="F332" s="76" t="s">
        <v>2746</v>
      </c>
      <c r="G332" s="76" t="s">
        <v>2745</v>
      </c>
      <c r="H332" s="76" t="s">
        <v>2745</v>
      </c>
      <c r="I332" s="76" t="b">
        <v>1</v>
      </c>
      <c r="J332" s="78" t="s">
        <v>2744</v>
      </c>
      <c r="K332" s="77" t="str">
        <f t="shared" si="40"/>
        <v>[Parmenter,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&lt;https://doi.org/10.1890/0012-9615(2003)073[0001:Smdeaf]2.0.Co;2&gt;]{#parmenter_et_al_2003}&lt;br&gt;&lt;br&gt;</v>
      </c>
      <c r="L332" s="78" t="s">
        <v>4112</v>
      </c>
      <c r="M332" s="76" t="s">
        <v>4290</v>
      </c>
      <c r="N332" s="77" t="str">
        <f t="shared" si="41"/>
        <v>[Parmenter,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&lt;i&gt;Ecological Monographs, 73&lt;/i&gt;(1), 1-26. &lt;a target="_blank" href="https://doi.org/10.1890/0012-9615(2003)073[0001:Smdeaf]2.0.Co;2"&gt;{https://doi.org/10.1890/0012-9615(2003)073[0001:Smdeaf]2.0.Co;2}]{#parmenter_et_al_2003}&lt;br&gt;&lt;br&gt;</v>
      </c>
      <c r="O332" s="76" t="s">
        <v>2743</v>
      </c>
      <c r="P332" s="76" t="s">
        <v>1016</v>
      </c>
      <c r="Q332" s="76" t="str">
        <f t="shared" si="36"/>
        <v>{{ ref_intext_parmenter_et_al_2003 }}</v>
      </c>
      <c r="R332" s="76" t="str">
        <f t="shared" si="37"/>
        <v>{{ ref_bib_parmenter_et_al_2003 }}</v>
      </c>
      <c r="S332" s="76" t="str">
        <f t="shared" si="35"/>
        <v xml:space="preserve">    ref_intext_parmenter_et_al_2003: "[Parmenter et al., 2003](#parmenter_et_al_2003)"</v>
      </c>
      <c r="T332" s="76" t="str">
        <f t="shared" si="38"/>
        <v xml:space="preserve">    ref_intext_parmenter_et_al_2003: "Parmenter et al., 2003"</v>
      </c>
      <c r="U332" s="76" t="str">
        <f t="shared" si="39"/>
        <v xml:space="preserve">    ref_bib_parmenter_et_al_2003: "Parmenter, R. R., Yates, T. L., Anderson, D. R., Burnham, K. P., Dunnum, J. L., Franklin, A. B., Friggens, M. T., Lubow, B. C., Miller, M., Olson, G. S., Parmenter, C. A., Pollard, J., Rexstad, E., Shenk, T. M., Stanley, T. R., &amp; White, G. C. (2003). Small-mammal Density estimation: A field comparison of grid-based vs. web-based Density estimators. *Ecological Monographs, 73*(1), 1-26. &lt;https://doi.org/10.1890/0012-9615(2003)073[0001:Smdeaf]2.0.Co;2&gt;"</v>
      </c>
      <c r="V332" s="76"/>
    </row>
    <row r="333" spans="1:22" ht="15.75">
      <c r="A333" s="76"/>
      <c r="B333" s="90"/>
      <c r="C333" s="90"/>
      <c r="D333" s="90"/>
      <c r="E333" s="76" t="s">
        <v>2051</v>
      </c>
      <c r="F333" s="76" t="s">
        <v>2742</v>
      </c>
      <c r="G333" s="76" t="s">
        <v>2741</v>
      </c>
      <c r="H333" s="76" t="s">
        <v>2741</v>
      </c>
      <c r="I333" s="76" t="b">
        <v>1</v>
      </c>
      <c r="J333" s="78" t="s">
        <v>2740</v>
      </c>
      <c r="K333" s="77" t="str">
        <f t="shared" si="40"/>
        <v>[Parsons, A. W., Forrester, T., McShea, W. J., Baker-Whatton, M. C., Millspaugh, J. J., &amp; Kays, R. (2017). Do occupancy or detection rates from camera traps reflect deer density? *Journal of Mammalogy, 98*(6), 1547-1557. &lt;https://doi.org/10.1093/jmammal/gyx128&gt;]{#parsons_et_al_2017}&lt;br&gt;&lt;br&gt;</v>
      </c>
      <c r="L333" s="78" t="s">
        <v>4112</v>
      </c>
      <c r="M333" s="76" t="s">
        <v>4291</v>
      </c>
      <c r="N333" s="77" t="str">
        <f t="shared" si="41"/>
        <v>[Parsons, A. W., Forrester, T., McShea, W. J., Baker-Whatton, M. C., Millspaugh, J. J., &amp; Kays, R. (2017). Do occupancy or detection rates from camera traps reflect deer density? &lt;i&gt;Journal of Mammalogy, 98&lt;/i&gt;(6), 1547-1557. &lt;a target="_blank" href="https://doi.org/10.1093/jmammal/gyx128"&gt;{https://doi.org/10.1093/jmammal/gyx128}]{#parsons_et_al_2017}&lt;br&gt;&lt;br&gt;</v>
      </c>
      <c r="O333" s="76" t="s">
        <v>2739</v>
      </c>
      <c r="P333" s="76" t="s">
        <v>1016</v>
      </c>
      <c r="Q333" s="76" t="str">
        <f t="shared" si="36"/>
        <v>{{ ref_intext_parsons_et_al_2017 }}</v>
      </c>
      <c r="R333" s="76" t="str">
        <f t="shared" si="37"/>
        <v>{{ ref_bib_parsons_et_al_2017 }}</v>
      </c>
      <c r="S333" s="76" t="str">
        <f t="shared" si="35"/>
        <v xml:space="preserve">    ref_intext_parsons_et_al_2017: "[Parsons et al., 2017](#parsons_et_al_2017)"</v>
      </c>
      <c r="T333" s="76" t="str">
        <f t="shared" si="38"/>
        <v xml:space="preserve">    ref_intext_parsons_et_al_2017: "Parsons et al., 2017"</v>
      </c>
      <c r="U333" s="76" t="str">
        <f t="shared" si="39"/>
        <v xml:space="preserve">    ref_bib_parsons_et_al_2017: "Parsons, A. W., Forrester, T., McShea, W. J., Baker-Whatton, M. C., Millspaugh, J. J., &amp; Kays, R. (2017). Do occupancy or detection rates from camera traps reflect deer density? *Journal of Mammalogy, 98*(6), 1547-1557. &lt;https://doi.org/10.1093/jmammal/gyx128&gt;"</v>
      </c>
      <c r="V333" s="76"/>
    </row>
    <row r="334" spans="1:22" ht="15.75">
      <c r="A334" s="76"/>
      <c r="B334" s="90" t="b">
        <v>0</v>
      </c>
      <c r="C334" s="90" t="b">
        <v>0</v>
      </c>
      <c r="D334" s="90" t="b">
        <v>1</v>
      </c>
      <c r="E334" s="76" t="s">
        <v>2051</v>
      </c>
      <c r="F334" s="76" t="s">
        <v>2738</v>
      </c>
      <c r="G334" s="76" t="s">
        <v>2737</v>
      </c>
      <c r="H334" s="76" t="s">
        <v>2737</v>
      </c>
      <c r="I334" s="76" t="b">
        <v>1</v>
      </c>
      <c r="J334" s="78" t="s">
        <v>2736</v>
      </c>
      <c r="K334" s="77" t="str">
        <f t="shared" si="40"/>
        <v>[Parsons,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&lt;https://doi.org/10.1111/brv.12334&gt;]{#parsons_et_al_2018}&lt;br&gt;&lt;br&gt;</v>
      </c>
      <c r="L334" s="78" t="s">
        <v>4112</v>
      </c>
      <c r="M334" s="76" t="s">
        <v>4292</v>
      </c>
      <c r="N334" s="77" t="str">
        <f t="shared" si="41"/>
        <v>[Parsons, M. H., Apfelbach, R., Banks, P. B., Cameron, E. Z., Dickman, C. R., Frank, A. S. K., Jones, M. E., McGregor, I. S., McLean, S., Muller-Schwarze, D., Sparrow, E. E., &amp; Blumstein, D. T. (2018). Biologically meaningful scents: A framework for understanding predator-prey research across disciplines. &lt;i&gt;Biological reviews of the Cambridge Philosophical Society, 93&lt;/i&gt;(1), 98-114. &lt;a target="_blank" href="https://doi.org/10.1111/brv.12334"&gt;{https://doi.org/10.1111/brv.12334}]{#parsons_et_al_2018}&lt;br&gt;&lt;br&gt;</v>
      </c>
      <c r="O334" s="76" t="s">
        <v>2735</v>
      </c>
      <c r="P334" s="76" t="s">
        <v>1016</v>
      </c>
      <c r="Q334" s="76" t="str">
        <f t="shared" si="36"/>
        <v>{{ ref_intext_parsons_et_al_2018 }}</v>
      </c>
      <c r="R334" s="76" t="str">
        <f t="shared" si="37"/>
        <v>{{ ref_bib_parsons_et_al_2018 }}</v>
      </c>
      <c r="S334" s="76" t="str">
        <f t="shared" si="35"/>
        <v xml:space="preserve">    ref_intext_parsons_et_al_2018: "[Parsons et al., 2018](#parsons_et_al_2018)"</v>
      </c>
      <c r="T334" s="76" t="str">
        <f t="shared" si="38"/>
        <v xml:space="preserve">    ref_intext_parsons_et_al_2018: "Parsons et al., 2018"</v>
      </c>
      <c r="U334" s="76" t="str">
        <f t="shared" si="39"/>
        <v xml:space="preserve">    ref_bib_parsons_et_al_2018: "Parsons, M. H., Apfelbach, R., Banks, P. B., Cameron, E. Z., Dickman, C. R., Frank, A. S. K., Jones, M. E., McGregor, I. S., McLean, S., Muller-Schwarze, D., Sparrow, E. E., &amp; Blumstein, D. T. (2018). Biologically meaningful scents: A framework for understanding predator-prey research across disciplines. *Biological reviews of the Cambridge Philosophical Society, 93*(1), 98-114. &lt;https://doi.org/10.1111/brv.12334&gt;"</v>
      </c>
      <c r="V334" s="76"/>
    </row>
    <row r="335" spans="1:22" ht="15.75">
      <c r="A335" s="76"/>
      <c r="B335" s="90"/>
      <c r="C335" s="90"/>
      <c r="D335" s="90"/>
      <c r="E335" s="76" t="s">
        <v>2285</v>
      </c>
      <c r="F335" s="76" t="s">
        <v>2734</v>
      </c>
      <c r="G335" s="76" t="s">
        <v>2733</v>
      </c>
      <c r="H335" s="76" t="s">
        <v>2733</v>
      </c>
      <c r="I335" s="76" t="b">
        <v>1</v>
      </c>
      <c r="J335" s="78" t="s">
        <v>2732</v>
      </c>
      <c r="K335" s="77" t="str">
        <f t="shared" si="40"/>
        <v>[Pascal, L., Memarzadeh, M., Boettiger, C., Lloyd, H., &amp; Chadès, I. (2020). A Shiny R app to solve the problem of when to stop managing or surveying species under imperfect detection. Methods in *Ecology and Evolution, 11*(12), 1707-1715. &lt;https://doi.org/10.1111/2041-210X.13501&gt;.]{#pascal_et_al_2020}&lt;br&gt;&lt;br&gt;</v>
      </c>
      <c r="L335" s="78" t="s">
        <v>4112</v>
      </c>
      <c r="M335" s="76" t="s">
        <v>4293</v>
      </c>
      <c r="N335" s="77" t="str">
        <f t="shared" si="41"/>
        <v>[Pascal, L., Memarzadeh, M., Boettiger, C., Lloyd, H., &amp; Chadès, I. (2020). A Shiny R app to solve the problem of when to stop managing or surveying species under imperfect detection. Methods in &lt;i&gt;Ecology and Evolution, 11&lt;/i&gt;(12), 1707-1715. &lt;a target="_blank" href="https://doi.org/10.1111/2041-210X.13501."&gt;{https://doi.org/10.1111/2041-210X.13501.}]{#pascal_et_al_2020}&lt;br&gt;&lt;br&gt;</v>
      </c>
      <c r="O335" s="76" t="s">
        <v>2730</v>
      </c>
      <c r="P335" s="76" t="s">
        <v>2731</v>
      </c>
      <c r="Q335" s="76" t="str">
        <f t="shared" si="36"/>
        <v>{{ ref_intext_pascal_et_al_2020 }}</v>
      </c>
      <c r="R335" s="76" t="str">
        <f t="shared" si="37"/>
        <v>{{ ref_bib_pascal_et_al_2020 }}</v>
      </c>
      <c r="S335" s="76" t="str">
        <f t="shared" si="35"/>
        <v xml:space="preserve">    ref_intext_pascal_et_al_2020: "[Pascal et al., 2020](#pascal_et_al_2020)"</v>
      </c>
      <c r="T335" s="76" t="str">
        <f t="shared" si="38"/>
        <v xml:space="preserve">    ref_intext_pascal_et_al_2020: "Pascal et al., 2020"</v>
      </c>
      <c r="U335" s="76" t="str">
        <f t="shared" si="39"/>
        <v xml:space="preserve">    ref_bib_pascal_et_al_2020: "Pascal, L., Memarzadeh, M., Boettiger, C., Lloyd, H., &amp; Chadès, I. (2020). A Shiny R app to solve the problem of when to stop managing or surveying species under imperfect detection. Methods in *Ecology and Evolution, 11*(12), 1707-1715. &lt;https://doi.org/10.1111/2041-210X.13501&gt;."</v>
      </c>
      <c r="V335" s="76"/>
    </row>
    <row r="336" spans="1:22" ht="15.75">
      <c r="A336" s="76"/>
      <c r="B336" s="90"/>
      <c r="C336" s="90"/>
      <c r="D336" s="90"/>
      <c r="E336" s="76" t="s">
        <v>2097</v>
      </c>
      <c r="F336" s="76" t="s">
        <v>2729</v>
      </c>
      <c r="G336" s="76" t="s">
        <v>2728</v>
      </c>
      <c r="H336" s="76" t="s">
        <v>2728</v>
      </c>
      <c r="I336" s="76" t="b">
        <v>1</v>
      </c>
      <c r="J336" s="78" t="s">
        <v>2727</v>
      </c>
      <c r="K336" s="77" t="str">
        <f t="shared" si="40"/>
        <v>[Paterson, J. (2024). *Implicit dynamics occupancy models in R.* &lt;https://jamesepaterson.github.io/jamespatersonblog/2024-06-02_implicitdynamicsoccupancy.html&gt;]{#paterson_2024}&lt;br&gt;&lt;br&gt;</v>
      </c>
      <c r="L336" s="78" t="s">
        <v>4112</v>
      </c>
      <c r="M336" s="76" t="s">
        <v>4294</v>
      </c>
      <c r="N336" s="77" t="str">
        <f t="shared" si="41"/>
        <v>[Paterson, J. (2024). &lt;i&gt;Implicit dynamics occupancy models in R.&lt;/i&gt; &lt;a target="_blank" href="https://jamesepaterson.github.io/jamespatersonblog/2024-06-02_implicitdynamicsoccupancy.html"&gt;{https://jamesepaterson.github.io/jamespatersonblog/2024-06-02_implicitdynamicsoccupancy.html}]{#paterson_2024}&lt;br&gt;&lt;br&gt;</v>
      </c>
      <c r="O336" s="76" t="s">
        <v>2726</v>
      </c>
      <c r="P336" s="76" t="s">
        <v>1016</v>
      </c>
      <c r="Q336" s="76" t="str">
        <f t="shared" si="36"/>
        <v>{{ ref_intext_paterson_2024 }}</v>
      </c>
      <c r="R336" s="76" t="str">
        <f t="shared" si="37"/>
        <v>{{ ref_bib_paterson_2024 }}</v>
      </c>
      <c r="S336" s="76" t="str">
        <f t="shared" ref="S336:S367" si="42">"    ref_intext_"&amp;F336&amp;": "&amp;""""&amp;"["&amp;G336&amp;"](#"&amp;F336&amp;")"&amp;""""</f>
        <v xml:space="preserve">    ref_intext_paterson_2024: "[Paterson, 2024](#paterson_2024)"</v>
      </c>
      <c r="T336" s="76" t="str">
        <f t="shared" si="38"/>
        <v xml:space="preserve">    ref_intext_paterson_2024: "Paterson, 2024"</v>
      </c>
      <c r="U336" s="76" t="str">
        <f t="shared" si="39"/>
        <v xml:space="preserve">    ref_bib_paterson_2024: "Paterson, J. (2024). *Implicit dynamics occupancy models in R.* &lt;https://jamesepaterson.github.io/jamespatersonblog/2024-06-02_implicitdynamicsoccupancy.html&gt;"</v>
      </c>
      <c r="V336" s="76"/>
    </row>
    <row r="337" spans="1:22" ht="15.75">
      <c r="A337" s="76"/>
      <c r="B337" s="90" t="b">
        <v>1</v>
      </c>
      <c r="C337" s="90" t="b">
        <v>0</v>
      </c>
      <c r="D337" s="90" t="b">
        <v>0</v>
      </c>
      <c r="E337" s="76" t="s">
        <v>2051</v>
      </c>
      <c r="F337" s="76" t="s">
        <v>2725</v>
      </c>
      <c r="G337" s="76" t="s">
        <v>2724</v>
      </c>
      <c r="H337" s="76" t="s">
        <v>2723</v>
      </c>
      <c r="I337" s="76" t="b">
        <v>1</v>
      </c>
      <c r="J337" s="78" t="s">
        <v>2722</v>
      </c>
      <c r="K337" s="77" t="str">
        <f t="shared" si="40"/>
        <v>[Pease, B. S., Nielsen, C. K., &amp; Holzmueller, E. J. (2016). Single-Camera Trap Survey Designs Miss Detections: Impacts on Estimates of Occupancy and Community Metrics. *PloS One, 11*(11), e0166689. &lt;https://doi.org/10.1371/journal.pone.0166689&gt;]{#pease_et_al_2016}&lt;br&gt;&lt;br&gt;</v>
      </c>
      <c r="L337" s="78" t="s">
        <v>4112</v>
      </c>
      <c r="M337" s="76" t="s">
        <v>4295</v>
      </c>
      <c r="N337" s="77" t="str">
        <f t="shared" si="41"/>
        <v>[Pease, B. S., Nielsen, C. K., &amp; Holzmueller, E. J. (2016). Single-Camera Trap Survey Designs Miss Detections: Impacts on Estimates of Occupancy and Community Metrics. &lt;i&gt;PloS One, 11&lt;/i&gt;(11), e0166689. &lt;a target="_blank" href="https://doi.org/10.1371/journal.pone.0166689"&gt;{https://doi.org/10.1371/journal.pone.0166689}]{#pease_et_al_2016}&lt;br&gt;&lt;br&gt;</v>
      </c>
      <c r="O337" s="76" t="s">
        <v>2721</v>
      </c>
      <c r="P337" s="76" t="s">
        <v>1016</v>
      </c>
      <c r="Q337" s="76" t="str">
        <f t="shared" si="36"/>
        <v>{{ ref_intext_pease_et_al_2016 }}</v>
      </c>
      <c r="R337" s="76" t="str">
        <f t="shared" si="37"/>
        <v>{{ ref_bib_pease_et_al_2016 }}</v>
      </c>
      <c r="S337" s="76" t="str">
        <f t="shared" si="42"/>
        <v xml:space="preserve">    ref_intext_pease_et_al_2016: "[Pease et al., 2016](#pease_et_al_2016)"</v>
      </c>
      <c r="T337" s="76" t="str">
        <f t="shared" si="38"/>
        <v xml:space="preserve">    ref_intext_pease_et_al_2016: "Pease et al., 2016"</v>
      </c>
      <c r="U337" s="76" t="str">
        <f t="shared" si="39"/>
        <v xml:space="preserve">    ref_bib_pease_et_al_2016: "Pease, B. S., Nielsen, C. K., &amp; Holzmueller, E. J. (2016). Single-Camera Trap Survey Designs Miss Detections: Impacts on Estimates of Occupancy and Community Metrics. *PloS One, 11*(11), e0166689. &lt;https://doi.org/10.1371/journal.pone.0166689&gt;"</v>
      </c>
      <c r="V337" s="76"/>
    </row>
    <row r="338" spans="1:22" ht="15.75">
      <c r="A338" s="76"/>
      <c r="B338" s="90"/>
      <c r="C338" s="90"/>
      <c r="D338" s="90"/>
      <c r="E338" s="76" t="s">
        <v>2051</v>
      </c>
      <c r="F338" s="76" t="s">
        <v>2720</v>
      </c>
      <c r="G338" s="77" t="s">
        <v>2719</v>
      </c>
      <c r="H338" s="76" t="s">
        <v>2718</v>
      </c>
      <c r="I338" s="76" t="b">
        <v>1</v>
      </c>
      <c r="J338" s="78" t="s">
        <v>2717</v>
      </c>
      <c r="K338" s="77" t="str">
        <f t="shared" si="40"/>
        <v>[Pettigrew, P., Sigouin, D., &amp; St‐Laurent, M. (2021). Testing the precision and sensitivity of density estimates obtained with a camera‐trap method revealed limitations and opportunities. *Ecology and Evolution, 11*(12), 7879-7889. &lt;https://doi.org/10.1002/ece3.7619&gt;]{#pettigrew_et_al_2021}&lt;br&gt;&lt;br&gt;</v>
      </c>
      <c r="L338" s="78" t="s">
        <v>4112</v>
      </c>
      <c r="M338" s="76" t="s">
        <v>4296</v>
      </c>
      <c r="N338" s="77" t="str">
        <f t="shared" si="41"/>
        <v>[Pettigrew, P., Sigouin, D., &amp; St‐Laurent, M. (2021). Testing the precision and sensitivity of density estimates obtained with a camera‐trap method revealed limitations and opportunities. &lt;i&gt;Ecology and Evolution, 11&lt;/i&gt;(12), 7879-7889. &lt;a target="_blank" href="https://doi.org/10.1002/ece3.7619"&gt;{https://doi.org/10.1002/ece3.7619}]{#pettigrew_et_al_2021}&lt;br&gt;&lt;br&gt;</v>
      </c>
      <c r="O338" s="76" t="s">
        <v>2716</v>
      </c>
      <c r="P338" s="76" t="s">
        <v>1016</v>
      </c>
      <c r="Q338" s="76" t="str">
        <f t="shared" si="36"/>
        <v>{{ ref_intext_pettigrew_et_al_2021 }}</v>
      </c>
      <c r="R338" s="76" t="str">
        <f t="shared" si="37"/>
        <v>{{ ref_bib_pettigrew_et_al_2021 }}</v>
      </c>
      <c r="S338" s="76" t="str">
        <f t="shared" si="42"/>
        <v xml:space="preserve">    ref_intext_pettigrew_et_al_2021: "[Pettigrew et al., 2021](#pettigrew_et_al_2021)"</v>
      </c>
      <c r="T338" s="76" t="str">
        <f t="shared" si="38"/>
        <v xml:space="preserve">    ref_intext_pettigrew_et_al_2021: "Pettigrew et al., 2021"</v>
      </c>
      <c r="U338" s="76" t="str">
        <f t="shared" si="39"/>
        <v xml:space="preserve">    ref_bib_pettigrew_et_al_2021: "Pettigrew, P., Sigouin, D., &amp; St‐Laurent, M. (2021). Testing the precision and sensitivity of density estimates obtained with a camera‐trap method revealed limitations and opportunities. *Ecology and Evolution, 11*(12), 7879-7889. &lt;https://doi.org/10.1002/ece3.7619&gt;"</v>
      </c>
      <c r="V338" s="76"/>
    </row>
    <row r="339" spans="1:22" ht="15.75">
      <c r="A339" s="76"/>
      <c r="B339" s="90" t="b">
        <v>0</v>
      </c>
      <c r="C339" s="90" t="b">
        <v>0</v>
      </c>
      <c r="D339" s="90" t="b">
        <v>1</v>
      </c>
      <c r="E339" s="76" t="s">
        <v>2051</v>
      </c>
      <c r="F339" s="76" t="s">
        <v>2715</v>
      </c>
      <c r="G339" s="76" t="s">
        <v>2714</v>
      </c>
      <c r="H339" s="76" t="s">
        <v>2714</v>
      </c>
      <c r="I339" s="76" t="b">
        <v>1</v>
      </c>
      <c r="J339" s="78" t="s">
        <v>2713</v>
      </c>
      <c r="K339" s="77" t="str">
        <f t="shared" si="40"/>
        <v>[Pettorelli, N., Lobora, A. L., Msuha, M. J., Foley, C., &amp; Durant, S. M. (2010). Carnivore biodiversity in Tanzania: Revealing the distribution patterns of secretive mammals using camera traps. *Animal Conservation, 13*(2), 131-139. &lt;https://doi.org/10.1111/j.1469-1795.2009.00309.x&gt;]{#pettorelli_et_al_2010}&lt;br&gt;&lt;br&gt;</v>
      </c>
      <c r="L339" s="78" t="s">
        <v>4112</v>
      </c>
      <c r="M339" s="76" t="s">
        <v>4297</v>
      </c>
      <c r="N339" s="77" t="str">
        <f t="shared" si="41"/>
        <v>[Pettorelli, N., Lobora, A. L., Msuha, M. J., Foley, C., &amp; Durant, S. M. (2010). Carnivore biodiversity in Tanzania: Revealing the distribution patterns of secretive mammals using camera traps. &lt;i&gt;Animal Conservation, 13&lt;/i&gt;(2), 131-139. &lt;a target="_blank" href="https://doi.org/10.1111/j.1469-1795.2009.00309.x"&gt;{https://doi.org/10.1111/j.1469-1795.2009.00309.x}]{#pettorelli_et_al_2010}&lt;br&gt;&lt;br&gt;</v>
      </c>
      <c r="O339" s="76" t="s">
        <v>2712</v>
      </c>
      <c r="P339" s="76" t="s">
        <v>1016</v>
      </c>
      <c r="Q339" s="76" t="str">
        <f t="shared" si="36"/>
        <v>{{ ref_intext_pettorelli_et_al_2010 }}</v>
      </c>
      <c r="R339" s="76" t="str">
        <f t="shared" si="37"/>
        <v>{{ ref_bib_pettorelli_et_al_2010 }}</v>
      </c>
      <c r="S339" s="76" t="str">
        <f t="shared" si="42"/>
        <v xml:space="preserve">    ref_intext_pettorelli_et_al_2010: "[Pettorelli et al., 2010](#pettorelli_et_al_2010)"</v>
      </c>
      <c r="T339" s="76" t="str">
        <f t="shared" si="38"/>
        <v xml:space="preserve">    ref_intext_pettorelli_et_al_2010: "Pettorelli et al., 2010"</v>
      </c>
      <c r="U339" s="76" t="str">
        <f t="shared" si="39"/>
        <v xml:space="preserve">    ref_bib_pettorelli_et_al_2010: "Pettorelli, N., Lobora, A. L., Msuha, M. J., Foley, C., &amp; Durant, S. M. (2010). Carnivore biodiversity in Tanzania: Revealing the distribution patterns of secretive mammals using camera traps. *Animal Conservation, 13*(2), 131-139. &lt;https://doi.org/10.1111/j.1469-1795.2009.00309.x&gt;"</v>
      </c>
      <c r="V339" s="76"/>
    </row>
    <row r="340" spans="1:22" ht="15.75">
      <c r="A340" s="76"/>
      <c r="B340" s="90"/>
      <c r="C340" s="90"/>
      <c r="D340" s="90"/>
      <c r="E340" s="76" t="s">
        <v>2051</v>
      </c>
      <c r="F340" s="76" t="s">
        <v>2711</v>
      </c>
      <c r="G340" s="77" t="s">
        <v>2710</v>
      </c>
      <c r="H340" s="77" t="s">
        <v>2710</v>
      </c>
      <c r="I340" s="76" t="b">
        <v>1</v>
      </c>
      <c r="J340" s="78" t="s">
        <v>2709</v>
      </c>
      <c r="K340" s="77" t="str">
        <f t="shared" si="40"/>
        <v>[Pfeffer, S. E., Spitzer, R., Allen, A. M., Hofmeester, T. R., Ericsson, G., Widemo, F., Singh, N. J., &amp; Cromsigt, J. P. G. M. (2018). Pictures or pellets? Comparing camera trapping and dung counts as methods for estimating population densities of ungulates. *Remote Sensing in Ecology and Conservation, 4*(2), 173-183. &lt;https://doi.org/10.1002/rse2.67&gt;]{#pfeffer_et_al_2018}&lt;br&gt;&lt;br&gt;</v>
      </c>
      <c r="L340" s="78" t="s">
        <v>4112</v>
      </c>
      <c r="M340" s="76" t="s">
        <v>4298</v>
      </c>
      <c r="N340" s="77" t="str">
        <f t="shared" si="41"/>
        <v>[Pfeffer, S. E., Spitzer, R., Allen, A. M., Hofmeester, T. R., Ericsson, G., Widemo, F., Singh, N. J., &amp; Cromsigt, J. P. G. M. (2018). Pictures or pellets? Comparing camera trapping and dung counts as methods for estimating population densities of ungulates. &lt;i&gt;Remote Sensing in Ecology and Conservation, 4&lt;/i&gt;(2), 173-183. &lt;a target="_blank" href="https://doi.org/10.1002/rse2.67"&gt;{https://doi.org/10.1002/rse2.67}]{#pfeffer_et_al_2018}&lt;br&gt;&lt;br&gt;</v>
      </c>
      <c r="O340" s="76" t="s">
        <v>2708</v>
      </c>
      <c r="P340" s="76" t="s">
        <v>1016</v>
      </c>
      <c r="Q340" s="76" t="str">
        <f t="shared" si="36"/>
        <v>{{ ref_intext_pfeffer_et_al_2018 }}</v>
      </c>
      <c r="R340" s="76" t="str">
        <f t="shared" si="37"/>
        <v>{{ ref_bib_pfeffer_et_al_2018 }}</v>
      </c>
      <c r="S340" s="76" t="str">
        <f t="shared" si="42"/>
        <v xml:space="preserve">    ref_intext_pfeffer_et_al_2018: "[Pfeffer et al., 2018](#pfeffer_et_al_2018)"</v>
      </c>
      <c r="T340" s="76" t="str">
        <f t="shared" si="38"/>
        <v xml:space="preserve">    ref_intext_pfeffer_et_al_2018: "Pfeffer et al., 2018"</v>
      </c>
      <c r="U340" s="76" t="str">
        <f t="shared" si="39"/>
        <v xml:space="preserve">    ref_bib_pfeffer_et_al_2018: "Pfeffer, S. E., Spitzer, R., Allen, A. M., Hofmeester, T. R., Ericsson, G., Widemo, F., Singh, N. J., &amp; Cromsigt, J. P. G. M. (2018). Pictures or pellets? Comparing camera trapping and dung counts as methods for estimating population densities of ungulates. *Remote Sensing in Ecology and Conservation, 4*(2), 173-183. &lt;https://doi.org/10.1002/rse2.67&gt;"</v>
      </c>
      <c r="V340" s="76"/>
    </row>
    <row r="341" spans="1:22" ht="15.75">
      <c r="A341" s="76"/>
      <c r="B341" s="90" t="b">
        <v>1</v>
      </c>
      <c r="C341" s="90" t="b">
        <v>0</v>
      </c>
      <c r="D341" s="90" t="b">
        <v>0</v>
      </c>
      <c r="E341" s="76" t="s">
        <v>2051</v>
      </c>
      <c r="F341" s="76" t="s">
        <v>2707</v>
      </c>
      <c r="G341" s="76" t="s">
        <v>2706</v>
      </c>
      <c r="H341" s="76" t="s">
        <v>2706</v>
      </c>
      <c r="I341" s="76" t="b">
        <v>1</v>
      </c>
      <c r="J341" s="78" t="s">
        <v>2705</v>
      </c>
      <c r="K341" s="77" t="str">
        <f t="shared" si="40"/>
        <v>[Powell, R. A., &amp; Mitchell, M. S. (2012). What is a home range? *Journal of Mammalogy, 93*(4), 948-958. &lt;https://doi.org/10.1644/11-mamm-s-177.1&gt;]{#powell_mitchell_2012}&lt;br&gt;&lt;br&gt;</v>
      </c>
      <c r="L341" s="78" t="s">
        <v>4112</v>
      </c>
      <c r="M341" s="76" t="s">
        <v>4299</v>
      </c>
      <c r="N341" s="77" t="str">
        <f t="shared" si="41"/>
        <v>[Powell, R. A., &amp; Mitchell, M. S. (2012). What is a home range? &lt;i&gt;Journal of Mammalogy, 93&lt;/i&gt;(4), 948-958. &lt;a target="_blank" href="https://doi.org/10.1644/11-mamm-s-177.1"&gt;{https://doi.org/10.1644/11-mamm-s-177.1}]{#powell_mitchell_2012}&lt;br&gt;&lt;br&gt;</v>
      </c>
      <c r="O341" s="76" t="s">
        <v>2704</v>
      </c>
      <c r="P341" s="76" t="s">
        <v>1016</v>
      </c>
      <c r="Q341" s="76" t="str">
        <f t="shared" si="36"/>
        <v>{{ ref_intext_powell_mitchell_2012 }}</v>
      </c>
      <c r="R341" s="76" t="str">
        <f t="shared" si="37"/>
        <v>{{ ref_bib_powell_mitchell_2012 }}</v>
      </c>
      <c r="S341" s="76" t="str">
        <f t="shared" si="42"/>
        <v xml:space="preserve">    ref_intext_powell_mitchell_2012: "[Powell &amp; Mitchell, 2012](#powell_mitchell_2012)"</v>
      </c>
      <c r="T341" s="76" t="str">
        <f t="shared" si="38"/>
        <v xml:space="preserve">    ref_intext_powell_mitchell_2012: "Powell &amp; Mitchell, 2012"</v>
      </c>
      <c r="U341" s="76" t="str">
        <f t="shared" si="39"/>
        <v xml:space="preserve">    ref_bib_powell_mitchell_2012: "Powell, R. A., &amp; Mitchell, M. S. (2012). What is a home range? *Journal of Mammalogy, 93*(4), 948-958. &lt;https://doi.org/10.1644/11-mamm-s-177.1&gt;"</v>
      </c>
      <c r="V341" s="76"/>
    </row>
    <row r="342" spans="1:22" ht="15.75">
      <c r="A342" s="76"/>
      <c r="B342" s="90"/>
      <c r="C342" s="90"/>
      <c r="D342" s="90"/>
      <c r="E342" s="76" t="s">
        <v>2051</v>
      </c>
      <c r="F342" s="76" t="s">
        <v>2703</v>
      </c>
      <c r="G342" s="76" t="s">
        <v>2702</v>
      </c>
      <c r="H342" s="76" t="s">
        <v>2702</v>
      </c>
      <c r="I342" s="76" t="b">
        <v>1</v>
      </c>
      <c r="J342" s="78" t="s">
        <v>2701</v>
      </c>
      <c r="K342" s="77" t="str">
        <f t="shared" si="40"/>
        <v>[Proctor, M. F., Garshelis, D. L., Thatte, P., Steinmetz, R., Crudge, B., McLellan, B. N., McShea, W. J., Ngoprasert, D., Nawaz, M. A., Te Wong, S., Sharma, S., Fuller, A. K., Dharaiya, N., Pigeon, K. E., Fredriksson, G., Wang, D., Li, S., &amp; Hwang, M. (2022). Review of field methods for monitoring Asian bears. *Global Ecology and Conservation, 35*, e02080. &lt;https://doi.org/10.1016/j.gecco.2022.e02080&gt;]{#proctor_et_al_2022}&lt;br&gt;&lt;br&gt;</v>
      </c>
      <c r="L342" s="78" t="s">
        <v>4112</v>
      </c>
      <c r="M342" s="76" t="s">
        <v>4300</v>
      </c>
      <c r="N342" s="77" t="str">
        <f t="shared" si="41"/>
        <v>[Proctor, M. F., Garshelis, D. L., Thatte, P., Steinmetz, R., Crudge, B., McLellan, B. N., McShea, W. J., Ngoprasert, D., Nawaz, M. A., Te Wong, S., Sharma, S., Fuller, A. K., Dharaiya, N., Pigeon, K. E., Fredriksson, G., Wang, D., Li, S., &amp; Hwang, M. (2022). Review of field methods for monitoring Asian bears. &lt;i&gt;Global Ecology and Conservation, 35&lt;/i&gt;, e02080. &lt;a target="_blank" href="https://doi.org/10.1016/j.gecco.2022.e02080"&gt;{https://doi.org/10.1016/j.gecco.2022.e02080}]{#proctor_et_al_2022}&lt;br&gt;&lt;br&gt;</v>
      </c>
      <c r="O342" s="76" t="s">
        <v>2700</v>
      </c>
      <c r="P342" s="76" t="s">
        <v>1016</v>
      </c>
      <c r="Q342" s="76" t="str">
        <f t="shared" si="36"/>
        <v>{{ ref_intext_proctor_et_al_2022 }}</v>
      </c>
      <c r="R342" s="76" t="str">
        <f t="shared" si="37"/>
        <v>{{ ref_bib_proctor_et_al_2022 }}</v>
      </c>
      <c r="S342" s="76" t="str">
        <f t="shared" si="42"/>
        <v xml:space="preserve">    ref_intext_proctor_et_al_2022: "[Proctor et al., 2022](#proctor_et_al_2022)"</v>
      </c>
      <c r="T342" s="76" t="str">
        <f t="shared" si="38"/>
        <v xml:space="preserve">    ref_intext_proctor_et_al_2022: "Proctor et al., 2022"</v>
      </c>
      <c r="U342" s="76" t="str">
        <f t="shared" si="39"/>
        <v xml:space="preserve">    ref_bib_proctor_et_al_2022: "Proctor, M. F., Garshelis, D. L., Thatte, P., Steinmetz, R., Crudge, B., McLellan, B. N., McShea, W. J., Ngoprasert, D., Nawaz, M. A., Te Wong, S., Sharma, S., Fuller, A. K., Dharaiya, N., Pigeon, K. E., Fredriksson, G., Wang, D., Li, S., &amp; Hwang, M. (2022). Review of field methods for monitoring Asian bears. *Global Ecology and Conservation, 35*, e02080. &lt;https://doi.org/10.1016/j.gecco.2022.e02080&gt;"</v>
      </c>
      <c r="V342" s="76"/>
    </row>
    <row r="343" spans="1:22" ht="15.75">
      <c r="A343" s="76"/>
      <c r="B343" s="90" t="b">
        <v>0</v>
      </c>
      <c r="C343" s="90" t="b">
        <v>0</v>
      </c>
      <c r="D343" s="90"/>
      <c r="E343" s="76" t="s">
        <v>2092</v>
      </c>
      <c r="F343" s="76" t="s">
        <v>2699</v>
      </c>
      <c r="G343" s="76" t="s">
        <v>2698</v>
      </c>
      <c r="H343" s="76" t="s">
        <v>2698</v>
      </c>
      <c r="I343" s="76" t="b">
        <v>1</v>
      </c>
      <c r="J343" s="78" t="s">
        <v>2697</v>
      </c>
      <c r="K343" s="77" t="str">
        <f t="shared" si="40"/>
        <v>[Project Dragonfly. (2019, Jan 24). *Abundance, species richness, and diversity* [Video]. YouTube. &lt;https://www.youtube.com/watch?v=ghhZClDRK_g&amp;source_ve_path=OTY3MTQbqI&gt;]{#project_dragonfly_2019}&lt;br&gt;&lt;br&gt;</v>
      </c>
      <c r="L343" s="78" t="s">
        <v>4112</v>
      </c>
      <c r="M343" s="76" t="s">
        <v>4301</v>
      </c>
      <c r="N343" s="77" t="str">
        <f t="shared" si="41"/>
        <v>[Project Dragonfly. (2019, Jan 24). &lt;i&gt;Abundance, species richness, and diversity&lt;/i&gt; [Video]. YouTube. &lt;a target="_blank" href="https://www.youtube.com/watch?v=ghhZClDRK_g&amp;source_ve_path=OTY3MTQbqI"&gt;{https://www.youtube.com/watch?v=ghhZClDRK_g&amp;source_ve_path=OTY3MTQbqI}]{#project_dragonfly_2019}&lt;br&gt;&lt;br&gt;</v>
      </c>
      <c r="O343" s="76" t="s">
        <v>2696</v>
      </c>
      <c r="P343" s="76" t="s">
        <v>1016</v>
      </c>
      <c r="Q343" s="76" t="str">
        <f t="shared" si="36"/>
        <v>{{ ref_intext_project_dragonfly_2019 }}</v>
      </c>
      <c r="R343" s="76" t="str">
        <f t="shared" si="37"/>
        <v>{{ ref_bib_project_dragonfly_2019 }}</v>
      </c>
      <c r="S343" s="76" t="str">
        <f t="shared" si="42"/>
        <v xml:space="preserve">    ref_intext_project_dragonfly_2019: "[Project Dragonfly, 2019](#project_dragonfly_2019)"</v>
      </c>
      <c r="T343" s="76" t="str">
        <f t="shared" si="38"/>
        <v xml:space="preserve">    ref_intext_project_dragonfly_2019: "Project Dragonfly, 2019"</v>
      </c>
      <c r="U343" s="76" t="str">
        <f t="shared" si="39"/>
        <v xml:space="preserve">    ref_bib_project_dragonfly_2019: "Project Dragonfly. (2019, Jan 24). *Abundance, species richness, and diversity* [Video]. YouTube. &lt;https://www.youtube.com/watch?v=ghhZClDRK_g&amp;source_ve_path=OTY3MTQbqI&gt;"</v>
      </c>
      <c r="V343" s="76"/>
    </row>
    <row r="344" spans="1:22" ht="15.75">
      <c r="A344" s="76"/>
      <c r="B344" s="90"/>
      <c r="C344" s="90"/>
      <c r="D344" s="90"/>
      <c r="E344" s="76" t="s">
        <v>2092</v>
      </c>
      <c r="F344" s="76" t="s">
        <v>2695</v>
      </c>
      <c r="G344" s="76" t="s">
        <v>2694</v>
      </c>
      <c r="H344" s="76" t="s">
        <v>2694</v>
      </c>
      <c r="I344" s="76" t="b">
        <v>1</v>
      </c>
      <c r="J344" s="78" t="s">
        <v>2693</v>
      </c>
      <c r="K344" s="77" t="str">
        <f t="shared" si="40"/>
        <v>[Proteus (2018, Mar 19). *Occupancy modelling - more than species presence/absence!* [Video]. YouTube. &lt;https://www.youtube.com/watch?v=Sp4kb4_TiBA&amp;t=2s&gt;]{#proteus_2018}&lt;br&gt;&lt;br&gt;</v>
      </c>
      <c r="L344" s="78" t="s">
        <v>4112</v>
      </c>
      <c r="M344" s="76" t="s">
        <v>4302</v>
      </c>
      <c r="N344" s="77" t="str">
        <f t="shared" si="41"/>
        <v>[Proteus (2018, Mar 19). &lt;i&gt;Occupancy modelling - more than species presence/absence!&lt;/i&gt; [Video]. YouTube. &lt;a target="_blank" href="https://www.youtube.com/watch?v=Sp4kb4_TiBA&amp;t=2s"&gt;{https://www.youtube.com/watch?v=Sp4kb4_TiBA&amp;t=2s}]{#proteus_2018}&lt;br&gt;&lt;br&gt;</v>
      </c>
      <c r="O344" s="76" t="s">
        <v>2691</v>
      </c>
      <c r="P344" s="76" t="s">
        <v>2692</v>
      </c>
      <c r="Q344" s="76" t="str">
        <f t="shared" si="36"/>
        <v>{{ ref_intext_proteus_2018 }}</v>
      </c>
      <c r="R344" s="76" t="str">
        <f t="shared" si="37"/>
        <v>{{ ref_bib_proteus_2018 }}</v>
      </c>
      <c r="S344" s="76" t="str">
        <f t="shared" si="42"/>
        <v xml:space="preserve">    ref_intext_proteus_2018: "[Proteus, 2018](#proteus_2018)"</v>
      </c>
      <c r="T344" s="76" t="str">
        <f t="shared" si="38"/>
        <v xml:space="preserve">    ref_intext_proteus_2018: "Proteus, 2018"</v>
      </c>
      <c r="U344" s="76" t="str">
        <f t="shared" si="39"/>
        <v xml:space="preserve">    ref_bib_proteus_2018: "Proteus (2018, Mar 19). *Occupancy modelling - more than species presence/absence!* [Video]. YouTube. &lt;https://www.youtube.com/watch?v=Sp4kb4_TiBA&amp;t=2s&gt;"</v>
      </c>
      <c r="V344" s="76"/>
    </row>
    <row r="345" spans="1:22" ht="15.75">
      <c r="A345" s="76"/>
      <c r="B345" s="90"/>
      <c r="C345" s="90"/>
      <c r="D345" s="90"/>
      <c r="E345" s="76" t="s">
        <v>2682</v>
      </c>
      <c r="F345" s="76" t="s">
        <v>2681</v>
      </c>
      <c r="G345" s="76" t="s">
        <v>2680</v>
      </c>
      <c r="H345" s="76" t="s">
        <v>2680</v>
      </c>
      <c r="I345" s="76" t="b">
        <v>1</v>
      </c>
      <c r="J345" s="78" t="s">
        <v>2679</v>
      </c>
      <c r="K345" s="77" t="str">
        <f t="shared" si="40"/>
        <v>[Proteus (N.D.). *Occupancy modelling - more than species presence/absence!* [Webpage]. &lt;https://www.proteus.co.nz/news-tips-and-tricks/occupancy-modelling-more-than-species-presenceabsence&gt;]{#proteus_nd}&lt;br&gt;&lt;br&gt;</v>
      </c>
      <c r="L345" s="78" t="s">
        <v>4112</v>
      </c>
      <c r="M345" s="76" t="s">
        <v>4303</v>
      </c>
      <c r="N345" s="77" t="str">
        <f t="shared" si="41"/>
        <v>[Proteus (N.D.). &lt;i&gt;Occupancy modelling - more than species presence/absence!&lt;/i&gt; [Webpage]. &lt;a target="_blank" href="https://www.proteus.co.nz/news-tips-and-tricks/occupancy-modelling-more-than-species-presenceabsence"&gt;{https://www.proteus.co.nz/news-tips-and-tricks/occupancy-modelling-more-than-species-presenceabsence}]{#proteus_nd}&lt;br&gt;&lt;br&gt;</v>
      </c>
      <c r="O345" s="76" t="s">
        <v>2678</v>
      </c>
      <c r="P345" s="76" t="s">
        <v>1016</v>
      </c>
      <c r="Q345" s="76" t="str">
        <f t="shared" si="36"/>
        <v>{{ ref_intext_proteus_nd }}</v>
      </c>
      <c r="R345" s="76" t="str">
        <f t="shared" si="37"/>
        <v>{{ ref_bib_proteus_nd }}</v>
      </c>
      <c r="S345" s="76" t="str">
        <f t="shared" si="42"/>
        <v xml:space="preserve">    ref_intext_proteus_nd: "[Proteus, N.D.](#proteus_nd)"</v>
      </c>
      <c r="T345" s="76" t="str">
        <f t="shared" si="38"/>
        <v xml:space="preserve">    ref_intext_proteus_nd: "Proteus, N.D."</v>
      </c>
      <c r="U345" s="76" t="str">
        <f t="shared" si="39"/>
        <v xml:space="preserve">    ref_bib_proteus_nd: "Proteus (N.D.). *Occupancy modelling - more than species presence/absence!* [Webpage]. &lt;https://www.proteus.co.nz/news-tips-and-tricks/occupancy-modelling-more-than-species-presenceabsence&gt;"</v>
      </c>
      <c r="V345" s="76"/>
    </row>
    <row r="346" spans="1:22" ht="15.75">
      <c r="A346" s="76"/>
      <c r="B346" s="90" t="b">
        <v>0</v>
      </c>
      <c r="C346" s="90" t="b">
        <v>0</v>
      </c>
      <c r="D346" s="90"/>
      <c r="E346" s="76" t="s">
        <v>2092</v>
      </c>
      <c r="F346" s="76" t="s">
        <v>2690</v>
      </c>
      <c r="G346" s="76" t="s">
        <v>2689</v>
      </c>
      <c r="H346" s="76" t="s">
        <v>2689</v>
      </c>
      <c r="I346" s="76" t="b">
        <v>1</v>
      </c>
      <c r="J346" s="78" t="s">
        <v>2688</v>
      </c>
      <c r="K346" s="77" t="str">
        <f t="shared" si="40"/>
        <v>[Proteus. (2019a, May 30). *Occupancy modelling - the difference between probability and proportion of units occupied* [Video]. YouTube. &lt;https://www.youtube.com/watch?v=zKQFY8W4ceU&gt;]{#proteus_2019a}&lt;br&gt;&lt;br&gt;</v>
      </c>
      <c r="L346" s="78" t="s">
        <v>4112</v>
      </c>
      <c r="M346" s="76" t="s">
        <v>4304</v>
      </c>
      <c r="N346" s="77" t="str">
        <f t="shared" si="41"/>
        <v>[Proteus. (2019a, May 30). &lt;i&gt;Occupancy modelling - the difference between probability and proportion of units occupied&lt;/i&gt; [Video]. YouTube. &lt;a target="_blank" href="https://www.youtube.com/watch?v=zKQFY8W4ceU"&gt;{https://www.youtube.com/watch?v=zKQFY8W4ceU}]{#proteus_2019a}&lt;br&gt;&lt;br&gt;</v>
      </c>
      <c r="O346" s="76" t="s">
        <v>2687</v>
      </c>
      <c r="P346" s="76" t="s">
        <v>1016</v>
      </c>
      <c r="Q346" s="76" t="str">
        <f t="shared" si="36"/>
        <v>{{ ref_intext_proteus_2019a }}</v>
      </c>
      <c r="R346" s="76" t="str">
        <f t="shared" si="37"/>
        <v>{{ ref_bib_proteus_2019a }}</v>
      </c>
      <c r="S346" s="76" t="str">
        <f t="shared" si="42"/>
        <v xml:space="preserve">    ref_intext_proteus_2019a: "[Proteus, 2019a](#proteus_2019a)"</v>
      </c>
      <c r="T346" s="76" t="str">
        <f t="shared" si="38"/>
        <v xml:space="preserve">    ref_intext_proteus_2019a: "Proteus, 2019a"</v>
      </c>
      <c r="U346" s="76" t="str">
        <f t="shared" si="39"/>
        <v xml:space="preserve">    ref_bib_proteus_2019a: "Proteus. (2019a, May 30). *Occupancy modelling - the difference between probability and proportion of units occupied* [Video]. YouTube. &lt;https://www.youtube.com/watch?v=zKQFY8W4ceU&gt;"</v>
      </c>
      <c r="V346" s="76"/>
    </row>
    <row r="347" spans="1:22" ht="15.75">
      <c r="A347" s="76"/>
      <c r="B347" s="90" t="b">
        <v>0</v>
      </c>
      <c r="C347" s="90" t="b">
        <v>0</v>
      </c>
      <c r="D347" s="90"/>
      <c r="E347" s="76" t="s">
        <v>2092</v>
      </c>
      <c r="F347" s="76" t="s">
        <v>2686</v>
      </c>
      <c r="G347" s="76" t="s">
        <v>2685</v>
      </c>
      <c r="H347" s="76" t="s">
        <v>2685</v>
      </c>
      <c r="I347" s="76" t="b">
        <v>1</v>
      </c>
      <c r="J347" s="78" t="s">
        <v>2684</v>
      </c>
      <c r="K347" s="77" t="str">
        <f t="shared" si="40"/>
        <v>[Proteus. (2019b, Aug 22). *Occupancy models - how many covariates can I include?* [Video]. YouTube. &lt;https://www.youtube.com/watch?v=tCh7rTu6fvQ&gt;]{#proteus_2019b}&lt;br&gt;&lt;br&gt;</v>
      </c>
      <c r="L347" s="78" t="s">
        <v>4112</v>
      </c>
      <c r="M347" s="76" t="s">
        <v>4305</v>
      </c>
      <c r="N347" s="77" t="str">
        <f t="shared" si="41"/>
        <v>[Proteus. (2019b, Aug 22). &lt;i&gt;Occupancy models - how many covariates can I include?&lt;/i&gt; [Video]. YouTube. &lt;a target="_blank" href="https://www.youtube.com/watch?v=tCh7rTu6fvQ"&gt;{https://www.youtube.com/watch?v=tCh7rTu6fvQ}]{#proteus_2019b}&lt;br&gt;&lt;br&gt;</v>
      </c>
      <c r="O347" s="76" t="s">
        <v>2683</v>
      </c>
      <c r="P347" s="76" t="s">
        <v>1016</v>
      </c>
      <c r="Q347" s="76" t="str">
        <f t="shared" si="36"/>
        <v>{{ ref_intext_proteus_2019b }}</v>
      </c>
      <c r="R347" s="76" t="str">
        <f t="shared" si="37"/>
        <v>{{ ref_bib_proteus_2019b }}</v>
      </c>
      <c r="S347" s="76" t="str">
        <f t="shared" si="42"/>
        <v xml:space="preserve">    ref_intext_proteus_2019b: "[Proteus, 2019b](#proteus_2019b)"</v>
      </c>
      <c r="T347" s="76" t="str">
        <f t="shared" si="38"/>
        <v xml:space="preserve">    ref_intext_proteus_2019b: "Proteus, 2019b"</v>
      </c>
      <c r="U347" s="76" t="str">
        <f t="shared" si="39"/>
        <v xml:space="preserve">    ref_bib_proteus_2019b: "Proteus. (2019b, Aug 22). *Occupancy models - how many covariates can I include?* [Video]. YouTube. &lt;https://www.youtube.com/watch?v=tCh7rTu6fvQ&gt;"</v>
      </c>
      <c r="V347" s="76"/>
    </row>
    <row r="348" spans="1:22" ht="15.75">
      <c r="A348" s="76"/>
      <c r="B348" s="90" t="b">
        <v>0</v>
      </c>
      <c r="C348" s="90" t="b">
        <v>0</v>
      </c>
      <c r="D348" s="90" t="b">
        <v>1</v>
      </c>
      <c r="E348" s="76" t="s">
        <v>2051</v>
      </c>
      <c r="F348" s="76" t="s">
        <v>2677</v>
      </c>
      <c r="G348" s="76" t="s">
        <v>2676</v>
      </c>
      <c r="H348" s="76" t="s">
        <v>2676</v>
      </c>
      <c r="I348" s="76" t="b">
        <v>1</v>
      </c>
      <c r="J348" s="78" t="s">
        <v>2675</v>
      </c>
      <c r="K348" s="77" t="str">
        <f t="shared" si="40"/>
        <v>[Pyron, M. (2010) Characterizing Communities. *Nature Education Knowledge, 3*(10):39. &lt;https://www.nature.com/scitable/knowledge/library/characterizing-communities-13241173/&gt;]{#pyron_2010}&lt;br&gt;&lt;br&gt;</v>
      </c>
      <c r="L348" s="78" t="s">
        <v>4112</v>
      </c>
      <c r="M348" s="76" t="s">
        <v>4306</v>
      </c>
      <c r="N348" s="77" t="str">
        <f t="shared" si="41"/>
        <v>[Pyron, M. (2010) Characterizing Communities. &lt;i&gt;Nature Education Knowledge, 3&lt;/i&gt;(10):39. &lt;a target="_blank" href="https://www.nature.com/scitable/knowledge/library/characterizing-communities-13241173/"&gt;{https://www.nature.com/scitable/knowledge/library/characterizing-communities-13241173/}]{#pyron_2010}&lt;br&gt;&lt;br&gt;</v>
      </c>
      <c r="O348" s="76" t="s">
        <v>2674</v>
      </c>
      <c r="P348" s="76" t="s">
        <v>1016</v>
      </c>
      <c r="Q348" s="76" t="str">
        <f t="shared" si="36"/>
        <v>{{ ref_intext_pyron_2010 }}</v>
      </c>
      <c r="R348" s="76" t="str">
        <f t="shared" si="37"/>
        <v>{{ ref_bib_pyron_2010 }}</v>
      </c>
      <c r="S348" s="76" t="str">
        <f t="shared" si="42"/>
        <v xml:space="preserve">    ref_intext_pyron_2010: "[Pyron, 2010](#pyron_2010)"</v>
      </c>
      <c r="T348" s="76" t="str">
        <f t="shared" si="38"/>
        <v xml:space="preserve">    ref_intext_pyron_2010: "Pyron, 2010"</v>
      </c>
      <c r="U348" s="76" t="str">
        <f t="shared" si="39"/>
        <v xml:space="preserve">    ref_bib_pyron_2010: "Pyron, M. (2010) Characterizing Communities. *Nature Education Knowledge, 3*(10):39. &lt;https://www.nature.com/scitable/knowledge/library/characterizing-communities-13241173/&gt;"</v>
      </c>
      <c r="V348" s="76"/>
    </row>
    <row r="349" spans="1:22" ht="15.75">
      <c r="A349" s="76"/>
      <c r="B349" s="90" t="b">
        <v>1</v>
      </c>
      <c r="C349" s="90" t="b">
        <v>0</v>
      </c>
      <c r="D349" s="90" t="b">
        <v>1</v>
      </c>
      <c r="E349" s="76" t="s">
        <v>2051</v>
      </c>
      <c r="F349" s="76" t="s">
        <v>2673</v>
      </c>
      <c r="G349" s="76" t="s">
        <v>2672</v>
      </c>
      <c r="H349" s="76" t="s">
        <v>2672</v>
      </c>
      <c r="I349" s="76" t="b">
        <v>1</v>
      </c>
      <c r="J349" s="78" t="s">
        <v>2671</v>
      </c>
      <c r="K349" s="77" t="str">
        <f t="shared" si="40"/>
        <v>[Ramage,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&lt;https://www.jstor.org/stable/23525262&gt;]{#ramage_et_al_2013}&lt;br&gt;&lt;br&gt;</v>
      </c>
      <c r="L349" s="78" t="s">
        <v>4112</v>
      </c>
      <c r="M349" s="76" t="s">
        <v>4307</v>
      </c>
      <c r="N349" s="77" t="str">
        <f t="shared" si="41"/>
        <v>[Ramage, B. S., Sheil, D., Salim, H. M. W., Fletcher, C., Mustafa, N. -Z. A., Luruthusamay, J. C., Harrison, R. D., Butod, E., Dzulkiply, A. D., Kassim, A. R., &amp; Potts, M. D. (2013). Pseudoreplication in tropical forests and the resulting effects on biodiversity conservation. &lt;i&gt;Conservation Biology, 27&lt;/i&gt;(2), 364-372. &lt;a target="_blank" href="https://www.jstor.org/stable/23525262"&gt;{https://www.jstor.org/stable/23525262}]{#ramage_et_al_2013}&lt;br&gt;&lt;br&gt;</v>
      </c>
      <c r="O349" s="76" t="s">
        <v>2670</v>
      </c>
      <c r="P349" s="76" t="s">
        <v>1016</v>
      </c>
      <c r="Q349" s="76" t="str">
        <f t="shared" si="36"/>
        <v>{{ ref_intext_ramage_et_al_2013 }}</v>
      </c>
      <c r="R349" s="76" t="str">
        <f t="shared" si="37"/>
        <v>{{ ref_bib_ramage_et_al_2013 }}</v>
      </c>
      <c r="S349" s="76" t="str">
        <f t="shared" si="42"/>
        <v xml:space="preserve">    ref_intext_ramage_et_al_2013: "[Ramage et al., 2013](#ramage_et_al_2013)"</v>
      </c>
      <c r="T349" s="76" t="str">
        <f t="shared" si="38"/>
        <v xml:space="preserve">    ref_intext_ramage_et_al_2013: "Ramage et al., 2013"</v>
      </c>
      <c r="U349" s="76" t="str">
        <f t="shared" si="39"/>
        <v xml:space="preserve">    ref_bib_ramage_et_al_2013: "Ramage, B. S., Sheil, D., Salim, H. M. W., Fletcher, C., Mustafa, N. -Z. A., Luruthusamay, J. C., Harrison, R. D., Butod, E., Dzulkiply, A. D., Kassim, A. R., &amp; Potts, M. D. (2013). Pseudoreplication in tropical forests and the resulting effects on biodiversity conservation. *Conservation Biology, 27*(2), 364-372. &lt;https://www.jstor.org/stable/23525262&gt;"</v>
      </c>
      <c r="V349" s="76"/>
    </row>
    <row r="350" spans="1:22" ht="15.75">
      <c r="A350" s="76"/>
      <c r="B350" s="90" t="b">
        <v>1</v>
      </c>
      <c r="C350" s="90" t="b">
        <v>0</v>
      </c>
      <c r="D350" s="90" t="b">
        <v>0</v>
      </c>
      <c r="E350" s="76" t="s">
        <v>2051</v>
      </c>
      <c r="F350" s="76" t="s">
        <v>2669</v>
      </c>
      <c r="G350" s="76" t="s">
        <v>2668</v>
      </c>
      <c r="H350" s="76" t="s">
        <v>2668</v>
      </c>
      <c r="I350" s="76" t="b">
        <v>1</v>
      </c>
      <c r="J350" s="78" t="s">
        <v>2667</v>
      </c>
      <c r="K350" s="77" t="str">
        <f t="shared" si="40"/>
        <v>[Randler, C., &amp; Kalb, N. (2018). Distance and size matters: A comparison of six wildlife camera traps and their usefulness for wild birds. *Ecology and Evolution*, 1-13. &lt;https://onlinelibrary.wiley.com/doi/pdf/10.1002/ece3.4240&gt;]{#randler_kalb_2018}&lt;br&gt;&lt;br&gt;</v>
      </c>
      <c r="L350" s="78" t="s">
        <v>4112</v>
      </c>
      <c r="M350" s="76" t="s">
        <v>4308</v>
      </c>
      <c r="N350" s="77" t="str">
        <f t="shared" si="41"/>
        <v>[Randler, C., &amp; Kalb, N. (2018). Distance and size matters: A comparison of six wildlife camera traps and their usefulness for wild birds. &lt;i&gt;Ecology and Evolution&lt;/i&gt;, 1-13. &lt;a target="_blank" href="https://onlinelibrary.wiley.com/doi/pdf/10.1002/ece3.4240"&gt;{https://onlinelibrary.wiley.com/doi/pdf/10.1002/ece3.4240}]{#randler_kalb_2018}&lt;br&gt;&lt;br&gt;</v>
      </c>
      <c r="O350" s="76" t="s">
        <v>2666</v>
      </c>
      <c r="P350" s="76" t="s">
        <v>1016</v>
      </c>
      <c r="Q350" s="76" t="str">
        <f t="shared" si="36"/>
        <v>{{ ref_intext_randler_kalb_2018 }}</v>
      </c>
      <c r="R350" s="76" t="str">
        <f t="shared" si="37"/>
        <v>{{ ref_bib_randler_kalb_2018 }}</v>
      </c>
      <c r="S350" s="76" t="str">
        <f t="shared" si="42"/>
        <v xml:space="preserve">    ref_intext_randler_kalb_2018: "[Randler &amp; Kalb, 2018](#randler_kalb_2018)"</v>
      </c>
      <c r="T350" s="76" t="str">
        <f t="shared" si="38"/>
        <v xml:space="preserve">    ref_intext_randler_kalb_2018: "Randler &amp; Kalb, 2018"</v>
      </c>
      <c r="U350" s="76" t="str">
        <f t="shared" si="39"/>
        <v xml:space="preserve">    ref_bib_randler_kalb_2018: "Randler, C., &amp; Kalb, N. (2018). Distance and size matters: A comparison of six wildlife camera traps and their usefulness for wild birds. *Ecology and Evolution*, 1-13. &lt;https://onlinelibrary.wiley.com/doi/pdf/10.1002/ece3.4240&gt;"</v>
      </c>
      <c r="V350" s="76"/>
    </row>
    <row r="351" spans="1:22" ht="15.75">
      <c r="A351" s="76"/>
      <c r="B351" s="90" t="b">
        <v>1</v>
      </c>
      <c r="C351" s="90" t="b">
        <v>0</v>
      </c>
      <c r="D351" s="90" t="b">
        <v>0</v>
      </c>
      <c r="E351" s="76" t="s">
        <v>2628</v>
      </c>
      <c r="F351" s="76" t="s">
        <v>2653</v>
      </c>
      <c r="G351" s="76" t="s">
        <v>2652</v>
      </c>
      <c r="H351" s="76" t="s">
        <v>2652</v>
      </c>
      <c r="I351" s="76" t="b">
        <v>1</v>
      </c>
      <c r="J351" s="78" t="s">
        <v>2651</v>
      </c>
      <c r="K351" s="77" t="str">
        <f t="shared" si="40"/>
        <v>[Reconyx Inc. (2018). *Hyperfire Professional/Outdoor Instruction Manual*. Holmen, WI, USA. &lt;https://www.reconyx.com/img/file/HyperFire_2_User_Guide_2018_07_05_v5.pdf&gt;]{#reconyx_inc_2018}&lt;br&gt;&lt;br&gt;</v>
      </c>
      <c r="L351" s="78" t="s">
        <v>4112</v>
      </c>
      <c r="M351" s="76" t="s">
        <v>4309</v>
      </c>
      <c r="N351" s="77" t="str">
        <f t="shared" si="41"/>
        <v>[Reconyx Inc. (2018). &lt;i&gt;Hyperfire Professional/Outdoor Instruction Manual&lt;/i&gt;. Holmen, WI, USA. &lt;a target="_blank" href="https://www.reconyx.com/img/file/HyperFire_2_User_Guide_2018_07_05_v5.pdf"&gt;{https://www.reconyx.com/img/file/HyperFire_2_User_Guide_2018_07_05_v5.pdf}]{#reconyx_inc_2018}&lt;br&gt;&lt;br&gt;</v>
      </c>
      <c r="O351" s="76" t="s">
        <v>2650</v>
      </c>
      <c r="P351" s="76" t="s">
        <v>1016</v>
      </c>
      <c r="Q351" s="76" t="str">
        <f t="shared" si="36"/>
        <v>{{ ref_intext_reconyx_inc_2018 }}</v>
      </c>
      <c r="R351" s="76" t="str">
        <f t="shared" si="37"/>
        <v>{{ ref_bib_reconyx_inc_2018 }}</v>
      </c>
      <c r="S351" s="76" t="str">
        <f t="shared" si="42"/>
        <v xml:space="preserve">    ref_intext_reconyx_inc_2018: "[Reconyx Inc., 2018](#reconyx_inc_2018)"</v>
      </c>
      <c r="T351" s="76" t="str">
        <f t="shared" si="38"/>
        <v xml:space="preserve">    ref_intext_reconyx_inc_2018: "Reconyx Inc., 2018"</v>
      </c>
      <c r="U351" s="76" t="str">
        <f t="shared" si="39"/>
        <v xml:space="preserve">    ref_bib_reconyx_inc_2018: "Reconyx Inc. (2018). *Hyperfire Professional/Outdoor Instruction Manual*. Holmen, WI, USA. &lt;https://www.reconyx.com/img/file/HyperFire_2_User_Guide_2018_07_05_v5.pdf&gt;"</v>
      </c>
      <c r="V351" s="76"/>
    </row>
    <row r="352" spans="1:22" ht="15.75">
      <c r="A352" s="76"/>
      <c r="B352" s="90" t="b">
        <v>0</v>
      </c>
      <c r="C352" s="90" t="b">
        <v>0</v>
      </c>
      <c r="D352" s="90" t="b">
        <v>1</v>
      </c>
      <c r="E352" s="76" t="s">
        <v>2051</v>
      </c>
      <c r="F352" s="76" t="s">
        <v>2649</v>
      </c>
      <c r="G352" s="76" t="s">
        <v>2648</v>
      </c>
      <c r="H352" s="76" t="s">
        <v>2648</v>
      </c>
      <c r="I352" s="76" t="b">
        <v>1</v>
      </c>
      <c r="J352" s="78" t="s">
        <v>2647</v>
      </c>
      <c r="K352" s="77" t="str">
        <f t="shared" si="40"/>
        <v>[Rendall,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&lt;https://doi.org/10.1111/emr.12444&gt;]{#rendall_et_al_2021}&lt;br&gt;&lt;br&gt;</v>
      </c>
      <c r="L352" s="78" t="s">
        <v>4112</v>
      </c>
      <c r="M352" s="76" t="s">
        <v>4310</v>
      </c>
      <c r="N352" s="77" t="str">
        <f t="shared" si="41"/>
        <v>[Rendall, A. R., White, J. G., Cooke, R., Whisson, D. A., Schneider, T., Beilharz, L., Poelsma, E., Ryeland, J., &amp; Weston, M. A. (2021). Taking the bait: The influence of attractants and microhabitat on detections of fauna by remote‐sensing cameras. &lt;i&gt;Ecological Management &amp; Restoration, 22&lt;/i&gt;(1), 72-79. &lt;a target="_blank" href="https://doi.org/10.1111/emr.12444"&gt;{https://doi.org/10.1111/emr.12444}]{#rendall_et_al_2021}&lt;br&gt;&lt;br&gt;</v>
      </c>
      <c r="O352" s="76" t="s">
        <v>2646</v>
      </c>
      <c r="P352" s="76" t="s">
        <v>1016</v>
      </c>
      <c r="Q352" s="76" t="str">
        <f t="shared" si="36"/>
        <v>{{ ref_intext_rendall_et_al_2021 }}</v>
      </c>
      <c r="R352" s="76" t="str">
        <f t="shared" si="37"/>
        <v>{{ ref_bib_rendall_et_al_2021 }}</v>
      </c>
      <c r="S352" s="76" t="str">
        <f t="shared" si="42"/>
        <v xml:space="preserve">    ref_intext_rendall_et_al_2021: "[Rendall et al., 2021](#rendall_et_al_2021)"</v>
      </c>
      <c r="T352" s="76" t="str">
        <f t="shared" si="38"/>
        <v xml:space="preserve">    ref_intext_rendall_et_al_2021: "Rendall et al., 2021"</v>
      </c>
      <c r="U352" s="76" t="str">
        <f t="shared" si="39"/>
        <v xml:space="preserve">    ref_bib_rendall_et_al_2021: "Rendall, A. R., White, J. G., Cooke, R., Whisson, D. A., Schneider, T., Beilharz, L., Poelsma, E., Ryeland, J., &amp; Weston, M. A. (2021). Taking the bait: The influence of attractants and microhabitat on detections of fauna by remote‐sensing cameras. *Ecological Management &amp; Restoration, 22*(1), 72-79. &lt;https://doi.org/10.1111/emr.12444&gt;"</v>
      </c>
      <c r="V352" s="76"/>
    </row>
    <row r="353" spans="1:22" ht="15.75">
      <c r="A353" s="76"/>
      <c r="B353" s="90" t="b">
        <v>1</v>
      </c>
      <c r="C353" s="90" t="b">
        <v>1</v>
      </c>
      <c r="D353" s="90" t="b">
        <v>0</v>
      </c>
      <c r="E353" s="76" t="s">
        <v>2628</v>
      </c>
      <c r="F353" s="76" t="s">
        <v>2627</v>
      </c>
      <c r="G353" s="76" t="s">
        <v>2626</v>
      </c>
      <c r="H353" s="76" t="s">
        <v>2626</v>
      </c>
      <c r="I353" s="76" t="b">
        <v>1</v>
      </c>
      <c r="J353" s="78" t="s">
        <v>2625</v>
      </c>
      <c r="K353" s="77" t="str">
        <f t="shared" si="40"/>
        <v>[Resources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&lt;https://www2.gov.bc.ca/assets/download/DABCE3A5C7934410A8307285070C24EA&gt;]{#risc_2019}&lt;br&gt;&lt;br&gt;</v>
      </c>
      <c r="L353" s="78" t="s">
        <v>4112</v>
      </c>
      <c r="M353" s="76" t="s">
        <v>4311</v>
      </c>
      <c r="N353" s="77" t="str">
        <f t="shared" si="41"/>
        <v>[Resources Information Standards Committee [RISC]. (2019). &lt;i&gt;Camera trap Metadata Protocol: Standards for Components of British Columbia’s Biodiversity No. 44&lt;/i&gt;. Province of British Columbia Knowledge Management Branch, Ministry of Environment and Climate Change Strategy, and Ministry of Forests, Lands, Natural Resource Operations and Rural Development. Victoria, B. C. &lt;a target="_blank" href="https://www2.gov.bc.ca/assets/download/DABCE3A5C7934410A8307285070C24EA"&gt;{https://www2.gov.bc.ca/assets/download/DABCE3A5C7934410A8307285070C24EA}]{#risc_2019}&lt;br&gt;&lt;br&gt;</v>
      </c>
      <c r="O353" s="76" t="s">
        <v>2624</v>
      </c>
      <c r="P353" s="76" t="s">
        <v>1016</v>
      </c>
      <c r="Q353" s="76" t="str">
        <f t="shared" si="36"/>
        <v>{{ ref_intext_risc_2019 }}</v>
      </c>
      <c r="R353" s="76" t="str">
        <f t="shared" si="37"/>
        <v>{{ ref_bib_risc_2019 }}</v>
      </c>
      <c r="S353" s="76" t="str">
        <f t="shared" si="42"/>
        <v xml:space="preserve">    ref_intext_risc_2019: "[Resources Information Standards Committee [RISC], 2019](#risc_2019)"</v>
      </c>
      <c r="T353" s="76" t="str">
        <f t="shared" si="38"/>
        <v xml:space="preserve">    ref_intext_risc_2019: "Resources Information Standards Committee [RISC], 2019"</v>
      </c>
      <c r="U353" s="76" t="str">
        <f t="shared" si="39"/>
        <v xml:space="preserve">    ref_bib_risc_2019: "Resources Information Standards Committee [RISC]. (2019). *Camera trap Metadata Protocol: Standards for Components of British Columbia’s Biodiversity No. 44*. Province of British Columbia Knowledge Management Branch, Ministry of Environment and Climate Change Strategy, and Ministry of Forests, Lands, Natural Resource Operations and Rural Development. Victoria, B. C. &lt;https://www2.gov.bc.ca/assets/download/DABCE3A5C7934410A8307285070C24EA&gt;"</v>
      </c>
      <c r="V353" s="76"/>
    </row>
    <row r="354" spans="1:22" ht="15.75">
      <c r="A354" s="76"/>
      <c r="B354" s="90" t="b">
        <v>1</v>
      </c>
      <c r="C354" s="90" t="b">
        <v>0</v>
      </c>
      <c r="D354" s="90" t="b">
        <v>0</v>
      </c>
      <c r="E354" s="76" t="s">
        <v>2051</v>
      </c>
      <c r="F354" s="76" t="s">
        <v>2645</v>
      </c>
      <c r="G354" s="76" t="s">
        <v>2644</v>
      </c>
      <c r="H354" s="76" t="s">
        <v>2644</v>
      </c>
      <c r="I354" s="76" t="b">
        <v>1</v>
      </c>
      <c r="J354" s="78" t="s">
        <v>2643</v>
      </c>
      <c r="K354" s="77" t="str">
        <f t="shared" si="40"/>
        <v>[Rich,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&lt;https://doi.org/10.1644/13-mamm-a-126&gt;]{#rich_et_al_2014}&lt;br&gt;&lt;br&gt;</v>
      </c>
      <c r="L354" s="78" t="s">
        <v>4112</v>
      </c>
      <c r="M354" s="76" t="s">
        <v>4312</v>
      </c>
      <c r="N354" s="77" t="str">
        <f t="shared" si="41"/>
        <v>[Rich, L. N., Kelly, M. J., Sollmann, R., Noss, A. J., Maffei, L., Arispe, R. L., Paviolo, A., De Angelo, C. D., Di Blanco, Y. E., &amp; Di Bitetti, M. S. (2014).comparing capture-recapture, mark-resight, and spatial mark-resight models for estimating puma densities via camera traps. &lt;i&gt;Journal of Mammalogy, 95&lt;/i&gt;(2), 382-391. &lt;a target="_blank" href="https://doi.org/10.1644/13-mamm-a-126"&gt;{https://doi.org/10.1644/13-mamm-a-126}]{#rich_et_al_2014}&lt;br&gt;&lt;br&gt;</v>
      </c>
      <c r="O354" s="76" t="s">
        <v>2642</v>
      </c>
      <c r="P354" s="76" t="s">
        <v>1016</v>
      </c>
      <c r="Q354" s="76" t="str">
        <f t="shared" si="36"/>
        <v>{{ ref_intext_rich_et_al_2014 }}</v>
      </c>
      <c r="R354" s="76" t="str">
        <f t="shared" si="37"/>
        <v>{{ ref_bib_rich_et_al_2014 }}</v>
      </c>
      <c r="S354" s="76" t="str">
        <f t="shared" si="42"/>
        <v xml:space="preserve">    ref_intext_rich_et_al_2014: "[Rich et al., 2014](#rich_et_al_2014)"</v>
      </c>
      <c r="T354" s="76" t="str">
        <f t="shared" si="38"/>
        <v xml:space="preserve">    ref_intext_rich_et_al_2014: "Rich et al., 2014"</v>
      </c>
      <c r="U354" s="76" t="str">
        <f t="shared" si="39"/>
        <v xml:space="preserve">    ref_bib_rich_et_al_2014: "Rich, L. N., Kelly, M. J., Sollmann, R., Noss, A. J., Maffei, L., Arispe, R. L., Paviolo, A., De Angelo, C. D., Di Blanco, Y. E., &amp; Di Bitetti, M. S. (2014).comparing capture-recapture, mark-resight, and spatial mark-resight models for estimating puma densities via camera traps. *Journal of Mammalogy, 95*(2), 382-391. &lt;https://doi.org/10.1644/13-mamm-a-126&gt;"</v>
      </c>
      <c r="V354" s="76"/>
    </row>
    <row r="355" spans="1:22" ht="15.75">
      <c r="A355" s="76"/>
      <c r="B355" s="90" t="b">
        <v>1</v>
      </c>
      <c r="C355" s="90" t="b">
        <v>0</v>
      </c>
      <c r="D355" s="90" t="b">
        <v>0</v>
      </c>
      <c r="E355" s="76" t="s">
        <v>2051</v>
      </c>
      <c r="F355" s="76" t="s">
        <v>2641</v>
      </c>
      <c r="G355" s="76" t="s">
        <v>2640</v>
      </c>
      <c r="H355" s="76" t="s">
        <v>2640</v>
      </c>
      <c r="I355" s="76" t="b">
        <v>1</v>
      </c>
      <c r="J355" s="78" t="s">
        <v>2639</v>
      </c>
      <c r="K355" s="77" t="str">
        <f t="shared" si="40"/>
        <v>[Ridout, M. S., &amp; Linkie, M. (2009). Estimating overlap of daily activity patterns from camera trap data. *Journal of Agricultural, Biological, and Environmental Statistics, 14*(3), 322-337. &lt;https://doi.org/10.1198/jabes.2009.08038&gt;]{#ridout_linkie_2009}&lt;br&gt;&lt;br&gt;</v>
      </c>
      <c r="L355" s="78" t="s">
        <v>4112</v>
      </c>
      <c r="M355" s="76" t="s">
        <v>4313</v>
      </c>
      <c r="N355" s="77" t="str">
        <f t="shared" si="41"/>
        <v>[Ridout, M. S., &amp; Linkie, M. (2009). Estimating overlap of daily activity patterns from camera trap data. &lt;i&gt;Journal of Agricultural, Biological, and Environmental Statistics, 14&lt;/i&gt;(3), 322-337. &lt;a target="_blank" href="https://doi.org/10.1198/jabes.2009.08038"&gt;{https://doi.org/10.1198/jabes.2009.08038}]{#ridout_linkie_2009}&lt;br&gt;&lt;br&gt;</v>
      </c>
      <c r="O355" s="76" t="s">
        <v>2638</v>
      </c>
      <c r="P355" s="76" t="s">
        <v>1016</v>
      </c>
      <c r="Q355" s="76" t="str">
        <f t="shared" si="36"/>
        <v>{{ ref_intext_ridout_linkie_2009 }}</v>
      </c>
      <c r="R355" s="76" t="str">
        <f t="shared" si="37"/>
        <v>{{ ref_bib_ridout_linkie_2009 }}</v>
      </c>
      <c r="S355" s="76" t="str">
        <f t="shared" si="42"/>
        <v xml:space="preserve">    ref_intext_ridout_linkie_2009: "[Ridout &amp; Linkie, 2009](#ridout_linkie_2009)"</v>
      </c>
      <c r="T355" s="76" t="str">
        <f t="shared" si="38"/>
        <v xml:space="preserve">    ref_intext_ridout_linkie_2009: "Ridout &amp; Linkie, 2009"</v>
      </c>
      <c r="U355" s="76" t="str">
        <f t="shared" si="39"/>
        <v xml:space="preserve">    ref_bib_ridout_linkie_2009: "Ridout, M. S., &amp; Linkie, M. (2009). Estimating overlap of daily activity patterns from camera trap data. *Journal of Agricultural, Biological, and Environmental Statistics, 14*(3), 322-337. &lt;https://doi.org/10.1198/jabes.2009.08038&gt;"</v>
      </c>
      <c r="V355" s="76"/>
    </row>
    <row r="356" spans="1:22" ht="15.75">
      <c r="A356" s="76"/>
      <c r="B356" s="90" t="b">
        <v>0</v>
      </c>
      <c r="C356" s="90" t="b">
        <v>0</v>
      </c>
      <c r="D356" s="90"/>
      <c r="E356" s="76" t="s">
        <v>2092</v>
      </c>
      <c r="F356" s="76" t="s">
        <v>2637</v>
      </c>
      <c r="G356" s="76" t="s">
        <v>2636</v>
      </c>
      <c r="H356" s="76" t="s">
        <v>2631</v>
      </c>
      <c r="I356" s="76" t="b">
        <v>1</v>
      </c>
      <c r="J356" s="78" t="s">
        <v>2635</v>
      </c>
      <c r="K356" s="77" t="str">
        <f t="shared" si="40"/>
        <v>[Riffomonas Project (2022a, Mar 17). *Using vegan to calculate alpha diversity metrics within the tidyverse in R (CC196)* [Video]. YouTube. &lt;https://www.youtube.com/watch?v=wq1SXGQYgCs&gt;]{#riffomonas_project_2022a}&lt;br&gt;&lt;br&gt;</v>
      </c>
      <c r="L356" s="78" t="s">
        <v>4112</v>
      </c>
      <c r="M356" s="76" t="s">
        <v>4314</v>
      </c>
      <c r="N356" s="77" t="str">
        <f t="shared" si="41"/>
        <v>[Riffomonas Project (2022a, Mar 17). &lt;i&gt;Using vegan to calculate alpha diversity metrics within the tidyverse in R (CC196)&lt;/i&gt; [Video]. YouTube. &lt;a target="_blank" href="https://www.youtube.com/watch?v=wq1SXGQYgCs"&gt;{https://www.youtube.com/watch?v=wq1SXGQYgCs}]{#riffomonas_project_2022a}&lt;br&gt;&lt;br&gt;</v>
      </c>
      <c r="O356" s="76" t="s">
        <v>2634</v>
      </c>
      <c r="P356" s="76" t="s">
        <v>1016</v>
      </c>
      <c r="Q356" s="76" t="str">
        <f t="shared" si="36"/>
        <v>{{ ref_intext_riffomonas_project_2022a }}</v>
      </c>
      <c r="R356" s="76" t="str">
        <f t="shared" si="37"/>
        <v>{{ ref_bib_riffomonas_project_2022a }}</v>
      </c>
      <c r="S356" s="76" t="str">
        <f t="shared" si="42"/>
        <v xml:space="preserve">    ref_intext_riffomonas_project_2022a: "[Riffomonas Project, 2022a](#riffomonas_project_2022a)"</v>
      </c>
      <c r="T356" s="76" t="str">
        <f t="shared" si="38"/>
        <v xml:space="preserve">    ref_intext_riffomonas_project_2022a: "Riffomonas Project, 2022a"</v>
      </c>
      <c r="U356" s="76" t="str">
        <f t="shared" si="39"/>
        <v xml:space="preserve">    ref_bib_riffomonas_project_2022a: "Riffomonas Project (2022a, Mar 17). *Using vegan to calculate alpha diversity metrics within the tidyverse in R (CC196)* [Video]. YouTube. &lt;https://www.youtube.com/watch?v=wq1SXGQYgCs&gt;"</v>
      </c>
      <c r="V356" s="76"/>
    </row>
    <row r="357" spans="1:22" ht="15.75">
      <c r="A357" s="76"/>
      <c r="B357" s="90" t="b">
        <v>0</v>
      </c>
      <c r="C357" s="90" t="b">
        <v>0</v>
      </c>
      <c r="D357" s="90"/>
      <c r="E357" s="76" t="s">
        <v>2092</v>
      </c>
      <c r="F357" s="76" t="s">
        <v>2633</v>
      </c>
      <c r="G357" s="76" t="s">
        <v>2632</v>
      </c>
      <c r="H357" s="76" t="s">
        <v>2631</v>
      </c>
      <c r="I357" s="76" t="b">
        <v>1</v>
      </c>
      <c r="J357" s="78" t="s">
        <v>2630</v>
      </c>
      <c r="K357" s="77" t="str">
        <f t="shared" si="40"/>
        <v>[Riffomonas Project (2022b, Mar 24). *Generating a rarefaction curve from collector's curves in R within the tidyverse (CC198)* [Video]. YouTube. &lt;https://www.youtube.com/watch?v=ywHVb0Q-qsM&gt;]{#riffomonas_project_2022b}&lt;br&gt;&lt;br&gt;</v>
      </c>
      <c r="L357" s="78" t="s">
        <v>4112</v>
      </c>
      <c r="M357" s="76" t="s">
        <v>4315</v>
      </c>
      <c r="N357" s="77" t="str">
        <f t="shared" si="41"/>
        <v>[Riffomonas Project (2022b, Mar 24). &lt;i&gt;Generating a rarefaction curve from collector's curves in R within the tidyverse (CC198)&lt;/i&gt; [Video]. YouTube. &lt;a target="_blank" href="https://www.youtube.com/watch?v=ywHVb0Q-qsM"&gt;{https://www.youtube.com/watch?v=ywHVb0Q-qsM}]{#riffomonas_project_2022b}&lt;br&gt;&lt;br&gt;</v>
      </c>
      <c r="O357" s="76" t="s">
        <v>2629</v>
      </c>
      <c r="P357" s="76" t="s">
        <v>1016</v>
      </c>
      <c r="Q357" s="76" t="str">
        <f t="shared" si="36"/>
        <v>{{ ref_intext_riffomonas_project_2022b }}</v>
      </c>
      <c r="R357" s="76" t="str">
        <f t="shared" si="37"/>
        <v>{{ ref_bib_riffomonas_project_2022b }}</v>
      </c>
      <c r="S357" s="76" t="str">
        <f t="shared" si="42"/>
        <v xml:space="preserve">    ref_intext_riffomonas_project_2022b: "[Riffomonas Project, 2022b](#riffomonas_project_2022b)"</v>
      </c>
      <c r="T357" s="76" t="str">
        <f t="shared" si="38"/>
        <v xml:space="preserve">    ref_intext_riffomonas_project_2022b: "Riffomonas Project, 2022b"</v>
      </c>
      <c r="U357" s="76" t="str">
        <f t="shared" si="39"/>
        <v xml:space="preserve">    ref_bib_riffomonas_project_2022b: "Riffomonas Project (2022b, Mar 24). *Generating a rarefaction curve from collector's curves in R within the tidyverse (CC198)* [Video]. YouTube. &lt;https://www.youtube.com/watch?v=ywHVb0Q-qsM&gt;"</v>
      </c>
      <c r="V357" s="76"/>
    </row>
    <row r="358" spans="1:22" ht="15.75">
      <c r="A358" s="76"/>
      <c r="B358" s="90" t="b">
        <v>0</v>
      </c>
      <c r="C358" s="90" t="b">
        <v>0</v>
      </c>
      <c r="D358" s="90"/>
      <c r="E358" s="76" t="s">
        <v>2092</v>
      </c>
      <c r="F358" s="76" t="s">
        <v>2623</v>
      </c>
      <c r="G358" s="76" t="s">
        <v>2622</v>
      </c>
      <c r="H358" s="76" t="s">
        <v>2622</v>
      </c>
      <c r="I358" s="76" t="b">
        <v>1</v>
      </c>
      <c r="J358" s="78" t="s">
        <v>2621</v>
      </c>
      <c r="K358" s="77" t="str">
        <f t="shared" si="40"/>
        <v>[Rob K Statistics (2018, Oct 16). *Species Accumulation Curves* [Video]. YouTube. &lt;https://www.youtube.com/watch?v=Jj7LYrU_6RA&amp;t=3s&gt;]{#rk_stats_2018}&lt;br&gt;&lt;br&gt;</v>
      </c>
      <c r="L358" s="78" t="s">
        <v>4112</v>
      </c>
      <c r="M358" s="76" t="s">
        <v>4316</v>
      </c>
      <c r="N358" s="77" t="str">
        <f t="shared" si="41"/>
        <v>[Rob K Statistics (2018, Oct 16). &lt;i&gt;Species Accumulation Curves.&lt;/i&gt; [Video]. YouTube. &lt;a target="_blank" href="https://www.youtube.com/watch?v=Jj7LYrU_6RA&amp;t=3s"&gt;{https://www.youtube.com/watch?v=Jj7LYrU_6RA&amp;t=3s}]{#rk_stats_2018}&lt;br&gt;&lt;br&gt;</v>
      </c>
      <c r="O358" s="76" t="s">
        <v>2620</v>
      </c>
      <c r="P358" s="76" t="s">
        <v>1016</v>
      </c>
      <c r="Q358" s="76" t="str">
        <f t="shared" si="36"/>
        <v>{{ ref_intext_rk_stats_2018 }}</v>
      </c>
      <c r="R358" s="76" t="str">
        <f t="shared" si="37"/>
        <v>{{ ref_bib_rk_stats_2018 }}</v>
      </c>
      <c r="S358" s="76" t="str">
        <f t="shared" si="42"/>
        <v xml:space="preserve">    ref_intext_rk_stats_2018: "[Rob K Statistics, 2018](#rk_stats_2018)"</v>
      </c>
      <c r="T358" s="76" t="str">
        <f t="shared" si="38"/>
        <v xml:space="preserve">    ref_intext_rk_stats_2018: "Rob K Statistics, 2018"</v>
      </c>
      <c r="U358" s="76" t="str">
        <f t="shared" si="39"/>
        <v xml:space="preserve">    ref_bib_rk_stats_2018: "Rob K Statistics (2018, Oct 16). *Species Accumulation Curves* [Video]. YouTube. &lt;https://www.youtube.com/watch?v=Jj7LYrU_6RA&amp;t=3s&gt;"</v>
      </c>
      <c r="V358" s="76"/>
    </row>
    <row r="359" spans="1:22" ht="15.75">
      <c r="A359" s="76"/>
      <c r="B359" s="90" t="b">
        <v>1</v>
      </c>
      <c r="C359" s="90" t="b">
        <v>0</v>
      </c>
      <c r="D359" s="90" t="b">
        <v>0</v>
      </c>
      <c r="E359" s="76" t="s">
        <v>2051</v>
      </c>
      <c r="F359" s="76" t="s">
        <v>2619</v>
      </c>
      <c r="G359" s="76" t="s">
        <v>2618</v>
      </c>
      <c r="H359" s="76" t="s">
        <v>2618</v>
      </c>
      <c r="I359" s="76" t="b">
        <v>1</v>
      </c>
      <c r="J359" s="78" t="s">
        <v>2617</v>
      </c>
      <c r="K359" s="77" t="str">
        <f t="shared" si="40"/>
        <v>[Robinson, S. G., Weithman, C. E., Bellman, H. A., Prisley, S. P., Fraser, J. D., Catlin, D. H., &amp; Karpanty, S. M. (2020). Assessing Error in Locations of Conspicuous Wildlife Using Handheld GPS Units and Location Offset Methods. *Wildlife Society Bulletin, 44*(1), 163-172. &lt;https://doi.org/10.1002/wsb.1055&gt;]{#robinson_et_al_2020}&lt;br&gt;&lt;br&gt;</v>
      </c>
      <c r="L359" s="78" t="s">
        <v>4112</v>
      </c>
      <c r="M359" s="76" t="s">
        <v>4317</v>
      </c>
      <c r="N359" s="77" t="str">
        <f t="shared" si="41"/>
        <v>[Robinson, S. G., Weithman, C. E., Bellman, H. A., Prisley, S. P., Fraser, J. D., Catlin, D. H., &amp; Karpanty, S. M. (2020). Assessing Error in Locations of Conspicuous Wildlife Using Handheld GPS Units and Location Offset Methods. &lt;i&gt;Wildlife Society Bulletin, 44&lt;/i&gt;(1), 163-172. &lt;a target="_blank" href="https://doi.org/10.1002/wsb.1055"&gt;{https://doi.org/10.1002/wsb.1055}]{#robinson_et_al_2020}&lt;br&gt;&lt;br&gt;</v>
      </c>
      <c r="O359" s="76" t="s">
        <v>2616</v>
      </c>
      <c r="P359" s="76" t="s">
        <v>1016</v>
      </c>
      <c r="Q359" s="76" t="str">
        <f t="shared" si="36"/>
        <v>{{ ref_intext_robinson_et_al_2020 }}</v>
      </c>
      <c r="R359" s="76" t="str">
        <f t="shared" si="37"/>
        <v>{{ ref_bib_robinson_et_al_2020 }}</v>
      </c>
      <c r="S359" s="76" t="str">
        <f t="shared" si="42"/>
        <v xml:space="preserve">    ref_intext_robinson_et_al_2020: "[Robinson et al., 2020](#robinson_et_al_2020)"</v>
      </c>
      <c r="T359" s="76" t="str">
        <f t="shared" si="38"/>
        <v xml:space="preserve">    ref_intext_robinson_et_al_2020: "Robinson et al., 2020"</v>
      </c>
      <c r="U359" s="76" t="str">
        <f t="shared" si="39"/>
        <v xml:space="preserve">    ref_bib_robinson_et_al_2020: "Robinson, S. G., Weithman, C. E., Bellman, H. A., Prisley, S. P., Fraser, J. D., Catlin, D. H., &amp; Karpanty, S. M. (2020). Assessing Error in Locations of Conspicuous Wildlife Using Handheld GPS Units and Location Offset Methods. *Wildlife Society Bulletin, 44*(1), 163-172. &lt;https://doi.org/10.1002/wsb.1055&gt;"</v>
      </c>
      <c r="V359" s="76"/>
    </row>
    <row r="360" spans="1:22" ht="15.75">
      <c r="A360" s="76"/>
      <c r="B360" s="90" t="b">
        <v>0</v>
      </c>
      <c r="C360" s="90" t="b">
        <v>0</v>
      </c>
      <c r="D360" s="90"/>
      <c r="E360" s="76" t="s">
        <v>2097</v>
      </c>
      <c r="F360" s="76" t="s">
        <v>2615</v>
      </c>
      <c r="G360" s="76" t="s">
        <v>2614</v>
      </c>
      <c r="H360" s="76" t="s">
        <v>2614</v>
      </c>
      <c r="I360" s="76" t="b">
        <v>1</v>
      </c>
      <c r="J360" s="78" t="s">
        <v>2613</v>
      </c>
      <c r="K360" s="77" t="str">
        <f t="shared" si="40"/>
        <v>[Roeland Kindt, R. (2020). *Species Accumulation Curves with vegan, BiodiversityR and ggplot2.* &lt;https://rpubs.com/Roeland-KINDT/694021&gt;]{#roeland_2020}&lt;br&gt;&lt;br&gt;</v>
      </c>
      <c r="L360" s="78" t="s">
        <v>4112</v>
      </c>
      <c r="M360" s="76" t="s">
        <v>4318</v>
      </c>
      <c r="N360" s="77" t="str">
        <f t="shared" si="41"/>
        <v>[Roeland Kindt, R. (2020). &lt;i&gt;Species Accumulation Curves with vegan, BiodiversityR and ggplot2.&lt;/i&gt; &lt;a target="_blank" href="https://rpubs.com/Roeland-KINDT/694021"&gt;{https://rpubs.com/Roeland-KINDT/694021}]{#roeland_2020}&lt;br&gt;&lt;br&gt;</v>
      </c>
      <c r="O360" s="76" t="s">
        <v>2612</v>
      </c>
      <c r="P360" s="76" t="s">
        <v>1016</v>
      </c>
      <c r="Q360" s="76" t="str">
        <f t="shared" si="36"/>
        <v>{{ ref_intext_roeland_2020 }}</v>
      </c>
      <c r="R360" s="76" t="str">
        <f t="shared" si="37"/>
        <v>{{ ref_bib_roeland_2020 }}</v>
      </c>
      <c r="S360" s="76" t="str">
        <f t="shared" si="42"/>
        <v xml:space="preserve">    ref_intext_roeland_2020: "[Roeland, 2020](#roeland_2020)"</v>
      </c>
      <c r="T360" s="76" t="str">
        <f t="shared" si="38"/>
        <v xml:space="preserve">    ref_intext_roeland_2020: "Roeland, 2020"</v>
      </c>
      <c r="U360" s="76" t="str">
        <f t="shared" si="39"/>
        <v xml:space="preserve">    ref_bib_roeland_2020: "Roeland Kindt, R. (2020). *Species Accumulation Curves with vegan, BiodiversityR and ggplot2.* &lt;https://rpubs.com/Roeland-KINDT/694021&gt;"</v>
      </c>
      <c r="V360" s="76"/>
    </row>
    <row r="361" spans="1:22" ht="15.75">
      <c r="A361" s="76"/>
      <c r="B361" s="90" t="b">
        <v>0</v>
      </c>
      <c r="C361" s="90" t="b">
        <v>0</v>
      </c>
      <c r="D361" s="90" t="b">
        <v>1</v>
      </c>
      <c r="E361" s="76" t="s">
        <v>2051</v>
      </c>
      <c r="F361" s="76" t="s">
        <v>2611</v>
      </c>
      <c r="G361" s="76" t="s">
        <v>2610</v>
      </c>
      <c r="H361" s="76" t="s">
        <v>2610</v>
      </c>
      <c r="I361" s="76" t="b">
        <v>1</v>
      </c>
      <c r="J361" s="78" t="s">
        <v>2609</v>
      </c>
      <c r="K361" s="77" t="str">
        <f t="shared" si="40"/>
        <v>[Roemer, G. W., Gompper, M. E., &amp; Van Valkenburgh, B. (2009). The Ecological Role of the Mammalian Mesocarnivore. *BioScience, 59*(2), 165-173. &lt;https://doi.org/10.1525/bio.2009.59.2.9&gt;]{#roemer_et_al_2009}&lt;br&gt;&lt;br&gt;</v>
      </c>
      <c r="L361" s="78" t="s">
        <v>4112</v>
      </c>
      <c r="M361" s="76" t="s">
        <v>4319</v>
      </c>
      <c r="N361" s="77" t="str">
        <f t="shared" si="41"/>
        <v>[Roemer, G. W., Gompper, M. E., &amp; Van Valkenburgh, B. (2009). The Ecological Role of the Mammalian Mesocarnivore. &lt;i&gt;BioScience&lt;i&gt;, &lt;i&gt;59&lt;/i&gt;(2), 165-173. &lt;a target="_blank" href="https://doi.org/10.1525/bio.2009.59.2.9"&gt;{https://doi.org/10.1525/bio.2009.59.2.9}]{#roemer_et_al_2009}&lt;br&gt;&lt;br&gt;</v>
      </c>
      <c r="O361" s="76" t="s">
        <v>2608</v>
      </c>
      <c r="P361" s="76" t="s">
        <v>1016</v>
      </c>
      <c r="Q361" s="76" t="str">
        <f t="shared" si="36"/>
        <v>{{ ref_intext_roemer_et_al_2009 }}</v>
      </c>
      <c r="R361" s="76" t="str">
        <f t="shared" si="37"/>
        <v>{{ ref_bib_roemer_et_al_2009 }}</v>
      </c>
      <c r="S361" s="76" t="str">
        <f t="shared" si="42"/>
        <v xml:space="preserve">    ref_intext_roemer_et_al_2009: "[Roemer et al., 2009](#roemer_et_al_2009)"</v>
      </c>
      <c r="T361" s="76" t="str">
        <f t="shared" si="38"/>
        <v xml:space="preserve">    ref_intext_roemer_et_al_2009: "Roemer et al., 2009"</v>
      </c>
      <c r="U361" s="76" t="str">
        <f t="shared" si="39"/>
        <v xml:space="preserve">    ref_bib_roemer_et_al_2009: "Roemer, G. W., Gompper, M. E., &amp; Van Valkenburgh, B. (2009). The Ecological Role of the Mammalian Mesocarnivore. *BioScience, 59*(2), 165-173. &lt;https://doi.org/10.1525/bio.2009.59.2.9&gt;"</v>
      </c>
      <c r="V361" s="76"/>
    </row>
    <row r="362" spans="1:22" ht="15.75">
      <c r="A362" s="76"/>
      <c r="B362" s="90"/>
      <c r="C362" s="90"/>
      <c r="D362" s="90"/>
      <c r="E362" s="76" t="s">
        <v>2051</v>
      </c>
      <c r="F362" s="76" t="s">
        <v>2607</v>
      </c>
      <c r="G362" s="76" t="s">
        <v>2606</v>
      </c>
      <c r="H362" s="76" t="s">
        <v>2606</v>
      </c>
      <c r="I362" s="76" t="b">
        <v>1</v>
      </c>
      <c r="J362" s="78" t="s">
        <v>2605</v>
      </c>
      <c r="K362" s="77" t="str">
        <f t="shared" si="40"/>
        <v>[Romairone, J., Jiménez, J., Luque-Larena, J. J., &amp; Mougeot, F. (2018). Spatial capture-recapture design and modelling for the study of small mammals. *PLOS ONE, 13*(6), e0198766. &lt;https://doi.org/10.1371/journal.pone.0198766&gt;]{#romairone_et_al_2018}&lt;br&gt;&lt;br&gt;</v>
      </c>
      <c r="L362" s="78" t="s">
        <v>4112</v>
      </c>
      <c r="M362" s="76" t="s">
        <v>4320</v>
      </c>
      <c r="N362" s="77" t="str">
        <f t="shared" si="41"/>
        <v>[Romairone, J., Jiménez, J., Luque-Larena, J. J., &amp; Mougeot, F. (2018). Spatial capture-recapture design and modelling for the study of small mammals. &lt;i&gt;PLOS ONE, 13&lt;/i&gt;(6), e0198766. &lt;a target="_blank" href="https://doi.org/10.1371/journal.pone.0198766"&gt;{https://doi.org/10.1371/journal.pone.0198766}]{#romairone_et_al_2018}&lt;br&gt;&lt;br&gt;</v>
      </c>
      <c r="O362" s="76" t="s">
        <v>2604</v>
      </c>
      <c r="P362" s="76" t="s">
        <v>1016</v>
      </c>
      <c r="Q362" s="76" t="str">
        <f t="shared" si="36"/>
        <v>{{ ref_intext_romairone_et_al_2018 }}</v>
      </c>
      <c r="R362" s="76" t="str">
        <f t="shared" si="37"/>
        <v>{{ ref_bib_romairone_et_al_2018 }}</v>
      </c>
      <c r="S362" s="76" t="str">
        <f t="shared" si="42"/>
        <v xml:space="preserve">    ref_intext_romairone_et_al_2018: "[Romairone et al., 2018](#romairone_et_al_2018)"</v>
      </c>
      <c r="T362" s="76" t="str">
        <f t="shared" si="38"/>
        <v xml:space="preserve">    ref_intext_romairone_et_al_2018: "Romairone et al., 2018"</v>
      </c>
      <c r="U362" s="76" t="str">
        <f t="shared" si="39"/>
        <v xml:space="preserve">    ref_bib_romairone_et_al_2018: "Romairone, J., Jiménez, J., Luque-Larena, J. J., &amp; Mougeot, F. (2018). Spatial capture-recapture design and modelling for the study of small mammals. *PLOS ONE, 13*(6), e0198766. &lt;https://doi.org/10.1371/journal.pone.0198766&gt;"</v>
      </c>
      <c r="V362" s="76"/>
    </row>
    <row r="363" spans="1:22" ht="15.75">
      <c r="A363" s="76"/>
      <c r="B363" s="90"/>
      <c r="C363" s="90"/>
      <c r="D363" s="90"/>
      <c r="E363" s="76" t="s">
        <v>2051</v>
      </c>
      <c r="F363" s="76" t="s">
        <v>2603</v>
      </c>
      <c r="G363" s="77" t="s">
        <v>2602</v>
      </c>
      <c r="H363" s="77" t="s">
        <v>2602</v>
      </c>
      <c r="I363" s="76" t="b">
        <v>1</v>
      </c>
      <c r="J363" s="78" t="s">
        <v>2601</v>
      </c>
      <c r="K363" s="77" t="str">
        <f t="shared" si="40"/>
        <v>[Rönnegård, L., Sand, H., Andrén, H., Månsson, J., &amp; Pehrson, Å. (2008). Evaluation of four methods used to estimate population density of moose Alces alces. *Wildlife Biology, 14*(3), 358-371. &lt;https://doi.org/10.2981/0909-6396(2008)14[358:EOFMUT]2.0.CO;2&gt;]{#ronnegard_et_al_2008}&lt;br&gt;&lt;br&gt;</v>
      </c>
      <c r="L363" s="78" t="s">
        <v>4112</v>
      </c>
      <c r="M363" s="76" t="s">
        <v>4321</v>
      </c>
      <c r="N363" s="77" t="str">
        <f t="shared" si="41"/>
        <v>[Rönnegård, L., Sand, H., Andrén, H., Månsson, J., &amp; Pehrson, Å. (2008). Evaluation of four methods used to estimate population density of moose Alces alces. &lt;i&gt;Wildlife Biology, 14&lt;/i&gt;(3), 358-371. &lt;a target="_blank" href="https://doi.org/10.2981/0909-6396(2008)14[358:EOFMUT]2.0.CO;2"&gt;{https://doi.org/10.2981/0909-6396(2008)14[358:EOFMUT]2.0.CO;2}]{#ronnegard_et_al_2008}&lt;br&gt;&lt;br&gt;</v>
      </c>
      <c r="O363" s="76" t="s">
        <v>2600</v>
      </c>
      <c r="P363" s="76" t="s">
        <v>1016</v>
      </c>
      <c r="Q363" s="76" t="str">
        <f t="shared" si="36"/>
        <v>{{ ref_intext_ronnegard_et_al_2008 }}</v>
      </c>
      <c r="R363" s="76" t="str">
        <f t="shared" si="37"/>
        <v>{{ ref_bib_ronnegard_et_al_2008 }}</v>
      </c>
      <c r="S363" s="76" t="str">
        <f t="shared" si="42"/>
        <v xml:space="preserve">    ref_intext_ronnegard_et_al_2008: "[Rönnegård et al., 2008](#ronnegard_et_al_2008)"</v>
      </c>
      <c r="T363" s="76" t="str">
        <f t="shared" si="38"/>
        <v xml:space="preserve">    ref_intext_ronnegard_et_al_2008: "Rönnegård et al., 2008"</v>
      </c>
      <c r="U363" s="76" t="str">
        <f t="shared" si="39"/>
        <v xml:space="preserve">    ref_bib_ronnegard_et_al_2008: "Rönnegård, L., Sand, H., Andrén, H., Månsson, J., &amp; Pehrson, Å. (2008). Evaluation of four methods used to estimate population density of moose Alces alces. *Wildlife Biology, 14*(3), 358-371. &lt;https://doi.org/10.2981/0909-6396(2008)14[358:EOFMUT]2.0.CO;2&gt;"</v>
      </c>
      <c r="V363" s="76"/>
    </row>
    <row r="364" spans="1:22" ht="15.75">
      <c r="A364" s="76"/>
      <c r="B364" s="90" t="b">
        <v>1</v>
      </c>
      <c r="C364" s="90" t="b">
        <v>1</v>
      </c>
      <c r="D364" s="90" t="b">
        <v>0</v>
      </c>
      <c r="E364" s="76" t="s">
        <v>2051</v>
      </c>
      <c r="F364" s="76" t="s">
        <v>2595</v>
      </c>
      <c r="G364" s="76" t="s">
        <v>2594</v>
      </c>
      <c r="H364" s="76" t="s">
        <v>2594</v>
      </c>
      <c r="I364" s="76" t="b">
        <v>1</v>
      </c>
      <c r="J364" s="78" t="s">
        <v>2593</v>
      </c>
      <c r="K364" s="77" t="str">
        <f t="shared" si="40"/>
        <v>[Rovero, F., &amp; Marshall, A. R. (2009). Camera Trapping Photographic Rate as an Index of Density in Forest Ungulates. *Journal of Applied Ecology, 46*(5), 1011-1017. &lt;https://www.jstor.org/stable/25623081&gt;]{#rovero_marshall_2009}&lt;br&gt;&lt;br&gt;</v>
      </c>
      <c r="L364" s="78" t="s">
        <v>4112</v>
      </c>
      <c r="M364" s="76" t="s">
        <v>4322</v>
      </c>
      <c r="N364" s="77" t="str">
        <f t="shared" si="41"/>
        <v>[Rovero, F., &amp; Marshall, A. R. (2009). Camera Trapping Photographic Rate as an Index of Density in Forest Ungulates. &lt;i&gt;Journal of Applied Ecology, 46&lt;/i&gt;(5), 1011-1017. &lt;a target="_blank" href="https://www.jstor.org/stable/25623081"&gt;{https://www.jstor.org/stable/25623081}]{#rovero_marshall_2009}&lt;br&gt;&lt;br&gt;</v>
      </c>
      <c r="O364" s="76" t="s">
        <v>2592</v>
      </c>
      <c r="P364" s="76" t="s">
        <v>1016</v>
      </c>
      <c r="Q364" s="76" t="str">
        <f t="shared" si="36"/>
        <v>{{ ref_intext_rovero_marshall_2009 }}</v>
      </c>
      <c r="R364" s="76" t="str">
        <f t="shared" si="37"/>
        <v>{{ ref_bib_rovero_marshall_2009 }}</v>
      </c>
      <c r="S364" s="76" t="str">
        <f t="shared" si="42"/>
        <v xml:space="preserve">    ref_intext_rovero_marshall_2009: "[Rovero &amp; Marshall, 2009](#rovero_marshall_2009)"</v>
      </c>
      <c r="T364" s="76" t="str">
        <f t="shared" si="38"/>
        <v xml:space="preserve">    ref_intext_rovero_marshall_2009: "Rovero &amp; Marshall, 2009"</v>
      </c>
      <c r="U364" s="76" t="str">
        <f t="shared" si="39"/>
        <v xml:space="preserve">    ref_bib_rovero_marshall_2009: "Rovero, F., &amp; Marshall, A. R. (2009). Camera Trapping Photographic Rate as an Index of Density in Forest Ungulates. *Journal of Applied Ecology, 46*(5), 1011-1017. &lt;https://www.jstor.org/stable/25623081&gt;"</v>
      </c>
      <c r="V364" s="76"/>
    </row>
    <row r="365" spans="1:22" ht="15.75">
      <c r="A365" s="76"/>
      <c r="B365" s="90" t="b">
        <v>0</v>
      </c>
      <c r="C365" s="90" t="b">
        <v>0</v>
      </c>
      <c r="D365" s="90" t="b">
        <v>1</v>
      </c>
      <c r="E365" s="76" t="s">
        <v>2086</v>
      </c>
      <c r="F365" s="76" t="s">
        <v>2591</v>
      </c>
      <c r="G365" s="76" t="s">
        <v>2590</v>
      </c>
      <c r="H365" s="76" t="s">
        <v>2590</v>
      </c>
      <c r="I365" s="76" t="b">
        <v>1</v>
      </c>
      <c r="J365" s="78" t="s">
        <v>2589</v>
      </c>
      <c r="K365" s="77" t="str">
        <f t="shared" si="40"/>
        <v>[Rovero, F., &amp; Tobler, M., (2010). Camera trapping for inventorying terrestrial vertebrates. *Manual on Field Recording Techniques and Protocols for All Taxa Biodiversity Inventories and Monitoring*. &lt;https://www.researchgate.net/publication/229057405_Camera_trapping_for_inventorying_terrestrial_vertebrates&gt;]{#rovero_tobler_2010}&lt;br&gt;&lt;br&gt;</v>
      </c>
      <c r="L365" s="78" t="s">
        <v>4112</v>
      </c>
      <c r="M365" s="76" t="s">
        <v>4323</v>
      </c>
      <c r="N365" s="77" t="str">
        <f t="shared" si="41"/>
        <v>[Rovero, F., &amp; Tobler, M., (2010). Camera trapping for inventorying terrestrial vertebrates. &lt;i&gt;Manual on Field Recording Techniques and Protocols for All Taxa Biodiversity Inventories and Monitoring&lt;/i&gt;. &lt;a target="_blank" href="https://www.researchgate.net/publication/229057405_Camera_trapping_for_inventorying_terrestrial_vertebrates"&gt;{https://www.researchgate.net/publication/229057405_Camera_trapping_for_inventorying_terrestrial_vertebrates}]{#rovero_tobler_2010}&lt;br&gt;&lt;br&gt;</v>
      </c>
      <c r="O365" s="76" t="s">
        <v>2588</v>
      </c>
      <c r="P365" s="76" t="s">
        <v>1016</v>
      </c>
      <c r="Q365" s="76" t="str">
        <f t="shared" si="36"/>
        <v>{{ ref_intext_rovero_tobler_2010 }}</v>
      </c>
      <c r="R365" s="76" t="str">
        <f t="shared" si="37"/>
        <v>{{ ref_bib_rovero_tobler_2010 }}</v>
      </c>
      <c r="S365" s="76" t="str">
        <f t="shared" si="42"/>
        <v xml:space="preserve">    ref_intext_rovero_tobler_2010: "[Rovero &amp; Tobler, 2010](#rovero_tobler_2010)"</v>
      </c>
      <c r="T365" s="76" t="str">
        <f t="shared" si="38"/>
        <v xml:space="preserve">    ref_intext_rovero_tobler_2010: "Rovero &amp; Tobler, 2010"</v>
      </c>
      <c r="U365" s="76" t="str">
        <f t="shared" si="39"/>
        <v xml:space="preserve">    ref_bib_rovero_tobler_2010: "Rovero, F., &amp; Tobler, M., (2010). Camera trapping for inventorying terrestrial vertebrates. *Manual on Field Recording Techniques and Protocols for All Taxa Biodiversity Inventories and Monitoring*. &lt;https://www.researchgate.net/publication/229057405_Camera_trapping_for_inventorying_terrestrial_vertebrates&gt;"</v>
      </c>
      <c r="V365" s="76"/>
    </row>
    <row r="366" spans="1:22" ht="15.75">
      <c r="A366" s="76"/>
      <c r="B366" s="90" t="b">
        <v>1</v>
      </c>
      <c r="C366" s="90" t="b">
        <v>1</v>
      </c>
      <c r="D366" s="90" t="b">
        <v>0</v>
      </c>
      <c r="E366" s="76" t="s">
        <v>2086</v>
      </c>
      <c r="F366" s="76" t="s">
        <v>2587</v>
      </c>
      <c r="G366" s="76" t="s">
        <v>2586</v>
      </c>
      <c r="H366" s="76" t="s">
        <v>2586</v>
      </c>
      <c r="I366" s="76" t="b">
        <v>1</v>
      </c>
      <c r="J366" s="78" t="s">
        <v>2585</v>
      </c>
      <c r="K366" s="77" t="str">
        <f t="shared" si="40"/>
        <v>[Rovero, F., &amp; Zimmermann, F. (2016). *Camera Trapping for Wildlife Research*. Exeter: Pelagic Publishing, UK. &lt;https://pelagicpublishing.com/products/camera-trapping-for-wildlife-research?srsltid=AfmBOormKSlIbYKZ6LlpHlQzLw42FEe5mrOp7fnjFBfe1ncktqb9B10H&gt;]{#rovero_zimmermann_2016}&lt;br&gt;&lt;br&gt;</v>
      </c>
      <c r="L366" s="78" t="s">
        <v>4112</v>
      </c>
      <c r="M366" s="76" t="s">
        <v>4324</v>
      </c>
      <c r="N366" s="77" t="str">
        <f t="shared" si="41"/>
        <v>[Rovero, F., &amp; Zimmermann, F. (2016). &lt;i&gt;Camera Trapping for Wildlife Research&lt;/i&gt;. Exeter: Pelagic Publishing, UK. &lt;a target="_blank" href="https://pelagicpublishing.com/products/camera-trapping-for-wildlife-research?srsltid=AfmBOormKSlIbYKZ6LlpHlQzLw42FEe5mrOp7fnjFBfe1ncktqb9B10H"&gt;{https://pelagicpublishing.com/products/camera-trapping-for-wildlife-research?srsltid=AfmBOormKSlIbYKZ6LlpHlQzLw42FEe5mrOp7fnjFBfe1ncktqb9B10H}]{#rovero_zimmermann_2016}&lt;br&gt;&lt;br&gt;</v>
      </c>
      <c r="O366" s="76" t="s">
        <v>2584</v>
      </c>
      <c r="P366" s="76" t="s">
        <v>1016</v>
      </c>
      <c r="Q366" s="76" t="str">
        <f t="shared" si="36"/>
        <v>{{ ref_intext_rovero_zimmermann_2016 }}</v>
      </c>
      <c r="R366" s="76" t="str">
        <f t="shared" si="37"/>
        <v>{{ ref_bib_rovero_zimmermann_2016 }}</v>
      </c>
      <c r="S366" s="76" t="str">
        <f t="shared" si="42"/>
        <v xml:space="preserve">    ref_intext_rovero_zimmermann_2016: "[Rovero &amp; Zimmermann, 2016](#rovero_zimmermann_2016)"</v>
      </c>
      <c r="T366" s="76" t="str">
        <f t="shared" si="38"/>
        <v xml:space="preserve">    ref_intext_rovero_zimmermann_2016: "Rovero &amp; Zimmermann, 2016"</v>
      </c>
      <c r="U366" s="76" t="str">
        <f t="shared" si="39"/>
        <v xml:space="preserve">    ref_bib_rovero_zimmermann_2016: "Rovero, F., &amp; Zimmermann, F. (2016). *Camera Trapping for Wildlife Research*. Exeter: Pelagic Publishing, UK. &lt;https://pelagicpublishing.com/products/camera-trapping-for-wildlife-research?srsltid=AfmBOormKSlIbYKZ6LlpHlQzLw42FEe5mrOp7fnjFBfe1ncktqb9B10H&gt;"</v>
      </c>
      <c r="V366" s="76"/>
    </row>
    <row r="367" spans="1:22" ht="15.75">
      <c r="A367" s="76"/>
      <c r="B367" s="90" t="b">
        <v>1</v>
      </c>
      <c r="C367" s="90" t="b">
        <v>1</v>
      </c>
      <c r="D367" s="90" t="b">
        <v>0</v>
      </c>
      <c r="E367" s="76" t="s">
        <v>2051</v>
      </c>
      <c r="F367" s="76" t="s">
        <v>2599</v>
      </c>
      <c r="G367" s="76" t="s">
        <v>2598</v>
      </c>
      <c r="H367" s="76" t="s">
        <v>2598</v>
      </c>
      <c r="I367" s="76" t="b">
        <v>1</v>
      </c>
      <c r="J367" s="78" t="s">
        <v>2597</v>
      </c>
      <c r="K367" s="77" t="str">
        <f t="shared" si="40"/>
        <v>[Rovero, F., Zimmermann, F., Berzi, D., &amp; Meek, P. (2013). “Which camera trap type and how many do I need?” A review of camera features and study designs for a range of wildlife research applications. *Hystrix, the Italian Journal of Mammalogy, 24*(2), 148-156. &lt;https://doi.org/10.4404/hystrix-24.2-6316&gt;]{#rovero_et_al_2013}&lt;br&gt;&lt;br&gt;</v>
      </c>
      <c r="L367" s="78" t="s">
        <v>4112</v>
      </c>
      <c r="M367" s="76" t="s">
        <v>4325</v>
      </c>
      <c r="N367" s="77" t="str">
        <f t="shared" si="41"/>
        <v>[Rovero, F., Zimmermann, F., Berzi, D., &amp; Meek, P. (2013). “Which camera trap type and how many do I need?” A review of camera features and study designs for a range of wildlife research applications. &lt;i&gt;Hystrix, the Italian Journal of Mammalogy&lt;i&gt;, &lt;i&gt;24&lt;/i&gt;(2), 148-156. &lt;a target="_blank" href="https://doi.org/10.4404/hystrix-24.2-6316"&gt;{https://doi.org/10.4404/hystrix-24.2-6316}]{#rovero_et_al_2013}&lt;br&gt;&lt;br&gt;</v>
      </c>
      <c r="O367" s="76" t="s">
        <v>2596</v>
      </c>
      <c r="P367" s="76" t="s">
        <v>1016</v>
      </c>
      <c r="Q367" s="76" t="str">
        <f t="shared" si="36"/>
        <v>{{ ref_intext_rovero_et_al_2013 }}</v>
      </c>
      <c r="R367" s="76" t="str">
        <f t="shared" si="37"/>
        <v>{{ ref_bib_rovero_et_al_2013 }}</v>
      </c>
      <c r="S367" s="76" t="str">
        <f t="shared" si="42"/>
        <v xml:space="preserve">    ref_intext_rovero_et_al_2013: "[Rovero et al., 2013](#rovero_et_al_2013)"</v>
      </c>
      <c r="T367" s="76" t="str">
        <f t="shared" si="38"/>
        <v xml:space="preserve">    ref_intext_rovero_et_al_2013: "Rovero et al., 2013"</v>
      </c>
      <c r="U367" s="76" t="str">
        <f t="shared" si="39"/>
        <v xml:space="preserve">    ref_bib_rovero_et_al_2013: "Rovero, F., Zimmermann, F., Berzi, D., &amp; Meek, P. (2013). “Which camera trap type and how many do I need?” A review of camera features and study designs for a range of wildlife research applications. *Hystrix, the Italian Journal of Mammalogy, 24*(2), 148-156. &lt;https://doi.org/10.4404/hystrix-24.2-6316&gt;"</v>
      </c>
      <c r="V367" s="76"/>
    </row>
    <row r="368" spans="1:22" ht="15.75">
      <c r="A368" s="76"/>
      <c r="B368" s="90" t="b">
        <v>1</v>
      </c>
      <c r="C368" s="90" t="b">
        <v>0</v>
      </c>
      <c r="D368" s="90" t="b">
        <v>0</v>
      </c>
      <c r="E368" s="76" t="s">
        <v>2051</v>
      </c>
      <c r="F368" s="76" t="s">
        <v>2575</v>
      </c>
      <c r="G368" s="76" t="s">
        <v>2574</v>
      </c>
      <c r="H368" s="76" t="s">
        <v>2574</v>
      </c>
      <c r="I368" s="76" t="b">
        <v>1</v>
      </c>
      <c r="J368" s="78" t="s">
        <v>2573</v>
      </c>
      <c r="K368" s="77" t="str">
        <f t="shared" si="40"/>
        <v>[Rowcliffe, J. M., &amp; Carbone, C. (2008). Surveys Using Camera Traps: Are We Looking to a Brighter Future? *Animal Conservation, 11*(3), 185-86. &lt;https://doi.org/10.1111/j.1469-1795.2008.00180.x&gt;]{#rowcliffe_carbone_2008}&lt;br&gt;&lt;br&gt;</v>
      </c>
      <c r="L368" s="78" t="s">
        <v>4112</v>
      </c>
      <c r="M368" s="76" t="s">
        <v>4326</v>
      </c>
      <c r="N368" s="77" t="str">
        <f t="shared" si="41"/>
        <v>[Rowcliffe, J. M., &amp; Carbone, C. (2008). Surveys Using Camera Traps: Are We Looking to a Brighter Future? &lt;i&gt;Animal Conservation, 11&lt;/i&gt;(3), 185-86. &lt;a target="_blank" href="https://doi.org/10.1111/j.1469-1795.2008.00180.x"&gt;{https://doi.org/10.1111/j.1469-1795.2008.00180.x}]{#rowcliffe_carbone_2008}&lt;br&gt;&lt;br&gt;</v>
      </c>
      <c r="O368" s="76" t="s">
        <v>2572</v>
      </c>
      <c r="P368" s="76" t="s">
        <v>1016</v>
      </c>
      <c r="Q368" s="76" t="str">
        <f t="shared" si="36"/>
        <v>{{ ref_intext_rowcliffe_carbone_2008 }}</v>
      </c>
      <c r="R368" s="76" t="str">
        <f t="shared" si="37"/>
        <v>{{ ref_bib_rowcliffe_carbone_2008 }}</v>
      </c>
      <c r="S368" s="76" t="str">
        <f t="shared" ref="S368:S399" si="43">"    ref_intext_"&amp;F368&amp;": "&amp;""""&amp;"["&amp;G368&amp;"](#"&amp;F368&amp;")"&amp;""""</f>
        <v xml:space="preserve">    ref_intext_rowcliffe_carbone_2008: "[Rowcliffe &amp; Carbone, 2008](#rowcliffe_carbone_2008)"</v>
      </c>
      <c r="T368" s="76" t="str">
        <f t="shared" si="38"/>
        <v xml:space="preserve">    ref_intext_rowcliffe_carbone_2008: "Rowcliffe &amp; Carbone, 2008"</v>
      </c>
      <c r="U368" s="76" t="str">
        <f t="shared" si="39"/>
        <v xml:space="preserve">    ref_bib_rowcliffe_carbone_2008: "Rowcliffe, J. M., &amp; Carbone, C. (2008). Surveys Using Camera Traps: Are We Looking to a Brighter Future? *Animal Conservation, 11*(3), 185-86. &lt;https://doi.org/10.1111/j.1469-1795.2008.00180.x&gt;"</v>
      </c>
      <c r="V368" s="76"/>
    </row>
    <row r="369" spans="1:22" ht="15.75">
      <c r="A369" s="76"/>
      <c r="B369" s="90" t="b">
        <v>1</v>
      </c>
      <c r="C369" s="90" t="b">
        <v>0</v>
      </c>
      <c r="D369" s="90" t="b">
        <v>1</v>
      </c>
      <c r="E369" s="76" t="s">
        <v>2051</v>
      </c>
      <c r="F369" s="76" t="s">
        <v>2571</v>
      </c>
      <c r="G369" s="76" t="s">
        <v>2570</v>
      </c>
      <c r="H369" s="76" t="s">
        <v>2570</v>
      </c>
      <c r="I369" s="76" t="b">
        <v>1</v>
      </c>
      <c r="J369" s="78" t="s">
        <v>2569</v>
      </c>
      <c r="K369" s="77" t="str">
        <f t="shared" si="40"/>
        <v>[Rowcliffe, J. M., Field, J., Turvey, S. T., &amp; Carbone, C. (2008). Estimating animal Density using camera traps without the need for individual recognition. *Journal of Applied Ecology, 45*(4), 1228-1236. &lt;https://doi.org/10.1111/j.1365-2664.2008.01473.x&gt;]{#rowcliffe_et_al_2008}&lt;br&gt;&lt;br&gt;</v>
      </c>
      <c r="L369" s="78" t="s">
        <v>4112</v>
      </c>
      <c r="M369" s="76" t="s">
        <v>4327</v>
      </c>
      <c r="N369" s="77" t="str">
        <f t="shared" si="41"/>
        <v>[Rowcliffe, J. M., Field, J., Turvey, S. T., &amp; Carbone, C. (2008). Estimating animal Density using camera traps without the need for individual recognition. &lt;i&gt;Journal of Applied Ecology&lt;i&gt;, &lt;i&gt;45&lt;/i&gt;(4), 1228-1236. &lt;a target="_blank" href="https://doi.org/10.1111/j.1365-2664.2008.01473.x"&gt;{https://doi.org/10.1111/j.1365-2664.2008.01473.x}]{#rowcliffe_et_al_2008}&lt;br&gt;&lt;br&gt;</v>
      </c>
      <c r="O369" s="76" t="s">
        <v>2568</v>
      </c>
      <c r="P369" s="76" t="s">
        <v>1016</v>
      </c>
      <c r="Q369" s="76" t="str">
        <f t="shared" si="36"/>
        <v>{{ ref_intext_rowcliffe_et_al_2008 }}</v>
      </c>
      <c r="R369" s="76" t="str">
        <f t="shared" si="37"/>
        <v>{{ ref_bib_rowcliffe_et_al_2008 }}</v>
      </c>
      <c r="S369" s="76" t="str">
        <f t="shared" si="43"/>
        <v xml:space="preserve">    ref_intext_rowcliffe_et_al_2008: "[Rowcliffe et al., 2008](#rowcliffe_et_al_2008)"</v>
      </c>
      <c r="T369" s="76" t="str">
        <f t="shared" si="38"/>
        <v xml:space="preserve">    ref_intext_rowcliffe_et_al_2008: "Rowcliffe et al., 2008"</v>
      </c>
      <c r="U369" s="76" t="str">
        <f t="shared" si="39"/>
        <v xml:space="preserve">    ref_bib_rowcliffe_et_al_2008: "Rowcliffe, J. M., Field, J., Turvey, S. T., &amp; Carbone, C. (2008). Estimating animal Density using camera traps without the need for individual recognition. *Journal of Applied Ecology, 45*(4), 1228-1236. &lt;https://doi.org/10.1111/j.1365-2664.2008.01473.x&gt;"</v>
      </c>
      <c r="V369" s="76"/>
    </row>
    <row r="370" spans="1:22" ht="15.75">
      <c r="A370" s="76"/>
      <c r="B370" s="90" t="b">
        <v>1</v>
      </c>
      <c r="C370" s="90" t="b">
        <v>0</v>
      </c>
      <c r="D370" s="90" t="b">
        <v>0</v>
      </c>
      <c r="E370" s="76" t="s">
        <v>2051</v>
      </c>
      <c r="F370" s="76" t="s">
        <v>2555</v>
      </c>
      <c r="G370" s="76" t="s">
        <v>2554</v>
      </c>
      <c r="H370" s="76" t="s">
        <v>2554</v>
      </c>
      <c r="I370" s="76" t="b">
        <v>1</v>
      </c>
      <c r="J370" s="78" t="s">
        <v>2553</v>
      </c>
      <c r="K370" s="77" t="str">
        <f t="shared" si="40"/>
        <v>[Rowcliffe, J. M., Jansen, P. A., Kays, R., Kranstauber, B., &amp; Carbone, C. (2016). Wildlife speed cameras: measuring animal travel speed and day range using camera traps. *Remote Sensing in Ecology and Conservation, 2*, 84-94. &lt;https://doi.org/10.1002/rse2.17&gt;]{#rowcliffe_et_al_2016}&lt;br&gt;&lt;br&gt;</v>
      </c>
      <c r="L370" s="78" t="s">
        <v>4112</v>
      </c>
      <c r="M370" s="76" t="s">
        <v>4328</v>
      </c>
      <c r="N370" s="77" t="str">
        <f t="shared" si="41"/>
        <v>[Rowcliffe, J. M., Jansen, P. A., Kays, R., Kranstauber, B., &amp; Carbone, C. (2016). Wildlife speed cameras: measuring animal travel speed and day range using camera traps. &lt;i&gt;Remote Sensing in Ecology and Conservation, 2&lt;/i&gt;, 84-94. &lt;a target="_blank" href="https://doi.org/10.1002/rse2.17"&gt;{https://doi.org/10.1002/rse2.17}]{#rowcliffe_et_al_2016}&lt;br&gt;&lt;br&gt;</v>
      </c>
      <c r="O370" s="76" t="s">
        <v>2552</v>
      </c>
      <c r="P370" s="76" t="s">
        <v>1016</v>
      </c>
      <c r="Q370" s="76" t="str">
        <f t="shared" si="36"/>
        <v>{{ ref_intext_rowcliffe_et_al_2016 }}</v>
      </c>
      <c r="R370" s="76" t="str">
        <f t="shared" si="37"/>
        <v>{{ ref_bib_rowcliffe_et_al_2016 }}</v>
      </c>
      <c r="S370" s="76" t="str">
        <f t="shared" si="43"/>
        <v xml:space="preserve">    ref_intext_rowcliffe_et_al_2016: "[Rowcliffe et al., 2016](#rowcliffe_et_al_2016)"</v>
      </c>
      <c r="T370" s="76" t="str">
        <f t="shared" si="38"/>
        <v xml:space="preserve">    ref_intext_rowcliffe_et_al_2016: "Rowcliffe et al., 2016"</v>
      </c>
      <c r="U370" s="76" t="str">
        <f t="shared" si="39"/>
        <v xml:space="preserve">    ref_bib_rowcliffe_et_al_2016: "Rowcliffe, J. M., Jansen, P. A., Kays, R., Kranstauber, B., &amp; Carbone, C. (2016). Wildlife speed cameras: measuring animal travel speed and day range using camera traps. *Remote Sensing in Ecology and Conservation, 2*, 84-94. &lt;https://doi.org/10.1002/rse2.17&gt;"</v>
      </c>
      <c r="V370" s="76"/>
    </row>
    <row r="371" spans="1:22" ht="15.75">
      <c r="A371" s="76"/>
      <c r="B371" s="90" t="b">
        <v>1</v>
      </c>
      <c r="C371" s="90" t="b">
        <v>0</v>
      </c>
      <c r="D371" s="90" t="b">
        <v>0</v>
      </c>
      <c r="E371" s="76" t="s">
        <v>2051</v>
      </c>
      <c r="F371" s="76" t="s">
        <v>2563</v>
      </c>
      <c r="G371" s="76" t="s">
        <v>2562</v>
      </c>
      <c r="H371" s="76" t="s">
        <v>2562</v>
      </c>
      <c r="I371" s="76" t="b">
        <v>1</v>
      </c>
      <c r="J371" s="78" t="s">
        <v>2561</v>
      </c>
      <c r="K371" s="77" t="str">
        <f t="shared" si="40"/>
        <v>[Rowcliffe, J. M., Kays, R., Carbone, C., &amp; Jansen, P. A. (2013). Clarifying assumptions behind the estimation of animal Density from camera trap rates. *The Journal of Wildlife Management, 77*(5), 876-876. &lt;https://doi.org/10.1002/jwmg.533&gt;]{#rowcliffe_et_al_2013}&lt;br&gt;&lt;br&gt;</v>
      </c>
      <c r="L371" s="78" t="s">
        <v>4112</v>
      </c>
      <c r="M371" s="76" t="s">
        <v>4329</v>
      </c>
      <c r="N371" s="77" t="str">
        <f t="shared" si="41"/>
        <v>[Rowcliffe, J. M., Kays, R., Carbone, C., &amp; Jansen, P. A. (2013). Clarifying assumptions behind the estimation of animal Density from camera trap rates. &lt;i&gt;The Journal of Wildlife Management, 77&lt;/i&gt;(5), 876-876. &lt;a target="_blank" href="https://doi.org/10.1002/jwmg.533"&gt;{https://doi.org/10.1002/jwmg.533}]{#rowcliffe_et_al_2013}&lt;br&gt;&lt;br&gt;</v>
      </c>
      <c r="O371" s="76" t="s">
        <v>2560</v>
      </c>
      <c r="P371" s="76" t="s">
        <v>1016</v>
      </c>
      <c r="Q371" s="76" t="str">
        <f t="shared" ref="Q371:Q434" si="44">"{{ ref_intext_"&amp;F371&amp;" }}"</f>
        <v>{{ ref_intext_rowcliffe_et_al_2013 }}</v>
      </c>
      <c r="R371" s="76" t="str">
        <f t="shared" ref="R371:R434" si="45">"{{ ref_bib_"&amp;F371&amp;" }}"</f>
        <v>{{ ref_bib_rowcliffe_et_al_2013 }}</v>
      </c>
      <c r="S371" s="76" t="str">
        <f t="shared" si="43"/>
        <v xml:space="preserve">    ref_intext_rowcliffe_et_al_2013: "[Rowcliffe et al., 2013](#rowcliffe_et_al_2013)"</v>
      </c>
      <c r="T371" s="76" t="str">
        <f t="shared" ref="T371:T434" si="46">"    ref_intext_"&amp;F371&amp;": "&amp;""""&amp;G371&amp;""""</f>
        <v xml:space="preserve">    ref_intext_rowcliffe_et_al_2013: "Rowcliffe et al., 2013"</v>
      </c>
      <c r="U371" s="76" t="str">
        <f t="shared" ref="U371:U434" si="47">"    ref_bib_"&amp;F371&amp;": "&amp;""""&amp;J371&amp;""""</f>
        <v xml:space="preserve">    ref_bib_rowcliffe_et_al_2013: "Rowcliffe, J. M., Kays, R., Carbone, C., &amp; Jansen, P. A. (2013). Clarifying assumptions behind the estimation of animal Density from camera trap rates. *The Journal of Wildlife Management, 77*(5), 876-876. &lt;https://doi.org/10.1002/jwmg.533&gt;"</v>
      </c>
      <c r="V371" s="76"/>
    </row>
    <row r="372" spans="1:22" ht="15.75">
      <c r="A372" s="76"/>
      <c r="B372" s="90" t="b">
        <v>1</v>
      </c>
      <c r="C372" s="90" t="b">
        <v>0</v>
      </c>
      <c r="D372" s="90" t="b">
        <v>0</v>
      </c>
      <c r="E372" s="76" t="s">
        <v>2051</v>
      </c>
      <c r="F372" s="76" t="s">
        <v>2559</v>
      </c>
      <c r="G372" s="76" t="s">
        <v>2558</v>
      </c>
      <c r="H372" s="76" t="s">
        <v>2558</v>
      </c>
      <c r="I372" s="76" t="b">
        <v>1</v>
      </c>
      <c r="J372" s="78" t="s">
        <v>2557</v>
      </c>
      <c r="K372" s="77" t="str">
        <f t="shared" si="40"/>
        <v>[Rowcliffe, J. M., Kays, R., Kranstauber, B., Carbone, C., Jansen, P. A., &amp; Fisher, D. (2014). Quantifying levels of animal activity using camera trap data. *Methods in Ecology and Evolution, 5*(11), 1170-1179. &lt;https://doi.org/10.1111/2041-210x.12278&gt;]{#rowcliffe_et_al_2014}&lt;br&gt;&lt;br&gt;</v>
      </c>
      <c r="L372" s="78" t="s">
        <v>4112</v>
      </c>
      <c r="M372" s="76" t="s">
        <v>4330</v>
      </c>
      <c r="N372" s="77" t="str">
        <f t="shared" si="41"/>
        <v>[Rowcliffe, J. M., Kays, R., Kranstauber, B., Carbone, C., Jansen, P. A., &amp; Fisher, D. (2014). Quantifying levels of animal activity using camera trap data. &lt;i&gt;Methods in Ecology and Evolution&lt;i&gt;, &lt;i&gt;5&lt;/i&gt;(11), 1170-1179. &lt;a target="_blank" href="https://doi.org/10.1111/2041-210x.12278"&gt;{https://doi.org/10.1111/2041-210x.12278}]{#rowcliffe_et_al_2014}&lt;br&gt;&lt;br&gt;</v>
      </c>
      <c r="O372" s="76" t="s">
        <v>2556</v>
      </c>
      <c r="P372" s="76" t="s">
        <v>1016</v>
      </c>
      <c r="Q372" s="76" t="str">
        <f t="shared" si="44"/>
        <v>{{ ref_intext_rowcliffe_et_al_2014 }}</v>
      </c>
      <c r="R372" s="76" t="str">
        <f t="shared" si="45"/>
        <v>{{ ref_bib_rowcliffe_et_al_2014 }}</v>
      </c>
      <c r="S372" s="76" t="str">
        <f t="shared" si="43"/>
        <v xml:space="preserve">    ref_intext_rowcliffe_et_al_2014: "[Rowcliffe et al., 2014](#rowcliffe_et_al_2014)"</v>
      </c>
      <c r="T372" s="76" t="str">
        <f t="shared" si="46"/>
        <v xml:space="preserve">    ref_intext_rowcliffe_et_al_2014: "Rowcliffe et al., 2014"</v>
      </c>
      <c r="U372" s="76" t="str">
        <f t="shared" si="47"/>
        <v xml:space="preserve">    ref_bib_rowcliffe_et_al_2014: "Rowcliffe, J. M., Kays, R., Kranstauber, B., Carbone, C., Jansen, P. A., &amp; Fisher, D. (2014). Quantifying levels of animal activity using camera trap data. *Methods in Ecology and Evolution, 5*(11), 1170-1179. &lt;https://doi.org/10.1111/2041-210x.12278&gt;"</v>
      </c>
      <c r="V372" s="76"/>
    </row>
    <row r="373" spans="1:22" ht="15.75">
      <c r="A373" s="76"/>
      <c r="B373" s="90"/>
      <c r="C373" s="90"/>
      <c r="D373" s="90"/>
      <c r="E373" s="76" t="s">
        <v>2051</v>
      </c>
      <c r="F373" s="76" t="s">
        <v>2583</v>
      </c>
      <c r="G373" s="76" t="s">
        <v>2582</v>
      </c>
      <c r="H373" s="76" t="s">
        <v>2582</v>
      </c>
      <c r="I373" s="76" t="b">
        <v>1</v>
      </c>
      <c r="J373" s="78" t="s">
        <v>2581</v>
      </c>
      <c r="K373" s="77" t="str">
        <f t="shared" si="40"/>
        <v>[Rowcliffe, M. (2014). *Package 'activity': Animal Activity Statistics.* R package version 1.3.4. &lt;https://doi.org/10.32614/CRAN.package.activity&gt;]{#rowcliffe_2014}&lt;br&gt;&lt;br&gt;</v>
      </c>
      <c r="L373" s="78" t="s">
        <v>4112</v>
      </c>
      <c r="M373" s="76" t="s">
        <v>4331</v>
      </c>
      <c r="N373" s="77" t="str">
        <f t="shared" si="41"/>
        <v>[Rowcliffe, M. (2014). &lt;i&gt;Package 'activity': Animal Activity Statistics.&lt;/i&gt; R package version 1.3.4. &lt;a target="_blank" href="https://doi.org/10.32614/CRAN.package.activity"&gt;{https://doi.org/10.32614/CRAN.package.activity}]{#rowcliffe_2014}&lt;br&gt;&lt;br&gt;</v>
      </c>
      <c r="O373" s="76" t="s">
        <v>2580</v>
      </c>
      <c r="P373" s="76" t="s">
        <v>1016</v>
      </c>
      <c r="Q373" s="76" t="str">
        <f t="shared" si="44"/>
        <v>{{ ref_intext_rowcliffe_2014 }}</v>
      </c>
      <c r="R373" s="76" t="str">
        <f t="shared" si="45"/>
        <v>{{ ref_bib_rowcliffe_2014 }}</v>
      </c>
      <c r="S373" s="76" t="str">
        <f t="shared" si="43"/>
        <v xml:space="preserve">    ref_intext_rowcliffe_2014: "[Rowcliffe, 2014](#rowcliffe_2014)"</v>
      </c>
      <c r="T373" s="76" t="str">
        <f t="shared" si="46"/>
        <v xml:space="preserve">    ref_intext_rowcliffe_2014: "Rowcliffe, 2014"</v>
      </c>
      <c r="U373" s="76" t="str">
        <f t="shared" si="47"/>
        <v xml:space="preserve">    ref_bib_rowcliffe_2014: "Rowcliffe, M. (2014). *Package 'activity': Animal Activity Statistics.* R package version 1.3.4. &lt;https://doi.org/10.32614/CRAN.package.activity&gt;"</v>
      </c>
      <c r="V373" s="76"/>
    </row>
    <row r="374" spans="1:22" ht="15.75">
      <c r="A374" s="76"/>
      <c r="B374" s="90"/>
      <c r="C374" s="90"/>
      <c r="D374" s="90"/>
      <c r="E374" s="76" t="s">
        <v>2393</v>
      </c>
      <c r="F374" s="77" t="s">
        <v>2579</v>
      </c>
      <c r="G374" s="76" t="s">
        <v>2578</v>
      </c>
      <c r="H374" s="76" t="s">
        <v>2578</v>
      </c>
      <c r="I374" s="76" t="b">
        <v>1</v>
      </c>
      <c r="J374" s="78" t="s">
        <v>2577</v>
      </c>
      <c r="K374" s="77" t="str">
        <f t="shared" si="40"/>
        <v>[Rowcliffe, M. (2023). *Package ‘activity. * R package version 1.3.4. &lt;https://cran.r-project.org/web/packages/activity/index.html&gt;]{#rowcliffe_2023}&lt;br&gt;&lt;br&gt;</v>
      </c>
      <c r="L374" s="78" t="s">
        <v>4112</v>
      </c>
      <c r="M374" s="76" t="s">
        <v>4332</v>
      </c>
      <c r="N374" s="77" t="str">
        <f t="shared" si="41"/>
        <v>[Rowcliffe, M. (2023). &lt;i&gt;Package ‘activity. &lt;/i&gt; R package version 1.3.4. &lt;a target="_blank" href="https://cran.r-project.org/web/packages/activity/index.html"&gt;{https://cran.r-project.org/web/packages/activity/index.html}]{#rowcliffe_2023}&lt;br&gt;&lt;br&gt;</v>
      </c>
      <c r="O374" s="76" t="s">
        <v>2576</v>
      </c>
      <c r="P374" s="76" t="s">
        <v>1016</v>
      </c>
      <c r="Q374" s="76" t="str">
        <f t="shared" si="44"/>
        <v>{{ ref_intext_rowcliffe_2023 }}</v>
      </c>
      <c r="R374" s="76" t="str">
        <f t="shared" si="45"/>
        <v>{{ ref_bib_rowcliffe_2023 }}</v>
      </c>
      <c r="S374" s="76" t="str">
        <f t="shared" si="43"/>
        <v xml:space="preserve">    ref_intext_rowcliffe_2023: "[Rowcliffe, 2023](#rowcliffe_2023)"</v>
      </c>
      <c r="T374" s="76" t="str">
        <f t="shared" si="46"/>
        <v xml:space="preserve">    ref_intext_rowcliffe_2023: "Rowcliffe, 2023"</v>
      </c>
      <c r="U374" s="76" t="str">
        <f t="shared" si="47"/>
        <v xml:space="preserve">    ref_bib_rowcliffe_2023: "Rowcliffe, M. (2023). *Package ‘activity. * R package version 1.3.4. &lt;https://cran.r-project.org/web/packages/activity/index.html&gt;"</v>
      </c>
      <c r="V374" s="76"/>
    </row>
    <row r="375" spans="1:22" ht="15.75">
      <c r="A375" s="76"/>
      <c r="B375" s="90" t="b">
        <v>1</v>
      </c>
      <c r="C375" s="90" t="b">
        <v>0</v>
      </c>
      <c r="D375" s="90" t="b">
        <v>0</v>
      </c>
      <c r="E375" s="76" t="s">
        <v>2051</v>
      </c>
      <c r="F375" s="76" t="s">
        <v>2567</v>
      </c>
      <c r="G375" s="76" t="s">
        <v>2566</v>
      </c>
      <c r="H375" s="76" t="s">
        <v>2566</v>
      </c>
      <c r="I375" s="76" t="b">
        <v>1</v>
      </c>
      <c r="J375" s="78" t="s">
        <v>2565</v>
      </c>
      <c r="K375" s="77" t="str">
        <f t="shared" si="40"/>
        <v>[Rowcliffe, M. J., Carbone, C., Jansen, P. A., Kays, R., &amp; Kranstauber, B. (2011). Quantifying the sensitivity of camera traps: an adapted distance sampling approach. *Methods in Ecology and Evolution, 2*(5), 464-476. &lt;https://doi.org/10.1111/j.2041-210X.2011.00094.x&gt;]{#rowcliffe_et_al_2011}&lt;br&gt;&lt;br&gt;</v>
      </c>
      <c r="L375" s="78" t="s">
        <v>4112</v>
      </c>
      <c r="M375" s="76" t="s">
        <v>4333</v>
      </c>
      <c r="N375" s="77" t="str">
        <f t="shared" si="41"/>
        <v>[Rowcliffe, M. J., Carbone, C., Jansen, P. A., Kays, R., &amp; Kranstauber, B. (2011). Quantifying the sensitivity of camera traps: an adapted distance sampling approach. &lt;i&gt;Methods in Ecology and Evolution, 2&lt;/i&gt;(5), 464-476. &lt;a target="_blank" href="https://doi.org/10.1111/j.2041-210X.2011.00094.x"&gt;{https://doi.org/10.1111/j.2041-210X.2011.00094.x}]{#rowcliffe_et_al_2011}&lt;br&gt;&lt;br&gt;</v>
      </c>
      <c r="O375" s="76" t="s">
        <v>2564</v>
      </c>
      <c r="P375" s="76" t="s">
        <v>1016</v>
      </c>
      <c r="Q375" s="76" t="str">
        <f t="shared" si="44"/>
        <v>{{ ref_intext_rowcliffe_et_al_2011 }}</v>
      </c>
      <c r="R375" s="76" t="str">
        <f t="shared" si="45"/>
        <v>{{ ref_bib_rowcliffe_et_al_2011 }}</v>
      </c>
      <c r="S375" s="76" t="str">
        <f t="shared" si="43"/>
        <v xml:space="preserve">    ref_intext_rowcliffe_et_al_2011: "[Rowcliffe et al., 2011](#rowcliffe_et_al_2011)"</v>
      </c>
      <c r="T375" s="76" t="str">
        <f t="shared" si="46"/>
        <v xml:space="preserve">    ref_intext_rowcliffe_et_al_2011: "Rowcliffe et al., 2011"</v>
      </c>
      <c r="U375" s="76" t="str">
        <f t="shared" si="47"/>
        <v xml:space="preserve">    ref_bib_rowcliffe_et_al_2011: "Rowcliffe, M. J., Carbone, C., Jansen, P. A., Kays, R., &amp; Kranstauber, B. (2011). Quantifying the sensitivity of camera traps: an adapted distance sampling approach. *Methods in Ecology and Evolution, 2*(5), 464-476. &lt;https://doi.org/10.1111/j.2041-210X.2011.00094.x&gt;"</v>
      </c>
      <c r="V375" s="76"/>
    </row>
    <row r="376" spans="1:22" ht="15.75">
      <c r="A376" s="76"/>
      <c r="B376" s="90"/>
      <c r="C376" s="90"/>
      <c r="D376" s="90"/>
      <c r="E376" s="76" t="s">
        <v>2092</v>
      </c>
      <c r="F376" s="77" t="s">
        <v>2547</v>
      </c>
      <c r="G376" s="76" t="s">
        <v>2546</v>
      </c>
      <c r="H376" s="76" t="s">
        <v>2545</v>
      </c>
      <c r="I376" s="76" t="b">
        <v>1</v>
      </c>
      <c r="J376" s="78" t="s">
        <v>2544</v>
      </c>
      <c r="K376" s="77" t="str">
        <f t="shared" si="40"/>
        <v>[Royle, A. J. (2016, Oct 17). *'Spatial Capture-Recapture Modelling.’ CompSustNet* [Video]. YouTube. &lt;https://www.youtube.com/watch?v=4HKFimATq9E&gt;]{#royle_2016}&lt;br&gt;&lt;br&gt;</v>
      </c>
      <c r="L376" s="78" t="s">
        <v>4112</v>
      </c>
      <c r="M376" s="76" t="s">
        <v>4334</v>
      </c>
      <c r="N376" s="77" t="str">
        <f t="shared" si="41"/>
        <v>[Royle, A. J. (2016, Oct 17). &lt;i&gt;'Spatial Capture-Recapture Modelling.’ CompSustNet.&lt;/i&gt; [Video]. YouTube. &lt;a target="_blank" href="https://www.youtube.com/watch?v=4HKFimATq9E"&gt;{https://www.youtube.com/watch?v=4HKFimATq9E}]{#royle_2016}&lt;br&gt;&lt;br&gt;</v>
      </c>
      <c r="O376" s="76" t="s">
        <v>2542</v>
      </c>
      <c r="P376" s="76" t="s">
        <v>2543</v>
      </c>
      <c r="Q376" s="76" t="str">
        <f t="shared" si="44"/>
        <v>{{ ref_intext_royle_2016 }}</v>
      </c>
      <c r="R376" s="76" t="str">
        <f t="shared" si="45"/>
        <v>{{ ref_bib_royle_2016 }}</v>
      </c>
      <c r="S376" s="76" t="str">
        <f t="shared" si="43"/>
        <v xml:space="preserve">    ref_intext_royle_2016: "[Royle, 2016](#royle_2016)"</v>
      </c>
      <c r="T376" s="76" t="str">
        <f t="shared" si="46"/>
        <v xml:space="preserve">    ref_intext_royle_2016: "Royle, 2016"</v>
      </c>
      <c r="U376" s="76" t="str">
        <f t="shared" si="47"/>
        <v xml:space="preserve">    ref_bib_royle_2016: "Royle, A. J. (2016, Oct 17). *'Spatial Capture-Recapture Modelling.’ CompSustNet* [Video]. YouTube. &lt;https://www.youtube.com/watch?v=4HKFimATq9E&gt;"</v>
      </c>
      <c r="V376" s="76"/>
    </row>
    <row r="377" spans="1:22" ht="15.75">
      <c r="A377" s="76"/>
      <c r="B377" s="90"/>
      <c r="C377" s="90"/>
      <c r="D377" s="90"/>
      <c r="E377" s="76" t="s">
        <v>2092</v>
      </c>
      <c r="F377" s="76" t="s">
        <v>2541</v>
      </c>
      <c r="G377" s="76" t="s">
        <v>2540</v>
      </c>
      <c r="H377" s="76"/>
      <c r="I377" s="76" t="b">
        <v>1</v>
      </c>
      <c r="J377" s="78" t="s">
        <v>2539</v>
      </c>
      <c r="K377" s="77" t="str">
        <f t="shared" si="40"/>
        <v>[Royle, A. J. (2020, Oct 26) *Introduction to Spatial Capture-Recapture. oSCR Package*, [Video]. YouTube. &lt;https://www.youtube.com/watch?v=yRRDi07FtPg&gt;]{#royle_2020}&lt;br&gt;&lt;br&gt;</v>
      </c>
      <c r="L377" s="78" t="s">
        <v>4112</v>
      </c>
      <c r="M377" s="76" t="s">
        <v>4335</v>
      </c>
      <c r="N377" s="77" t="str">
        <f t="shared" si="41"/>
        <v>[Royle, A. J. (2020, Oct 26) &lt;i&gt;Introduction to Spatial Capture-Recapture. oSCR Package.&lt;/i&gt; [Video]. YouTube. &lt;a target="_blank" href="https://www.youtube.com/watch?v=yRRDi07FtPg"&gt;{https://www.youtube.com/watch?v=yRRDi07FtPg}]{#royle_2020}&lt;br&gt;&lt;br&gt;</v>
      </c>
      <c r="O377" s="76" t="s">
        <v>2537</v>
      </c>
      <c r="P377" s="77" t="s">
        <v>2538</v>
      </c>
      <c r="Q377" s="76" t="str">
        <f t="shared" si="44"/>
        <v>{{ ref_intext_royle_2020 }}</v>
      </c>
      <c r="R377" s="76" t="str">
        <f t="shared" si="45"/>
        <v>{{ ref_bib_royle_2020 }}</v>
      </c>
      <c r="S377" s="76" t="str">
        <f t="shared" si="43"/>
        <v xml:space="preserve">    ref_intext_royle_2020: "[Royle, 2020](#royle_2020)"</v>
      </c>
      <c r="T377" s="76" t="str">
        <f t="shared" si="46"/>
        <v xml:space="preserve">    ref_intext_royle_2020: "Royle, 2020"</v>
      </c>
      <c r="U377" s="76" t="str">
        <f t="shared" si="47"/>
        <v xml:space="preserve">    ref_bib_royle_2020: "Royle, A. J. (2020, Oct 26) *Introduction to Spatial Capture-Recapture. oSCR Package*, [Video]. YouTube. &lt;https://www.youtube.com/watch?v=yRRDi07FtPg&gt;"</v>
      </c>
      <c r="V377" s="76"/>
    </row>
    <row r="378" spans="1:22" ht="15.75">
      <c r="A378" s="76"/>
      <c r="B378" s="90" t="b">
        <v>1</v>
      </c>
      <c r="C378" s="90" t="b">
        <v>0</v>
      </c>
      <c r="D378" s="90" t="b">
        <v>0</v>
      </c>
      <c r="E378" s="76" t="s">
        <v>2051</v>
      </c>
      <c r="F378" s="76" t="s">
        <v>2551</v>
      </c>
      <c r="G378" s="76" t="s">
        <v>2550</v>
      </c>
      <c r="H378" s="76" t="s">
        <v>2550</v>
      </c>
      <c r="I378" s="76" t="b">
        <v>1</v>
      </c>
      <c r="J378" s="78" t="s">
        <v>2549</v>
      </c>
      <c r="K378" s="77" t="str">
        <f t="shared" si="40"/>
        <v>[Royle, J. A. (2004). N-mixture Models for estimating population size from spatially Repeated Counts. *International Biometric Society, 60*(1), 108-115. &lt;https://www.jstor.org/stable/3695558&gt;]{#royle_2004}&lt;br&gt;&lt;br&gt;</v>
      </c>
      <c r="L378" s="78" t="s">
        <v>4112</v>
      </c>
      <c r="M378" s="76" t="s">
        <v>4336</v>
      </c>
      <c r="N378" s="77" t="str">
        <f t="shared" si="41"/>
        <v>[Royle, J. A. (2004). N-mixture Models for estimating population size from spatially Repeated Counts. &lt;i&gt;International Biometric Society, 60&lt;/i&gt;(1), 108-115. &lt;a target="_blank" href="https://www.jstor.org/stable/3695558"&gt;{https://www.jstor.org/stable/3695558}]{#royle_2004}&lt;br&gt;&lt;br&gt;</v>
      </c>
      <c r="O378" s="76" t="s">
        <v>2548</v>
      </c>
      <c r="P378" s="76" t="s">
        <v>1016</v>
      </c>
      <c r="Q378" s="76" t="str">
        <f t="shared" si="44"/>
        <v>{{ ref_intext_royle_2004 }}</v>
      </c>
      <c r="R378" s="76" t="str">
        <f t="shared" si="45"/>
        <v>{{ ref_bib_royle_2004 }}</v>
      </c>
      <c r="S378" s="76" t="str">
        <f t="shared" si="43"/>
        <v xml:space="preserve">    ref_intext_royle_2004: "[Royle, 2004](#royle_2004)"</v>
      </c>
      <c r="T378" s="76" t="str">
        <f t="shared" si="46"/>
        <v xml:space="preserve">    ref_intext_royle_2004: "Royle, 2004"</v>
      </c>
      <c r="U378" s="76" t="str">
        <f t="shared" si="47"/>
        <v xml:space="preserve">    ref_bib_royle_2004: "Royle, J. A. (2004). N-mixture Models for estimating population size from spatially Repeated Counts. *International Biometric Society, 60*(1), 108-115. &lt;https://www.jstor.org/stable/3695558&gt;"</v>
      </c>
      <c r="V378" s="76"/>
    </row>
    <row r="379" spans="1:22" ht="15.75">
      <c r="A379" s="76"/>
      <c r="B379" s="90"/>
      <c r="C379" s="90"/>
      <c r="D379" s="90"/>
      <c r="E379" s="76" t="s">
        <v>2086</v>
      </c>
      <c r="F379" s="76" t="s">
        <v>2536</v>
      </c>
      <c r="G379" s="76" t="s">
        <v>2535</v>
      </c>
      <c r="H379" s="76" t="s">
        <v>2535</v>
      </c>
      <c r="I379" s="76" t="b">
        <v>1</v>
      </c>
      <c r="J379" s="78" t="s">
        <v>2534</v>
      </c>
      <c r="K379" s="77" t="str">
        <f t="shared" si="40"/>
        <v>[Royle, J. A., &amp; Dorazio, R. M. (2008). *Hierarchical Modeling and Inference in Ecology: The Analysis of Data from Populations, Metapopulations and Communities.* 1st ed. Academic Press, Amsterdam; Boston. &lt;https://doi.org/10.1016/B978-0-12-374097-7.50001-5&gt;]{#royle_dorazio_2008}&lt;br&gt;&lt;br&gt;</v>
      </c>
      <c r="L379" s="78" t="s">
        <v>4112</v>
      </c>
      <c r="M379" s="76" t="s">
        <v>4337</v>
      </c>
      <c r="N379" s="77" t="str">
        <f t="shared" si="41"/>
        <v>[Royle, J. A., &amp; Dorazio, R. M. (2008). &lt;i&gt;Hierarchical Modeling and Inference in Ecology: The Analysis of Data from Populations, Metapopulations and Communities.&lt;/i&gt; 1st ed. Academic Press, Amsterdam; Boston. &lt;a target="_blank" href="https://doi.org/10.1016/B978-0-12-374097-7.50001-5"&gt;{https://doi.org/10.1016/B978-0-12-374097-7.50001-5}]{#royle_dorazio_2008}&lt;br&gt;&lt;br&gt;</v>
      </c>
      <c r="O379" s="76" t="s">
        <v>2533</v>
      </c>
      <c r="P379" s="76" t="s">
        <v>1016</v>
      </c>
      <c r="Q379" s="76" t="str">
        <f t="shared" si="44"/>
        <v>{{ ref_intext_royle_dorazio_2008 }}</v>
      </c>
      <c r="R379" s="76" t="str">
        <f t="shared" si="45"/>
        <v>{{ ref_bib_royle_dorazio_2008 }}</v>
      </c>
      <c r="S379" s="76" t="str">
        <f t="shared" si="43"/>
        <v xml:space="preserve">    ref_intext_royle_dorazio_2008: "[Royle &amp; Dorazio, 2008](#royle_dorazio_2008)"</v>
      </c>
      <c r="T379" s="76" t="str">
        <f t="shared" si="46"/>
        <v xml:space="preserve">    ref_intext_royle_dorazio_2008: "Royle &amp; Dorazio, 2008"</v>
      </c>
      <c r="U379" s="76" t="str">
        <f t="shared" si="47"/>
        <v xml:space="preserve">    ref_bib_royle_dorazio_2008: "Royle, J. A., &amp; Dorazio, R. M. (2008). *Hierarchical Modeling and Inference in Ecology: The Analysis of Data from Populations, Metapopulations and Communities.* 1st ed. Academic Press, Amsterdam; Boston. &lt;https://doi.org/10.1016/B978-0-12-374097-7.50001-5&gt;"</v>
      </c>
      <c r="V379" s="76"/>
    </row>
    <row r="380" spans="1:22" ht="15.75">
      <c r="A380" s="76"/>
      <c r="B380" s="90"/>
      <c r="C380" s="90"/>
      <c r="D380" s="90"/>
      <c r="E380" s="76" t="s">
        <v>2051</v>
      </c>
      <c r="F380" s="76" t="s">
        <v>2532</v>
      </c>
      <c r="G380" s="76" t="s">
        <v>2531</v>
      </c>
      <c r="H380" s="76" t="s">
        <v>2531</v>
      </c>
      <c r="I380" s="76" t="b">
        <v>1</v>
      </c>
      <c r="J380" s="78" t="s">
        <v>2530</v>
      </c>
      <c r="K380" s="77" t="str">
        <f t="shared" si="40"/>
        <v>[Royle, J. A., &amp; Dorazio, R. M. (2012). Parameter-expanded data augmentation for Bayesian analysis of capture-recapture models. *Journal of Ornithology, 152*(S2), 521-537. &lt;https://doi.org/10.1007/s10336-010-0619-4&gt;]{#royle_dorazio_2012}&lt;br&gt;&lt;br&gt;</v>
      </c>
      <c r="L380" s="78" t="s">
        <v>4112</v>
      </c>
      <c r="M380" s="76" t="s">
        <v>4338</v>
      </c>
      <c r="N380" s="77" t="str">
        <f t="shared" si="41"/>
        <v>[Royle, J. A., &amp; Dorazio, R. M. (2012). Parameter-expanded data augmentation for Bayesian analysis of capture-recapture models. &lt;i&gt;Journal of Ornithology, 152&lt;/i&gt;(S2), 521-537. &lt;a target="_blank" href="https://doi.org/10.1007/s10336-010-0619-4"&gt;{https://doi.org/10.1007/s10336-010-0619-4}]{#royle_dorazio_2012}&lt;br&gt;&lt;br&gt;</v>
      </c>
      <c r="O380" s="76" t="s">
        <v>2529</v>
      </c>
      <c r="P380" s="76" t="s">
        <v>1016</v>
      </c>
      <c r="Q380" s="76" t="str">
        <f t="shared" si="44"/>
        <v>{{ ref_intext_royle_dorazio_2012 }}</v>
      </c>
      <c r="R380" s="76" t="str">
        <f t="shared" si="45"/>
        <v>{{ ref_bib_royle_dorazio_2012 }}</v>
      </c>
      <c r="S380" s="76" t="str">
        <f t="shared" si="43"/>
        <v xml:space="preserve">    ref_intext_royle_dorazio_2012: "[Royle &amp; Dorazio, 2012](#royle_dorazio_2012)"</v>
      </c>
      <c r="T380" s="76" t="str">
        <f t="shared" si="46"/>
        <v xml:space="preserve">    ref_intext_royle_dorazio_2012: "Royle &amp; Dorazio, 2012"</v>
      </c>
      <c r="U380" s="76" t="str">
        <f t="shared" si="47"/>
        <v xml:space="preserve">    ref_bib_royle_dorazio_2012: "Royle, J. A., &amp; Dorazio, R. M. (2012). Parameter-expanded data augmentation for Bayesian analysis of capture-recapture models. *Journal of Ornithology, 152*(S2), 521-537. &lt;https://doi.org/10.1007/s10336-010-0619-4&gt;"</v>
      </c>
      <c r="V380" s="76"/>
    </row>
    <row r="381" spans="1:22" ht="15.75">
      <c r="A381" s="76"/>
      <c r="B381" s="90" t="b">
        <v>1</v>
      </c>
      <c r="C381" s="90" t="b">
        <v>0</v>
      </c>
      <c r="D381" s="90" t="b">
        <v>0</v>
      </c>
      <c r="E381" s="76" t="s">
        <v>2051</v>
      </c>
      <c r="F381" s="76" t="s">
        <v>2515</v>
      </c>
      <c r="G381" s="76" t="s">
        <v>2514</v>
      </c>
      <c r="H381" s="76" t="s">
        <v>2514</v>
      </c>
      <c r="I381" s="76" t="b">
        <v>1</v>
      </c>
      <c r="J381" s="78" t="s">
        <v>2513</v>
      </c>
      <c r="K381" s="77" t="str">
        <f t="shared" si="40"/>
        <v>[Royle, J. A., &amp; Nichols, J. D. (2003). Estimating abundance from repeated presence-absence data or point counts. *Ecology, 84*, 777-790. &lt;https://doi.org/10.1890/0012-9658(2003)084[0777:EAFRPA]2.0.CO;2&gt;]{#royle_nichols_2003}&lt;br&gt;&lt;br&gt;</v>
      </c>
      <c r="L381" s="78" t="s">
        <v>4112</v>
      </c>
      <c r="M381" s="76" t="s">
        <v>4339</v>
      </c>
      <c r="N381" s="77" t="str">
        <f t="shared" si="41"/>
        <v>[Royle, J. A., &amp; Nichols, J. D. (2003). Estimating abundance from repeated presence-absence data or point counts. &lt;i&gt;Ecology, 84&lt;/i&gt;, 777-790. &lt;a target="_blank" href="https://doi.org/10.1890/0012-9658(2003)084[0777:EAFRPA]2.0.CO;2"&gt;{https://doi.org/10.1890/0012-9658(2003)084[0777:EAFRPA]2.0.CO;2}]{#royle_nichols_2003}&lt;br&gt;&lt;br&gt;</v>
      </c>
      <c r="O381" s="76" t="s">
        <v>2512</v>
      </c>
      <c r="P381" s="76" t="s">
        <v>1016</v>
      </c>
      <c r="Q381" s="76" t="str">
        <f t="shared" si="44"/>
        <v>{{ ref_intext_royle_nichols_2003 }}</v>
      </c>
      <c r="R381" s="76" t="str">
        <f t="shared" si="45"/>
        <v>{{ ref_bib_royle_nichols_2003 }}</v>
      </c>
      <c r="S381" s="76" t="str">
        <f t="shared" si="43"/>
        <v xml:space="preserve">    ref_intext_royle_nichols_2003: "[Royle &amp; Nichols, 2003](#royle_nichols_2003)"</v>
      </c>
      <c r="T381" s="76" t="str">
        <f t="shared" si="46"/>
        <v xml:space="preserve">    ref_intext_royle_nichols_2003: "Royle &amp; Nichols, 2003"</v>
      </c>
      <c r="U381" s="76" t="str">
        <f t="shared" si="47"/>
        <v xml:space="preserve">    ref_bib_royle_nichols_2003: "Royle, J. A., &amp; Nichols, J. D. (2003). Estimating abundance from repeated presence-absence data or point counts. *Ecology, 84*, 777-790. &lt;https://doi.org/10.1890/0012-9658(2003)084[0777:EAFRPA]2.0.CO;2&gt;"</v>
      </c>
      <c r="V381" s="76"/>
    </row>
    <row r="382" spans="1:22" ht="15.75">
      <c r="A382" s="76"/>
      <c r="B382" s="90" t="b">
        <v>1</v>
      </c>
      <c r="C382" s="90" t="b">
        <v>1</v>
      </c>
      <c r="D382" s="90" t="b">
        <v>0</v>
      </c>
      <c r="E382" s="76" t="s">
        <v>2051</v>
      </c>
      <c r="F382" s="76" t="s">
        <v>2511</v>
      </c>
      <c r="G382" s="76" t="s">
        <v>2510</v>
      </c>
      <c r="H382" s="76" t="s">
        <v>2510</v>
      </c>
      <c r="I382" s="76" t="b">
        <v>1</v>
      </c>
      <c r="J382" s="78" t="s">
        <v>2509</v>
      </c>
      <c r="K382" s="77" t="str">
        <f t="shared" si="40"/>
        <v>[Royle, J. A., &amp; Young, K. V. (2008). A hierarchical model for spatial capture-recapture data. *Ecology, 89*(8), 2281-2289. &lt;https://doi.org/10.1890/07-0601.1&gt;]{#royle_young_2008}&lt;br&gt;&lt;br&gt;</v>
      </c>
      <c r="L382" s="78" t="s">
        <v>4112</v>
      </c>
      <c r="M382" s="76" t="s">
        <v>4340</v>
      </c>
      <c r="N382" s="77" t="str">
        <f t="shared" si="41"/>
        <v>[Royle, J. A., &amp; Young, K. V. (2008). A hierarchical model for spatial capture-recapture data. &lt;i&gt;Ecology, 89&lt;/i&gt;(8), 2281-2289. &lt;a target="_blank" href="https://doi.org/10.1890/07-0601.1"&gt;{https://doi.org/10.1890/07-0601.1}]{#royle_young_2008}&lt;br&gt;&lt;br&gt;</v>
      </c>
      <c r="O382" s="76" t="s">
        <v>2508</v>
      </c>
      <c r="P382" s="76" t="s">
        <v>1016</v>
      </c>
      <c r="Q382" s="76" t="str">
        <f t="shared" si="44"/>
        <v>{{ ref_intext_royle_young_2008 }}</v>
      </c>
      <c r="R382" s="76" t="str">
        <f t="shared" si="45"/>
        <v>{{ ref_bib_royle_young_2008 }}</v>
      </c>
      <c r="S382" s="76" t="str">
        <f t="shared" si="43"/>
        <v xml:space="preserve">    ref_intext_royle_young_2008: "[Royle &amp; Young, 2008](#royle_young_2008)"</v>
      </c>
      <c r="T382" s="76" t="str">
        <f t="shared" si="46"/>
        <v xml:space="preserve">    ref_intext_royle_young_2008: "Royle &amp; Young, 2008"</v>
      </c>
      <c r="U382" s="76" t="str">
        <f t="shared" si="47"/>
        <v xml:space="preserve">    ref_bib_royle_young_2008: "Royle, J. A., &amp; Young, K. V. (2008). A hierarchical model for spatial capture-recapture data. *Ecology, 89*(8), 2281-2289. &lt;https://doi.org/10.1890/07-0601.1&gt;"</v>
      </c>
      <c r="V382" s="76"/>
    </row>
    <row r="383" spans="1:22" ht="15.75">
      <c r="A383" s="76"/>
      <c r="B383" s="90" t="b">
        <v>1</v>
      </c>
      <c r="C383" s="90" t="b">
        <v>0</v>
      </c>
      <c r="D383" s="90" t="b">
        <v>0</v>
      </c>
      <c r="E383" s="76" t="s">
        <v>2051</v>
      </c>
      <c r="F383" s="76" t="s">
        <v>2520</v>
      </c>
      <c r="G383" s="76" t="s">
        <v>2519</v>
      </c>
      <c r="H383" s="76" t="s">
        <v>2518</v>
      </c>
      <c r="I383" s="76" t="b">
        <v>1</v>
      </c>
      <c r="J383" s="78" t="s">
        <v>2517</v>
      </c>
      <c r="K383" s="77" t="str">
        <f t="shared" si="40"/>
        <v>[Royle, J. A., Converse, S. J., &amp; Freckleton, R. (2014). Hierarchical spatial capture-recapture models: modelling population Density in stratified populations. *Methods in Ecology and Evolution, 5*(1), 37-43. &lt;https://doi.org/10.1111/2041-210x.12135&gt;]{#royle_et_al_2014}&lt;br&gt;&lt;br&gt;</v>
      </c>
      <c r="L383" s="78" t="s">
        <v>4112</v>
      </c>
      <c r="M383" s="76" t="s">
        <v>4341</v>
      </c>
      <c r="N383" s="77" t="str">
        <f t="shared" si="41"/>
        <v>[Royle, J. A., Converse, S. J., &amp; Freckleton, R. (2014). Hierarchical spatial capture-recapture models: modelling population Density in stratified populations. &lt;i&gt;Methods in Ecology and Evolution, 5&lt;/i&gt;(1), 37-43. &lt;a target="_blank" href="https://doi.org/10.1111/2041-210x.12135"&gt;{https://doi.org/10.1111/2041-210x.12135}]{#royle_et_al_2014}&lt;br&gt;&lt;br&gt;</v>
      </c>
      <c r="O383" s="76" t="s">
        <v>2516</v>
      </c>
      <c r="P383" s="76" t="s">
        <v>1016</v>
      </c>
      <c r="Q383" s="76" t="str">
        <f t="shared" si="44"/>
        <v>{{ ref_intext_royle_et_al_2014 }}</v>
      </c>
      <c r="R383" s="76" t="str">
        <f t="shared" si="45"/>
        <v>{{ ref_bib_royle_et_al_2014 }}</v>
      </c>
      <c r="S383" s="76" t="str">
        <f t="shared" si="43"/>
        <v xml:space="preserve">    ref_intext_royle_et_al_2014: "[Royle et al., 2014](#royle_et_al_2014)"</v>
      </c>
      <c r="T383" s="76" t="str">
        <f t="shared" si="46"/>
        <v xml:space="preserve">    ref_intext_royle_et_al_2014: "Royle et al., 2014"</v>
      </c>
      <c r="U383" s="76" t="str">
        <f t="shared" si="47"/>
        <v xml:space="preserve">    ref_bib_royle_et_al_2014: "Royle, J. A., Converse, S. J., &amp; Freckleton, R. (2014). Hierarchical spatial capture-recapture models: modelling population Density in stratified populations. *Methods in Ecology and Evolution, 5*(1), 37-43. &lt;https://doi.org/10.1111/2041-210x.12135&gt;"</v>
      </c>
      <c r="V383" s="76"/>
    </row>
    <row r="384" spans="1:22" ht="15.75">
      <c r="A384" s="76"/>
      <c r="B384" s="90" t="b">
        <v>1</v>
      </c>
      <c r="C384" s="90" t="b">
        <v>0</v>
      </c>
      <c r="D384" s="90" t="b">
        <v>0</v>
      </c>
      <c r="E384" s="76" t="s">
        <v>2051</v>
      </c>
      <c r="F384" s="76" t="s">
        <v>2528</v>
      </c>
      <c r="G384" s="76" t="s">
        <v>2527</v>
      </c>
      <c r="H384" s="76" t="s">
        <v>2527</v>
      </c>
      <c r="I384" s="76" t="b">
        <v>1</v>
      </c>
      <c r="J384" s="78" t="s">
        <v>2526</v>
      </c>
      <c r="K384" s="77" t="str">
        <f t="shared" si="40"/>
        <v>[Royle, J. A., Nichols, J. D., Karanth, K. U., &amp; Gopalaswamy, A. M. (2009). A hierarchical model for estimating Density in camera-trap studies. *Journal of Applied Ecology, 46*(1), 118-127. &lt;https://doi.org/10.1111/j.1365-2664.2008.01578.x&gt;]{#royle_et_al_2009}&lt;br&gt;&lt;br&gt;</v>
      </c>
      <c r="L384" s="78" t="s">
        <v>4112</v>
      </c>
      <c r="M384" s="76" t="s">
        <v>4342</v>
      </c>
      <c r="N384" s="77" t="str">
        <f t="shared" si="41"/>
        <v>[Royle, J. A., Nichols, J. D., Karanth, K. U., &amp; Gopalaswamy, A. M. (2009). A hierarchical model for estimating Density in camera-trap studies. &lt;i&gt;Journal of Applied Ecology, 46&lt;/i&gt;(1), 118-127. &lt;a target="_blank" href="https://doi.org/10.1111/j.1365-2664.2008.01578.x"&gt;{https://doi.org/10.1111/j.1365-2664.2008.01578.x}]{#royle_et_al_2009}&lt;br&gt;&lt;br&gt;</v>
      </c>
      <c r="O384" s="76" t="s">
        <v>2525</v>
      </c>
      <c r="P384" s="76" t="s">
        <v>1016</v>
      </c>
      <c r="Q384" s="76" t="str">
        <f t="shared" si="44"/>
        <v>{{ ref_intext_royle_et_al_2009 }}</v>
      </c>
      <c r="R384" s="76" t="str">
        <f t="shared" si="45"/>
        <v>{{ ref_bib_royle_et_al_2009 }}</v>
      </c>
      <c r="S384" s="76" t="str">
        <f t="shared" si="43"/>
        <v xml:space="preserve">    ref_intext_royle_et_al_2009: "[Royle et al., 2009](#royle_et_al_2009)"</v>
      </c>
      <c r="T384" s="76" t="str">
        <f t="shared" si="46"/>
        <v xml:space="preserve">    ref_intext_royle_et_al_2009: "Royle et al., 2009"</v>
      </c>
      <c r="U384" s="76" t="str">
        <f t="shared" si="47"/>
        <v xml:space="preserve">    ref_bib_royle_et_al_2009: "Royle, J. A., Nichols, J. D., Karanth, K. U., &amp; Gopalaswamy, A. M. (2009). A hierarchical model for estimating Density in camera-trap studies. *Journal of Applied Ecology, 46*(1), 118-127. &lt;https://doi.org/10.1111/j.1365-2664.2008.01578.x&gt;"</v>
      </c>
      <c r="V384" s="76"/>
    </row>
    <row r="385" spans="1:22" ht="15.75">
      <c r="A385" s="76"/>
      <c r="B385" s="90"/>
      <c r="C385" s="90"/>
      <c r="D385" s="90"/>
      <c r="E385" s="76" t="s">
        <v>2086</v>
      </c>
      <c r="F385" s="76" t="s">
        <v>2524</v>
      </c>
      <c r="G385" s="76" t="s">
        <v>2523</v>
      </c>
      <c r="H385" s="76" t="s">
        <v>2523</v>
      </c>
      <c r="I385" s="76" t="b">
        <v>1</v>
      </c>
      <c r="J385" s="78" t="s">
        <v>2522</v>
      </c>
      <c r="K385" s="77" t="str">
        <f t="shared" si="40"/>
        <v>[Royle, J. Chandler, R. B., Sollmann, R., Gardner, B. (2013). *Spatial capture-recapture*. Academic Press, Waltham, MA, USA. 612 pp., ISBN: 978-0-12-405939-9. &lt;https://pubs.usgs.gov/publication/70048654&gt;]{#royle_et_al_2013}&lt;br&gt;&lt;br&gt;</v>
      </c>
      <c r="L385" s="78" t="s">
        <v>4112</v>
      </c>
      <c r="M385" s="76" t="s">
        <v>4343</v>
      </c>
      <c r="N385" s="77" t="str">
        <f t="shared" si="41"/>
        <v>[Royle, J. Chandler, R. B., Sollmann, R., Gardner, B. (2013). &lt;i&gt;Spatial capture-recapture&lt;/i&gt;. Academic Press, Waltham, MA, USA. 612 pp., ISBN: 978-0-12-405939-9. &lt;a target="_blank" href="https://pubs.usgs.gov/publication/70048654"&gt;{https://pubs.usgs.gov/publication/70048654}]{#royle_et_al_2013}&lt;br&gt;&lt;br&gt;</v>
      </c>
      <c r="O385" s="76" t="s">
        <v>2521</v>
      </c>
      <c r="P385" s="76" t="s">
        <v>1016</v>
      </c>
      <c r="Q385" s="76" t="str">
        <f t="shared" si="44"/>
        <v>{{ ref_intext_royle_et_al_2013 }}</v>
      </c>
      <c r="R385" s="76" t="str">
        <f t="shared" si="45"/>
        <v>{{ ref_bib_royle_et_al_2013 }}</v>
      </c>
      <c r="S385" s="76" t="str">
        <f t="shared" si="43"/>
        <v xml:space="preserve">    ref_intext_royle_et_al_2013: "[Royle et al., 2013](#royle_et_al_2013)"</v>
      </c>
      <c r="T385" s="76" t="str">
        <f t="shared" si="46"/>
        <v xml:space="preserve">    ref_intext_royle_et_al_2013: "Royle et al., 2013"</v>
      </c>
      <c r="U385" s="76" t="str">
        <f t="shared" si="47"/>
        <v xml:space="preserve">    ref_bib_royle_et_al_2013: "Royle, J. Chandler, R. B., Sollmann, R., Gardner, B. (2013). *Spatial capture-recapture*. Academic Press, Waltham, MA, USA. 612 pp., ISBN: 978-0-12-405939-9. &lt;https://pubs.usgs.gov/publication/70048654&gt;"</v>
      </c>
      <c r="V385" s="76"/>
    </row>
    <row r="386" spans="1:22" ht="15.75">
      <c r="A386" s="76"/>
      <c r="B386" s="90"/>
      <c r="C386" s="90"/>
      <c r="D386" s="90"/>
      <c r="E386" s="76" t="s">
        <v>2092</v>
      </c>
      <c r="F386" s="76" t="s">
        <v>2507</v>
      </c>
      <c r="G386" s="76" t="s">
        <v>2506</v>
      </c>
      <c r="H386" s="76" t="s">
        <v>2506</v>
      </c>
      <c r="I386" s="76" t="b">
        <v>1</v>
      </c>
      <c r="J386" s="78" t="s">
        <v>2505</v>
      </c>
      <c r="K386" s="77" t="str">
        <f t="shared" si="40"/>
        <v>[Russell, M. (2020, Nov 29). *Fitting Poisson and zero-inflated Poisson models.* [Video]. YouTube. &lt;https://www.youtube.com/watch?v=cD9V1ApYqCk&gt;]{#russel_2020}&lt;br&gt;&lt;br&gt;</v>
      </c>
      <c r="L386" s="78" t="s">
        <v>4112</v>
      </c>
      <c r="M386" s="76" t="s">
        <v>4344</v>
      </c>
      <c r="N386" s="77" t="str">
        <f t="shared" si="41"/>
        <v>[Russell, M. (2020, Nov 29). &lt;i&gt;Fitting Poisson and zero-inflated Poisson models.&lt;/i&gt; [Video]. YouTube. &lt;a target="_blank" href="https://www.youtube.com/watch?v=cD9V1ApYqCk"&gt;{https://www.youtube.com/watch?v=cD9V1ApYqCk}]{#russel_2020}&lt;br&gt;&lt;br&gt;</v>
      </c>
      <c r="O386" s="76" t="s">
        <v>2503</v>
      </c>
      <c r="P386" s="77" t="s">
        <v>2504</v>
      </c>
      <c r="Q386" s="76" t="str">
        <f t="shared" si="44"/>
        <v>{{ ref_intext_russel_2020 }}</v>
      </c>
      <c r="R386" s="76" t="str">
        <f t="shared" si="45"/>
        <v>{{ ref_bib_russel_2020 }}</v>
      </c>
      <c r="S386" s="76" t="str">
        <f t="shared" si="43"/>
        <v xml:space="preserve">    ref_intext_russel_2020: "[Russell, 2020](#russel_2020)"</v>
      </c>
      <c r="T386" s="76" t="str">
        <f t="shared" si="46"/>
        <v xml:space="preserve">    ref_intext_russel_2020: "Russell, 2020"</v>
      </c>
      <c r="U386" s="76" t="str">
        <f t="shared" si="47"/>
        <v xml:space="preserve">    ref_bib_russel_2020: "Russell, M. (2020, Nov 29). *Fitting Poisson and zero-inflated Poisson models.* [Video]. YouTube. &lt;https://www.youtube.com/watch?v=cD9V1ApYqCk&gt;"</v>
      </c>
      <c r="V386" s="76"/>
    </row>
    <row r="387" spans="1:22" ht="15.75">
      <c r="A387" s="76"/>
      <c r="B387" s="90" t="b">
        <v>1</v>
      </c>
      <c r="C387" s="90" t="b">
        <v>1</v>
      </c>
      <c r="D387" s="90" t="b">
        <v>1</v>
      </c>
      <c r="E387" s="76" t="s">
        <v>2051</v>
      </c>
      <c r="F387" s="76" t="s">
        <v>2502</v>
      </c>
      <c r="G387" s="76" t="s">
        <v>2501</v>
      </c>
      <c r="H387" s="76" t="s">
        <v>2501</v>
      </c>
      <c r="I387" s="76" t="b">
        <v>1</v>
      </c>
      <c r="J387" s="78" t="s">
        <v>2500</v>
      </c>
      <c r="K387" s="77" t="str">
        <f t="shared" ref="K387:K450" si="48">"["&amp;J387&amp;"]{#"&amp;F387&amp;"}&lt;br&gt;&lt;br&gt;"</f>
        <v>[Samejima, H., Ong, R., Lagan, P. &amp; Kitayama, K. (2012). Camera-trapping rates of mammals and birds in a Bornean tropical rainforest under sustainable forest management. *Forest Ecology and Management, 270*, 248-256. &lt;https://doi.org/10.1016/j.foreco.2012.01.013&gt;]{#samejima_et_al_2012}&lt;br&gt;&lt;br&gt;</v>
      </c>
      <c r="L387" s="78" t="s">
        <v>4112</v>
      </c>
      <c r="M387" s="76" t="s">
        <v>4345</v>
      </c>
      <c r="N387" s="77" t="str">
        <f t="shared" si="41"/>
        <v>[Samejima, H., Ong, R., Lagan, P. &amp; Kitayama, K. (2012). Camera-trapping rates of mammals and birds in a Bornean tropical rainforest under sustainable forest management. &lt;i&gt;Forest Ecology and Management, 270&lt;/i&gt;, 248-256. &lt;a target="_blank" href="https://doi.org/10.1016/j.foreco.2012.01.013"&gt;{https://doi.org/10.1016/j.foreco.2012.01.013}]{#samejima_et_al_2012}&lt;br&gt;&lt;br&gt;</v>
      </c>
      <c r="O387" s="76" t="s">
        <v>2499</v>
      </c>
      <c r="P387" s="76" t="s">
        <v>1016</v>
      </c>
      <c r="Q387" s="76" t="str">
        <f t="shared" si="44"/>
        <v>{{ ref_intext_samejima_et_al_2012 }}</v>
      </c>
      <c r="R387" s="76" t="str">
        <f t="shared" si="45"/>
        <v>{{ ref_bib_samejima_et_al_2012 }}</v>
      </c>
      <c r="S387" s="76" t="str">
        <f t="shared" si="43"/>
        <v xml:space="preserve">    ref_intext_samejima_et_al_2012: "[Samejima et al., 2012](#samejima_et_al_2012)"</v>
      </c>
      <c r="T387" s="76" t="str">
        <f t="shared" si="46"/>
        <v xml:space="preserve">    ref_intext_samejima_et_al_2012: "Samejima et al., 2012"</v>
      </c>
      <c r="U387" s="76" t="str">
        <f t="shared" si="47"/>
        <v xml:space="preserve">    ref_bib_samejima_et_al_2012: "Samejima, H., Ong, R., Lagan, P. &amp; Kitayama, K. (2012). Camera-trapping rates of mammals and birds in a Bornean tropical rainforest under sustainable forest management. *Forest Ecology and Management, 270*, 248-256. &lt;https://doi.org/10.1016/j.foreco.2012.01.013&gt;"</v>
      </c>
      <c r="V387" s="76"/>
    </row>
    <row r="388" spans="1:22" ht="15.75">
      <c r="A388" s="76"/>
      <c r="B388" s="90" t="b">
        <v>0</v>
      </c>
      <c r="C388" s="90" t="b">
        <v>0</v>
      </c>
      <c r="D388" s="90" t="s">
        <v>2140</v>
      </c>
      <c r="E388" s="76" t="s">
        <v>2051</v>
      </c>
      <c r="F388" s="76" t="s">
        <v>2498</v>
      </c>
      <c r="G388" s="76" t="s">
        <v>2497</v>
      </c>
      <c r="H388" s="76" t="s">
        <v>2497</v>
      </c>
      <c r="I388" s="76" t="b">
        <v>1</v>
      </c>
      <c r="J388" s="78" t="s">
        <v>2496</v>
      </c>
      <c r="K388" s="77" t="str">
        <f t="shared" si="48"/>
        <v>[Santini, G., Abolaffio, M., Ossi, F., Franzetti, B., Cagnacci, F., &amp; Focardi, S. (2022) Population Assessment without Individual Identification Using Camera-Traps: A Comparison of Four Methods. *Basic and Applied Ecology, 61*, 68-81. &lt;https://doi.org/10.1016/j.baae.2022.03.007&gt;]{#santini_et_al_2020}&lt;br&gt;&lt;br&gt;</v>
      </c>
      <c r="L388" s="78" t="s">
        <v>4112</v>
      </c>
      <c r="M388" s="76" t="s">
        <v>4346</v>
      </c>
      <c r="N388" s="77" t="str">
        <f t="shared" ref="N388:N451" si="49">"["&amp;M388&amp;"]{#"&amp;F388&amp;"}&lt;br&gt;&lt;br&gt;"</f>
        <v>[Santini, G., Abolaffio, M., Ossi, F., Franzetti, B., Cagnacci, F., &amp; Focardi, S. (2022) Population Assessment without Individual Identification Using Camera-Traps: A Comparison of Four Methods. &lt;i&gt;Basic and Applied Ecology, 61&lt;/i&gt;, 68-81. &lt;a target="_blank" href="https://doi.org/10.1016/j.baae.2022.03.007"&gt;{https://doi.org/10.1016/j.baae.2022.03.007}]{#santini_et_al_2020}&lt;br&gt;&lt;br&gt;</v>
      </c>
      <c r="O388" s="76" t="s">
        <v>2495</v>
      </c>
      <c r="P388" s="76" t="s">
        <v>1016</v>
      </c>
      <c r="Q388" s="76" t="str">
        <f t="shared" si="44"/>
        <v>{{ ref_intext_santini_et_al_2020 }}</v>
      </c>
      <c r="R388" s="76" t="str">
        <f t="shared" si="45"/>
        <v>{{ ref_bib_santini_et_al_2020 }}</v>
      </c>
      <c r="S388" s="76" t="str">
        <f t="shared" si="43"/>
        <v xml:space="preserve">    ref_intext_santini_et_al_2020: "[Santini et al., 2020](#santini_et_al_2020)"</v>
      </c>
      <c r="T388" s="76" t="str">
        <f t="shared" si="46"/>
        <v xml:space="preserve">    ref_intext_santini_et_al_2020: "Santini et al., 2020"</v>
      </c>
      <c r="U388" s="76" t="str">
        <f t="shared" si="47"/>
        <v xml:space="preserve">    ref_bib_santini_et_al_2020: "Santini, G., Abolaffio, M., Ossi, F., Franzetti, B., Cagnacci, F., &amp; Focardi, S. (2022) Population Assessment without Individual Identification Using Camera-Traps: A Comparison of Four Methods. *Basic and Applied Ecology, 61*, 68-81. &lt;https://doi.org/10.1016/j.baae.2022.03.007&gt;"</v>
      </c>
      <c r="V388" s="76"/>
    </row>
    <row r="389" spans="1:22" ht="15.75">
      <c r="A389" s="76"/>
      <c r="B389" s="91"/>
      <c r="C389" s="90"/>
      <c r="D389" s="91"/>
      <c r="E389" s="76" t="s">
        <v>2051</v>
      </c>
      <c r="F389" s="76" t="s">
        <v>2494</v>
      </c>
      <c r="G389" s="76" t="s">
        <v>2493</v>
      </c>
      <c r="H389" s="76" t="s">
        <v>2493</v>
      </c>
      <c r="I389" s="76" t="b">
        <v>1</v>
      </c>
      <c r="J389" s="78" t="s">
        <v>2492</v>
      </c>
      <c r="K389" s="77" t="str">
        <f t="shared" si="48"/>
        <v>[Schaus, J., Uzal, A., Gentle, L. K., Baker, P. J., Bearman‐Brown, L., Bullion, S., Gazzard, A., Lockwood, H., North, A., Reader, T., Scott, D. M., Sutherland, C. S., &amp; Yarnell, R. W. (2020). Application of the Random Encounter Model in citizen science projects to monitor animal densities. *Remote Sensing in Ecology and Conservation, 6*(4), 514-528. &lt;https://doi.org/10.1002/rse2.153&gt;]{#schaus_et_al_2020}&lt;br&gt;&lt;br&gt;</v>
      </c>
      <c r="L389" s="78" t="s">
        <v>4112</v>
      </c>
      <c r="M389" s="76" t="s">
        <v>4347</v>
      </c>
      <c r="N389" s="77" t="str">
        <f t="shared" si="49"/>
        <v>[Schaus, J., Uzal, A., Gentle, L. K., Baker, P. J., Bearman‐Brown, L., Bullion, S., Gazzard, A., Lockwood, H., North, A., Reader, T., Scott, D. M., Sutherland, C. S., &amp; Yarnell, R. W. (2020). Application of the Random Encounter Model in citizen science projects to monitor animal densities. &lt;i&gt;Remote Sensing in Ecology and Conservation, 6&lt;/i&gt;(4), 514-528. &lt;a target="_blank" href="https://doi.org/10.1002/rse2.153"&gt;{https://doi.org/10.1002/rse2.153}]{#schaus_et_al_2020}&lt;br&gt;&lt;br&gt;</v>
      </c>
      <c r="O389" s="76" t="s">
        <v>2491</v>
      </c>
      <c r="P389" s="76" t="s">
        <v>1016</v>
      </c>
      <c r="Q389" s="76" t="str">
        <f t="shared" si="44"/>
        <v>{{ ref_intext_schaus_et_al_2020 }}</v>
      </c>
      <c r="R389" s="76" t="str">
        <f t="shared" si="45"/>
        <v>{{ ref_bib_schaus_et_al_2020 }}</v>
      </c>
      <c r="S389" s="76" t="str">
        <f t="shared" si="43"/>
        <v xml:space="preserve">    ref_intext_schaus_et_al_2020: "[Schaus et al., 2020](#schaus_et_al_2020)"</v>
      </c>
      <c r="T389" s="76" t="str">
        <f t="shared" si="46"/>
        <v xml:space="preserve">    ref_intext_schaus_et_al_2020: "Schaus et al., 2020"</v>
      </c>
      <c r="U389" s="76" t="str">
        <f t="shared" si="47"/>
        <v xml:space="preserve">    ref_bib_schaus_et_al_2020: "Schaus, J., Uzal, A., Gentle, L. K., Baker, P. J., Bearman‐Brown, L., Bullion, S., Gazzard, A., Lockwood, H., North, A., Reader, T., Scott, D. M., Sutherland, C. S., &amp; Yarnell, R. W. (2020). Application of the Random Encounter Model in citizen science projects to monitor animal densities. *Remote Sensing in Ecology and Conservation, 6*(4), 514-528. &lt;https://doi.org/10.1002/rse2.153&gt;"</v>
      </c>
      <c r="V389" s="76"/>
    </row>
    <row r="390" spans="1:22" ht="15.75">
      <c r="A390" s="76"/>
      <c r="B390" s="90" t="b">
        <v>1</v>
      </c>
      <c r="C390" s="90" t="b">
        <v>0</v>
      </c>
      <c r="D390" s="90" t="b">
        <v>0</v>
      </c>
      <c r="E390" s="76" t="s">
        <v>2051</v>
      </c>
      <c r="F390" s="76" t="s">
        <v>2490</v>
      </c>
      <c r="G390" s="76" t="s">
        <v>2489</v>
      </c>
      <c r="H390" s="76" t="s">
        <v>2489</v>
      </c>
      <c r="I390" s="76" t="b">
        <v>1</v>
      </c>
      <c r="J390" s="78" t="s">
        <v>2488</v>
      </c>
      <c r="K390" s="77" t="str">
        <f t="shared" si="48"/>
        <v>[Schenider, S., Taylor, G. W., Linquist, S., &amp; Kremer, S. C. (2018). Past, Present, and Future Approaches Using Computer Vision for Animal Re-Identification from Camera Trap Data. *Methods in Ecology and Evolution, 10*, 461-470. &lt;https://besjournals. onlinelibrary. wiley.com/doi/epdf/10.1111/2041-210X. 13133&gt;]{#schenider_et_al_2018}&lt;br&gt;&lt;br&gt;</v>
      </c>
      <c r="L390" s="78" t="s">
        <v>4112</v>
      </c>
      <c r="M390" s="76" t="s">
        <v>4348</v>
      </c>
      <c r="N390" s="77" t="str">
        <f t="shared" si="49"/>
        <v>[Schenider, S., Taylor, G. W., Linquist, S., &amp; Kremer, S. C. (2018). Past, Present, and Future Approaches Using Computer Vision for Animal Re-Identification from Camera Trap Data. &lt;i&gt;Methods in Ecology and Evolution, 10&lt;/i&gt;, 461-470. &lt;a target="_blank" href="https://besjournals. onlinelibrary. wiley.com/doi/epdf/10.1111/2041-210X. 13133"&gt;{https://besjournals. onlinelibrary. wiley.com/doi/epdf/10.1111/2041-210X. 13133}]{#schenider_et_al_2018}&lt;br&gt;&lt;br&gt;</v>
      </c>
      <c r="O390" s="76" t="s">
        <v>2487</v>
      </c>
      <c r="P390" s="76" t="s">
        <v>1016</v>
      </c>
      <c r="Q390" s="76" t="str">
        <f t="shared" si="44"/>
        <v>{{ ref_intext_schenider_et_al_2018 }}</v>
      </c>
      <c r="R390" s="76" t="str">
        <f t="shared" si="45"/>
        <v>{{ ref_bib_schenider_et_al_2018 }}</v>
      </c>
      <c r="S390" s="76" t="str">
        <f t="shared" si="43"/>
        <v xml:space="preserve">    ref_intext_schenider_et_al_2018: "[Schenider et al., 2018](#schenider_et_al_2018)"</v>
      </c>
      <c r="T390" s="76" t="str">
        <f t="shared" si="46"/>
        <v xml:space="preserve">    ref_intext_schenider_et_al_2018: "Schenider et al., 2018"</v>
      </c>
      <c r="U390" s="76" t="str">
        <f t="shared" si="47"/>
        <v xml:space="preserve">    ref_bib_schenider_et_al_2018: "Schenider, S., Taylor, G. W., Linquist, S., &amp; Kremer, S. C. (2018). Past, Present, and Future Approaches Using Computer Vision for Animal Re-Identification from Camera Trap Data. *Methods in Ecology and Evolution, 10*, 461-470. &lt;https://besjournals. onlinelibrary. wiley.com/doi/epdf/10.1111/2041-210X. 13133&gt;"</v>
      </c>
      <c r="V390" s="76"/>
    </row>
    <row r="391" spans="1:22" ht="15.75">
      <c r="A391" s="76"/>
      <c r="B391" s="90" t="b">
        <v>1</v>
      </c>
      <c r="C391" s="90" t="b">
        <v>0</v>
      </c>
      <c r="D391" s="90" t="b">
        <v>0</v>
      </c>
      <c r="E391" s="76" t="s">
        <v>2086</v>
      </c>
      <c r="F391" s="76" t="s">
        <v>2486</v>
      </c>
      <c r="G391" s="76" t="s">
        <v>2485</v>
      </c>
      <c r="H391" s="76" t="s">
        <v>2485</v>
      </c>
      <c r="I391" s="76" t="b">
        <v>1</v>
      </c>
      <c r="J391" s="78" t="s">
        <v>2484</v>
      </c>
      <c r="K391" s="77" t="str">
        <f t="shared" si="48"/>
        <v>[Schlexer, F. V. (2008). Attracting Animals to Detection Devices. In R. A. Long, P. MacKay, W. J. Zielinski, &amp; J. C. Ray (Eds.), *Noninvasive Survey Methods for Carnivores* (pp. 263-292). Island Press. &lt;https://www.gwern.net/docs/cat/biology/2008-schlexer.pdf&gt;]{#schlexer_2008}&lt;br&gt;&lt;br&gt;</v>
      </c>
      <c r="L391" s="78" t="s">
        <v>4112</v>
      </c>
      <c r="M391" s="76" t="s">
        <v>4349</v>
      </c>
      <c r="N391" s="77" t="str">
        <f t="shared" si="49"/>
        <v>[Schlexer, F. V. (2008). Attracting Animals to Detection Devices. In R. A. Long, P. MacKay, W. J. Zielinski, &amp; J. C. Ray (Eds.), &lt;i&gt;Noninvasive Survey Methods for Carnivores&lt;/i&gt; (pp. 263-292). Island Press. &lt;a target="_blank" href="https://www.gwern.net/docs/cat/biology/2008-schlexer.pdf"&gt;{https://www.gwern.net/docs/cat/biology/2008-schlexer.pdf}]{#schlexer_2008}&lt;br&gt;&lt;br&gt;</v>
      </c>
      <c r="O391" s="76" t="s">
        <v>2483</v>
      </c>
      <c r="P391" s="76" t="s">
        <v>1016</v>
      </c>
      <c r="Q391" s="76" t="str">
        <f t="shared" si="44"/>
        <v>{{ ref_intext_schlexer_2008 }}</v>
      </c>
      <c r="R391" s="76" t="str">
        <f t="shared" si="45"/>
        <v>{{ ref_bib_schlexer_2008 }}</v>
      </c>
      <c r="S391" s="76" t="str">
        <f t="shared" si="43"/>
        <v xml:space="preserve">    ref_intext_schlexer_2008: "[Schlexer, 2008](#schlexer_2008)"</v>
      </c>
      <c r="T391" s="76" t="str">
        <f t="shared" si="46"/>
        <v xml:space="preserve">    ref_intext_schlexer_2008: "Schlexer, 2008"</v>
      </c>
      <c r="U391" s="76" t="str">
        <f t="shared" si="47"/>
        <v xml:space="preserve">    ref_bib_schlexer_2008: "Schlexer, F. V. (2008). Attracting Animals to Detection Devices. In R. A. Long, P. MacKay, W. J. Zielinski, &amp; J. C. Ray (Eds.), *Noninvasive Survey Methods for Carnivores* (pp. 263-292). Island Press. &lt;https://www.gwern.net/docs/cat/biology/2008-schlexer.pdf&gt;"</v>
      </c>
      <c r="V391" s="76"/>
    </row>
    <row r="392" spans="1:22" ht="15.75">
      <c r="A392" s="76"/>
      <c r="B392" s="90" t="b">
        <v>0</v>
      </c>
      <c r="C392" s="90" t="b">
        <v>0</v>
      </c>
      <c r="D392" s="90"/>
      <c r="E392" s="76" t="s">
        <v>2051</v>
      </c>
      <c r="F392" s="76" t="s">
        <v>2482</v>
      </c>
      <c r="G392" s="76" t="s">
        <v>2481</v>
      </c>
      <c r="H392" s="76" t="s">
        <v>2481</v>
      </c>
      <c r="I392" s="76" t="b">
        <v>1</v>
      </c>
      <c r="J392" s="78" t="s">
        <v>2480</v>
      </c>
      <c r="K392" s="77" t="str">
        <f t="shared" si="48"/>
        <v>[Schmidt, G. M., Graves, T. A., Pederson, J. C., &amp; Carroll, S. L. (2022). Precision and bias of spatial capture-recapture estimates: A multi‐site, multi‐year Utah black bear case study. *Ecological Applications, 32*(5), e2618. &lt;https://doi.org/10.1002/eap.2618&gt;]{#schmidt_et_al_2022}&lt;br&gt;&lt;br&gt;</v>
      </c>
      <c r="L392" s="78" t="s">
        <v>4112</v>
      </c>
      <c r="M392" s="76" t="s">
        <v>4350</v>
      </c>
      <c r="N392" s="77" t="str">
        <f t="shared" si="49"/>
        <v>[Schmidt, G. M., Graves, T. A., Pederson, J. C., &amp; Carroll, S. L. (2022). Precision and bias of spatial capture-recapture estimates: A multi‐site, multi‐year Utah black bear case study. &lt;i&gt;Ecological Applications, 32&lt;/i&gt;(5), e2618. &lt;a target="_blank" href="https://doi.org/10.1002/eap.2618"&gt;{https://doi.org/10.1002/eap.2618}]{#schmidt_et_al_2022}&lt;br&gt;&lt;br&gt;</v>
      </c>
      <c r="O392" s="76" t="s">
        <v>2479</v>
      </c>
      <c r="P392" s="76" t="s">
        <v>1016</v>
      </c>
      <c r="Q392" s="76" t="str">
        <f t="shared" si="44"/>
        <v>{{ ref_intext_schmidt_et_al_2022 }}</v>
      </c>
      <c r="R392" s="76" t="str">
        <f t="shared" si="45"/>
        <v>{{ ref_bib_schmidt_et_al_2022 }}</v>
      </c>
      <c r="S392" s="76" t="str">
        <f t="shared" si="43"/>
        <v xml:space="preserve">    ref_intext_schmidt_et_al_2022: "[Schmidt et al., 2022](#schmidt_et_al_2022)"</v>
      </c>
      <c r="T392" s="76" t="str">
        <f t="shared" si="46"/>
        <v xml:space="preserve">    ref_intext_schmidt_et_al_2022: "Schmidt et al., 2022"</v>
      </c>
      <c r="U392" s="76" t="str">
        <f t="shared" si="47"/>
        <v xml:space="preserve">    ref_bib_schmidt_et_al_2022: "Schmidt, G. M., Graves, T. A., Pederson, J. C., &amp; Carroll, S. L. (2022). Precision and bias of spatial capture-recapture estimates: A multi‐site, multi‐year Utah black bear case study. *Ecological Applications, 32*(5), e2618. &lt;https://doi.org/10.1002/eap.2618&gt;"</v>
      </c>
      <c r="V392" s="76"/>
    </row>
    <row r="393" spans="1:22" ht="15.75">
      <c r="A393" s="76"/>
      <c r="B393" s="90" t="b">
        <v>0</v>
      </c>
      <c r="C393" s="90" t="b">
        <v>0</v>
      </c>
      <c r="D393" s="90" t="s">
        <v>2140</v>
      </c>
      <c r="E393" s="76" t="s">
        <v>2051</v>
      </c>
      <c r="F393" s="76" t="s">
        <v>2478</v>
      </c>
      <c r="G393" s="76" t="s">
        <v>2477</v>
      </c>
      <c r="H393" s="76" t="s">
        <v>2477</v>
      </c>
      <c r="I393" s="76" t="b">
        <v>1</v>
      </c>
      <c r="J393" s="78" t="s">
        <v>2476</v>
      </c>
      <c r="K393" s="77" t="str">
        <f t="shared" si="48"/>
        <v>[Schweiger, A. K. (2020). Spectral Field Campaigns: Planning and Data Collection. In Cavender-Bares, J., Gamon, J. A., &amp; Townsend, P. A (Eds.), *Remote Sensing of Plant Biodiversity* (pp. 385-423). &lt;https://doi.org/10.1007/978-3-030-33157-3_15&gt;]{#schweiger_2020}&lt;br&gt;&lt;br&gt;</v>
      </c>
      <c r="L393" s="78" t="s">
        <v>4112</v>
      </c>
      <c r="M393" s="76" t="s">
        <v>4351</v>
      </c>
      <c r="N393" s="77" t="str">
        <f t="shared" si="49"/>
        <v>[Schweiger, A. K. (2020). Spectral Field Campaigns: Planning and Data Collection. In Cavender-Bares, J., Gamon, J. A., &amp; Townsend, P. A (Eds.), &lt;i&gt;Remote Sensing of Plant Biodiversity&lt;/i&gt; (pp. 385-423). &lt;a target="_blank" href="https://doi.org/10.1007/978-3-030-33157-3_15"&gt;{https://doi.org/10.1007/978-3-030-33157-3_15}]{#schweiger_2020}&lt;br&gt;&lt;br&gt;</v>
      </c>
      <c r="O393" s="76" t="s">
        <v>2475</v>
      </c>
      <c r="P393" s="76" t="s">
        <v>1016</v>
      </c>
      <c r="Q393" s="76" t="str">
        <f t="shared" si="44"/>
        <v>{{ ref_intext_schweiger_2020 }}</v>
      </c>
      <c r="R393" s="76" t="str">
        <f t="shared" si="45"/>
        <v>{{ ref_bib_schweiger_2020 }}</v>
      </c>
      <c r="S393" s="76" t="str">
        <f t="shared" si="43"/>
        <v xml:space="preserve">    ref_intext_schweiger_2020: "[Schweiger, 2020](#schweiger_2020)"</v>
      </c>
      <c r="T393" s="76" t="str">
        <f t="shared" si="46"/>
        <v xml:space="preserve">    ref_intext_schweiger_2020: "Schweiger, 2020"</v>
      </c>
      <c r="U393" s="76" t="str">
        <f t="shared" si="47"/>
        <v xml:space="preserve">    ref_bib_schweiger_2020: "Schweiger, A. K. (2020). Spectral Field Campaigns: Planning and Data Collection. In Cavender-Bares, J., Gamon, J. A., &amp; Townsend, P. A (Eds.), *Remote Sensing of Plant Biodiversity* (pp. 385-423). &lt;https://doi.org/10.1007/978-3-030-33157-3_15&gt;"</v>
      </c>
      <c r="V393" s="76"/>
    </row>
    <row r="394" spans="1:22" ht="15.75">
      <c r="A394" s="76"/>
      <c r="B394" s="90" t="b">
        <v>1</v>
      </c>
      <c r="C394" s="90" t="b">
        <v>1</v>
      </c>
      <c r="D394" s="90" t="b">
        <v>0</v>
      </c>
      <c r="E394" s="76" t="s">
        <v>2051</v>
      </c>
      <c r="F394" s="76" t="s">
        <v>2474</v>
      </c>
      <c r="G394" s="76" t="s">
        <v>2473</v>
      </c>
      <c r="H394" s="76" t="s">
        <v>2473</v>
      </c>
      <c r="I394" s="76" t="b">
        <v>1</v>
      </c>
      <c r="J394" s="78" t="s">
        <v>2472</v>
      </c>
      <c r="K394" s="77" t="str">
        <f t="shared" si="48"/>
        <v>[Scotson,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&lt;https://doi.org/10.1002/rse2.54&gt;]{#scotson_et_al_2017}&lt;br&gt;&lt;br&gt;</v>
      </c>
      <c r="L394" s="78" t="s">
        <v>4112</v>
      </c>
      <c r="M394" s="76" t="s">
        <v>4352</v>
      </c>
      <c r="N394" s="77" t="str">
        <f t="shared" si="49"/>
        <v>[Scotson,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&lt;i&gt;Remote Sensing in Ecology and Conservation, 3&lt;/i&gt;(3), 158-172. &lt;a target="_blank" href="https://doi.org/10.1002/rse2.54"&gt;{https://doi.org/10.1002/rse2.54}]{#scotson_et_al_2017}&lt;br&gt;&lt;br&gt;</v>
      </c>
      <c r="O394" s="76" t="s">
        <v>2471</v>
      </c>
      <c r="P394" s="76" t="s">
        <v>1016</v>
      </c>
      <c r="Q394" s="76" t="str">
        <f t="shared" si="44"/>
        <v>{{ ref_intext_scotson_et_al_2017 }}</v>
      </c>
      <c r="R394" s="76" t="str">
        <f t="shared" si="45"/>
        <v>{{ ref_bib_scotson_et_al_2017 }}</v>
      </c>
      <c r="S394" s="76" t="str">
        <f t="shared" si="43"/>
        <v xml:space="preserve">    ref_intext_scotson_et_al_2017: "[Scotson et al., 2017](#scotson_et_al_2017)"</v>
      </c>
      <c r="T394" s="76" t="str">
        <f t="shared" si="46"/>
        <v xml:space="preserve">    ref_intext_scotson_et_al_2017: "Scotson et al., 2017"</v>
      </c>
      <c r="U394" s="76" t="str">
        <f t="shared" si="47"/>
        <v xml:space="preserve">    ref_bib_scotson_et_al_2017: "Scotson, L., Johnston, L. R., Lannarilli, F., Wearn, O. R., Mohd‐Azlan, J., Wong, W. M., Gray, T. N. E., Dinata, Y., Suzuki, A., Willard, C. E., Frechette, J., Loken, B., Steinmetz, R., Moßbrucker, A. M., Clements, G. R., &amp; Fieberg, J. (2017). Best Practices and Software for the Management and Sharing of Camera Trap Data for Small and Large Scales Studies. *Remote Sensing in Ecology and Conservation*, 3(3), 158-172. &lt;https://doi.org/10.1002/rse2.54&gt;"</v>
      </c>
      <c r="V394" s="76"/>
    </row>
    <row r="395" spans="1:22" ht="15.75">
      <c r="A395" s="76"/>
      <c r="B395" s="90" t="b">
        <v>1</v>
      </c>
      <c r="C395" s="90" t="b">
        <v>0</v>
      </c>
      <c r="D395" s="90" t="b">
        <v>0</v>
      </c>
      <c r="E395" s="76" t="s">
        <v>1016</v>
      </c>
      <c r="F395" s="76" t="s">
        <v>2470</v>
      </c>
      <c r="G395" s="76" t="s">
        <v>2469</v>
      </c>
      <c r="H395" s="76" t="s">
        <v>2469</v>
      </c>
      <c r="I395" s="76" t="b">
        <v>1</v>
      </c>
      <c r="J395" s="78" t="s">
        <v>2468</v>
      </c>
      <c r="K395" s="77" t="str">
        <f t="shared" si="48"/>
        <v>[Seccombe, S. (2017). *ZSL Trail Camera Comparison Testing.* Zoological Society of London: Conservation Technology Unit. &lt;https://www.wildlabs.net/sites/default/files/community/files/zsl_trail_camera_comparison_for_external_use.pdf&gt;]{#seccombe_2017}&lt;br&gt;&lt;br&gt;</v>
      </c>
      <c r="L395" s="78" t="s">
        <v>4112</v>
      </c>
      <c r="M395" s="76" t="s">
        <v>4353</v>
      </c>
      <c r="N395" s="77" t="str">
        <f t="shared" si="49"/>
        <v>[Seccombe, S. (2017). &lt;i&gt;ZSL Trail Camera Comparison Testing.&lt;/i&gt; Zoological Society of London: Conservation Technology Unit. &lt;a target="_blank" href="https://www.wildlabs.net/sites/default/files/community/files/zsl_trail_camera_comparison_for_external_use.pdf"&gt;{https://www.wildlabs.net/sites/default/files/community/files/zsl_trail_camera_comparison_for_external_use.pdf}]{#seccombe_2017}&lt;br&gt;&lt;br&gt;</v>
      </c>
      <c r="O395" s="76" t="s">
        <v>2467</v>
      </c>
      <c r="P395" s="76" t="s">
        <v>1016</v>
      </c>
      <c r="Q395" s="76" t="str">
        <f t="shared" si="44"/>
        <v>{{ ref_intext_seccombe_2017 }}</v>
      </c>
      <c r="R395" s="76" t="str">
        <f t="shared" si="45"/>
        <v>{{ ref_bib_seccombe_2017 }}</v>
      </c>
      <c r="S395" s="76" t="str">
        <f t="shared" si="43"/>
        <v xml:space="preserve">    ref_intext_seccombe_2017: "[Seccombe, 2017](#seccombe_2017)"</v>
      </c>
      <c r="T395" s="76" t="str">
        <f t="shared" si="46"/>
        <v xml:space="preserve">    ref_intext_seccombe_2017: "Seccombe, 2017"</v>
      </c>
      <c r="U395" s="76" t="str">
        <f t="shared" si="47"/>
        <v xml:space="preserve">    ref_bib_seccombe_2017: "Seccombe, S. (2017). *ZSL Trail Camera Comparison Testing.* Zoological Society of London: Conservation Technology Unit. &lt;https://www.wildlabs.net/sites/default/files/community/files/zsl_trail_camera_comparison_for_external_use.pdf&gt;"</v>
      </c>
      <c r="V395" s="76"/>
    </row>
    <row r="396" spans="1:22" ht="15.75">
      <c r="A396" s="76"/>
      <c r="B396" s="90" t="b">
        <v>1</v>
      </c>
      <c r="C396" s="90" t="b">
        <v>0</v>
      </c>
      <c r="D396" s="90" t="b">
        <v>0</v>
      </c>
      <c r="E396" s="76" t="s">
        <v>2051</v>
      </c>
      <c r="F396" s="76" t="s">
        <v>2466</v>
      </c>
      <c r="G396" s="76" t="s">
        <v>2465</v>
      </c>
      <c r="H396" s="76" t="s">
        <v>2464</v>
      </c>
      <c r="I396" s="76" t="b">
        <v>1</v>
      </c>
      <c r="J396" s="78" t="s">
        <v>2463</v>
      </c>
      <c r="K396" s="77" t="str">
        <f t="shared" si="48"/>
        <v>[Séquin, E. S., Jaeger M. M., Brussard P. F., &amp; Barrett, R. H. (2003). Wariness of Coyotes to Camera Traps Relative to Social Status and Territory Boundaries. Lincoln, NE, USA: University of Nebraska-Lincoln. &lt;https://doi.org/10.1139/z03-204&gt;]{#sequin_et_al_2003}&lt;br&gt;&lt;br&gt;</v>
      </c>
      <c r="L396" s="78" t="s">
        <v>4112</v>
      </c>
      <c r="M396" s="76" t="s">
        <v>4354</v>
      </c>
      <c r="N396" s="77" t="str">
        <f t="shared" si="49"/>
        <v>[Séquin, E. S., Jaeger M. M., Brussard P. F., &amp; Barrett, R. H. (2003). Wariness of Coyotes to Camera Traps Relative to Social Status and Territory Boundaries. Lincoln, NE, USA: University of Nebraska-Lincoln. &lt;a target="_blank" href="https://doi.org/10.1139/z03-204"&gt;{https://doi.org/10.1139/z03-204}]{#sequin_et_al_2003}&lt;br&gt;&lt;br&gt;</v>
      </c>
      <c r="O396" s="76" t="s">
        <v>2462</v>
      </c>
      <c r="P396" s="76" t="s">
        <v>1016</v>
      </c>
      <c r="Q396" s="76" t="str">
        <f t="shared" si="44"/>
        <v>{{ ref_intext_sequin_et_al_2003 }}</v>
      </c>
      <c r="R396" s="76" t="str">
        <f t="shared" si="45"/>
        <v>{{ ref_bib_sequin_et_al_2003 }}</v>
      </c>
      <c r="S396" s="76" t="str">
        <f t="shared" si="43"/>
        <v xml:space="preserve">    ref_intext_sequin_et_al_2003: "[Séquin et al., 2003](#sequin_et_al_2003)"</v>
      </c>
      <c r="T396" s="76" t="str">
        <f t="shared" si="46"/>
        <v xml:space="preserve">    ref_intext_sequin_et_al_2003: "Séquin et al., 2003"</v>
      </c>
      <c r="U396" s="76" t="str">
        <f t="shared" si="47"/>
        <v xml:space="preserve">    ref_bib_sequin_et_al_2003: "Séquin, E. S., Jaeger M. M., Brussard P. F., &amp; Barrett, R. H. (2003). Wariness of Coyotes to Camera Traps Relative to Social Status and Territory Boundaries. Lincoln, NE, USA: University of Nebraska-Lincoln. &lt;https://doi.org/10.1139/z03-204&gt;"</v>
      </c>
      <c r="V396" s="76"/>
    </row>
    <row r="397" spans="1:22" ht="15.75">
      <c r="A397" s="76"/>
      <c r="B397" s="90" t="b">
        <v>1</v>
      </c>
      <c r="C397" s="90" t="b">
        <v>0</v>
      </c>
      <c r="D397" s="90" t="b">
        <v>1</v>
      </c>
      <c r="E397" s="76" t="s">
        <v>2051</v>
      </c>
      <c r="F397" s="76" t="s">
        <v>2461</v>
      </c>
      <c r="G397" s="76" t="s">
        <v>2460</v>
      </c>
      <c r="H397" s="76" t="s">
        <v>2460</v>
      </c>
      <c r="I397" s="76" t="b">
        <v>1</v>
      </c>
      <c r="J397" s="78" t="s">
        <v>2459</v>
      </c>
      <c r="K397" s="77" t="str">
        <f t="shared" si="48"/>
        <v>[Shannon, G., Lewis, J. S. &amp; Gerber, B. D. (2014). Recommended Survey Designs for Occupancy Modelling using Motion-activated Cameras: Insights from Empirical Wildlife Data. *PeerJ, 2*, e532. &lt;https://doi.org/10.7717/peerj.532&gt;]{#shannon_et_al_2014}&lt;br&gt;&lt;br&gt;</v>
      </c>
      <c r="L397" s="78" t="s">
        <v>4112</v>
      </c>
      <c r="M397" s="76" t="s">
        <v>4355</v>
      </c>
      <c r="N397" s="77" t="str">
        <f t="shared" si="49"/>
        <v>[Shannon, G., Lewis, J. S. &amp; Gerber, B. D. (2014). Recommended Survey Designs for Occupancy Modelling using Motion-activated Cameras: Insights from Empirical Wildlife Data. &lt;i&gt;PeerJ, 2&lt;/i&gt;, e532. &lt;a target="_blank" href="https://doi.org/10.7717/peerj.532"&gt;{https://doi.org/10.7717/peerj.532}]{#shannon_et_al_2014}&lt;br&gt;&lt;br&gt;</v>
      </c>
      <c r="O397" s="76" t="s">
        <v>2458</v>
      </c>
      <c r="P397" s="76" t="s">
        <v>1016</v>
      </c>
      <c r="Q397" s="76" t="str">
        <f t="shared" si="44"/>
        <v>{{ ref_intext_shannon_et_al_2014 }}</v>
      </c>
      <c r="R397" s="76" t="str">
        <f t="shared" si="45"/>
        <v>{{ ref_bib_shannon_et_al_2014 }}</v>
      </c>
      <c r="S397" s="76" t="str">
        <f t="shared" si="43"/>
        <v xml:space="preserve">    ref_intext_shannon_et_al_2014: "[Shannon et al., 2014](#shannon_et_al_2014)"</v>
      </c>
      <c r="T397" s="76" t="str">
        <f t="shared" si="46"/>
        <v xml:space="preserve">    ref_intext_shannon_et_al_2014: "Shannon et al., 2014"</v>
      </c>
      <c r="U397" s="76" t="str">
        <f t="shared" si="47"/>
        <v xml:space="preserve">    ref_bib_shannon_et_al_2014: "Shannon, G., Lewis, J. S. &amp; Gerber, B. D. (2014). Recommended Survey Designs for Occupancy Modelling using Motion-activated Cameras: Insights from Empirical Wildlife Data. *PeerJ, 2*, e532. &lt;https://doi.org/10.7717/peerj.532&gt;"</v>
      </c>
      <c r="V397" s="76"/>
    </row>
    <row r="398" spans="1:22" ht="15.75">
      <c r="A398" s="76"/>
      <c r="B398" s="90" t="b">
        <v>0</v>
      </c>
      <c r="C398" s="90" t="b">
        <v>0</v>
      </c>
      <c r="D398" s="90" t="b">
        <v>1</v>
      </c>
      <c r="E398" s="76" t="s">
        <v>2051</v>
      </c>
      <c r="F398" s="76" t="s">
        <v>2457</v>
      </c>
      <c r="G398" s="76" t="s">
        <v>2456</v>
      </c>
      <c r="H398" s="76" t="s">
        <v>2456</v>
      </c>
      <c r="I398" s="76" t="b">
        <v>1</v>
      </c>
      <c r="J398" s="78" t="s">
        <v>2455</v>
      </c>
      <c r="K398" s="77" t="str">
        <f t="shared" si="48"/>
        <v>[Sharma, R.K., Jhala, Y., Qureshi, Q., Vattakaven, J., Gopal, R. &amp; Nayak, K. (2010). Evaluating capture-recapture population and Density estimation of tigers in a population with known parameters. *Animal Conservation, 13*(1), 94-103. &lt;https://doi.org/10.1111/j.1469-1795.2009.00305.x&gt;]{#sharma_et_al_2010}&lt;br&gt;&lt;br&gt;</v>
      </c>
      <c r="L398" s="78" t="s">
        <v>4112</v>
      </c>
      <c r="M398" s="76" t="s">
        <v>4356</v>
      </c>
      <c r="N398" s="77" t="str">
        <f t="shared" si="49"/>
        <v>[Sharma, R.K., Jhala, Y., Qureshi, Q., Vattakaven, J., Gopal, R. &amp; Nayak, K. (2010). Evaluating capture-recapture population and Density estimation of tigers in a population with known parameters. &lt;i&gt;Animal Conservation, 13&lt;/i&gt;(1), 94-103. &lt;a target="_blank" href="https://doi.org/10.1111/j.1469-1795.2009.00305.x"&gt;{https://doi.org/10.1111/j.1469-1795.2009.00305.x}]{#sharma_et_al_2010}&lt;br&gt;&lt;br&gt;</v>
      </c>
      <c r="O398" s="76" t="s">
        <v>2454</v>
      </c>
      <c r="P398" s="76" t="s">
        <v>1016</v>
      </c>
      <c r="Q398" s="76" t="str">
        <f t="shared" si="44"/>
        <v>{{ ref_intext_sharma_et_al_2010 }}</v>
      </c>
      <c r="R398" s="76" t="str">
        <f t="shared" si="45"/>
        <v>{{ ref_bib_sharma_et_al_2010 }}</v>
      </c>
      <c r="S398" s="76" t="str">
        <f t="shared" si="43"/>
        <v xml:space="preserve">    ref_intext_sharma_et_al_2010: "[Sharma et al., 2010](#sharma_et_al_2010)"</v>
      </c>
      <c r="T398" s="76" t="str">
        <f t="shared" si="46"/>
        <v xml:space="preserve">    ref_intext_sharma_et_al_2010: "Sharma et al., 2010"</v>
      </c>
      <c r="U398" s="76" t="str">
        <f t="shared" si="47"/>
        <v xml:space="preserve">    ref_bib_sharma_et_al_2010: "Sharma, R.K., Jhala, Y., Qureshi, Q., Vattakaven, J., Gopal, R. &amp; Nayak, K. (2010). Evaluating capture-recapture population and Density estimation of tigers in a population with known parameters. *Animal Conservation, 13*(1), 94-103. &lt;https://doi.org/10.1111/j.1469-1795.2009.00305.x&gt;"</v>
      </c>
      <c r="V398" s="76"/>
    </row>
    <row r="399" spans="1:22" ht="15.75">
      <c r="A399" s="76"/>
      <c r="B399" s="90"/>
      <c r="C399" s="90"/>
      <c r="D399" s="90"/>
      <c r="E399" s="76" t="s">
        <v>2051</v>
      </c>
      <c r="F399" s="76" t="s">
        <v>2453</v>
      </c>
      <c r="G399" s="76" t="s">
        <v>2452</v>
      </c>
      <c r="H399" s="76" t="s">
        <v>2452</v>
      </c>
      <c r="I399" s="76" t="b">
        <v>1</v>
      </c>
      <c r="J399" s="78" t="s">
        <v>2451</v>
      </c>
      <c r="K399" s="77" t="str">
        <f t="shared" si="48"/>
        <v>[Shirane, Y., Mori, F., Yamanaka, M., Nakanishi, M., Ishinazaka, T., Mano, T., Jimbo, M., Sashika, M., Tsubota, T., &amp; Shimozuru, M. (2020). Development of a noninvasive photograph-based method for the evaluation of body condition in free-ranging brown bears. *PeerJ, 8*, e9982. &lt;https://doi.org/10.7717/peerj.9982&gt;]{#shirane_et_al_2020}&lt;br&gt;&lt;br&gt;</v>
      </c>
      <c r="L399" s="78" t="s">
        <v>4112</v>
      </c>
      <c r="M399" s="76" t="s">
        <v>4357</v>
      </c>
      <c r="N399" s="77" t="str">
        <f t="shared" si="49"/>
        <v>[Shirane, Y., Mori, F., Yamanaka, M., Nakanishi, M., Ishinazaka, T., Mano, T., Jimbo, M., Sashika, M., Tsubota, T., &amp; Shimozuru, M. (2020). Development of a noninvasive photograph-based method for the evaluation of body condition in free-ranging brown bears. &lt;i&gt;PeerJ, 8&lt;/i&gt;, e9982. &lt;a target="_blank" href="https://doi.org/10.7717/peerj.9982"&gt;{https://doi.org/10.7717/peerj.9982}]{#shirane_et_al_2020}&lt;br&gt;&lt;br&gt;</v>
      </c>
      <c r="O399" s="76" t="s">
        <v>2450</v>
      </c>
      <c r="P399" s="76" t="s">
        <v>1016</v>
      </c>
      <c r="Q399" s="76" t="str">
        <f t="shared" si="44"/>
        <v>{{ ref_intext_shirane_et_al_2020 }}</v>
      </c>
      <c r="R399" s="76" t="str">
        <f t="shared" si="45"/>
        <v>{{ ref_bib_shirane_et_al_2020 }}</v>
      </c>
      <c r="S399" s="76" t="str">
        <f t="shared" si="43"/>
        <v xml:space="preserve">    ref_intext_shirane_et_al_2020: "[Shirane et al., 2020](#shirane_et_al_2020)"</v>
      </c>
      <c r="T399" s="76" t="str">
        <f t="shared" si="46"/>
        <v xml:space="preserve">    ref_intext_shirane_et_al_2020: "Shirane et al., 2020"</v>
      </c>
      <c r="U399" s="76" t="str">
        <f t="shared" si="47"/>
        <v xml:space="preserve">    ref_bib_shirane_et_al_2020: "Shirane, Y., Mori, F., Yamanaka, M., Nakanishi, M., Ishinazaka, T., Mano, T., Jimbo, M., Sashika, M., Tsubota, T., &amp; Shimozuru, M. (2020). Development of a noninvasive photograph-based method for the evaluation of body condition in free-ranging brown bears. *PeerJ, 8*, e9982. &lt;https://doi.org/10.7717/peerj.9982&gt;"</v>
      </c>
      <c r="V399" s="76"/>
    </row>
    <row r="400" spans="1:22" ht="15.75">
      <c r="A400" s="76"/>
      <c r="B400" s="90" t="b">
        <v>1</v>
      </c>
      <c r="C400" s="90" t="b">
        <v>0</v>
      </c>
      <c r="D400" s="90" t="b">
        <v>1</v>
      </c>
      <c r="E400" s="76" t="s">
        <v>2051</v>
      </c>
      <c r="F400" s="76" t="s">
        <v>2449</v>
      </c>
      <c r="G400" s="76" t="s">
        <v>2448</v>
      </c>
      <c r="H400" s="76" t="s">
        <v>2447</v>
      </c>
      <c r="I400" s="76" t="b">
        <v>1</v>
      </c>
      <c r="J400" s="78" t="s">
        <v>2446</v>
      </c>
      <c r="K400" s="77" t="str">
        <f t="shared" si="48"/>
        <v>[Si, X., Kays, R., &amp; Ding, P. (2014). How long is enough to detect terrestrial animals? Estimating the minimum trapping effort on camera traps. *PeerJ, 2*, e374. &lt;https://doi.org/10.7717/peerj.374&gt;]{#si_et_al_2014}&lt;br&gt;&lt;br&gt;</v>
      </c>
      <c r="L400" s="78" t="s">
        <v>4112</v>
      </c>
      <c r="M400" s="76" t="s">
        <v>4358</v>
      </c>
      <c r="N400" s="77" t="str">
        <f t="shared" si="49"/>
        <v>[Si, X., Kays, R., &amp; Ding, P. (2014). How long is enough to detect terrestrial animals? Estimating the minimum trapping effort on camera traps. &lt;i&gt;PeerJ, 2&lt;/i&gt;, e374. &lt;a target="_blank" href="https://doi.org/10.7717/peerj.374"&gt;{https://doi.org/10.7717/peerj.374}]{#si_et_al_2014}&lt;br&gt;&lt;br&gt;</v>
      </c>
      <c r="O400" s="76" t="s">
        <v>2445</v>
      </c>
      <c r="P400" s="76" t="s">
        <v>1016</v>
      </c>
      <c r="Q400" s="76" t="str">
        <f t="shared" si="44"/>
        <v>{{ ref_intext_si_et_al_2014 }}</v>
      </c>
      <c r="R400" s="76" t="str">
        <f t="shared" si="45"/>
        <v>{{ ref_bib_si_et_al_2014 }}</v>
      </c>
      <c r="S400" s="76" t="str">
        <f t="shared" ref="S400:S431" si="50">"    ref_intext_"&amp;F400&amp;": "&amp;""""&amp;"["&amp;G400&amp;"](#"&amp;F400&amp;")"&amp;""""</f>
        <v xml:space="preserve">    ref_intext_si_et_al_2014: "[Si et al., 2014](#si_et_al_2014)"</v>
      </c>
      <c r="T400" s="76" t="str">
        <f t="shared" si="46"/>
        <v xml:space="preserve">    ref_intext_si_et_al_2014: "Si et al., 2014"</v>
      </c>
      <c r="U400" s="76" t="str">
        <f t="shared" si="47"/>
        <v xml:space="preserve">    ref_bib_si_et_al_2014: "Si, X., Kays, R., &amp; Ding, P. (2014). How long is enough to detect terrestrial animals? Estimating the minimum trapping effort on camera traps. *PeerJ, 2*, e374. &lt;https://doi.org/10.7717/peerj.374&gt;"</v>
      </c>
      <c r="V400" s="76"/>
    </row>
    <row r="401" spans="1:22" ht="15.75">
      <c r="A401" s="76"/>
      <c r="B401" s="90"/>
      <c r="C401" s="90"/>
      <c r="D401" s="90"/>
      <c r="E401" s="76" t="s">
        <v>2444</v>
      </c>
      <c r="F401" s="76" t="s">
        <v>2443</v>
      </c>
      <c r="G401" s="76" t="s">
        <v>2442</v>
      </c>
      <c r="H401" s="76" t="s">
        <v>2442</v>
      </c>
      <c r="I401" s="76" t="b">
        <v>1</v>
      </c>
      <c r="J401" s="77" t="s">
        <v>2441</v>
      </c>
      <c r="K401" s="77" t="str">
        <f t="shared" si="48"/>
        <v>[Singh, P., Gopalaswamy, A. M., Royle, A. J., Kumar, N. S. &amp; Karanth, K. U. (2010). SPACECAP: A Program to Estimate Animal Abundance and Density using Bayesian Spatially-Explicit Capture-Recapture Models. *Wildlife Conservation Society - India Program*, Centre for Wildlife Studies, Bangalure, India. Version 1.0. &lt;https://www.mbr-pwrc.usgs.gov/software/spacecap.html&gt;]{#singh_et_al_2010}&lt;br&gt;&lt;br&gt;</v>
      </c>
      <c r="L401" s="78" t="s">
        <v>4112</v>
      </c>
      <c r="M401" s="76" t="s">
        <v>4359</v>
      </c>
      <c r="N401" s="77" t="str">
        <f t="shared" si="49"/>
        <v>[Singh, P., Gopalaswamy, A. M., Royle, A. J., Kumar, N. S. &amp; Karanth, K. U. (2010). SPACECAP: A Program to Estimate Animal Abundance and Density using Bayesian Spatially-Explicit Capture-Recapture Models. &lt;i&gt;Wildlife Conservation Society - India Program&lt;/i&gt;, Centre for Wildlife Studies, Bangalure, India. Version 1.0. &lt;a target="_blank" href="https://www.mbr-pwrc.usgs.gov/software/spacecap.html"&gt;{https://www.mbr-pwrc.usgs.gov/software/spacecap.html}]{#singh_et_al_2010}&lt;br&gt;&lt;br&gt;</v>
      </c>
      <c r="O401" s="76" t="s">
        <v>2440</v>
      </c>
      <c r="P401" s="76" t="s">
        <v>1016</v>
      </c>
      <c r="Q401" s="76" t="str">
        <f t="shared" si="44"/>
        <v>{{ ref_intext_singh_et_al_2010 }}</v>
      </c>
      <c r="R401" s="76" t="str">
        <f t="shared" si="45"/>
        <v>{{ ref_bib_singh_et_al_2010 }}</v>
      </c>
      <c r="S401" s="76" t="str">
        <f t="shared" si="50"/>
        <v xml:space="preserve">    ref_intext_singh_et_al_2010: "[Singh et al., 2010](#singh_et_al_2010)"</v>
      </c>
      <c r="T401" s="76" t="str">
        <f t="shared" si="46"/>
        <v xml:space="preserve">    ref_intext_singh_et_al_2010: "Singh et al., 2010"</v>
      </c>
      <c r="U401" s="76" t="str">
        <f t="shared" si="47"/>
        <v xml:space="preserve">    ref_bib_singh_et_al_2010: "Singh, P., Gopalaswamy, A. M., Royle, A. J., Kumar, N. S. &amp; Karanth, K. U. (2010). SPACECAP: A Program to Estimate Animal Abundance and Density using Bayesian Spatially-Explicit Capture-Recapture Models. *Wildlife Conservation Society - India Program*, Centre for Wildlife Studies, Bangalure, India. Version 1.0. &lt;https://www.mbr-pwrc.usgs.gov/software/spacecap.html&gt;"</v>
      </c>
      <c r="V401" s="76"/>
    </row>
    <row r="402" spans="1:22" ht="15.75">
      <c r="A402" s="76"/>
      <c r="B402" s="90" t="b">
        <v>1</v>
      </c>
      <c r="C402" s="90" t="b">
        <v>0</v>
      </c>
      <c r="D402" s="90" t="b">
        <v>0</v>
      </c>
      <c r="E402" s="76" t="s">
        <v>2051</v>
      </c>
      <c r="F402" s="76" t="s">
        <v>2439</v>
      </c>
      <c r="G402" s="76" t="s">
        <v>2438</v>
      </c>
      <c r="H402" s="76" t="s">
        <v>2438</v>
      </c>
      <c r="I402" s="76" t="b">
        <v>1</v>
      </c>
      <c r="J402" s="78" t="s">
        <v>2437</v>
      </c>
      <c r="K402" s="77" t="str">
        <f t="shared" si="48"/>
        <v>[Sirén,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&lt;https://doi.org/10.1002/rse2.85&gt;]{#siren_et_al_2018}&lt;br&gt;&lt;br&gt;</v>
      </c>
      <c r="L402" s="78" t="s">
        <v>4112</v>
      </c>
      <c r="M402" s="76" t="s">
        <v>4360</v>
      </c>
      <c r="N402" s="77" t="str">
        <f t="shared" si="49"/>
        <v>[Sirén, A. P. K., Somos‐Valenzuela, M., Callahan, C., Kilborn, J. R., Duclos, T., Tragert, C., &amp; Morelli., T. L. (2018) Looking beyond Wildlife: Using Remote Cameras to Evaluate Accuracy of Gridded Snow Data. Edited by Marcus Rowcliffe and Sadie Ryan. &lt;i&gt;Remote Sensing in Ecology and Conservation, 4&lt;/i&gt;(4), 375-86. &lt;a target="_blank" href="https://doi.org/10.1002/rse2.85"&gt;{https://doi.org/10.1002/rse2.85}]{#siren_et_al_2018}&lt;br&gt;&lt;br&gt;</v>
      </c>
      <c r="O402" s="76" t="s">
        <v>2436</v>
      </c>
      <c r="P402" s="76" t="s">
        <v>1016</v>
      </c>
      <c r="Q402" s="76" t="str">
        <f t="shared" si="44"/>
        <v>{{ ref_intext_siren_et_al_2018 }}</v>
      </c>
      <c r="R402" s="76" t="str">
        <f t="shared" si="45"/>
        <v>{{ ref_bib_siren_et_al_2018 }}</v>
      </c>
      <c r="S402" s="76" t="str">
        <f t="shared" si="50"/>
        <v xml:space="preserve">    ref_intext_siren_et_al_2018: "[Sirén et al., 2018](#siren_et_al_2018)"</v>
      </c>
      <c r="T402" s="76" t="str">
        <f t="shared" si="46"/>
        <v xml:space="preserve">    ref_intext_siren_et_al_2018: "Sirén et al., 2018"</v>
      </c>
      <c r="U402" s="76" t="str">
        <f t="shared" si="47"/>
        <v xml:space="preserve">    ref_bib_siren_et_al_2018: "Sirén, A. P. K., Somos‐Valenzuela, M., Callahan, C., Kilborn, J. R., Duclos, T., Tragert, C., &amp; Morelli., T. L. (2018) Looking beyond Wildlife: Using Remote Cameras to Evaluate Accuracy of Gridded Snow Data. Edited by Marcus Rowcliffe and Sadie Ryan. *Remote Sensing in Ecology and Conservation, 4*(4), 375-86. &lt;https://doi.org/10.1002/rse2.85&gt;"</v>
      </c>
      <c r="V402" s="76"/>
    </row>
    <row r="403" spans="1:22" ht="15.75">
      <c r="A403" s="76"/>
      <c r="B403" s="90"/>
      <c r="C403" s="90"/>
      <c r="D403" s="90"/>
      <c r="E403" s="76" t="s">
        <v>2092</v>
      </c>
      <c r="F403" s="77" t="s">
        <v>2435</v>
      </c>
      <c r="G403" s="76" t="s">
        <v>2434</v>
      </c>
      <c r="H403" s="76" t="s">
        <v>2434</v>
      </c>
      <c r="I403" s="76" t="b">
        <v>1</v>
      </c>
      <c r="J403" s="78" t="s">
        <v>2433</v>
      </c>
      <c r="K403" s="77" t="str">
        <f t="shared" si="48"/>
        <v>[Snow Leopard Network. (2020a, Aug 1). *PAWS: Spatial Capture Recapture Data Analysis Part 1.* [Video]. YouTube. &lt;https://www.youtube.com/watch?v=aTbk-jWyMcU&gt;]{#snow_leopard_network_2020a}&lt;br&gt;&lt;br&gt;</v>
      </c>
      <c r="L403" s="78" t="s">
        <v>4112</v>
      </c>
      <c r="M403" s="76" t="s">
        <v>4361</v>
      </c>
      <c r="N403" s="77" t="str">
        <f t="shared" si="49"/>
        <v>[Snow Leopard Network. (2020a, Aug 1). &lt;i&gt;PAWS: Spatial Capture Recapture Data Analysis Part 1.&lt;/i&gt; [Video]. YouTube. &lt;a target="_blank" href="https://www.youtube.com/watch?v=aTbk-jWyMcU"&gt;{https://www.youtube.com/watch?v=aTbk-jWyMcU}]{#snow_leopard_network_2020a}&lt;br&gt;&lt;br&gt;</v>
      </c>
      <c r="O403" s="76" t="s">
        <v>2431</v>
      </c>
      <c r="P403" s="76" t="s">
        <v>2432</v>
      </c>
      <c r="Q403" s="76" t="str">
        <f t="shared" si="44"/>
        <v>{{ ref_intext_snow_leopard_network_2020a }}</v>
      </c>
      <c r="R403" s="76" t="str">
        <f t="shared" si="45"/>
        <v>{{ ref_bib_snow_leopard_network_2020a }}</v>
      </c>
      <c r="S403" s="76" t="str">
        <f t="shared" si="50"/>
        <v xml:space="preserve">    ref_intext_snow_leopard_network_2020a: "[Snow Leopard Network, 2020a](#snow_leopard_network_2020a)"</v>
      </c>
      <c r="T403" s="76" t="str">
        <f t="shared" si="46"/>
        <v xml:space="preserve">    ref_intext_snow_leopard_network_2020a: "Snow Leopard Network, 2020a"</v>
      </c>
      <c r="U403" s="76" t="str">
        <f t="shared" si="47"/>
        <v xml:space="preserve">    ref_bib_snow_leopard_network_2020a: "Snow Leopard Network. (2020a, Aug 1). *PAWS: Spatial Capture Recapture Data Analysis Part 1.* [Video]. YouTube. &lt;https://www.youtube.com/watch?v=aTbk-jWyMcU&gt;"</v>
      </c>
      <c r="V403" s="76"/>
    </row>
    <row r="404" spans="1:22" ht="15.75">
      <c r="A404" s="76"/>
      <c r="B404" s="90"/>
      <c r="C404" s="90"/>
      <c r="D404" s="90"/>
      <c r="E404" s="76" t="s">
        <v>2092</v>
      </c>
      <c r="F404" s="77" t="s">
        <v>2430</v>
      </c>
      <c r="G404" s="76" t="s">
        <v>2429</v>
      </c>
      <c r="H404" s="76" t="s">
        <v>2429</v>
      </c>
      <c r="I404" s="76" t="b">
        <v>1</v>
      </c>
      <c r="J404" s="78" t="s">
        <v>4114</v>
      </c>
      <c r="K404" s="77" t="str">
        <f t="shared" si="48"/>
        <v>[Snow Leopard Network. (2020b, Aug 2).*PAWS: Spatial Capture Recapture Data Analysis Part 2.* [Video]. YouTube. &lt;https://www.youtube.com/watch?v=IHVez1a_hqg&amp;t=2675s&gt;]{#snow_leopard_network_2020b}&lt;br&gt;&lt;br&gt;</v>
      </c>
      <c r="L404" s="78" t="s">
        <v>4112</v>
      </c>
      <c r="M404" s="76" t="s">
        <v>4454</v>
      </c>
      <c r="N404" s="77" t="str">
        <f t="shared" si="49"/>
        <v>[Snow Leopard Network. (2020b, Aug 2).&lt;i&gt;PAWS: Spatial Capture Recapture Data Analysis Part 2.&lt;/i&gt; [Video]. YouTube. &lt;a target="_blank" href="https://www.youtube.com/watch?v=IHVez1a_hqg&amp;t=2675s"&gt;{https://www.youtube.com/watch?v=IHVez1a_hqg&amp;t=2675s}]{#snow_leopard_network_2020b}&lt;br&gt;&lt;br&gt;</v>
      </c>
      <c r="O404" s="76" t="s">
        <v>2427</v>
      </c>
      <c r="P404" s="76" t="s">
        <v>2428</v>
      </c>
      <c r="Q404" s="76" t="str">
        <f t="shared" si="44"/>
        <v>{{ ref_intext_snow_leopard_network_2020b }}</v>
      </c>
      <c r="R404" s="76" t="str">
        <f t="shared" si="45"/>
        <v>{{ ref_bib_snow_leopard_network_2020b }}</v>
      </c>
      <c r="S404" s="76" t="str">
        <f t="shared" si="50"/>
        <v xml:space="preserve">    ref_intext_snow_leopard_network_2020b: "[Snow Leopard Network, 2020b](#snow_leopard_network_2020b)"</v>
      </c>
      <c r="T404" s="76" t="str">
        <f t="shared" si="46"/>
        <v xml:space="preserve">    ref_intext_snow_leopard_network_2020b: "Snow Leopard Network, 2020b"</v>
      </c>
      <c r="U404" s="76" t="str">
        <f t="shared" si="47"/>
        <v xml:space="preserve">    ref_bib_snow_leopard_network_2020b: "Snow Leopard Network. (2020b, Aug 2).*PAWS: Spatial Capture Recapture Data Analysis Part 2.* [Video]. YouTube. &lt;https://www.youtube.com/watch?v=IHVez1a_hqg&amp;t=2675s&gt;"</v>
      </c>
      <c r="V404" s="76"/>
    </row>
    <row r="405" spans="1:22" ht="15.75">
      <c r="A405" s="76"/>
      <c r="B405" s="90"/>
      <c r="C405" s="90"/>
      <c r="D405" s="90"/>
      <c r="E405" s="76" t="s">
        <v>2051</v>
      </c>
      <c r="F405" s="77" t="s">
        <v>2426</v>
      </c>
      <c r="G405" s="77" t="s">
        <v>2425</v>
      </c>
      <c r="H405" s="77" t="s">
        <v>2425</v>
      </c>
      <c r="I405" s="76" t="b">
        <v>1</v>
      </c>
      <c r="J405" s="78" t="s">
        <v>2424</v>
      </c>
      <c r="K405" s="77" t="str">
        <f t="shared" si="48"/>
        <v>[Soberón, J., &amp; Llorente, J. (1993). The Use of Species Accumulation Functions for the Prediction of Species Richness. *Conservation Biology, 7*(3), 480-488. &lt;https://doi.org/10.1046/j.1523-1739.1993.07030480.x&gt;]{#soberon_lorente_1993}&lt;br&gt;&lt;br&gt;</v>
      </c>
      <c r="L405" s="78" t="s">
        <v>4112</v>
      </c>
      <c r="M405" s="76" t="s">
        <v>4362</v>
      </c>
      <c r="N405" s="77" t="str">
        <f t="shared" si="49"/>
        <v>[Soberón, J., &amp; Llorente, J. (1993). The Use of Species Accumulation Functions for the Prediction of Species Richness. &lt;i&gt;Conservation Biology, 7&lt;/i&gt;(3), 480-488. &lt;a target="_blank" href="https://doi.org/10.1046/j.1523-1739.1993.07030480.x"&gt;{https://doi.org/10.1046/j.1523-1739.1993.07030480.x}]{#soberon_lorente_1993}&lt;br&gt;&lt;br&gt;</v>
      </c>
      <c r="O405" s="76" t="s">
        <v>2423</v>
      </c>
      <c r="P405" s="76" t="s">
        <v>1016</v>
      </c>
      <c r="Q405" s="76" t="str">
        <f t="shared" si="44"/>
        <v>{{ ref_intext_soberon_lorente_1993 }}</v>
      </c>
      <c r="R405" s="76" t="str">
        <f t="shared" si="45"/>
        <v>{{ ref_bib_soberon_lorente_1993 }}</v>
      </c>
      <c r="S405" s="76" t="str">
        <f t="shared" si="50"/>
        <v xml:space="preserve">    ref_intext_soberon_lorente_1993: "[Soberón &amp; Llorente, 1993](#soberon_lorente_1993)"</v>
      </c>
      <c r="T405" s="76" t="str">
        <f t="shared" si="46"/>
        <v xml:space="preserve">    ref_intext_soberon_lorente_1993: "Soberón &amp; Llorente, 1993"</v>
      </c>
      <c r="U405" s="76" t="str">
        <f t="shared" si="47"/>
        <v xml:space="preserve">    ref_bib_soberon_lorente_1993: "Soberón, J., &amp; Llorente, J. (1993). The Use of Species Accumulation Functions for the Prediction of Species Richness. *Conservation Biology, 7*(3), 480-488. &lt;https://doi.org/10.1046/j.1523-1739.1993.07030480.x&gt;"</v>
      </c>
      <c r="V405" s="76"/>
    </row>
    <row r="406" spans="1:22" ht="15.75">
      <c r="A406" s="76"/>
      <c r="B406" s="90" t="b">
        <v>1</v>
      </c>
      <c r="C406" s="90" t="b">
        <v>0</v>
      </c>
      <c r="D406" s="90" t="b">
        <v>0</v>
      </c>
      <c r="E406" s="76" t="s">
        <v>2051</v>
      </c>
      <c r="F406" s="76" t="s">
        <v>2422</v>
      </c>
      <c r="G406" s="76" t="s">
        <v>2421</v>
      </c>
      <c r="H406" s="76" t="s">
        <v>2421</v>
      </c>
      <c r="I406" s="76" t="b">
        <v>1</v>
      </c>
      <c r="J406" s="78" t="s">
        <v>2420</v>
      </c>
      <c r="K406" s="77" t="str">
        <f t="shared" si="48"/>
        <v>[Sollmann, R. (2018). A gentle introduction to camera‐trap data analysis. *African Journal of Ecology,* 56, 740-749. &lt;https://doi.org/10.1111/aje.12557&gt;]{#sollmann_2018}&lt;br&gt;&lt;br&gt;</v>
      </c>
      <c r="L406" s="78" t="s">
        <v>4112</v>
      </c>
      <c r="M406" s="76" t="s">
        <v>4363</v>
      </c>
      <c r="N406" s="77" t="str">
        <f t="shared" si="49"/>
        <v>[Sollmann, R. (2018). A gentle introduction to camera‐trap data analysis. &lt;i&gt;African Journal of Ecology,&lt;/i&gt; 56, 740-749. &lt;a target="_blank" href="https://doi.org/10.1111/aje.12557"&gt;{https://doi.org/10.1111/aje.12557}]{#sollmann_2018}&lt;br&gt;&lt;br&gt;</v>
      </c>
      <c r="O406" s="76" t="s">
        <v>2419</v>
      </c>
      <c r="P406" s="76" t="s">
        <v>1016</v>
      </c>
      <c r="Q406" s="76" t="str">
        <f t="shared" si="44"/>
        <v>{{ ref_intext_sollmann_2018 }}</v>
      </c>
      <c r="R406" s="76" t="str">
        <f t="shared" si="45"/>
        <v>{{ ref_bib_sollmann_2018 }}</v>
      </c>
      <c r="S406" s="76" t="str">
        <f t="shared" si="50"/>
        <v xml:space="preserve">    ref_intext_sollmann_2018: "[Sollmann et al., 2018](#sollmann_2018)"</v>
      </c>
      <c r="T406" s="76" t="str">
        <f t="shared" si="46"/>
        <v xml:space="preserve">    ref_intext_sollmann_2018: "Sollmann et al., 2018"</v>
      </c>
      <c r="U406" s="76" t="str">
        <f t="shared" si="47"/>
        <v xml:space="preserve">    ref_bib_sollmann_2018: "Sollmann, R. (2018). A gentle introduction to camera‐trap data analysis. *African Journal of Ecology,* 56, 740-749. &lt;https://doi.org/10.1111/aje.12557&gt;"</v>
      </c>
      <c r="V406" s="76"/>
    </row>
    <row r="407" spans="1:22" ht="15.75">
      <c r="A407" s="76"/>
      <c r="B407" s="90" t="b">
        <v>1</v>
      </c>
      <c r="C407" s="90" t="b">
        <v>0</v>
      </c>
      <c r="D407" s="90" t="b">
        <v>0</v>
      </c>
      <c r="E407" s="76" t="s">
        <v>2051</v>
      </c>
      <c r="F407" s="76" t="s">
        <v>2418</v>
      </c>
      <c r="G407" s="76" t="s">
        <v>2417</v>
      </c>
      <c r="H407" s="76" t="s">
        <v>2417</v>
      </c>
      <c r="I407" s="76" t="b">
        <v>1</v>
      </c>
      <c r="J407" s="78" t="s">
        <v>2416</v>
      </c>
      <c r="K407" s="77" t="str">
        <f t="shared" si="48"/>
        <v>[Sollmann,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&lt;https://doi.org/10.1016/j.biocon.2010.12.011&gt;]{#sollmann_et_al_2011}&lt;br&gt;&lt;br&gt;</v>
      </c>
      <c r="L407" s="78" t="s">
        <v>4112</v>
      </c>
      <c r="M407" s="76" t="s">
        <v>4364</v>
      </c>
      <c r="N407" s="77" t="str">
        <f t="shared" si="49"/>
        <v>[Sollmann, R., Furtado, M. M., Gardner, B., Hofer, H., Jácomo, A. T. A., Tôrres, N. M., &amp; Silveira, L. (2011). Improving Density Estimates for Elusive Carnivores: Accounting for Sex-Specific Detection and Movements Using Spatial Capture-Recapture Models for Jaguars in Central Brazil. &lt;i&gt;Biological Conservation, 144&lt;/i&gt;(3), 1017-24. &lt;a target="_blank" href="https://doi.org/10.1016/j.biocon.2010.12.011"&gt;{https://doi.org/10.1016/j.biocon.2010.12.011}]{#sollmann_et_al_2011}&lt;br&gt;&lt;br&gt;</v>
      </c>
      <c r="O407" s="76" t="s">
        <v>2415</v>
      </c>
      <c r="P407" s="76" t="s">
        <v>1016</v>
      </c>
      <c r="Q407" s="76" t="str">
        <f t="shared" si="44"/>
        <v>{{ ref_intext_sollmann_et_al_2011 }}</v>
      </c>
      <c r="R407" s="76" t="str">
        <f t="shared" si="45"/>
        <v>{{ ref_bib_sollmann_et_al_2011 }}</v>
      </c>
      <c r="S407" s="76" t="str">
        <f t="shared" si="50"/>
        <v xml:space="preserve">    ref_intext_sollmann_et_al_2011: "[Sollmann et al., 2011](#sollmann_et_al_2011)"</v>
      </c>
      <c r="T407" s="76" t="str">
        <f t="shared" si="46"/>
        <v xml:space="preserve">    ref_intext_sollmann_et_al_2011: "Sollmann et al., 2011"</v>
      </c>
      <c r="U407" s="76" t="str">
        <f t="shared" si="47"/>
        <v xml:space="preserve">    ref_bib_sollmann_et_al_2011: "Sollmann, R., Furtado, M. M., Gardner, B., Hofer, H., Jácomo, A. T. A., Tôrres, N. M., &amp; Silveira, L. (2011). Improving Density Estimates for Elusive Carnivores: Accounting for Sex-Specific Detection and Movements Using Spatial Capture-Recapture Models for Jaguars in Central Brazil. *Biological Conservation*, 144(3), 1017-24. &lt;https://doi.org/10.1016/j.biocon.2010.12.011&gt;"</v>
      </c>
      <c r="V407" s="76"/>
    </row>
    <row r="408" spans="1:22" ht="15.75">
      <c r="A408" s="76"/>
      <c r="B408" s="90" t="b">
        <v>1</v>
      </c>
      <c r="C408" s="90" t="b">
        <v>0</v>
      </c>
      <c r="D408" s="90" t="b">
        <v>0</v>
      </c>
      <c r="E408" s="76" t="s">
        <v>2051</v>
      </c>
      <c r="F408" s="76" t="s">
        <v>2414</v>
      </c>
      <c r="G408" s="76" t="s">
        <v>2413</v>
      </c>
      <c r="H408" s="76" t="s">
        <v>2413</v>
      </c>
      <c r="I408" s="76" t="b">
        <v>1</v>
      </c>
      <c r="J408" s="78" t="s">
        <v>2412</v>
      </c>
      <c r="K408" s="77" t="str">
        <f t="shared" si="48"/>
        <v>[Sollmann, R., Gardner, B., &amp; Belant, J. L. (2012). How does Spatial Study Design Influence Density Estimates from Spatial capture-recapture models? *PLoS One, 7*, e34575. &lt;https://doi.org/10.1371/journal.pone.0034575&gt;]{#sollmann_et_al_2012}&lt;br&gt;&lt;br&gt;</v>
      </c>
      <c r="L408" s="78" t="s">
        <v>4112</v>
      </c>
      <c r="M408" s="76" t="s">
        <v>4365</v>
      </c>
      <c r="N408" s="77" t="str">
        <f t="shared" si="49"/>
        <v>[Sollmann, R., Gardner, B., &amp; Belant, J. L. (2012). How does Spatial Study Design Influence Density Estimates from Spatial capture-recapture models? &lt;i&gt;PLoS One, 7&lt;/i&gt;, e34575. &lt;a target="_blank" href="https://doi.org/10.1371/journal.pone.0034575"&gt;{https://doi.org/10.1371/journal.pone.0034575}]{#sollmann_et_al_2012}&lt;br&gt;&lt;br&gt;</v>
      </c>
      <c r="O408" s="76" t="s">
        <v>2411</v>
      </c>
      <c r="P408" s="76" t="s">
        <v>1016</v>
      </c>
      <c r="Q408" s="76" t="str">
        <f t="shared" si="44"/>
        <v>{{ ref_intext_sollmann_et_al_2012 }}</v>
      </c>
      <c r="R408" s="76" t="str">
        <f t="shared" si="45"/>
        <v>{{ ref_bib_sollmann_et_al_2012 }}</v>
      </c>
      <c r="S408" s="76" t="str">
        <f t="shared" si="50"/>
        <v xml:space="preserve">    ref_intext_sollmann_et_al_2012: "[Sollmann et al., 2012](#sollmann_et_al_2012)"</v>
      </c>
      <c r="T408" s="76" t="str">
        <f t="shared" si="46"/>
        <v xml:space="preserve">    ref_intext_sollmann_et_al_2012: "Sollmann et al., 2012"</v>
      </c>
      <c r="U408" s="76" t="str">
        <f t="shared" si="47"/>
        <v xml:space="preserve">    ref_bib_sollmann_et_al_2012: "Sollmann, R., Gardner, B., &amp; Belant, J. L. (2012). How does Spatial Study Design Influence Density Estimates from Spatial capture-recapture models? *PLoS One, 7*, e34575. &lt;https://doi.org/10.1371/journal.pone.0034575&gt;"</v>
      </c>
      <c r="V408" s="76"/>
    </row>
    <row r="409" spans="1:22" ht="15.75">
      <c r="A409" s="76"/>
      <c r="B409" s="90" t="b">
        <v>1</v>
      </c>
      <c r="C409" s="90" t="b">
        <v>0</v>
      </c>
      <c r="D409" s="90" t="b">
        <v>0</v>
      </c>
      <c r="E409" s="76" t="s">
        <v>2051</v>
      </c>
      <c r="F409" s="76" t="s">
        <v>2410</v>
      </c>
      <c r="G409" s="76" t="s">
        <v>2409</v>
      </c>
      <c r="H409" s="76" t="s">
        <v>2409</v>
      </c>
      <c r="I409" s="76" t="b">
        <v>1</v>
      </c>
      <c r="J409" s="78" t="s">
        <v>2408</v>
      </c>
      <c r="K409" s="77" t="str">
        <f t="shared" si="48"/>
        <v>[Sollmann, R., Gardner, B., Chandler, R. B., Shindle, D. B., Onorato, D. P., Royle, J. A., O'Connell, A. F., &amp; Lukacs, P. (2013a). Using multiple data sources provides Density estimates for endangered Florida panther. *Journal of Applied Ecology, 50*(4), 961-968. &lt;https://doi.org/10.1111/1365-2664.12098&gt;]{#sollmann_et_al_2013a}&lt;br&gt;&lt;br&gt;</v>
      </c>
      <c r="L409" s="78" t="s">
        <v>4112</v>
      </c>
      <c r="M409" s="76" t="s">
        <v>4366</v>
      </c>
      <c r="N409" s="77" t="str">
        <f t="shared" si="49"/>
        <v>[Sollmann, R., Gardner, B., Chandler, R. B., Shindle, D. B., Onorato, D. P., Royle, J. A., O'Connell, A. F., &amp; Lukacs, P. (2013a). Using multiple data sources provides Density estimates for endangered Florida panther. &lt;i&gt;Journal of Applied Ecology, 50&lt;/i&gt;(4), 961-968. &lt;a target="_blank" href="https://doi.org/10.1111/1365-2664.12098"&gt;{https://doi.org/10.1111/1365-2664.12098}]{#sollmann_et_al_2013a}&lt;br&gt;&lt;br&gt;</v>
      </c>
      <c r="O409" s="76" t="s">
        <v>2407</v>
      </c>
      <c r="P409" s="76" t="s">
        <v>1016</v>
      </c>
      <c r="Q409" s="76" t="str">
        <f t="shared" si="44"/>
        <v>{{ ref_intext_sollmann_et_al_2013a }}</v>
      </c>
      <c r="R409" s="76" t="str">
        <f t="shared" si="45"/>
        <v>{{ ref_bib_sollmann_et_al_2013a }}</v>
      </c>
      <c r="S409" s="76" t="str">
        <f t="shared" si="50"/>
        <v xml:space="preserve">    ref_intext_sollmann_et_al_2013a: "[Sollmann et al., 2013a](#sollmann_et_al_2013a)"</v>
      </c>
      <c r="T409" s="76" t="str">
        <f t="shared" si="46"/>
        <v xml:space="preserve">    ref_intext_sollmann_et_al_2013a: "Sollmann et al., 2013a"</v>
      </c>
      <c r="U409" s="76" t="str">
        <f t="shared" si="47"/>
        <v xml:space="preserve">    ref_bib_sollmann_et_al_2013a: "Sollmann, R., Gardner, B., Chandler, R. B., Shindle, D. B., Onorato, D. P., Royle, J. A., O'Connell, A. F., &amp; Lukacs, P. (2013a). Using multiple data sources provides Density estimates for endangered Florida panther. *Journal of Applied Ecology, 50*(4), 961-968. &lt;https://doi.org/10.1111/1365-2664.12098&gt;"</v>
      </c>
      <c r="V409" s="76"/>
    </row>
    <row r="410" spans="1:22" ht="15.75">
      <c r="A410" s="76"/>
      <c r="B410" s="90" t="b">
        <v>1</v>
      </c>
      <c r="C410" s="90" t="b">
        <v>0</v>
      </c>
      <c r="D410" s="90" t="b">
        <v>0</v>
      </c>
      <c r="E410" s="76" t="s">
        <v>2051</v>
      </c>
      <c r="F410" s="76" t="s">
        <v>2406</v>
      </c>
      <c r="G410" s="76" t="s">
        <v>2405</v>
      </c>
      <c r="H410" s="76" t="s">
        <v>2405</v>
      </c>
      <c r="I410" s="76" t="b">
        <v>1</v>
      </c>
      <c r="J410" s="78" t="s">
        <v>2404</v>
      </c>
      <c r="K410" s="77" t="str">
        <f t="shared" si="48"/>
        <v>[Sollmann, R., Gardner, B., Parsons, A. W., Stocking, J. J., McClintock, B. T., Simons, T. R., Pollock, K. H., &amp; O'Connell, A. F. (2013b). A Spatial Mark-Resight Model Augmented with Telemetry Data. *Ecology, 94*(3), 553-559. &lt;https://doi.org/10.1890/12-1256.1&gt;]{#sollmann_et_al_2013b}&lt;br&gt;&lt;br&gt;</v>
      </c>
      <c r="L410" s="78" t="s">
        <v>4112</v>
      </c>
      <c r="M410" s="76" t="s">
        <v>4367</v>
      </c>
      <c r="N410" s="77" t="str">
        <f t="shared" si="49"/>
        <v>[Sollmann, R., Gardner, B., Parsons, A. W., Stocking, J. J., McClintock, B. T., Simons, T. R., Pollock, K. H., &amp; O'Connell, A. F. (2013b). A Spatial Mark-Resight Model Augmented with Telemetry Data. &lt;i&gt;Ecology, 94&lt;/i&gt;(3), 553-559. &lt;a target="_blank" href="https://doi.org/10.1890/12-1256.1"&gt;{https://doi.org/10.1890/12-1256.1}]{#sollmann_et_al_2013b}&lt;br&gt;&lt;br&gt;</v>
      </c>
      <c r="O410" s="76" t="s">
        <v>2403</v>
      </c>
      <c r="P410" s="76" t="s">
        <v>1016</v>
      </c>
      <c r="Q410" s="76" t="str">
        <f t="shared" si="44"/>
        <v>{{ ref_intext_sollmann_et_al_2013b }}</v>
      </c>
      <c r="R410" s="76" t="str">
        <f t="shared" si="45"/>
        <v>{{ ref_bib_sollmann_et_al_2013b }}</v>
      </c>
      <c r="S410" s="76" t="str">
        <f t="shared" si="50"/>
        <v xml:space="preserve">    ref_intext_sollmann_et_al_2013b: "[Sollmann et al., 2013b](#sollmann_et_al_2013b)"</v>
      </c>
      <c r="T410" s="76" t="str">
        <f t="shared" si="46"/>
        <v xml:space="preserve">    ref_intext_sollmann_et_al_2013b: "Sollmann et al., 2013b"</v>
      </c>
      <c r="U410" s="76" t="str">
        <f t="shared" si="47"/>
        <v xml:space="preserve">    ref_bib_sollmann_et_al_2013b: "Sollmann, R., Gardner, B., Parsons, A. W., Stocking, J. J., McClintock, B. T., Simons, T. R., Pollock, K. H., &amp; O'Connell, A. F. (2013b). A Spatial Mark-Resight Model Augmented with Telemetry Data. *Ecology, 94*(3), 553-559. &lt;https://doi.org/10.1890/12-1256.1&gt;"</v>
      </c>
      <c r="V410" s="76"/>
    </row>
    <row r="411" spans="1:22" ht="15.75">
      <c r="A411" s="76"/>
      <c r="B411" s="90" t="b">
        <v>1</v>
      </c>
      <c r="C411" s="90" t="b">
        <v>0</v>
      </c>
      <c r="D411" s="90" t="b">
        <v>0</v>
      </c>
      <c r="E411" s="76" t="s">
        <v>2051</v>
      </c>
      <c r="F411" s="76" t="s">
        <v>2402</v>
      </c>
      <c r="G411" s="76" t="s">
        <v>2401</v>
      </c>
      <c r="H411" s="76" t="s">
        <v>2401</v>
      </c>
      <c r="I411" s="76" t="b">
        <v>1</v>
      </c>
      <c r="J411" s="78" t="s">
        <v>2400</v>
      </c>
      <c r="K411" s="77" t="str">
        <f t="shared" si="48"/>
        <v>[Sollmann, R., Mohamed, A., Samejima, H., &amp; Wilting, A. (2013c). Risky Business or Simple Solution - Relative Abundance Indices from Camera-Trapping. *Biological Conservation, 159*, 405-412. &lt;https://doi.org/10.1016/j.biocon.2012.12.025&gt;]{#sollmann_et_al_2013c}&lt;br&gt;&lt;br&gt;</v>
      </c>
      <c r="L411" s="78" t="s">
        <v>4112</v>
      </c>
      <c r="M411" s="76" t="s">
        <v>4368</v>
      </c>
      <c r="N411" s="77" t="str">
        <f t="shared" si="49"/>
        <v>[Sollmann, R., Mohamed, A., Samejima, H., &amp; Wilting, A. (2013c). Risky Business or Simple Solution - Relative Abundance Indices from Camera-Trapping. &lt;i&gt;Biological Conservation, 159&lt;/i&gt;, 405-412. &lt;a target="_blank" href="https://doi.org/10.1016/j.biocon.2012.12.025"&gt;{https://doi.org/10.1016/j.biocon.2012.12.025}]{#sollmann_et_al_2013c}&lt;br&gt;&lt;br&gt;</v>
      </c>
      <c r="O411" s="76" t="s">
        <v>2399</v>
      </c>
      <c r="P411" s="76" t="s">
        <v>1016</v>
      </c>
      <c r="Q411" s="76" t="str">
        <f t="shared" si="44"/>
        <v>{{ ref_intext_sollmann_et_al_2013c }}</v>
      </c>
      <c r="R411" s="76" t="str">
        <f t="shared" si="45"/>
        <v>{{ ref_bib_sollmann_et_al_2013c }}</v>
      </c>
      <c r="S411" s="76" t="str">
        <f t="shared" si="50"/>
        <v xml:space="preserve">    ref_intext_sollmann_et_al_2013c: "[Sollmann et al., 2013c](#sollmann_et_al_2013c)"</v>
      </c>
      <c r="T411" s="76" t="str">
        <f t="shared" si="46"/>
        <v xml:space="preserve">    ref_intext_sollmann_et_al_2013c: "Sollmann et al., 2013c"</v>
      </c>
      <c r="U411" s="76" t="str">
        <f t="shared" si="47"/>
        <v xml:space="preserve">    ref_bib_sollmann_et_al_2013c: "Sollmann, R., Mohamed, A., Samejima, H., &amp; Wilting, A. (2013c). Risky Business or Simple Solution - Relative Abundance Indices from Camera-Trapping. *Biological Conservation, 159*, 405-412. &lt;https://doi.org/10.1016/j.biocon.2012.12.025&gt;"</v>
      </c>
      <c r="V411" s="76"/>
    </row>
    <row r="412" spans="1:22" ht="15.75">
      <c r="A412" s="76"/>
      <c r="B412" s="90"/>
      <c r="C412" s="90"/>
      <c r="D412" s="90"/>
      <c r="E412" s="76" t="s">
        <v>2393</v>
      </c>
      <c r="F412" s="76" t="s">
        <v>2398</v>
      </c>
      <c r="G412" s="76" t="s">
        <v>2397</v>
      </c>
      <c r="H412" s="76" t="s">
        <v>2396</v>
      </c>
      <c r="I412" s="76" t="b">
        <v>1</v>
      </c>
      <c r="J412" s="78" t="s">
        <v>2395</v>
      </c>
      <c r="K412" s="77" t="str">
        <f t="shared" si="48"/>
        <v>[Solymos, P. (2023). *Package ‘detect': Analyzing Wildlife Data with Detection Error.* R package version 0.4-6. &lt;https://cran.r-project.org/web/packages/detect/detect.pdf&gt;]{#solymos_2023}&lt;br&gt;&lt;br&gt;</v>
      </c>
      <c r="L412" s="78" t="s">
        <v>4112</v>
      </c>
      <c r="M412" s="76" t="s">
        <v>4369</v>
      </c>
      <c r="N412" s="77" t="str">
        <f t="shared" si="49"/>
        <v>[Solymos, P. (2023). &lt;i&gt;Package ‘detect': Analyzing Wildlife Data with Detection Error.&lt;/i&gt; R package version 0.4-6. &lt;a target="_blank" href="https://cran.r-project.org/web/packages/detect/detect.pdf"&gt;{https://cran.r-project.org/web/packages/detect/detect.pdf}]{#solymos_2023}&lt;br&gt;&lt;br&gt;</v>
      </c>
      <c r="O412" s="76" t="s">
        <v>2394</v>
      </c>
      <c r="P412" s="76" t="s">
        <v>1016</v>
      </c>
      <c r="Q412" s="76" t="str">
        <f t="shared" si="44"/>
        <v>{{ ref_intext_solymos_2023 }}</v>
      </c>
      <c r="R412" s="76" t="str">
        <f t="shared" si="45"/>
        <v>{{ ref_bib_solymos_2023 }}</v>
      </c>
      <c r="S412" s="76" t="str">
        <f t="shared" si="50"/>
        <v xml:space="preserve">    ref_intext_solymos_2023: "[Solymos, 2024](#solymos_2023)"</v>
      </c>
      <c r="T412" s="76" t="str">
        <f t="shared" si="46"/>
        <v xml:space="preserve">    ref_intext_solymos_2023: "Solymos, 2024"</v>
      </c>
      <c r="U412" s="76" t="str">
        <f t="shared" si="47"/>
        <v xml:space="preserve">    ref_bib_solymos_2023: "Solymos, P. (2023). *Package ‘detect': Analyzing Wildlife Data with Detection Error.* R package version 0.4-6. &lt;https://cran.r-project.org/web/packages/detect/detect.pdf&gt;"</v>
      </c>
      <c r="V412" s="76"/>
    </row>
    <row r="413" spans="1:22" ht="15.75">
      <c r="A413" s="76"/>
      <c r="B413" s="90" t="b">
        <v>0</v>
      </c>
      <c r="C413" s="90" t="b">
        <v>0</v>
      </c>
      <c r="D413" s="90"/>
      <c r="E413" s="76" t="s">
        <v>2393</v>
      </c>
      <c r="F413" s="77" t="s">
        <v>2392</v>
      </c>
      <c r="G413" s="76" t="s">
        <v>2391</v>
      </c>
      <c r="H413" s="76" t="s">
        <v>2390</v>
      </c>
      <c r="I413" s="76" t="b">
        <v>1</v>
      </c>
      <c r="J413" s="78" t="s">
        <v>2389</v>
      </c>
      <c r="K413" s="77" t="str">
        <f t="shared" si="48"/>
        <v>[Solymos, P., Moreno M., &amp; Lele, S. R. (2024). *detect: Analyzing Wildlife Data with Detection Error*. R package version 0.5-0, &lt;https://github.com/psolymos/detect&gt;]{#solymos_et_al_2024}&lt;br&gt;&lt;br&gt;</v>
      </c>
      <c r="L413" s="78" t="s">
        <v>4112</v>
      </c>
      <c r="M413" s="76" t="s">
        <v>4370</v>
      </c>
      <c r="N413" s="77" t="str">
        <f t="shared" si="49"/>
        <v>[Solymos, P., Moreno M., &amp; Lele, S. R. (2024). &lt;i&gt;detect: Analyzing Wildlife Data with Detection Error&lt;/i&gt;. R package version 0.5-0, &lt;a target="_blank" href="https://github.com/psolymos/detect"&gt;{https://github.com/psolymos/detect}]{#solymos_et_al_2024}&lt;br&gt;&lt;br&gt;</v>
      </c>
      <c r="O413" s="76" t="s">
        <v>2388</v>
      </c>
      <c r="P413" s="76" t="s">
        <v>1016</v>
      </c>
      <c r="Q413" s="76" t="str">
        <f t="shared" si="44"/>
        <v>{{ ref_intext_solymos_et_al_2024 }}</v>
      </c>
      <c r="R413" s="76" t="str">
        <f t="shared" si="45"/>
        <v>{{ ref_bib_solymos_et_al_2024 }}</v>
      </c>
      <c r="S413" s="76" t="str">
        <f t="shared" si="50"/>
        <v xml:space="preserve">    ref_intext_solymos_et_al_2024: "[Solymos et al., 2024](#solymos_et_al_2024)"</v>
      </c>
      <c r="T413" s="76" t="str">
        <f t="shared" si="46"/>
        <v xml:space="preserve">    ref_intext_solymos_et_al_2024: "Solymos et al., 2024"</v>
      </c>
      <c r="U413" s="76" t="str">
        <f t="shared" si="47"/>
        <v xml:space="preserve">    ref_bib_solymos_et_al_2024: "Solymos, P., Moreno M., &amp; Lele, S. R. (2024). *detect: Analyzing Wildlife Data with Detection Error*. R package version 0.5-0, &lt;https://github.com/psolymos/detect&gt;"</v>
      </c>
      <c r="V413" s="76"/>
    </row>
    <row r="414" spans="1:22" ht="15.75">
      <c r="A414" s="76"/>
      <c r="B414" s="90" t="b">
        <v>1</v>
      </c>
      <c r="C414" s="90" t="b">
        <v>0</v>
      </c>
      <c r="D414" s="90" t="b">
        <v>0</v>
      </c>
      <c r="E414" s="76" t="s">
        <v>2051</v>
      </c>
      <c r="F414" s="76" t="s">
        <v>2387</v>
      </c>
      <c r="G414" s="76" t="s">
        <v>2386</v>
      </c>
      <c r="H414" s="76" t="s">
        <v>2386</v>
      </c>
      <c r="I414" s="76" t="b">
        <v>1</v>
      </c>
      <c r="J414" s="78" t="s">
        <v>2385</v>
      </c>
      <c r="K414" s="77" t="str">
        <f t="shared" si="48"/>
        <v>[Soria-Díaz, L., Monroy-Vilchis, O., Rodríguez-Soto, C., Zarco-González, M., &amp; Urios, V. (2010). Variation of Abundance and Density of *Puma concolor* in Zones of High and Low Concentration of Camera Traps in Central Mexico. *Animal Biology, 60*(4), 361-371. &lt;https://doi.org/10.1163/157075610X523251&gt;]{#soria_diaz_et_al_2010}&lt;br&gt;&lt;br&gt;</v>
      </c>
      <c r="L414" s="78" t="s">
        <v>4112</v>
      </c>
      <c r="M414" s="76" t="s">
        <v>4371</v>
      </c>
      <c r="N414" s="77" t="str">
        <f t="shared" si="49"/>
        <v>[Soria-Díaz, L., Monroy-Vilchis, O., Rodríguez-Soto, C., Zarco-González, M., &amp; Urios, V. (2010). Variation of Abundance and Density of &lt;i&gt;Puma concolor&lt;i&gt; in Zones of High and Low Concentration of Camera Traps in Central Mexico. &lt;i&gt;Animal Biology, 60&lt;/i&gt;(4), 361-371. &lt;a target="_blank" href="https://doi.org/10.1163/157075610X523251"&gt;{https://doi.org/10.1163/157075610X523251}]{#soria_diaz_et_al_2010}&lt;br&gt;&lt;br&gt;</v>
      </c>
      <c r="O414" s="76" t="s">
        <v>2384</v>
      </c>
      <c r="P414" s="76" t="s">
        <v>1016</v>
      </c>
      <c r="Q414" s="76" t="str">
        <f t="shared" si="44"/>
        <v>{{ ref_intext_soria_diaz_et_al_2010 }}</v>
      </c>
      <c r="R414" s="76" t="str">
        <f t="shared" si="45"/>
        <v>{{ ref_bib_soria_diaz_et_al_2010 }}</v>
      </c>
      <c r="S414" s="76" t="str">
        <f t="shared" si="50"/>
        <v xml:space="preserve">    ref_intext_soria_diaz_et_al_2010: "[Soria-Díaz et al., 2010](#soria_diaz_et_al_2010)"</v>
      </c>
      <c r="T414" s="76" t="str">
        <f t="shared" si="46"/>
        <v xml:space="preserve">    ref_intext_soria_diaz_et_al_2010: "Soria-Díaz et al., 2010"</v>
      </c>
      <c r="U414" s="76" t="str">
        <f t="shared" si="47"/>
        <v xml:space="preserve">    ref_bib_soria_diaz_et_al_2010: "Soria-Díaz, L., Monroy-Vilchis, O., Rodríguez-Soto, C., Zarco-González, M., &amp; Urios, V. (2010). Variation of Abundance and Density of *Puma concolor* in Zones of High and Low Concentration of Camera Traps in Central Mexico. *Animal Biology, 60*(4), 361-371. &lt;https://doi.org/10.1163/157075610X523251&gt;"</v>
      </c>
      <c r="V414" s="76"/>
    </row>
    <row r="415" spans="1:22" ht="15.75">
      <c r="A415" s="76"/>
      <c r="B415" s="90" t="b">
        <v>0</v>
      </c>
      <c r="C415" s="90" t="b">
        <v>0</v>
      </c>
      <c r="D415" s="90" t="s">
        <v>2140</v>
      </c>
      <c r="E415" s="76" t="s">
        <v>2051</v>
      </c>
      <c r="F415" s="76" t="s">
        <v>2383</v>
      </c>
      <c r="G415" s="76" t="s">
        <v>2382</v>
      </c>
      <c r="H415" s="76" t="s">
        <v>2382</v>
      </c>
      <c r="I415" s="76" t="b">
        <v>1</v>
      </c>
      <c r="J415" s="78" t="s">
        <v>2381</v>
      </c>
      <c r="K415" s="77" t="str">
        <f t="shared" si="48"/>
        <v>[Southwell, D. M., Einoder, L. D., Lahoz‐Monfort, J. J., Fisher, A., Gillespie, G. R., &amp; Wintle, B. A. (2019). Spatially explicit power analysis for detecting occupancy trends for multiple species. *Ecological Applications, 29*, e01950. &lt;https://doi.org/10.1002/eap.1950&gt;]{#southwell_et_al_2019}&lt;br&gt;&lt;br&gt;</v>
      </c>
      <c r="L415" s="78" t="s">
        <v>4112</v>
      </c>
      <c r="M415" s="76" t="s">
        <v>4372</v>
      </c>
      <c r="N415" s="77" t="str">
        <f t="shared" si="49"/>
        <v>[Southwell, D. M., Einoder, L. D., Lahoz‐Monfort, J. J., Fisher, A., Gillespie, G. R., &amp; Wintle, B. A. (2019). Spatially explicit power analysis for detecting occupancy trends for multiple species. &lt;i&gt;Ecological Applications, 29&lt;/i&gt;, e01950. &lt;a target="_blank" href="https://doi.org/10.1002/eap.1950"&gt;{https://doi.org/10.1002/eap.1950}]{#southwell_et_al_2019}&lt;br&gt;&lt;br&gt;</v>
      </c>
      <c r="O415" s="76" t="s">
        <v>2380</v>
      </c>
      <c r="P415" s="76" t="s">
        <v>1016</v>
      </c>
      <c r="Q415" s="76" t="str">
        <f t="shared" si="44"/>
        <v>{{ ref_intext_southwell_et_al_2019 }}</v>
      </c>
      <c r="R415" s="76" t="str">
        <f t="shared" si="45"/>
        <v>{{ ref_bib_southwell_et_al_2019 }}</v>
      </c>
      <c r="S415" s="76" t="str">
        <f t="shared" si="50"/>
        <v xml:space="preserve">    ref_intext_southwell_et_al_2019: "[Southwell et al., 2019](#southwell_et_al_2019)"</v>
      </c>
      <c r="T415" s="76" t="str">
        <f t="shared" si="46"/>
        <v xml:space="preserve">    ref_intext_southwell_et_al_2019: "Southwell et al., 2019"</v>
      </c>
      <c r="U415" s="76" t="str">
        <f t="shared" si="47"/>
        <v xml:space="preserve">    ref_bib_southwell_et_al_2019: "Southwell, D. M., Einoder, L. D., Lahoz‐Monfort, J. J., Fisher, A., Gillespie, G. R., &amp; Wintle, B. A. (2019). Spatially explicit power analysis for detecting occupancy trends for multiple species. *Ecological Applications, 29*, e01950. &lt;https://doi.org/10.1002/eap.1950&gt;"</v>
      </c>
      <c r="V415" s="76"/>
    </row>
    <row r="416" spans="1:22" ht="15.75">
      <c r="A416" s="76"/>
      <c r="B416" s="90"/>
      <c r="C416" s="90"/>
      <c r="D416" s="90"/>
      <c r="E416" s="76" t="s">
        <v>2051</v>
      </c>
      <c r="F416" s="76" t="s">
        <v>2379</v>
      </c>
      <c r="G416" s="77" t="s">
        <v>2378</v>
      </c>
      <c r="H416" s="77" t="s">
        <v>2378</v>
      </c>
      <c r="I416" s="76" t="b">
        <v>1</v>
      </c>
      <c r="J416" s="78" t="s">
        <v>2377</v>
      </c>
      <c r="K416" s="77" t="str">
        <f t="shared" si="48"/>
        <v>[Spencer, W. D. (2012). Home ranges and the value of spatial information. *Journal of Mammalogy, 93*(4), 929-947. &lt;https://doi.org/10.1644/12-MAMM-S-061.1&gt;]{#spencer_2012}&lt;br&gt;&lt;br&gt;</v>
      </c>
      <c r="L416" s="78" t="s">
        <v>4112</v>
      </c>
      <c r="M416" s="76" t="s">
        <v>4373</v>
      </c>
      <c r="N416" s="77" t="str">
        <f t="shared" si="49"/>
        <v>[Spencer, W. D. (2012). Home ranges and the value of spatial information. &lt;i&gt;Journal of Mammalogy, 93&lt;/i&gt;(4), 929-947. &lt;a target="_blank" href="https://doi.org/10.1644/12-MAMM-S-061.1"&gt;{https://doi.org/10.1644/12-MAMM-S-061.1}]{#spencer_2012}&lt;br&gt;&lt;br&gt;</v>
      </c>
      <c r="O416" s="76" t="s">
        <v>2376</v>
      </c>
      <c r="P416" s="76" t="s">
        <v>1016</v>
      </c>
      <c r="Q416" s="76" t="str">
        <f t="shared" si="44"/>
        <v>{{ ref_intext_spencer_2012 }}</v>
      </c>
      <c r="R416" s="76" t="str">
        <f t="shared" si="45"/>
        <v>{{ ref_bib_spencer_2012 }}</v>
      </c>
      <c r="S416" s="76" t="str">
        <f t="shared" si="50"/>
        <v xml:space="preserve">    ref_intext_spencer_2012: "[Spencer, 2012](#spencer_2012)"</v>
      </c>
      <c r="T416" s="76" t="str">
        <f t="shared" si="46"/>
        <v xml:space="preserve">    ref_intext_spencer_2012: "Spencer, 2012"</v>
      </c>
      <c r="U416" s="76" t="str">
        <f t="shared" si="47"/>
        <v xml:space="preserve">    ref_bib_spencer_2012: "Spencer, W. D. (2012). Home ranges and the value of spatial information. *Journal of Mammalogy, 93*(4), 929-947. &lt;https://doi.org/10.1644/12-MAMM-S-061.1&gt;"</v>
      </c>
      <c r="V416" s="76"/>
    </row>
    <row r="417" spans="1:22" ht="15.75">
      <c r="A417" s="76"/>
      <c r="B417" s="90"/>
      <c r="C417" s="90"/>
      <c r="D417" s="90"/>
      <c r="E417" s="76" t="s">
        <v>2051</v>
      </c>
      <c r="F417" s="76" t="s">
        <v>2375</v>
      </c>
      <c r="G417" s="76" t="s">
        <v>2374</v>
      </c>
      <c r="H417" s="76" t="s">
        <v>2374</v>
      </c>
      <c r="I417" s="76" t="b">
        <v>1</v>
      </c>
      <c r="J417" s="78" t="s">
        <v>2373</v>
      </c>
      <c r="K417" s="77" t="str">
        <f t="shared" si="48"/>
        <v>[Stanton, L. A., Sullivan, M. S., &amp; Fazio, J. M. (2015). A standardized ethogram for the felidae: A tool for behavioral researchers. *Applied Animal Behaviour Science, 173*, 3-16. &lt;https://doi.org/10.1016/j.applanim.2015.04.001&gt;]{#stanton_et_al_2015}&lt;br&gt;&lt;br&gt;</v>
      </c>
      <c r="L417" s="78" t="s">
        <v>4112</v>
      </c>
      <c r="M417" s="76" t="s">
        <v>4374</v>
      </c>
      <c r="N417" s="77" t="str">
        <f t="shared" si="49"/>
        <v>[Stanton, L. A., Sullivan, M. S., &amp; Fazio, J. M. (2015). A standardized ethogram for the felidae: A tool for behavioral researchers. &lt;i&gt;Applied Animal Behaviour Science, 173&lt;/i&gt;, 3-16. &lt;a target="_blank" href="https://doi.org/10.1016/j.applanim.2015.04.001"&gt;{https://doi.org/10.1016/j.applanim.2015.04.001}]{#stanton_et_al_2015}&lt;br&gt;&lt;br&gt;</v>
      </c>
      <c r="O417" s="76" t="s">
        <v>2372</v>
      </c>
      <c r="P417" s="76" t="s">
        <v>1016</v>
      </c>
      <c r="Q417" s="76" t="str">
        <f t="shared" si="44"/>
        <v>{{ ref_intext_stanton_et_al_2015 }}</v>
      </c>
      <c r="R417" s="76" t="str">
        <f t="shared" si="45"/>
        <v>{{ ref_bib_stanton_et_al_2015 }}</v>
      </c>
      <c r="S417" s="76" t="str">
        <f t="shared" si="50"/>
        <v xml:space="preserve">    ref_intext_stanton_et_al_2015: "[Stanton et al., 2015](#stanton_et_al_2015)"</v>
      </c>
      <c r="T417" s="76" t="str">
        <f t="shared" si="46"/>
        <v xml:space="preserve">    ref_intext_stanton_et_al_2015: "Stanton et al., 2015"</v>
      </c>
      <c r="U417" s="76" t="str">
        <f t="shared" si="47"/>
        <v xml:space="preserve">    ref_bib_stanton_et_al_2015: "Stanton, L. A., Sullivan, M. S., &amp; Fazio, J. M. (2015). A standardized ethogram for the felidae: A tool for behavioral researchers. *Applied Animal Behaviour Science, 173*, 3-16. &lt;https://doi.org/10.1016/j.applanim.2015.04.001&gt;"</v>
      </c>
      <c r="V417" s="76"/>
    </row>
    <row r="418" spans="1:22" ht="15.75">
      <c r="A418" s="76"/>
      <c r="B418" s="90" t="b">
        <v>1</v>
      </c>
      <c r="C418" s="90" t="b">
        <v>1</v>
      </c>
      <c r="D418" s="90" t="b">
        <v>0</v>
      </c>
      <c r="E418" s="76" t="s">
        <v>2051</v>
      </c>
      <c r="F418" s="76" t="s">
        <v>2366</v>
      </c>
      <c r="G418" s="76" t="s">
        <v>2365</v>
      </c>
      <c r="H418" s="76" t="s">
        <v>2365</v>
      </c>
      <c r="I418" s="76" t="b">
        <v>1</v>
      </c>
      <c r="J418" s="78" t="s">
        <v>2364</v>
      </c>
      <c r="K418" s="77" t="str">
        <f t="shared" si="48"/>
        <v>[Steenweg,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&lt;https://doi.org/10.1002/fee.l448&gt;]{#steenweg_et_al_2017}&lt;br&gt;&lt;br&gt;</v>
      </c>
      <c r="L418" s="78" t="s">
        <v>4112</v>
      </c>
      <c r="M418" s="76" t="s">
        <v>4375</v>
      </c>
      <c r="N418" s="77" t="str">
        <f t="shared" si="49"/>
        <v>[Steenweg, R., Hebblewhite, M., Kays, R., Ahumada, J., Fisher, J. T., Burton, C., Townsend, S. E., Carbone, C., Rowcliffe, J. M., Whittington, J., Brodie, J., Royle, J. A., Switalski, A., Clevenger, A. P., Heim, N., &amp; Rich, L. N. (2017). Scaling‐up Camera Traps: Monitoring the Planet’s Biodiversity with Networks of Remote Sensors. &lt;i&gt;Frontiers in Ecology and the Environment&lt;i&gt;, &lt;i&gt;15&lt;/i&gt;(1), 26-34. &lt;a target="_blank" href="https://doi.org/10.1002/fee.l448"&gt;{https://doi.org/10.1002/fee.l448}]{#steenweg_et_al_2017}&lt;br&gt;&lt;br&gt;</v>
      </c>
      <c r="O418" s="76" t="s">
        <v>2363</v>
      </c>
      <c r="P418" s="76" t="s">
        <v>1016</v>
      </c>
      <c r="Q418" s="76" t="str">
        <f t="shared" si="44"/>
        <v>{{ ref_intext_steenweg_et_al_2017 }}</v>
      </c>
      <c r="R418" s="76" t="str">
        <f t="shared" si="45"/>
        <v>{{ ref_bib_steenweg_et_al_2017 }}</v>
      </c>
      <c r="S418" s="76" t="str">
        <f t="shared" si="50"/>
        <v xml:space="preserve">    ref_intext_steenweg_et_al_2017: "[Steenweg et al., 2017](#steenweg_et_al_2017)"</v>
      </c>
      <c r="T418" s="76" t="str">
        <f t="shared" si="46"/>
        <v xml:space="preserve">    ref_intext_steenweg_et_al_2017: "Steenweg et al., 2017"</v>
      </c>
      <c r="U418" s="76" t="str">
        <f t="shared" si="47"/>
        <v xml:space="preserve">    ref_bib_steenweg_et_al_2017: "Steenweg, R., Hebblewhite, M., Kays, R., Ahumada, J., Fisher, J. T., Burton, C., Townsend, S. E., Carbone, C., Rowcliffe, J. M., Whittington, J., Brodie, J., Royle, J. A., Switalski, A., Clevenger, A. P., Heim, N., &amp; Rich, L. N. (2017). Scaling‐up Camera Traps: Monitoring the Planet’s Biodiversity with Networks of Remote Sensors. *Frontiers in Ecology and the Environment, 15*(1), 26-34. &lt;https://doi.org/10.1002/fee.l448&gt;"</v>
      </c>
      <c r="V418" s="76"/>
    </row>
    <row r="419" spans="1:22" ht="15.75">
      <c r="A419" s="76"/>
      <c r="B419" s="90" t="b">
        <v>1</v>
      </c>
      <c r="C419" s="90" t="b">
        <v>0</v>
      </c>
      <c r="D419" s="90" t="b">
        <v>0</v>
      </c>
      <c r="E419" s="76" t="s">
        <v>2051</v>
      </c>
      <c r="F419" s="76" t="s">
        <v>2358</v>
      </c>
      <c r="G419" s="76" t="s">
        <v>2357</v>
      </c>
      <c r="H419" s="76" t="s">
        <v>2357</v>
      </c>
      <c r="I419" s="76" t="b">
        <v>1</v>
      </c>
      <c r="J419" s="78" t="s">
        <v>2356</v>
      </c>
      <c r="K419" s="77" t="str">
        <f t="shared" si="48"/>
        <v>[Steenweg, R., Hebblewhite, M., Whittington, J., &amp; Mckelvey, K. (2019). Species‐specific Differences in Detection and Occupancy Probabilities Help Drive Ability to Detect Trends in Occupancy. *Ecosphere, 10*(4), Article e02639. &lt;https://doi.org/10.1002/ecs2.2639&gt;]{#steenweg_et_al_2019}&lt;br&gt;&lt;br&gt;</v>
      </c>
      <c r="L419" s="78" t="s">
        <v>4112</v>
      </c>
      <c r="M419" s="76" t="s">
        <v>4376</v>
      </c>
      <c r="N419" s="77" t="str">
        <f t="shared" si="49"/>
        <v>[Steenweg, R., Hebblewhite, M., Whittington, J., &amp; Mckelvey, K. (2019). Species‐specific Differences in Detection and Occupancy Probabilities Help Drive Ability to Detect Trends in Occupancy. &lt;i&gt;Ecosphere, 10&lt;/i&gt;(4), Article e02639. &lt;a target="_blank" href="https://doi.org/10.1002/ecs2.2639"&gt;{https://doi.org/10.1002/ecs2.2639}]{#steenweg_et_al_2019}&lt;br&gt;&lt;br&gt;</v>
      </c>
      <c r="O419" s="76" t="s">
        <v>2355</v>
      </c>
      <c r="P419" s="76" t="s">
        <v>1016</v>
      </c>
      <c r="Q419" s="76" t="str">
        <f t="shared" si="44"/>
        <v>{{ ref_intext_steenweg_et_al_2019 }}</v>
      </c>
      <c r="R419" s="76" t="str">
        <f t="shared" si="45"/>
        <v>{{ ref_bib_steenweg_et_al_2019 }}</v>
      </c>
      <c r="S419" s="76" t="str">
        <f t="shared" si="50"/>
        <v xml:space="preserve">    ref_intext_steenweg_et_al_2019: "[Steenweg et al., 2019](#steenweg_et_al_2019)"</v>
      </c>
      <c r="T419" s="76" t="str">
        <f t="shared" si="46"/>
        <v xml:space="preserve">    ref_intext_steenweg_et_al_2019: "Steenweg et al., 2019"</v>
      </c>
      <c r="U419" s="76" t="str">
        <f t="shared" si="47"/>
        <v xml:space="preserve">    ref_bib_steenweg_et_al_2019: "Steenweg, R., Hebblewhite, M., Whittington, J., &amp; Mckelvey, K. (2019). Species‐specific Differences in Detection and Occupancy Probabilities Help Drive Ability to Detect Trends in Occupancy. *Ecosphere, 10*(4), Article e02639. &lt;https://doi.org/10.1002/ecs2.2639&gt;"</v>
      </c>
      <c r="V419" s="76"/>
    </row>
    <row r="420" spans="1:22" ht="15.75">
      <c r="A420" s="76"/>
      <c r="B420" s="90" t="b">
        <v>1</v>
      </c>
      <c r="C420" s="90" t="b">
        <v>0</v>
      </c>
      <c r="D420" s="90" t="b">
        <v>0</v>
      </c>
      <c r="E420" s="76" t="s">
        <v>2051</v>
      </c>
      <c r="F420" s="76" t="s">
        <v>2362</v>
      </c>
      <c r="G420" s="76" t="s">
        <v>2361</v>
      </c>
      <c r="H420" s="76" t="s">
        <v>2361</v>
      </c>
      <c r="I420" s="76" t="b">
        <v>1</v>
      </c>
      <c r="J420" s="78" t="s">
        <v>2360</v>
      </c>
      <c r="K420" s="77" t="str">
        <f t="shared" si="48"/>
        <v>[Steenweg, R., Hebblewhite, M., Whittington, J., Lukacs, P., &amp; McKelvey, K. (2018). Sampling scales define occupancy and underlying occupancy-abundance relationships in animals. *Ecology, 99*(1), 172-183. &lt;https://doi.org/10.1002/ecy.2054&gt;]{#steenweg_et_al_2018}&lt;br&gt;&lt;br&gt;</v>
      </c>
      <c r="L420" s="78" t="s">
        <v>4112</v>
      </c>
      <c r="M420" s="76" t="s">
        <v>4377</v>
      </c>
      <c r="N420" s="77" t="str">
        <f t="shared" si="49"/>
        <v>[Steenweg, R., Hebblewhite, M., Whittington, J., Lukacs, P., &amp; McKelvey, K. (2018). Sampling scales define occupancy and underlying occupancy-abundance relationships in animals. &lt;i&gt;Ecology&lt;i&gt;, &lt;i&gt;99&lt;/i&gt;(1), 172-183. &lt;a target="_blank" href="https://doi.org/10.1002/ecy.2054"&gt;{https://doi.org/10.1002/ecy.2054}]{#steenweg_et_al_2018}&lt;br&gt;&lt;br&gt;</v>
      </c>
      <c r="O420" s="76" t="s">
        <v>2359</v>
      </c>
      <c r="P420" s="76" t="s">
        <v>1016</v>
      </c>
      <c r="Q420" s="76" t="str">
        <f t="shared" si="44"/>
        <v>{{ ref_intext_steenweg_et_al_2018 }}</v>
      </c>
      <c r="R420" s="76" t="str">
        <f t="shared" si="45"/>
        <v>{{ ref_bib_steenweg_et_al_2018 }}</v>
      </c>
      <c r="S420" s="76" t="str">
        <f t="shared" si="50"/>
        <v xml:space="preserve">    ref_intext_steenweg_et_al_2018: "[Steenweg et al., 2018](#steenweg_et_al_2018)"</v>
      </c>
      <c r="T420" s="76" t="str">
        <f t="shared" si="46"/>
        <v xml:space="preserve">    ref_intext_steenweg_et_al_2018: "Steenweg et al., 2018"</v>
      </c>
      <c r="U420" s="76" t="str">
        <f t="shared" si="47"/>
        <v xml:space="preserve">    ref_bib_steenweg_et_al_2018: "Steenweg, R., Hebblewhite, M., Whittington, J., Lukacs, P., &amp; McKelvey, K. (2018). Sampling scales define occupancy and underlying occupancy-abundance relationships in animals. *Ecology, 99*(1), 172-183. &lt;https://doi.org/10.1002/ecy.2054&gt;"</v>
      </c>
      <c r="V420" s="76"/>
    </row>
    <row r="421" spans="1:22" ht="15.75">
      <c r="A421" s="76"/>
      <c r="B421" s="90" t="b">
        <v>1</v>
      </c>
      <c r="C421" s="90" t="b">
        <v>1</v>
      </c>
      <c r="D421" s="90" t="b">
        <v>0</v>
      </c>
      <c r="E421" s="76" t="s">
        <v>2051</v>
      </c>
      <c r="F421" s="76" t="s">
        <v>2371</v>
      </c>
      <c r="G421" s="76" t="s">
        <v>2370</v>
      </c>
      <c r="H421" s="76" t="s">
        <v>2369</v>
      </c>
      <c r="I421" s="76" t="b">
        <v>1</v>
      </c>
      <c r="J421" s="78" t="s">
        <v>2368</v>
      </c>
      <c r="K421" s="77" t="str">
        <f t="shared" si="48"/>
        <v>[Steenweg, R., Whittington, J., &amp; Hebblewhite, M. (2015). *Canadian Rockies remote camera multi-species occupancy project: Examining trends in carnivore populations and their prey*. University of Montana. &lt;http://parkscanadahistory.com/wildlife/steenweg-2015.pdf&gt;]{#steenweg_et_al_2015}&lt;br&gt;&lt;br&gt;</v>
      </c>
      <c r="L421" s="78" t="s">
        <v>4112</v>
      </c>
      <c r="M421" s="76" t="s">
        <v>4378</v>
      </c>
      <c r="N421" s="77" t="str">
        <f t="shared" si="49"/>
        <v>[Steenweg, R., Whittington, J., &amp; Hebblewhite, M. (2015). &lt;i&gt;Canadian Rockies remote camera multi-species occupancy project: Examining trends in carnivore populations and their prey&lt;/i&gt;. University of Montana. &lt;a target="_blank" href="http://parkscanadahistory.com/wildlife/steenweg-2015.pdf"&gt;{http://parkscanadahistory.com/wildlife/steenweg-2015.pdf}]{#steenweg_et_al_2015}&lt;br&gt;&lt;br&gt;</v>
      </c>
      <c r="O421" s="76" t="s">
        <v>2367</v>
      </c>
      <c r="P421" s="76" t="s">
        <v>1016</v>
      </c>
      <c r="Q421" s="76" t="str">
        <f t="shared" si="44"/>
        <v>{{ ref_intext_steenweg_et_al_2015 }}</v>
      </c>
      <c r="R421" s="76" t="str">
        <f t="shared" si="45"/>
        <v>{{ ref_bib_steenweg_et_al_2015 }}</v>
      </c>
      <c r="S421" s="76" t="str">
        <f t="shared" si="50"/>
        <v xml:space="preserve">    ref_intext_steenweg_et_al_2015: "[Steenweg et al., 2015](#steenweg_et_al_2015)"</v>
      </c>
      <c r="T421" s="76" t="str">
        <f t="shared" si="46"/>
        <v xml:space="preserve">    ref_intext_steenweg_et_al_2015: "Steenweg et al., 2015"</v>
      </c>
      <c r="U421" s="76" t="str">
        <f t="shared" si="47"/>
        <v xml:space="preserve">    ref_bib_steenweg_et_al_2015: "Steenweg, R., Whittington, J., &amp; Hebblewhite, M. (2015). *Canadian Rockies remote camera multi-species occupancy project: Examining trends in carnivore populations and their prey*. University of Montana. &lt;http://parkscanadahistory.com/wildlife/steenweg-2015.pdf&gt;"</v>
      </c>
      <c r="V421" s="76"/>
    </row>
    <row r="422" spans="1:22" ht="15.75">
      <c r="A422" s="76"/>
      <c r="B422" s="90" t="b">
        <v>1</v>
      </c>
      <c r="C422" s="90" t="b">
        <v>0</v>
      </c>
      <c r="D422" s="90" t="b">
        <v>0</v>
      </c>
      <c r="E422" s="76" t="s">
        <v>2051</v>
      </c>
      <c r="F422" s="76" t="s">
        <v>2354</v>
      </c>
      <c r="G422" s="76" t="s">
        <v>2353</v>
      </c>
      <c r="H422" s="76" t="s">
        <v>2353</v>
      </c>
      <c r="I422" s="76" t="b">
        <v>1</v>
      </c>
      <c r="J422" s="78" t="s">
        <v>2352</v>
      </c>
      <c r="K422" s="77" t="str">
        <f t="shared" si="48"/>
        <v>[Steinbeiser, C. M., Kioko, J., Maresi, A., Kaitilia, R., &amp; Kiffner, C. (2019). Relative Abundance and Activity Patterns Explain Method-Related Differences in Mammalian Species Richness Estimates. *Journal of Mammalogy, 100*(1), 192-201. &lt;https://doi.org/10.1093/jmammal/gyy175&gt;]{#steinbeiser_et_al_2019}&lt;br&gt;&lt;br&gt;</v>
      </c>
      <c r="L422" s="78" t="s">
        <v>4112</v>
      </c>
      <c r="M422" s="76" t="s">
        <v>4379</v>
      </c>
      <c r="N422" s="77" t="str">
        <f t="shared" si="49"/>
        <v>[Steinbeiser, C. M., Kioko, J., Maresi, A., Kaitilia, R., &amp; Kiffner, C. (2019). Relative Abundance and Activity Patterns Explain Method-Related Differences in Mammalian Species Richness Estimates. &lt;i&gt;Journal of Mammalogy, 100&lt;/i&gt;(1), 192-201. &lt;a target="_blank" href="https://doi.org/10.1093/jmammal/gyy175"&gt;{https://doi.org/10.1093/jmammal/gyy175}]{#steinbeiser_et_al_2019}&lt;br&gt;&lt;br&gt;</v>
      </c>
      <c r="O422" s="76" t="s">
        <v>2351</v>
      </c>
      <c r="P422" s="76" t="s">
        <v>1016</v>
      </c>
      <c r="Q422" s="76" t="str">
        <f t="shared" si="44"/>
        <v>{{ ref_intext_steinbeiser_et_al_2019 }}</v>
      </c>
      <c r="R422" s="76" t="str">
        <f t="shared" si="45"/>
        <v>{{ ref_bib_steinbeiser_et_al_2019 }}</v>
      </c>
      <c r="S422" s="76" t="str">
        <f t="shared" si="50"/>
        <v xml:space="preserve">    ref_intext_steinbeiser_et_al_2019: "[Steinbeiser et al., 2019](#steinbeiser_et_al_2019)"</v>
      </c>
      <c r="T422" s="76" t="str">
        <f t="shared" si="46"/>
        <v xml:space="preserve">    ref_intext_steinbeiser_et_al_2019: "Steinbeiser et al., 2019"</v>
      </c>
      <c r="U422" s="76" t="str">
        <f t="shared" si="47"/>
        <v xml:space="preserve">    ref_bib_steinbeiser_et_al_2019: "Steinbeiser, C. M., Kioko, J., Maresi, A., Kaitilia, R., &amp; Kiffner, C. (2019). Relative Abundance and Activity Patterns Explain Method-Related Differences in Mammalian Species Richness Estimates. *Journal of Mammalogy, 100*(1), 192-201. &lt;https://doi.org/10.1093/jmammal/gyy175&gt;"</v>
      </c>
      <c r="V422" s="76"/>
    </row>
    <row r="423" spans="1:22" ht="15.75">
      <c r="A423" s="76"/>
      <c r="B423" s="90"/>
      <c r="C423" s="90"/>
      <c r="D423" s="90"/>
      <c r="E423" s="76" t="s">
        <v>2051</v>
      </c>
      <c r="F423" s="76" t="s">
        <v>2350</v>
      </c>
      <c r="G423" s="76" t="s">
        <v>2349</v>
      </c>
      <c r="H423" s="76" t="s">
        <v>2349</v>
      </c>
      <c r="I423" s="76" t="b">
        <v>1</v>
      </c>
      <c r="J423" s="78" t="s">
        <v>2348</v>
      </c>
      <c r="K423" s="77" t="str">
        <f t="shared" si="48"/>
        <v>[Stewart, F. E. C., Fisher, J. T., Burton, A. C., &amp; Volpe, J. P. (2018). Species occurrence data reflect the magnitude of animal movements better than the proximity of animal space use. *Ecosphere, 9*(2), e02112. &lt;https://doi.org/10.1002/ecs2.2112&gt;]{#stewart_et_al_2018}&lt;br&gt;&lt;br&gt;</v>
      </c>
      <c r="L423" s="78" t="s">
        <v>4112</v>
      </c>
      <c r="M423" s="76" t="s">
        <v>4380</v>
      </c>
      <c r="N423" s="77" t="str">
        <f t="shared" si="49"/>
        <v>[Stewart, F. E. C., Fisher, J. T., Burton, A. C., &amp; Volpe, J. P. (2018). Species occurrence data reflect the magnitude of animal movements better than the proximity of animal space use. &lt;i&gt;Ecosphere, 9&lt;/i&gt;(2), e02112. &lt;a target="_blank" href="https://doi.org/10.1002/ecs2.2112"&gt;{https://doi.org/10.1002/ecs2.2112}]{#stewart_et_al_2018}&lt;br&gt;&lt;br&gt;</v>
      </c>
      <c r="O423" s="76" t="s">
        <v>2347</v>
      </c>
      <c r="P423" s="76" t="s">
        <v>1016</v>
      </c>
      <c r="Q423" s="76" t="str">
        <f t="shared" si="44"/>
        <v>{{ ref_intext_stewart_et_al_2018 }}</v>
      </c>
      <c r="R423" s="76" t="str">
        <f t="shared" si="45"/>
        <v>{{ ref_bib_stewart_et_al_2018 }}</v>
      </c>
      <c r="S423" s="76" t="str">
        <f t="shared" si="50"/>
        <v xml:space="preserve">    ref_intext_stewart_et_al_2018: "[Stewart et al., 2018](#stewart_et_al_2018)"</v>
      </c>
      <c r="T423" s="76" t="str">
        <f t="shared" si="46"/>
        <v xml:space="preserve">    ref_intext_stewart_et_al_2018: "Stewart et al., 2018"</v>
      </c>
      <c r="U423" s="76" t="str">
        <f t="shared" si="47"/>
        <v xml:space="preserve">    ref_bib_stewart_et_al_2018: "Stewart, F. E. C., Fisher, J. T., Burton, A. C., &amp; Volpe, J. P. (2018). Species occurrence data reflect the magnitude of animal movements better than the proximity of animal space use. *Ecosphere, 9*(2), e02112. &lt;https://doi.org/10.1002/ecs2.2112&gt;"</v>
      </c>
      <c r="V423" s="76"/>
    </row>
    <row r="424" spans="1:22" ht="15.75">
      <c r="A424" s="76"/>
      <c r="B424" s="90"/>
      <c r="C424" s="90"/>
      <c r="D424" s="90"/>
      <c r="E424" s="76" t="s">
        <v>2051</v>
      </c>
      <c r="F424" s="76" t="s">
        <v>2342</v>
      </c>
      <c r="G424" s="76" t="s">
        <v>2341</v>
      </c>
      <c r="H424" s="76" t="s">
        <v>2341</v>
      </c>
      <c r="I424" s="76" t="b">
        <v>1</v>
      </c>
      <c r="J424" s="78" t="s">
        <v>2340</v>
      </c>
      <c r="K424" s="77" t="str">
        <f t="shared" si="48"/>
        <v>[Stewart, F. E. C., Volpe, J. P., &amp; Fisher, J. T. (2019b). The Debate About Bait: A Red Herring in Wildlife Research. *The Journal of Wildlife Management, 83*(4), 985-992. &lt;https://doi.org/10.1002/jwmg.21657&gt;]{#stewart_et_al_2019b}&lt;br&gt;&lt;br&gt;</v>
      </c>
      <c r="L424" s="78" t="s">
        <v>4112</v>
      </c>
      <c r="M424" s="76" t="s">
        <v>4381</v>
      </c>
      <c r="N424" s="77" t="str">
        <f t="shared" si="49"/>
        <v>[Stewart, F. E. C., Volpe, J. P., &amp; Fisher, J. T. (2019b). The Debate About Bait: A Red Herring in Wildlife Research. &lt;i&gt;The Journal of Wildlife Management, 83&lt;/i&gt;(4), 985-992. &lt;a target="_blank" href="https://doi.org/10.1002/jwmg.21657"&gt;{https://doi.org/10.1002/jwmg.21657}]{#stewart_et_al_2019b}&lt;br&gt;&lt;br&gt;</v>
      </c>
      <c r="O424" s="76" t="s">
        <v>2339</v>
      </c>
      <c r="P424" s="76" t="s">
        <v>1016</v>
      </c>
      <c r="Q424" s="76" t="str">
        <f t="shared" si="44"/>
        <v>{{ ref_intext_stewart_et_al_2019b }}</v>
      </c>
      <c r="R424" s="76" t="str">
        <f t="shared" si="45"/>
        <v>{{ ref_bib_stewart_et_al_2019b }}</v>
      </c>
      <c r="S424" s="76" t="str">
        <f t="shared" si="50"/>
        <v xml:space="preserve">    ref_intext_stewart_et_al_2019b: "[Stewart et al., 2019b](#stewart_et_al_2019b)"</v>
      </c>
      <c r="T424" s="76" t="str">
        <f t="shared" si="46"/>
        <v xml:space="preserve">    ref_intext_stewart_et_al_2019b: "Stewart et al., 2019b"</v>
      </c>
      <c r="U424" s="76" t="str">
        <f t="shared" si="47"/>
        <v xml:space="preserve">    ref_bib_stewart_et_al_2019b: "Stewart, F. E. C., Volpe, J. P., &amp; Fisher, J. T. (2019b). The Debate About Bait: A Red Herring in Wildlife Research. *The Journal of Wildlife Management, 83*(4), 985-992. &lt;https://doi.org/10.1002/jwmg.21657&gt;"</v>
      </c>
      <c r="V424" s="76"/>
    </row>
    <row r="425" spans="1:22" ht="15.75">
      <c r="A425" s="76"/>
      <c r="B425" s="90"/>
      <c r="C425" s="90"/>
      <c r="D425" s="90"/>
      <c r="E425" s="76" t="s">
        <v>2051</v>
      </c>
      <c r="F425" s="76" t="s">
        <v>2346</v>
      </c>
      <c r="G425" s="76" t="s">
        <v>2345</v>
      </c>
      <c r="H425" s="76" t="s">
        <v>2345</v>
      </c>
      <c r="I425" s="76" t="b">
        <v>1</v>
      </c>
      <c r="J425" s="78" t="s">
        <v>2344</v>
      </c>
      <c r="K425" s="77" t="str">
        <f t="shared" si="48"/>
        <v>[Stewart, F. E. C., Volpe, J. P., Eaton, B. R., Hood, G. A., Vujnovic, D., &amp; Fisher, J. T. (2019b). Protected areas alone rarely predict mammalian biodiversity across spatial scales in an Albertan working landscape. *Biological Conservation, 240*, 108252. &lt;https://doi.org/10.1016/j.biocon.2019.108252&gt;]{#stewart_et_al_2019a}&lt;br&gt;&lt;br&gt;</v>
      </c>
      <c r="L425" s="78" t="s">
        <v>4112</v>
      </c>
      <c r="M425" s="76" t="s">
        <v>4382</v>
      </c>
      <c r="N425" s="77" t="str">
        <f t="shared" si="49"/>
        <v>[Stewart, F. E. C., Volpe, J. P., Eaton, B. R., Hood, G. A., Vujnovic, D., &amp; Fisher, J. T. (2019b). Protected areas alone rarely predict mammalian biodiversity across spatial scales in an Albertan working landscape. &lt;i&gt;Biological Conservation, 240&lt;/i&gt;, 108252. &lt;a target="_blank" href="https://doi.org/10.1016/j.biocon.2019.108252"&gt;{https://doi.org/10.1016/j.biocon.2019.108252}]{#stewart_et_al_2019a}&lt;br&gt;&lt;br&gt;</v>
      </c>
      <c r="O425" s="76" t="s">
        <v>2343</v>
      </c>
      <c r="P425" s="76" t="s">
        <v>1016</v>
      </c>
      <c r="Q425" s="76" t="str">
        <f t="shared" si="44"/>
        <v>{{ ref_intext_stewart_et_al_2019a }}</v>
      </c>
      <c r="R425" s="76" t="str">
        <f t="shared" si="45"/>
        <v>{{ ref_bib_stewart_et_al_2019a }}</v>
      </c>
      <c r="S425" s="76" t="str">
        <f t="shared" si="50"/>
        <v xml:space="preserve">    ref_intext_stewart_et_al_2019a: "[Stewart et al., 2019a](#stewart_et_al_2019a)"</v>
      </c>
      <c r="T425" s="76" t="str">
        <f t="shared" si="46"/>
        <v xml:space="preserve">    ref_intext_stewart_et_al_2019a: "Stewart et al., 2019a"</v>
      </c>
      <c r="U425" s="76" t="str">
        <f t="shared" si="47"/>
        <v xml:space="preserve">    ref_bib_stewart_et_al_2019a: "Stewart, F. E. C., Volpe, J. P., Eaton, B. R., Hood, G. A., Vujnovic, D., &amp; Fisher, J. T. (2019b). Protected areas alone rarely predict mammalian biodiversity across spatial scales in an Albertan working landscape. *Biological Conservation, 240*, 108252. &lt;https://doi.org/10.1016/j.biocon.2019.108252&gt;"</v>
      </c>
      <c r="V425" s="76"/>
    </row>
    <row r="426" spans="1:22" ht="15.75">
      <c r="A426" s="76"/>
      <c r="B426" s="90" t="b">
        <v>1</v>
      </c>
      <c r="C426" s="90" t="b">
        <v>0</v>
      </c>
      <c r="D426" s="90" t="b">
        <v>0</v>
      </c>
      <c r="E426" s="76" t="s">
        <v>2051</v>
      </c>
      <c r="F426" s="76" t="s">
        <v>2338</v>
      </c>
      <c r="G426" s="76" t="s">
        <v>2337</v>
      </c>
      <c r="H426" s="76" t="s">
        <v>2337</v>
      </c>
      <c r="I426" s="76" t="b">
        <v>1</v>
      </c>
      <c r="J426" s="78" t="s">
        <v>2336</v>
      </c>
      <c r="K426" s="77" t="str">
        <f t="shared" si="48"/>
        <v>[Stokeld,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&lt;https://doi.org/10.1071/WR15083&gt;]{#stokeld_et_al_2016}&lt;br&gt;&lt;br&gt;</v>
      </c>
      <c r="L426" s="78" t="s">
        <v>4112</v>
      </c>
      <c r="M426" s="76" t="s">
        <v>4383</v>
      </c>
      <c r="N426" s="77" t="str">
        <f t="shared" si="49"/>
        <v>[Stokeld, D., Frank, A. S., Hill, B., Choy, J. L., Mahney, T., Stevens, A., &amp; Gillespie, G. R. (2016). Multiple Cameras Required to Reliably Detect Feral Cats in Northern Australian Tropical Savannah: An Evaluation of Sampling Design When Using Camera Traps. &lt;i&gt;Wildlife Research, 42&lt;/i&gt;(8), 642-649. &lt;a target="_blank" href="https://doi.org/10.1071/WR15083"&gt;{https://doi.org/10.1071/WR15083}]{#stokeld_et_al_2016}&lt;br&gt;&lt;br&gt;</v>
      </c>
      <c r="O426" s="76" t="s">
        <v>2335</v>
      </c>
      <c r="P426" s="76" t="s">
        <v>1016</v>
      </c>
      <c r="Q426" s="76" t="str">
        <f t="shared" si="44"/>
        <v>{{ ref_intext_stokeld_et_al_2016 }}</v>
      </c>
      <c r="R426" s="76" t="str">
        <f t="shared" si="45"/>
        <v>{{ ref_bib_stokeld_et_al_2016 }}</v>
      </c>
      <c r="S426" s="76" t="str">
        <f t="shared" si="50"/>
        <v xml:space="preserve">    ref_intext_stokeld_et_al_2016: "[Stokeld et al., 2016](#stokeld_et_al_2016)"</v>
      </c>
      <c r="T426" s="76" t="str">
        <f t="shared" si="46"/>
        <v xml:space="preserve">    ref_intext_stokeld_et_al_2016: "Stokeld et al., 2016"</v>
      </c>
      <c r="U426" s="76" t="str">
        <f t="shared" si="47"/>
        <v xml:space="preserve">    ref_bib_stokeld_et_al_2016: "Stokeld, D., Frank, A. S., Hill, B., Choy, J. L., Mahney, T., Stevens, A., &amp; Gillespie, G. R. (2016). Multiple Cameras Required to Reliably Detect Feral Cats in Northern Australian Tropical Savannah: An Evaluation of Sampling Design When Using Camera Traps. *Wildlife Research, 42*(8), 642-649. &lt;https://doi.org/10.1071/WR15083&gt;"</v>
      </c>
      <c r="V426" s="76"/>
    </row>
    <row r="427" spans="1:22" ht="15.75">
      <c r="A427" s="76"/>
      <c r="B427" s="90"/>
      <c r="C427" s="90"/>
      <c r="D427" s="90"/>
      <c r="E427" s="76" t="s">
        <v>2051</v>
      </c>
      <c r="F427" s="77" t="s">
        <v>2334</v>
      </c>
      <c r="G427" s="76" t="s">
        <v>2333</v>
      </c>
      <c r="H427" s="76" t="s">
        <v>2333</v>
      </c>
      <c r="I427" s="76" t="b">
        <v>1</v>
      </c>
      <c r="J427" s="78" t="s">
        <v>2332</v>
      </c>
      <c r="K427" s="77" t="str">
        <f t="shared" si="48"/>
        <v>[Strimas-Mackey, M., Hochachka, W. M., Ruiz-Gutierrez, V., Robinson, O. J., Miller, E. T., Auer, T., Kelling, S., Fink, D., &amp; Johnston, A. (2023). *Best Practices for Using eBird Data. Version 2.0*. Cornell Lab of Ornithology, Ithaca, New York. &lt;https://ebird.github.io/ebird-best-practices&gt;; &lt;https://doi.org/10.5281/zenodo.3620739&gt;]{#strimasmackey_et_al_2023}&lt;br&gt;&lt;br&gt;</v>
      </c>
      <c r="L427" s="78" t="s">
        <v>4112</v>
      </c>
      <c r="M427" s="76" t="s">
        <v>4384</v>
      </c>
      <c r="N427" s="77" t="str">
        <f t="shared" si="49"/>
        <v>[Strimas-Mackey, M., Hochachka, W. M., Ruiz-Gutierrez, V., Robinson, O. J., Miller, E. T., Auer, T., Kelling, S., Fink, D., &amp; Johnston, A. (2023). &lt;i&gt;Best Practices for Using eBird Data.&lt;/i&gt; Version 2.0. &lt;a target="_blank" href="https://ebird.github.io/ebird-best-practices. Cornell Lab of Ornithology, Ithaca, New York. "&gt;{https://ebird.github.io/ebird-best-practices. Cornell Lab of Ornithology, Ithaca, New York. }]{#strimasmackey_et_al_2023}&lt;br&gt;&lt;br&gt;</v>
      </c>
      <c r="O427" s="76" t="s">
        <v>2331</v>
      </c>
      <c r="P427" s="76" t="s">
        <v>1016</v>
      </c>
      <c r="Q427" s="76" t="str">
        <f t="shared" si="44"/>
        <v>{{ ref_intext_strimasmackey_et_al_2023 }}</v>
      </c>
      <c r="R427" s="76" t="str">
        <f t="shared" si="45"/>
        <v>{{ ref_bib_strimasmackey_et_al_2023 }}</v>
      </c>
      <c r="S427" s="76" t="str">
        <f t="shared" si="50"/>
        <v xml:space="preserve">    ref_intext_strimasmackey_et_al_2023: "[Strimas-Mackey et al., 2023](#strimasmackey_et_al_2023)"</v>
      </c>
      <c r="T427" s="76" t="str">
        <f t="shared" si="46"/>
        <v xml:space="preserve">    ref_intext_strimasmackey_et_al_2023: "Strimas-Mackey et al., 2023"</v>
      </c>
      <c r="U427" s="76" t="str">
        <f t="shared" si="47"/>
        <v xml:space="preserve">    ref_bib_strimasmackey_et_al_2023: "Strimas-Mackey, M., Hochachka, W. M., Ruiz-Gutierrez, V., Robinson, O. J., Miller, E. T., Auer, T., Kelling, S., Fink, D., &amp; Johnston, A. (2023). *Best Practices for Using eBird Data. Version 2.0*. Cornell Lab of Ornithology, Ithaca, New York. &lt;https://ebird.github.io/ebird-best-practices&gt;; &lt;https://doi.org/10.5281/zenodo.3620739&gt;"</v>
      </c>
      <c r="V427" s="76" t="s">
        <v>2330</v>
      </c>
    </row>
    <row r="428" spans="1:22" ht="15.75">
      <c r="A428" s="76"/>
      <c r="B428" s="90" t="b">
        <v>0</v>
      </c>
      <c r="C428" s="90" t="b">
        <v>0</v>
      </c>
      <c r="D428" s="90"/>
      <c r="E428" s="76" t="s">
        <v>2092</v>
      </c>
      <c r="F428" s="76" t="s">
        <v>2329</v>
      </c>
      <c r="G428" s="76" t="s">
        <v>2328</v>
      </c>
      <c r="H428" s="76" t="s">
        <v>2328</v>
      </c>
      <c r="I428" s="76" t="b">
        <v>1</v>
      </c>
      <c r="J428" s="78" t="s">
        <v>2327</v>
      </c>
      <c r="K428" s="77" t="str">
        <f t="shared" si="48"/>
        <v>[Styring, A. (2020a, May 4). *Field Ecology - Diversity Metrics in R.* [Video]. YouTube. &lt;https://www.youtube.com/watch?v=KBByV3kR3IA&gt;]{#styring_2020a}&lt;br&gt;&lt;br&gt;</v>
      </c>
      <c r="L428" s="78" t="s">
        <v>4112</v>
      </c>
      <c r="M428" s="76" t="s">
        <v>4385</v>
      </c>
      <c r="N428" s="77" t="str">
        <f t="shared" si="49"/>
        <v>[Styring, A. (2020a, May 4). &lt;i&gt;Field Ecology - Diversity Metrics in R.&lt;/i&gt; [Video]. YouTube. &lt;a target="_blank" href="https://www.youtube.com/watch?v=KBByV3kR3IA"&gt;{https://www.youtube.com/watch?v=KBByV3kR3IA}]{#styring_2020a}&lt;br&gt;&lt;br&gt;</v>
      </c>
      <c r="O428" s="76" t="s">
        <v>2325</v>
      </c>
      <c r="P428" s="76" t="s">
        <v>2326</v>
      </c>
      <c r="Q428" s="76" t="str">
        <f t="shared" si="44"/>
        <v>{{ ref_intext_styring_2020a }}</v>
      </c>
      <c r="R428" s="76" t="str">
        <f t="shared" si="45"/>
        <v>{{ ref_bib_styring_2020a }}</v>
      </c>
      <c r="S428" s="76" t="str">
        <f t="shared" si="50"/>
        <v xml:space="preserve">    ref_intext_styring_2020a: "[Styring, 2020a](#styring_2020a)"</v>
      </c>
      <c r="T428" s="76" t="str">
        <f t="shared" si="46"/>
        <v xml:space="preserve">    ref_intext_styring_2020a: "Styring, 2020a"</v>
      </c>
      <c r="U428" s="76" t="str">
        <f t="shared" si="47"/>
        <v xml:space="preserve">    ref_bib_styring_2020a: "Styring, A. (2020a, May 4). *Field Ecology - Diversity Metrics in R.* [Video]. YouTube. &lt;https://www.youtube.com/watch?v=KBByV3kR3IA&gt;"</v>
      </c>
      <c r="V428" s="76"/>
    </row>
    <row r="429" spans="1:22" ht="15.75">
      <c r="A429" s="76"/>
      <c r="B429" s="90" t="b">
        <v>0</v>
      </c>
      <c r="C429" s="90" t="b">
        <v>0</v>
      </c>
      <c r="D429" s="90"/>
      <c r="E429" s="76" t="s">
        <v>2092</v>
      </c>
      <c r="F429" s="76" t="s">
        <v>2324</v>
      </c>
      <c r="G429" s="76" t="s">
        <v>2323</v>
      </c>
      <c r="H429" s="76" t="s">
        <v>2323</v>
      </c>
      <c r="I429" s="76" t="b">
        <v>1</v>
      </c>
      <c r="J429" s="78" t="s">
        <v>4122</v>
      </c>
      <c r="K429" s="77" t="str">
        <f t="shared" si="48"/>
        <v>[Styring, A. (2020b, Jun 22). *Generating a species accumulation plot in excel for BBS data.* [Video]. YouTube. &lt;https://www.youtube.com/watch?reload=9&amp;app=desktop&amp;v=OEWdPm3zg9I&gt;]{#styring_2020b}&lt;br&gt;&lt;br&gt;</v>
      </c>
      <c r="L429" s="78" t="s">
        <v>4112</v>
      </c>
      <c r="M429" s="76" t="s">
        <v>4386</v>
      </c>
      <c r="N429" s="77" t="str">
        <f t="shared" si="49"/>
        <v>[Styring, A. (2020b, Jun 22). &lt;i&gt;Generating a species accumulation plot in excel for BBS data.&lt;/i&gt; [Video]. YouTube. &lt;a target="_blank" href="https://www.youtube.com/watch?reload=9&amp;app=desktop&amp;v=OEWdPm3zg9I"&gt;{https://www.youtube.com/watch?reload=9&amp;app=desktop&amp;v=OEWdPm3zg9I}]{#styring_2020b}&lt;br&gt;&lt;br&gt;</v>
      </c>
      <c r="O429" s="76" t="s">
        <v>2321</v>
      </c>
      <c r="P429" s="76" t="s">
        <v>2322</v>
      </c>
      <c r="Q429" s="76" t="str">
        <f t="shared" si="44"/>
        <v>{{ ref_intext_styring_2020b }}</v>
      </c>
      <c r="R429" s="76" t="str">
        <f t="shared" si="45"/>
        <v>{{ ref_bib_styring_2020b }}</v>
      </c>
      <c r="S429" s="76" t="str">
        <f t="shared" si="50"/>
        <v xml:space="preserve">    ref_intext_styring_2020b: "[Styring, 2020b](#styring_2020b)"</v>
      </c>
      <c r="T429" s="76" t="str">
        <f t="shared" si="46"/>
        <v xml:space="preserve">    ref_intext_styring_2020b: "Styring, 2020b"</v>
      </c>
      <c r="U429" s="76" t="str">
        <f t="shared" si="47"/>
        <v xml:space="preserve">    ref_bib_styring_2020b: "Styring, A. (2020b, Jun 22). *Generating a species accumulation plot in excel for BBS data.* [Video]. YouTube. &lt;https://www.youtube.com/watch?reload=9&amp;app=desktop&amp;v=OEWdPm3zg9I&gt;"</v>
      </c>
      <c r="V429" s="76"/>
    </row>
    <row r="430" spans="1:22" ht="15.75">
      <c r="A430" s="76"/>
      <c r="B430" s="90" t="b">
        <v>0</v>
      </c>
      <c r="C430" s="90" t="b">
        <v>0</v>
      </c>
      <c r="D430" s="90" t="b">
        <v>1</v>
      </c>
      <c r="E430" s="76" t="s">
        <v>2051</v>
      </c>
      <c r="F430" s="76" t="s">
        <v>2320</v>
      </c>
      <c r="G430" s="76" t="s">
        <v>2319</v>
      </c>
      <c r="H430" s="76" t="s">
        <v>2319</v>
      </c>
      <c r="I430" s="76" t="b">
        <v>1</v>
      </c>
      <c r="J430" s="78" t="s">
        <v>2318</v>
      </c>
      <c r="K430" s="77" t="str">
        <f t="shared" si="48"/>
        <v>[Suárez-Tangil, B. D., &amp; Rodríguez, A. (2017). Detection of Iberian terrestrial mammals employing olfactory, visual and auditory attractants. *European Journal of Wildlife Research, 63*(6). &lt;https://doi.org/10.1007/s10344-017-1150-1&gt;]{#suarez_tangil_et_al_2017}&lt;br&gt;&lt;br&gt;</v>
      </c>
      <c r="L430" s="78" t="s">
        <v>4112</v>
      </c>
      <c r="M430" s="76" t="s">
        <v>4387</v>
      </c>
      <c r="N430" s="77" t="str">
        <f t="shared" si="49"/>
        <v>[Suárez-Tangil, B. D., &amp; Rodríguez, A. (2017). Detection of Iberian terrestrial mammals employing olfactory, visual and auditory attractants. &lt;i&gt;European Journal of Wildlife Research, 63&lt;/i&gt;(6). &lt;a target="_blank" href="https://doi.org/10.1007/s10344-017-1150-1"&gt;{https://doi.org/10.1007/s10344-017-1150-1}]{#suarez_tangil_et_al_2017}&lt;br&gt;&lt;br&gt;</v>
      </c>
      <c r="O430" s="76" t="s">
        <v>2317</v>
      </c>
      <c r="P430" s="76" t="s">
        <v>1016</v>
      </c>
      <c r="Q430" s="76" t="str">
        <f t="shared" si="44"/>
        <v>{{ ref_intext_suarez_tangil_et_al_2017 }}</v>
      </c>
      <c r="R430" s="76" t="str">
        <f t="shared" si="45"/>
        <v>{{ ref_bib_suarez_tangil_et_al_2017 }}</v>
      </c>
      <c r="S430" s="76" t="str">
        <f t="shared" si="50"/>
        <v xml:space="preserve">    ref_intext_suarez_tangil_et_al_2017: "[Suárez-Tangil et al., 2017](#suarez_tangil_et_al_2017)"</v>
      </c>
      <c r="T430" s="76" t="str">
        <f t="shared" si="46"/>
        <v xml:space="preserve">    ref_intext_suarez_tangil_et_al_2017: "Suárez-Tangil et al., 2017"</v>
      </c>
      <c r="U430" s="76" t="str">
        <f t="shared" si="47"/>
        <v xml:space="preserve">    ref_bib_suarez_tangil_et_al_2017: "Suárez-Tangil, B. D., &amp; Rodríguez, A. (2017). Detection of Iberian terrestrial mammals employing olfactory, visual and auditory attractants. *European Journal of Wildlife Research, 63*(6). &lt;https://doi.org/10.1007/s10344-017-1150-1&gt;"</v>
      </c>
      <c r="V430" s="76"/>
    </row>
    <row r="431" spans="1:22" ht="15.75">
      <c r="A431" s="76"/>
      <c r="B431" s="90" t="b">
        <v>1</v>
      </c>
      <c r="C431" s="90" t="b">
        <v>0</v>
      </c>
      <c r="D431" s="90" t="b">
        <v>0</v>
      </c>
      <c r="E431" s="76" t="s">
        <v>2051</v>
      </c>
      <c r="F431" s="76" t="s">
        <v>2316</v>
      </c>
      <c r="G431" s="76" t="s">
        <v>2315</v>
      </c>
      <c r="H431" s="76" t="s">
        <v>2314</v>
      </c>
      <c r="I431" s="76" t="b">
        <v>1</v>
      </c>
      <c r="J431" s="78" t="s">
        <v>2313</v>
      </c>
      <c r="K431" s="77" t="str">
        <f t="shared" si="48"/>
        <v>[Sun, C. C., Fuller, A. K., &amp; Royle., J. A. (2014). Trap Configuration and Spacing Influences Parameter Estimates in Spatial Capture-Recapture Models. *PLoS One, 9*(2): e88025. &lt;https://doi.org/10.1371/journal.pone.0088025&gt;]{#sun_et_al_2014}&lt;br&gt;&lt;br&gt;</v>
      </c>
      <c r="L431" s="78" t="s">
        <v>4112</v>
      </c>
      <c r="M431" s="76" t="s">
        <v>4388</v>
      </c>
      <c r="N431" s="77" t="str">
        <f t="shared" si="49"/>
        <v>[Sun, C. C., Fuller, A. K., &amp; Royle., J. A. (2014). Trap Configuration and Spacing Influences Parameter Estimates in Spatial Capture-Recapture Models. &lt;i&gt;PLoS One, 9&lt;/i&gt;(2): e88025. &lt;a target="_blank" href="https://doi.org/10.1371/journal.pone.0088025"&gt;{https://doi.org/10.1371/journal.pone.0088025}]{#sun_et_al_2014}&lt;br&gt;&lt;br&gt;</v>
      </c>
      <c r="O431" s="76" t="s">
        <v>2312</v>
      </c>
      <c r="P431" s="76" t="s">
        <v>1016</v>
      </c>
      <c r="Q431" s="76" t="str">
        <f t="shared" si="44"/>
        <v>{{ ref_intext_sun_et_al_2014 }}</v>
      </c>
      <c r="R431" s="76" t="str">
        <f t="shared" si="45"/>
        <v>{{ ref_bib_sun_et_al_2014 }}</v>
      </c>
      <c r="S431" s="76" t="str">
        <f t="shared" si="50"/>
        <v xml:space="preserve">    ref_intext_sun_et_al_2014: "[Sun et al., 2014](#sun_et_al_2014)"</v>
      </c>
      <c r="T431" s="76" t="str">
        <f t="shared" si="46"/>
        <v xml:space="preserve">    ref_intext_sun_et_al_2014: "Sun et al., 2014"</v>
      </c>
      <c r="U431" s="76" t="str">
        <f t="shared" si="47"/>
        <v xml:space="preserve">    ref_bib_sun_et_al_2014: "Sun, C. C., Fuller, A. K., &amp; Royle., J. A. (2014). Trap Configuration and Spacing Influences Parameter Estimates in Spatial Capture-Recapture Models. *PLoS One, 9*(2): e88025. &lt;https://doi.org/10.1371/journal.pone.0088025&gt;"</v>
      </c>
      <c r="V431" s="76"/>
    </row>
    <row r="432" spans="1:22" ht="15.75">
      <c r="A432" s="76"/>
      <c r="B432" s="90" t="b">
        <v>1</v>
      </c>
      <c r="C432" s="90" t="b">
        <v>1</v>
      </c>
      <c r="D432" s="90" t="b">
        <v>0</v>
      </c>
      <c r="E432" s="76" t="s">
        <v>2051</v>
      </c>
      <c r="F432" s="76" t="s">
        <v>2311</v>
      </c>
      <c r="G432" s="76" t="s">
        <v>2310</v>
      </c>
      <c r="H432" s="76" t="s">
        <v>2310</v>
      </c>
      <c r="I432" s="76" t="b">
        <v>1</v>
      </c>
      <c r="J432" s="78" t="s">
        <v>2309</v>
      </c>
      <c r="K432" s="77" t="str">
        <f t="shared" si="48"/>
        <v>[Sun,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&lt;https://doi.org/10.1002/rse2.222&gt;]{#sun_et_al_2021}&lt;br&gt;&lt;br&gt;</v>
      </c>
      <c r="L432" s="78" t="s">
        <v>4112</v>
      </c>
      <c r="M432" s="76" t="s">
        <v>4389</v>
      </c>
      <c r="N432" s="77" t="str">
        <f t="shared" si="49"/>
        <v>[Sun, C., Beirne, C., Burgar, J. M., Howey, T., Fisher, J. T., Burton, A. C., Rowcliffe, M., &amp; Hofmeester, T. (2021). Simultaneous Monitoring of Vegetation Dynamics and Wildlife Activity with Camera Traps to Assess Habitat Change. &lt;i&gt;Remote Sensing in Ecology and Conservation, 7&lt;/i&gt;(4), 666-684. &lt;a target="_blank" href="https://doi.org/10.1002/rse2.222"&gt;{https://doi.org/10.1002/rse2.222}]{#sun_et_al_2021}&lt;br&gt;&lt;br&gt;</v>
      </c>
      <c r="O432" s="76" t="s">
        <v>2308</v>
      </c>
      <c r="P432" s="76" t="s">
        <v>1016</v>
      </c>
      <c r="Q432" s="76" t="str">
        <f t="shared" si="44"/>
        <v>{{ ref_intext_sun_et_al_2021 }}</v>
      </c>
      <c r="R432" s="76" t="str">
        <f t="shared" si="45"/>
        <v>{{ ref_bib_sun_et_al_2021 }}</v>
      </c>
      <c r="S432" s="76" t="str">
        <f t="shared" ref="S432:S463" si="51">"    ref_intext_"&amp;F432&amp;": "&amp;""""&amp;"["&amp;G432&amp;"](#"&amp;F432&amp;")"&amp;""""</f>
        <v xml:space="preserve">    ref_intext_sun_et_al_2021: "[Sun et al., 2021](#sun_et_al_2021)"</v>
      </c>
      <c r="T432" s="76" t="str">
        <f t="shared" si="46"/>
        <v xml:space="preserve">    ref_intext_sun_et_al_2021: "Sun et al., 2021"</v>
      </c>
      <c r="U432" s="76" t="str">
        <f t="shared" si="47"/>
        <v xml:space="preserve">    ref_bib_sun_et_al_2021: "Sun, C., Beirne, C., Burgar, J. M., Howey, T., Fisher, J. T., Burton, A. C., Rowcliffe, M., &amp; Hofmeester, T. (2021). Simultaneous Monitoring of Vegetation Dynamics and Wildlife Activity with Camera Traps to Assess Habitat Change. *Remote Sensing in Ecology and Conservation, 7*(4), 666-684. &lt;https://doi.org/10.1002/rse2.222&gt;"</v>
      </c>
      <c r="V432" s="76"/>
    </row>
    <row r="433" spans="1:22" ht="15.75">
      <c r="A433" s="76"/>
      <c r="B433" s="90" t="b">
        <v>1</v>
      </c>
      <c r="C433" s="90" t="b">
        <v>0</v>
      </c>
      <c r="D433" s="90" t="b">
        <v>0</v>
      </c>
      <c r="E433" s="76" t="s">
        <v>2086</v>
      </c>
      <c r="F433" s="76" t="s">
        <v>2307</v>
      </c>
      <c r="G433" s="76" t="s">
        <v>2306</v>
      </c>
      <c r="H433" s="76" t="s">
        <v>2306</v>
      </c>
      <c r="I433" s="76" t="b">
        <v>1</v>
      </c>
      <c r="J433" s="78" t="s">
        <v>2305</v>
      </c>
      <c r="K433" s="77" t="str">
        <f t="shared" si="48"/>
        <v>[Sun, C., Burgar, J. M., Fisher, J. T., &amp; Burton, A. C. (2022). A Cautionary Tale Comparing Spatial Count and Partial Identity Models for Estimating Densities of Threatened and Unmarked Populations. *Global Ecology and Conservation, 38*, e02268. &lt;https://doi.org/10.1016/j.gecco.2022.e02268&gt;]{#sun_et_al_2022}&lt;br&gt;&lt;br&gt;</v>
      </c>
      <c r="L433" s="78" t="s">
        <v>4112</v>
      </c>
      <c r="M433" s="76" t="s">
        <v>4390</v>
      </c>
      <c r="N433" s="77" t="str">
        <f t="shared" si="49"/>
        <v>[Sun, C., Burgar, J. M., Fisher, J. T., &amp; Burton, A. C. (2022). A Cautionary Tale Comparing Spatial Count and Partial Identity Models for Estimating Densities of Threatened and Unmarked Populations. &lt;i&gt;Global Ecology and Conservation, 38&lt;/i&gt;, e02268. &lt;a target="_blank" href="https://doi.org/10.1016/j.gecco.2022.e02268"&gt;{https://doi.org/10.1016/j.gecco.2022.e02268}]{#sun_et_al_2022}&lt;br&gt;&lt;br&gt;</v>
      </c>
      <c r="O433" s="76" t="s">
        <v>2304</v>
      </c>
      <c r="P433" s="76" t="s">
        <v>1016</v>
      </c>
      <c r="Q433" s="76" t="str">
        <f t="shared" si="44"/>
        <v>{{ ref_intext_sun_et_al_2022 }}</v>
      </c>
      <c r="R433" s="76" t="str">
        <f t="shared" si="45"/>
        <v>{{ ref_bib_sun_et_al_2022 }}</v>
      </c>
      <c r="S433" s="76" t="str">
        <f t="shared" si="51"/>
        <v xml:space="preserve">    ref_intext_sun_et_al_2022: "[Sun et al., 2022](#sun_et_al_2022)"</v>
      </c>
      <c r="T433" s="76" t="str">
        <f t="shared" si="46"/>
        <v xml:space="preserve">    ref_intext_sun_et_al_2022: "Sun et al., 2022"</v>
      </c>
      <c r="U433" s="76" t="str">
        <f t="shared" si="47"/>
        <v xml:space="preserve">    ref_bib_sun_et_al_2022: "Sun, C., Burgar, J. M., Fisher, J. T., &amp; Burton, A. C. (2022). A Cautionary Tale Comparing Spatial Count and Partial Identity Models for Estimating Densities of Threatened and Unmarked Populations. *Global Ecology and Conservation, 38*, e02268. &lt;https://doi.org/10.1016/j.gecco.2022.e02268&gt;"</v>
      </c>
      <c r="V433" s="76"/>
    </row>
    <row r="434" spans="1:22" ht="15.75">
      <c r="A434" s="76"/>
      <c r="B434" s="90"/>
      <c r="C434" s="90"/>
      <c r="D434" s="90"/>
      <c r="E434" s="76" t="s">
        <v>2051</v>
      </c>
      <c r="F434" s="77" t="s">
        <v>2303</v>
      </c>
      <c r="G434" s="77" t="s">
        <v>2302</v>
      </c>
      <c r="H434" s="76" t="s">
        <v>2301</v>
      </c>
      <c r="I434" s="76" t="b">
        <v>1</v>
      </c>
      <c r="J434" s="78" t="s">
        <v>2300</v>
      </c>
      <c r="K434" s="77" t="str">
        <f t="shared" si="48"/>
        <v>[Sutherland, C., Royle, J. A., &amp; Linden, D. W. (2019). oSCR: A spatial capture-recapture R package for inference about spatial ecological processes. *Ecography, 42*(9), 1459-1469. &lt;https://doi.org/10.1111/ecog.04551&gt;]{#sutherland_et_al_2019}&lt;br&gt;&lt;br&gt;</v>
      </c>
      <c r="L434" s="78" t="s">
        <v>4112</v>
      </c>
      <c r="M434" s="76" t="s">
        <v>4391</v>
      </c>
      <c r="N434" s="77" t="str">
        <f t="shared" si="49"/>
        <v>[Sutherland, C., Royle, J. A., &amp; Linden, D. W. (2019). oSCR: A spatial capture-recapture R package for inference about spatial ecological processes. &lt;i&gt;Ecography, 42&lt;/i&gt;(9), 1459-1469. &lt;a target="_blank" href="https://doi.org/10.1111/ecog.04551"&gt;{https://doi.org/10.1111/ecog.04551}]{#sutherland_et_al_2019}&lt;br&gt;&lt;br&gt;</v>
      </c>
      <c r="O434" s="76" t="s">
        <v>2299</v>
      </c>
      <c r="P434" s="76" t="s">
        <v>1016</v>
      </c>
      <c r="Q434" s="76" t="str">
        <f t="shared" si="44"/>
        <v>{{ ref_intext_sutherland_et_al_2019 }}</v>
      </c>
      <c r="R434" s="76" t="str">
        <f t="shared" si="45"/>
        <v>{{ ref_bib_sutherland_et_al_2019 }}</v>
      </c>
      <c r="S434" s="76" t="str">
        <f t="shared" si="51"/>
        <v xml:space="preserve">    ref_intext_sutherland_et_al_2019: "[Sutherland et al., 2019](#sutherland_et_al_2019)"</v>
      </c>
      <c r="T434" s="76" t="str">
        <f t="shared" si="46"/>
        <v xml:space="preserve">    ref_intext_sutherland_et_al_2019: "Sutherland et al., 2019"</v>
      </c>
      <c r="U434" s="76" t="str">
        <f t="shared" si="47"/>
        <v xml:space="preserve">    ref_bib_sutherland_et_al_2019: "Sutherland, C., Royle, J. A., &amp; Linden, D. W. (2019). oSCR: A spatial capture-recapture R package for inference about spatial ecological processes. *Ecography, 42*(9), 1459-1469. &lt;https://doi.org/10.1111/ecog.04551&gt;"</v>
      </c>
      <c r="V434" s="76"/>
    </row>
    <row r="435" spans="1:22" ht="15.75">
      <c r="A435" s="76"/>
      <c r="B435" s="90" t="b">
        <v>1</v>
      </c>
      <c r="C435" s="90" t="b">
        <v>1</v>
      </c>
      <c r="D435" s="90" t="b">
        <v>0</v>
      </c>
      <c r="E435" s="76" t="s">
        <v>2051</v>
      </c>
      <c r="F435" s="76" t="s">
        <v>2298</v>
      </c>
      <c r="G435" s="76" t="s">
        <v>2297</v>
      </c>
      <c r="H435" s="76" t="s">
        <v>2297</v>
      </c>
      <c r="I435" s="76" t="b">
        <v>1</v>
      </c>
      <c r="J435" s="78" t="s">
        <v>2296</v>
      </c>
      <c r="K435" s="77" t="str">
        <f t="shared" si="48"/>
        <v>[Suwanrat,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&lt;https://www.sciencedirect.com/science/article/pii/S2351989415000116&gt;]{#suwanrat_et_al_2015}&lt;br&gt;&lt;br&gt;</v>
      </c>
      <c r="L435" s="78" t="s">
        <v>4112</v>
      </c>
      <c r="M435" s="76" t="s">
        <v>4392</v>
      </c>
      <c r="N435" s="77" t="str">
        <f t="shared" si="49"/>
        <v>[Suwanrat, S., Ngoprasert, D., Sutherland, C., Suwanwareea, P., Savini, T. (2015). Estimating Density of secretive terrestrial birds (Siamese Fireback) in pristine and degraded forest using camera traps and distance sampling. &lt;i&gt;Global Ecology and Conservation, 3&lt;/i&gt;, 596-606. &lt;a target="_blank" href="https://www.sciencedirect.com/science/article/pii/S2351989415000116"&gt;{https://www.sciencedirect.com/science/article/pii/S2351989415000116}]{#suwanrat_et_al_2015}&lt;br&gt;&lt;br&gt;</v>
      </c>
      <c r="O435" s="76" t="s">
        <v>2295</v>
      </c>
      <c r="P435" s="76" t="s">
        <v>1016</v>
      </c>
      <c r="Q435" s="76" t="str">
        <f t="shared" ref="Q435:Q494" si="52">"{{ ref_intext_"&amp;F435&amp;" }}"</f>
        <v>{{ ref_intext_suwanrat_et_al_2015 }}</v>
      </c>
      <c r="R435" s="76" t="str">
        <f t="shared" ref="R435:R494" si="53">"{{ ref_bib_"&amp;F435&amp;" }}"</f>
        <v>{{ ref_bib_suwanrat_et_al_2015 }}</v>
      </c>
      <c r="S435" s="76" t="str">
        <f t="shared" si="51"/>
        <v xml:space="preserve">    ref_intext_suwanrat_et_al_2015: "[Suwanrat et al., 2015](#suwanrat_et_al_2015)"</v>
      </c>
      <c r="T435" s="76" t="str">
        <f t="shared" ref="T435:T494" si="54">"    ref_intext_"&amp;F435&amp;": "&amp;""""&amp;G435&amp;""""</f>
        <v xml:space="preserve">    ref_intext_suwanrat_et_al_2015: "Suwanrat et al., 2015"</v>
      </c>
      <c r="U435" s="76" t="str">
        <f t="shared" ref="U435:U494" si="55">"    ref_bib_"&amp;F435&amp;": "&amp;""""&amp;J435&amp;""""</f>
        <v xml:space="preserve">    ref_bib_suwanrat_et_al_2015: "Suwanrat, S., Ngoprasert, D., Sutherland, C., Suwanwareea, P., Savini, T. (2015). Estimating Density of secretive terrestrial birds (Siamese Fireback) in pristine and degraded forest using camera traps and distance sampling. *Global Ecology and Conservation, 3*, 596-606. &lt;https://www.sciencedirect.com/science/article/pii/S2351989415000116&gt;"</v>
      </c>
      <c r="V435" s="76"/>
    </row>
    <row r="436" spans="1:22" ht="15.75">
      <c r="A436" s="76"/>
      <c r="B436" s="90" t="b">
        <v>1</v>
      </c>
      <c r="C436" s="90" t="b">
        <v>0</v>
      </c>
      <c r="D436" s="90" t="b">
        <v>0</v>
      </c>
      <c r="E436" s="76" t="s">
        <v>2051</v>
      </c>
      <c r="F436" s="76" t="s">
        <v>2294</v>
      </c>
      <c r="G436" s="76" t="s">
        <v>2293</v>
      </c>
      <c r="H436" s="76" t="s">
        <v>2293</v>
      </c>
      <c r="I436" s="76" t="b">
        <v>1</v>
      </c>
      <c r="J436" s="78" t="s">
        <v>2292</v>
      </c>
      <c r="K436" s="77" t="str">
        <f t="shared" si="48"/>
        <v>[Tabak,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&lt;https://doi.org/10.1111/2041-210x.13120&gt;]{#tabak_et_al_2018}&lt;br&gt;&lt;br&gt;</v>
      </c>
      <c r="L436" s="78" t="s">
        <v>4112</v>
      </c>
      <c r="M436" s="76" t="s">
        <v>4393</v>
      </c>
      <c r="N436" s="77" t="str">
        <f t="shared" si="49"/>
        <v>[Tabak,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&lt;i&gt;Methods in Ecology and Evolution, 10&lt;/i&gt;(4), 585-590. &lt;a target="_blank" href="https://doi.org/10.1111/2041-210x.13120"&gt;{https://doi.org/10.1111/2041-210x.13120}]{#tabak_et_al_2018}&lt;br&gt;&lt;br&gt;</v>
      </c>
      <c r="O436" s="76" t="s">
        <v>2291</v>
      </c>
      <c r="P436" s="76" t="s">
        <v>1016</v>
      </c>
      <c r="Q436" s="76" t="str">
        <f t="shared" si="52"/>
        <v>{{ ref_intext_tabak_et_al_2018 }}</v>
      </c>
      <c r="R436" s="76" t="str">
        <f t="shared" si="53"/>
        <v>{{ ref_bib_tabak_et_al_2018 }}</v>
      </c>
      <c r="S436" s="76" t="str">
        <f t="shared" si="51"/>
        <v xml:space="preserve">    ref_intext_tabak_et_al_2018: "[Tabak et al., 2018](#tabak_et_al_2018)"</v>
      </c>
      <c r="T436" s="76" t="str">
        <f t="shared" si="54"/>
        <v xml:space="preserve">    ref_intext_tabak_et_al_2018: "Tabak et al., 2018"</v>
      </c>
      <c r="U436" s="76" t="str">
        <f t="shared" si="55"/>
        <v xml:space="preserve">    ref_bib_tabak_et_al_2018: "Tabak, M. A., Norouzzadeh, M. S., Wolfson, D. W., Sweeney, S. J., Vercauteren, K. C., Snow, N. P., Halseth, J. M., Di Salvo, P. A., Lewis, J. S., White, M. D., Teton, B., Beasley, J. C., Schlichting, P. E., Boughton, R. K., Wight, B., Newkirk, E. S., Ivan, J. S., Odell, E. A., Brook, R. K., . . . Photopoulou, T. (2018). Machine Learning to Classify Animal Species in Camera Trap Images: Applications in Ecology. *Methods in Ecology and Evolution, 10*(4), 585-590. &lt;https://doi.org/10.1111/2041-210x.13120&gt;"</v>
      </c>
      <c r="V436" s="76"/>
    </row>
    <row r="437" spans="1:22" ht="15.75">
      <c r="A437" s="76"/>
      <c r="B437" s="90"/>
      <c r="C437" s="90"/>
      <c r="D437" s="90" t="s">
        <v>2140</v>
      </c>
      <c r="E437" s="76" t="s">
        <v>2051</v>
      </c>
      <c r="F437" s="76" t="s">
        <v>2290</v>
      </c>
      <c r="G437" s="76" t="s">
        <v>2289</v>
      </c>
      <c r="H437" s="76" t="s">
        <v>2288</v>
      </c>
      <c r="I437" s="76" t="b">
        <v>1</v>
      </c>
      <c r="J437" s="78" t="s">
        <v>2287</v>
      </c>
      <c r="K437" s="77" t="str">
        <f t="shared" si="48"/>
        <v>[Tanwar, K. S., Sadhu, A., &amp; Jhala, Y. V. (2021). Camera trap placement for evaluating species richness, abundance, and activity. *Scientific Reports, 11*(1), 23050. &lt;https://doi.org/10.1038/s41598-021-02459-w&gt;]{#tanwar_et_al_2021}&lt;br&gt;&lt;br&gt;</v>
      </c>
      <c r="L437" s="78" t="s">
        <v>4112</v>
      </c>
      <c r="M437" s="76" t="s">
        <v>4394</v>
      </c>
      <c r="N437" s="77" t="str">
        <f t="shared" si="49"/>
        <v>[Tanwar, K. S., Sadhu, A., &amp; Jhala, Y. V. (2021). Camera trap placement for evaluating species richness, abundance, and activity. &lt;i&gt;Scientific Reports, 11&lt;/i&gt;(1), 23050. &lt;a target="_blank" href="https://doi.org/10.1038/s41598-021-02459-w"&gt;{https://doi.org/10.1038/s41598-021-02459-w}]{#tanwar_et_al_2021}&lt;br&gt;&lt;br&gt;</v>
      </c>
      <c r="O437" s="76" t="s">
        <v>2286</v>
      </c>
      <c r="P437" s="76" t="s">
        <v>1016</v>
      </c>
      <c r="Q437" s="76" t="str">
        <f t="shared" si="52"/>
        <v>{{ ref_intext_tanwar_et_al_2021 }}</v>
      </c>
      <c r="R437" s="76" t="str">
        <f t="shared" si="53"/>
        <v>{{ ref_bib_tanwar_et_al_2021 }}</v>
      </c>
      <c r="S437" s="76" t="str">
        <f t="shared" si="51"/>
        <v xml:space="preserve">    ref_intext_tanwar_et_al_2021: "[Tanwar et al., 2021](#tanwar_et_al_2021)"</v>
      </c>
      <c r="T437" s="76" t="str">
        <f t="shared" si="54"/>
        <v xml:space="preserve">    ref_intext_tanwar_et_al_2021: "Tanwar et al., 2021"</v>
      </c>
      <c r="U437" s="76" t="str">
        <f t="shared" si="55"/>
        <v xml:space="preserve">    ref_bib_tanwar_et_al_2021: "Tanwar, K. S., Sadhu, A., &amp; Jhala, Y. V. (2021). Camera trap placement for evaluating species richness, abundance, and activity. *Scientific Reports, 11*(1), 23050. &lt;https://doi.org/10.1038/s41598-021-02459-w&gt;"</v>
      </c>
      <c r="V437" s="76"/>
    </row>
    <row r="438" spans="1:22" ht="15.75">
      <c r="A438" s="76"/>
      <c r="B438" s="90" t="b">
        <v>1</v>
      </c>
      <c r="C438" s="90" t="b">
        <v>0</v>
      </c>
      <c r="D438" s="90" t="b">
        <v>0</v>
      </c>
      <c r="E438" s="76" t="s">
        <v>2097</v>
      </c>
      <c r="F438" s="76" t="s">
        <v>2096</v>
      </c>
      <c r="G438" s="76" t="s">
        <v>2095</v>
      </c>
      <c r="H438" s="76" t="s">
        <v>2095</v>
      </c>
      <c r="I438" s="76" t="b">
        <v>1</v>
      </c>
      <c r="J438" s="78" t="s">
        <v>2094</v>
      </c>
      <c r="K438" s="77" t="str">
        <f t="shared" si="48"/>
        <v>[The WILDLABS Partnership (2021). *How do I get started with Megadetector?* Siyu Y. &lt;https://www.wildlabs.net/event/how-do-i-get-started-megadetector&gt;]{#wildlabs_2021}&lt;br&gt;&lt;br&gt;</v>
      </c>
      <c r="L438" s="78" t="s">
        <v>4112</v>
      </c>
      <c r="M438" s="76" t="s">
        <v>4395</v>
      </c>
      <c r="N438" s="77" t="str">
        <f t="shared" si="49"/>
        <v>[The WILDLABS Partnership (2021). &lt;i&gt;How do I get started with Megadetector?&lt;/i&gt; Siyu Y. &lt;a target="_blank" href="https://www.wildlabs.net/event/how-do-i-get-started-megadetector"&gt;{https://www.wildlabs.net/event/how-do-i-get-started-megadetector}]{#wildlabs_2021}&lt;br&gt;&lt;br&gt;</v>
      </c>
      <c r="O438" s="76" t="s">
        <v>2093</v>
      </c>
      <c r="P438" s="76" t="s">
        <v>1016</v>
      </c>
      <c r="Q438" s="76" t="str">
        <f t="shared" si="52"/>
        <v>{{ ref_intext_wildlabs_2021 }}</v>
      </c>
      <c r="R438" s="76" t="str">
        <f t="shared" si="53"/>
        <v>{{ ref_bib_wildlabs_2021 }}</v>
      </c>
      <c r="S438" s="76" t="str">
        <f t="shared" si="51"/>
        <v xml:space="preserve">    ref_intext_wildlabs_2021: "[The WILDLABS Partnership, 2021](#wildlabs_2021)"</v>
      </c>
      <c r="T438" s="76" t="str">
        <f t="shared" si="54"/>
        <v xml:space="preserve">    ref_intext_wildlabs_2021: "The WILDLABS Partnership, 2021"</v>
      </c>
      <c r="U438" s="76" t="str">
        <f t="shared" si="55"/>
        <v xml:space="preserve">    ref_bib_wildlabs_2021: "The WILDLABS Partnership (2021). *How do I get started with Megadetector?* Siyu Y. &lt;https://www.wildlabs.net/event/how-do-i-get-started-megadetector&gt;"</v>
      </c>
      <c r="V438" s="76"/>
    </row>
    <row r="439" spans="1:22" ht="15.75">
      <c r="A439" s="76"/>
      <c r="B439" s="90"/>
      <c r="C439" s="90"/>
      <c r="D439" s="90"/>
      <c r="E439" s="76" t="s">
        <v>2092</v>
      </c>
      <c r="F439" s="76" t="s">
        <v>2091</v>
      </c>
      <c r="G439" s="76" t="s">
        <v>2090</v>
      </c>
      <c r="H439" s="76" t="s">
        <v>2090</v>
      </c>
      <c r="I439" s="76" t="b">
        <v>1</v>
      </c>
      <c r="J439" s="78" t="s">
        <v>2089</v>
      </c>
      <c r="K439" s="77" t="str">
        <f t="shared" si="48"/>
        <v>[The Wildlife Degree (2022, Feb 3). *Rarefied Species Accumulation Curves (the simple way) tutorial.* [Video]. YouTube. &lt;https://www.youtube.com/watch?v=h3MLWK9IJ4A&gt;]{#wildlifedegree_2022}&lt;br&gt;&lt;br&gt;</v>
      </c>
      <c r="L439" s="78" t="s">
        <v>4112</v>
      </c>
      <c r="M439" s="76" t="s">
        <v>4396</v>
      </c>
      <c r="N439" s="77" t="str">
        <f t="shared" si="49"/>
        <v>[The Wildlife Degree (2022, Feb 3). &lt;i&gt;Rarefied Species Accumulation Curves (the simple way) tutorial.&lt;/i&gt; [Video]. YouTube. &lt;a target="_blank" href="https://www.youtube.com/watch?v=h3MLWK9IJ4A"&gt;{https://www.youtube.com/watch?v=h3MLWK9IJ4A}]{#wildlifedegree_2022}&lt;br&gt;&lt;br&gt;</v>
      </c>
      <c r="O439" s="76" t="s">
        <v>2087</v>
      </c>
      <c r="P439" s="76" t="s">
        <v>2088</v>
      </c>
      <c r="Q439" s="76" t="str">
        <f t="shared" si="52"/>
        <v>{{ ref_intext_wildlifedegree_2022 }}</v>
      </c>
      <c r="R439" s="76" t="str">
        <f t="shared" si="53"/>
        <v>{{ ref_bib_wildlifedegree_2022 }}</v>
      </c>
      <c r="S439" s="76" t="str">
        <f t="shared" si="51"/>
        <v xml:space="preserve">    ref_intext_wildlifedegree_2022: "[The Wildlife Degree (2022)](#wildlifedegree_2022)"</v>
      </c>
      <c r="T439" s="76" t="str">
        <f t="shared" si="54"/>
        <v xml:space="preserve">    ref_intext_wildlifedegree_2022: "The Wildlife Degree (2022)"</v>
      </c>
      <c r="U439" s="76" t="str">
        <f t="shared" si="55"/>
        <v xml:space="preserve">    ref_bib_wildlifedegree_2022: "The Wildlife Degree (2022, Feb 3). *Rarefied Species Accumulation Curves (the simple way) tutorial.* [Video]. YouTube. &lt;https://www.youtube.com/watch?v=h3MLWK9IJ4A&gt;"</v>
      </c>
      <c r="V439" s="76"/>
    </row>
    <row r="440" spans="1:22" ht="15.75">
      <c r="A440" s="76"/>
      <c r="B440" s="90"/>
      <c r="C440" s="90"/>
      <c r="D440" s="90"/>
      <c r="E440" s="76" t="s">
        <v>2285</v>
      </c>
      <c r="F440" s="76" t="s">
        <v>2284</v>
      </c>
      <c r="G440" s="76" t="s">
        <v>2283</v>
      </c>
      <c r="H440" s="76" t="s">
        <v>2283</v>
      </c>
      <c r="I440" s="76" t="b">
        <v>1</v>
      </c>
      <c r="J440" s="78" t="s">
        <v>2282</v>
      </c>
      <c r="K440" s="77" t="str">
        <f t="shared" si="48"/>
        <v>[Thompson, P. R. (2024) *Zone of Influence Effect Size and Buffer Distance Calculator*. University of Alberta, Canada. &lt;https://pthompson234.shinyapps.io/calculate-zoi/&gt;]{#thompson_2024}&lt;br&gt;&lt;br&gt;</v>
      </c>
      <c r="L440" s="78" t="s">
        <v>4112</v>
      </c>
      <c r="M440" s="76" t="s">
        <v>4397</v>
      </c>
      <c r="N440" s="77" t="str">
        <f t="shared" si="49"/>
        <v>[Thompson, P. R. (2024) &lt;i&gt;Zone of Influence Effect Size and Buffer Distance Calculator&lt;/i&gt;. University of Alberta, Canada. &lt;a target="_blank" href="https://pthompson234.shinyapps.io/calculate-zoi/"&gt;{https://pthompson234.shinyapps.io/calculate-zoi/}]{#thompson_2024}&lt;br&gt;&lt;br&gt;</v>
      </c>
      <c r="O440" s="76" t="s">
        <v>2281</v>
      </c>
      <c r="P440" s="76" t="s">
        <v>1016</v>
      </c>
      <c r="Q440" s="76" t="str">
        <f t="shared" si="52"/>
        <v>{{ ref_intext_thompson_2024 }}</v>
      </c>
      <c r="R440" s="76" t="str">
        <f t="shared" si="53"/>
        <v>{{ ref_bib_thompson_2024 }}</v>
      </c>
      <c r="S440" s="76" t="str">
        <f t="shared" si="51"/>
        <v xml:space="preserve">    ref_intext_thompson_2024: "[Thompson, 2024](#thompson_2024)"</v>
      </c>
      <c r="T440" s="76" t="str">
        <f t="shared" si="54"/>
        <v xml:space="preserve">    ref_intext_thompson_2024: "Thompson, 2024"</v>
      </c>
      <c r="U440" s="76" t="str">
        <f t="shared" si="55"/>
        <v xml:space="preserve">    ref_bib_thompson_2024: "Thompson, P. R. (2024) *Zone of Influence Effect Size and Buffer Distance Calculator*. University of Alberta, Canada. &lt;https://pthompson234.shinyapps.io/calculate-zoi/&gt;"</v>
      </c>
      <c r="V440" s="76"/>
    </row>
    <row r="441" spans="1:22" ht="15.75">
      <c r="A441" s="76"/>
      <c r="B441" s="90"/>
      <c r="C441" s="90"/>
      <c r="D441" s="90"/>
      <c r="E441" s="76"/>
      <c r="F441" s="76" t="s">
        <v>2280</v>
      </c>
      <c r="G441" s="76" t="s">
        <v>2279</v>
      </c>
      <c r="H441" s="76" t="s">
        <v>2278</v>
      </c>
      <c r="I441" s="76" t="b">
        <v>1</v>
      </c>
      <c r="J441" s="78" t="s">
        <v>2277</v>
      </c>
      <c r="K441" s="77" t="str">
        <f t="shared" si="48"/>
        <v>[Thompson, W. L., White, G. C., &amp; Gowan, C. (1998). “Chapter 3 - Enumeration Methods.” In *Monitoring Vertebrate Populations*, edited by Thompson, W. L., White, G. C., &amp; Gowan, C., 75-121. San Diego: Academic Press. &lt;https://doi.org/10.1016/B978-0126889604/50003-4&gt;]{#thompson_et_al_1998}&lt;br&gt;&lt;br&gt;</v>
      </c>
      <c r="L441" s="78" t="s">
        <v>4112</v>
      </c>
      <c r="M441" s="76" t="s">
        <v>4398</v>
      </c>
      <c r="N441" s="77" t="str">
        <f t="shared" si="49"/>
        <v>[Thompson, W. L., White, G. C., &amp; Gowan, C. (1998). “Chapter 3 - Enumeration Methods.” In &lt;i&gt;Monitoring Vertebrate Populations&lt;/i&gt;, edited by Thompson, W. L., White, G. C., &amp; Gowan, C., 75-121. San Diego: Academic Press. &lt;a target="_blank" href="https://doi.org/10.1016/B978-0126889604/50003-4"&gt;{https://doi.org/10.1016/B978-0126889604/50003-4}]{#thompson_et_al_1998}&lt;br&gt;&lt;br&gt;</v>
      </c>
      <c r="O441" s="76" t="s">
        <v>2276</v>
      </c>
      <c r="P441" s="76" t="s">
        <v>1016</v>
      </c>
      <c r="Q441" s="76" t="str">
        <f t="shared" si="52"/>
        <v>{{ ref_intext_thompson_et_al_1998 }}</v>
      </c>
      <c r="R441" s="76" t="str">
        <f t="shared" si="53"/>
        <v>{{ ref_bib_thompson_et_al_1998 }}</v>
      </c>
      <c r="S441" s="76" t="str">
        <f t="shared" si="51"/>
        <v xml:space="preserve">    ref_intext_thompson_et_al_1998: "[Thompson et al., 1998](#thompson_et_al_1998)"</v>
      </c>
      <c r="T441" s="76" t="str">
        <f t="shared" si="54"/>
        <v xml:space="preserve">    ref_intext_thompson_et_al_1998: "Thompson et al., 1998"</v>
      </c>
      <c r="U441" s="76" t="str">
        <f t="shared" si="55"/>
        <v xml:space="preserve">    ref_bib_thompson_et_al_1998: "Thompson, W. L., White, G. C., &amp; Gowan, C. (1998). “Chapter 3 - Enumeration Methods.” In *Monitoring Vertebrate Populations*, edited by Thompson, W. L., White, G. C., &amp; Gowan, C., 75-121. San Diego: Academic Press. &lt;https://doi.org/10.1016/B978-0126889604/50003-4&gt;"</v>
      </c>
      <c r="V441" s="76"/>
    </row>
    <row r="442" spans="1:22" ht="15.75">
      <c r="A442" s="76"/>
      <c r="B442" s="90" t="b">
        <v>1</v>
      </c>
      <c r="C442" s="90" t="b">
        <v>0</v>
      </c>
      <c r="D442" s="90" t="b">
        <v>0</v>
      </c>
      <c r="E442" s="76" t="s">
        <v>2051</v>
      </c>
      <c r="F442" s="76" t="s">
        <v>2275</v>
      </c>
      <c r="G442" s="76" t="s">
        <v>2274</v>
      </c>
      <c r="H442" s="76" t="s">
        <v>2274</v>
      </c>
      <c r="I442" s="76" t="b">
        <v>1</v>
      </c>
      <c r="J442" s="78" t="s">
        <v>2273</v>
      </c>
      <c r="K442" s="77" t="str">
        <f t="shared" si="48"/>
        <v>[Thorn, M., Scott, D. M., Green, M., Bateman, P. W., &amp; Cameron, E. Z. (2009). Estimating Brown Hyaena Occupancy using Baited Camera Traps. *South African Journal of Wildlife Research, 39*(1), 1-10. &lt;https://doi.org/10.3957/056.039.0101&gt;]{#thorn_et_al_2009}&lt;br&gt;&lt;br&gt;</v>
      </c>
      <c r="L442" s="78" t="s">
        <v>4112</v>
      </c>
      <c r="M442" s="76" t="s">
        <v>4399</v>
      </c>
      <c r="N442" s="77" t="str">
        <f t="shared" si="49"/>
        <v>[Thorn, M., Scott, D. M., Green, M., Bateman, P. W., &amp; Cameron, E. Z. (2009). Estimating Brown Hyaena Occupancy using Baited Camera Traps. &lt;i&gt;South African Journal of Wildlife Research, 39&lt;/i&gt;(1), 1-10. &lt;a target="_blank" href="https://doi.org/10.3957/056.039.0101"&gt;{https://doi.org/10.3957/056.039.0101}]{#thorn_et_al_2009}&lt;br&gt;&lt;br&gt;</v>
      </c>
      <c r="O442" s="76" t="s">
        <v>2272</v>
      </c>
      <c r="P442" s="76" t="s">
        <v>1016</v>
      </c>
      <c r="Q442" s="76" t="str">
        <f t="shared" si="52"/>
        <v>{{ ref_intext_thorn_et_al_2009 }}</v>
      </c>
      <c r="R442" s="76" t="str">
        <f t="shared" si="53"/>
        <v>{{ ref_bib_thorn_et_al_2009 }}</v>
      </c>
      <c r="S442" s="76" t="str">
        <f t="shared" si="51"/>
        <v xml:space="preserve">    ref_intext_thorn_et_al_2009: "[Thorn et al., 2009](#thorn_et_al_2009)"</v>
      </c>
      <c r="T442" s="76" t="str">
        <f t="shared" si="54"/>
        <v xml:space="preserve">    ref_intext_thorn_et_al_2009: "Thorn et al., 2009"</v>
      </c>
      <c r="U442" s="76" t="str">
        <f t="shared" si="55"/>
        <v xml:space="preserve">    ref_bib_thorn_et_al_2009: "Thorn, M., Scott, D. M., Green, M., Bateman, P. W., &amp; Cameron, E. Z. (2009). Estimating Brown Hyaena Occupancy using Baited Camera Traps. *South African Journal of Wildlife Research, 39*(1), 1-10. &lt;https://doi.org/10.3957/056.039.0101&gt;"</v>
      </c>
      <c r="V442" s="76"/>
    </row>
    <row r="443" spans="1:22" ht="15.75">
      <c r="A443" s="76"/>
      <c r="B443" s="90" t="b">
        <v>0</v>
      </c>
      <c r="C443" s="90" t="b">
        <v>1</v>
      </c>
      <c r="D443" s="90" t="b">
        <v>0</v>
      </c>
      <c r="E443" s="76" t="s">
        <v>2051</v>
      </c>
      <c r="F443" s="76" t="s">
        <v>2271</v>
      </c>
      <c r="G443" s="76" t="s">
        <v>2270</v>
      </c>
      <c r="H443" s="76" t="s">
        <v>2269</v>
      </c>
      <c r="I443" s="76" t="b">
        <v>1</v>
      </c>
      <c r="J443" s="78" t="s">
        <v>2268</v>
      </c>
      <c r="K443" s="77" t="str">
        <f t="shared" si="48"/>
        <v>[Tigner, J., Bayne, E. M., &amp; Boutin, S. (2014). Black bear use of seismic lines in Northern Canada. *Journal of Wildlife Management, 78* (2), 282-292. &lt;https://doi.org/10.1002/jwmg.664&gt;]{#tigner_et_al_2014}&lt;br&gt;&lt;br&gt;</v>
      </c>
      <c r="L443" s="78" t="s">
        <v>4112</v>
      </c>
      <c r="M443" s="76" t="s">
        <v>4400</v>
      </c>
      <c r="N443" s="77" t="str">
        <f t="shared" si="49"/>
        <v>[Tigner, J., Bayne, E. M., &amp; Boutin, S. (2014). Black bear use of seismic lines in Northern Canada. &lt;i&gt;Journal of Wildlife Management, 78&lt;/i&gt;(2), 282-292. &lt;a target="_blank" href="https://doi.org/10.1002/jwmg.664"&gt;{https://doi.org/10.1002/jwmg.664}]{#tigner_et_al_2014}&lt;br&gt;&lt;br&gt;</v>
      </c>
      <c r="O443" s="76" t="s">
        <v>2267</v>
      </c>
      <c r="P443" s="76" t="s">
        <v>1016</v>
      </c>
      <c r="Q443" s="76" t="str">
        <f t="shared" si="52"/>
        <v>{{ ref_intext_tigner_et_al_2014 }}</v>
      </c>
      <c r="R443" s="76" t="str">
        <f t="shared" si="53"/>
        <v>{{ ref_bib_tigner_et_al_2014 }}</v>
      </c>
      <c r="S443" s="76" t="str">
        <f t="shared" si="51"/>
        <v xml:space="preserve">    ref_intext_tigner_et_al_2014: "[Tigner et al., 2014](#tigner_et_al_2014)"</v>
      </c>
      <c r="T443" s="76" t="str">
        <f t="shared" si="54"/>
        <v xml:space="preserve">    ref_intext_tigner_et_al_2014: "Tigner et al., 2014"</v>
      </c>
      <c r="U443" s="76" t="str">
        <f t="shared" si="55"/>
        <v xml:space="preserve">    ref_bib_tigner_et_al_2014: "Tigner, J., Bayne, E. M., &amp; Boutin, S. (2014). Black bear use of seismic lines in Northern Canada. *Journal of Wildlife Management, 78* (2), 282-292. &lt;https://doi.org/10.1002/jwmg.664&gt;"</v>
      </c>
      <c r="V443" s="76"/>
    </row>
    <row r="444" spans="1:22" ht="15.75">
      <c r="A444" s="76"/>
      <c r="B444" s="90"/>
      <c r="C444" s="90"/>
      <c r="D444" s="90"/>
      <c r="E444" s="76" t="s">
        <v>2092</v>
      </c>
      <c r="F444" s="76" t="s">
        <v>2266</v>
      </c>
      <c r="G444" s="76" t="s">
        <v>2265</v>
      </c>
      <c r="H444" s="76" t="s">
        <v>2265</v>
      </c>
      <c r="I444" s="76" t="b">
        <v>1</v>
      </c>
      <c r="J444" s="78" t="s">
        <v>2264</v>
      </c>
      <c r="K444" s="77" t="str">
        <f t="shared" si="48"/>
        <v>[TileStats (2021, Apr 18). *Zero-inflated Poisson (ZIP) regression.* [Video]. YouTube. &lt;https://www.youtube.com/watch?v=ztNQvAabgtU&gt;]{#tilestats_2021}&lt;br&gt;&lt;br&gt;</v>
      </c>
      <c r="L444" s="78" t="s">
        <v>4112</v>
      </c>
      <c r="M444" s="76" t="s">
        <v>4401</v>
      </c>
      <c r="N444" s="77" t="str">
        <f t="shared" si="49"/>
        <v>[TileStats (2021, Apr 18). &lt;i&gt;Zero-inflated Poisson (ZIP) regression.&lt;/i&gt; [Video]. YouTube. &lt;a target="_blank" href="https://www.youtube.com/watch?v=ztNQvAabgtU"&gt;{https://www.youtube.com/watch?v=ztNQvAabgtU}]{#tilestats_2021}&lt;br&gt;&lt;br&gt;</v>
      </c>
      <c r="O444" s="76" t="s">
        <v>2262</v>
      </c>
      <c r="P444" s="76" t="s">
        <v>2263</v>
      </c>
      <c r="Q444" s="76" t="str">
        <f t="shared" si="52"/>
        <v>{{ ref_intext_tilestats_2021 }}</v>
      </c>
      <c r="R444" s="76" t="str">
        <f t="shared" si="53"/>
        <v>{{ ref_bib_tilestats_2021 }}</v>
      </c>
      <c r="S444" s="76" t="str">
        <f t="shared" si="51"/>
        <v xml:space="preserve">    ref_intext_tilestats_2021: "[TileStats, 2021](#tilestats_2021)"</v>
      </c>
      <c r="T444" s="76" t="str">
        <f t="shared" si="54"/>
        <v xml:space="preserve">    ref_intext_tilestats_2021: "TileStats, 2021"</v>
      </c>
      <c r="U444" s="76" t="str">
        <f t="shared" si="55"/>
        <v xml:space="preserve">    ref_bib_tilestats_2021: "TileStats (2021, Apr 18). *Zero-inflated Poisson (ZIP) regression.* [Video]. YouTube. &lt;https://www.youtube.com/watch?v=ztNQvAabgtU&gt;"</v>
      </c>
      <c r="V444" s="76"/>
    </row>
    <row r="445" spans="1:22" ht="15.75">
      <c r="A445" s="76"/>
      <c r="B445" s="90" t="b">
        <v>1</v>
      </c>
      <c r="C445" s="90" t="b">
        <v>0</v>
      </c>
      <c r="D445" s="90" t="b">
        <v>1</v>
      </c>
      <c r="E445" s="76" t="s">
        <v>2051</v>
      </c>
      <c r="F445" s="76" t="s">
        <v>2257</v>
      </c>
      <c r="G445" s="76" t="s">
        <v>2256</v>
      </c>
      <c r="H445" s="76" t="s">
        <v>2256</v>
      </c>
      <c r="I445" s="76" t="b">
        <v>1</v>
      </c>
      <c r="J445" s="78" t="s">
        <v>2255</v>
      </c>
      <c r="K445" s="77" t="str">
        <f t="shared" si="48"/>
        <v>[Tobler, M. W. &amp; Powell, G. V. N. (2013). Estimating jaguar densities with camera traps: problems with current designs and recommendations for future studies. *Biological Conservation, 159*, 109-118. &lt;https://doi.org/10.1016/j.biocon.2012.12.009&gt;]{#tobler_powell_2013}&lt;br&gt;&lt;br&gt;</v>
      </c>
      <c r="L445" s="78" t="s">
        <v>4112</v>
      </c>
      <c r="M445" s="76" t="s">
        <v>4402</v>
      </c>
      <c r="N445" s="77" t="str">
        <f t="shared" si="49"/>
        <v>[Tobler, M. W. &amp; Powell, G. V. N. (2013). Estimating jaguar densities with camera traps: problems with current designs and recommendations for future studies. &lt;i&gt;Biological Conservation, 159&lt;/i&gt;, 109-118. &lt;a target="_blank" href="https://doi.org/10.1016/j.biocon.2012.12.009"&gt;{https://doi.org/10.1016/j.biocon.2012.12.009}]{#tobler_powell_2013}&lt;br&gt;&lt;br&gt;</v>
      </c>
      <c r="O445" s="76" t="s">
        <v>2254</v>
      </c>
      <c r="P445" s="76" t="s">
        <v>1016</v>
      </c>
      <c r="Q445" s="76" t="str">
        <f t="shared" si="52"/>
        <v>{{ ref_intext_tobler_powell_2013 }}</v>
      </c>
      <c r="R445" s="76" t="str">
        <f t="shared" si="53"/>
        <v>{{ ref_bib_tobler_powell_2013 }}</v>
      </c>
      <c r="S445" s="76" t="str">
        <f t="shared" si="51"/>
        <v xml:space="preserve">    ref_intext_tobler_powell_2013: "[Tobler &amp; Powell, 2013](#tobler_powell_2013)"</v>
      </c>
      <c r="T445" s="76" t="str">
        <f t="shared" si="54"/>
        <v xml:space="preserve">    ref_intext_tobler_powell_2013: "Tobler &amp; Powell, 2013"</v>
      </c>
      <c r="U445" s="76" t="str">
        <f t="shared" si="55"/>
        <v xml:space="preserve">    ref_bib_tobler_powell_2013: "Tobler, M. W. &amp; Powell, G. V. N. (2013). Estimating jaguar densities with camera traps: problems with current designs and recommendations for future studies. *Biological Conservation, 159*, 109-118. &lt;https://doi.org/10.1016/j.biocon.2012.12.009&gt;"</v>
      </c>
      <c r="V445" s="76"/>
    </row>
    <row r="446" spans="1:22" ht="15.75">
      <c r="A446" s="76"/>
      <c r="B446" s="90" t="b">
        <v>1</v>
      </c>
      <c r="C446" s="90" t="b">
        <v>1</v>
      </c>
      <c r="D446" s="90" t="b">
        <v>1</v>
      </c>
      <c r="E446" s="76" t="s">
        <v>2051</v>
      </c>
      <c r="F446" s="76" t="s">
        <v>2261</v>
      </c>
      <c r="G446" s="76" t="s">
        <v>2260</v>
      </c>
      <c r="H446" s="76" t="s">
        <v>2260</v>
      </c>
      <c r="I446" s="76" t="b">
        <v>1</v>
      </c>
      <c r="J446" s="78" t="s">
        <v>2259</v>
      </c>
      <c r="K446" s="77" t="str">
        <f t="shared" si="48"/>
        <v>[Tobler, M. W., Pitman, R. L., Mares, R. &amp; Powell, G. (2008). An Evaluation of Camera Traps for Inventorying Large- and Medium-Sized Terrestrial Rainforest Mammals. *Animal Conservation, 11*, 169-178. &lt;https://doi.org/10.1111/j.1469-1795.2008.00169.x&gt;]{#tobler_et_al_2008}&lt;br&gt;&lt;br&gt;</v>
      </c>
      <c r="L446" s="78" t="s">
        <v>4112</v>
      </c>
      <c r="M446" s="76" t="s">
        <v>4403</v>
      </c>
      <c r="N446" s="77" t="str">
        <f t="shared" si="49"/>
        <v>[Tobler, M. W., Pitman, R. L., Mares, R. &amp; Powell, G. (2008). An Evaluation of Camera Traps for Inventorying Large- and Medium-Sized Terrestrial Rainforest Mammals. &lt;i&gt;Animal Conservation, 11&lt;/i&gt;, 169-178. &lt;a target="_blank" href="https://doi.org/10.1111/j.1469-1795.2008.00169.x"&gt;{https://doi.org/10.1111/j.1469-1795.2008.00169.x}]{#tobler_et_al_2008}&lt;br&gt;&lt;br&gt;</v>
      </c>
      <c r="O446" s="76" t="s">
        <v>2258</v>
      </c>
      <c r="P446" s="76" t="s">
        <v>1016</v>
      </c>
      <c r="Q446" s="76" t="str">
        <f t="shared" si="52"/>
        <v>{{ ref_intext_tobler_et_al_2008 }}</v>
      </c>
      <c r="R446" s="76" t="str">
        <f t="shared" si="53"/>
        <v>{{ ref_bib_tobler_et_al_2008 }}</v>
      </c>
      <c r="S446" s="76" t="str">
        <f t="shared" si="51"/>
        <v xml:space="preserve">    ref_intext_tobler_et_al_2008: "[Tobler et al., 2008](#tobler_et_al_2008)"</v>
      </c>
      <c r="T446" s="76" t="str">
        <f t="shared" si="54"/>
        <v xml:space="preserve">    ref_intext_tobler_et_al_2008: "Tobler et al., 2008"</v>
      </c>
      <c r="U446" s="76" t="str">
        <f t="shared" si="55"/>
        <v xml:space="preserve">    ref_bib_tobler_et_al_2008: "Tobler, M. W., Pitman, R. L., Mares, R. &amp; Powell, G. (2008). An Evaluation of Camera Traps for Inventorying Large- and Medium-Sized Terrestrial Rainforest Mammals. *Animal Conservation, 11*, 169-178. &lt;https://doi.org/10.1111/j.1469-1795.2008.00169.x&gt;"</v>
      </c>
      <c r="V446" s="76"/>
    </row>
    <row r="447" spans="1:22" ht="15.75">
      <c r="A447" s="76"/>
      <c r="B447" s="90" t="b">
        <v>0</v>
      </c>
      <c r="C447" s="90" t="b">
        <v>0</v>
      </c>
      <c r="D447" s="90" t="s">
        <v>2140</v>
      </c>
      <c r="E447" s="76" t="s">
        <v>2051</v>
      </c>
      <c r="F447" s="76" t="s">
        <v>2253</v>
      </c>
      <c r="G447" s="76" t="s">
        <v>2252</v>
      </c>
      <c r="H447" s="76" t="s">
        <v>2252</v>
      </c>
      <c r="I447" s="76" t="b">
        <v>1</v>
      </c>
      <c r="J447" s="78" t="s">
        <v>2251</v>
      </c>
      <c r="K447" s="77" t="str">
        <f t="shared" si="48"/>
        <v>[Tourani, M. (2022). A review of spatial capture-recapture: Ecological insights, limitations, and prospects. *Ecology and Evolution, 12*, e8468. &lt;https://doi.org/10.1002/ece3.8468&gt;]{#tourani_2022}&lt;br&gt;&lt;br&gt;</v>
      </c>
      <c r="L447" s="78" t="s">
        <v>4112</v>
      </c>
      <c r="M447" s="76" t="s">
        <v>4404</v>
      </c>
      <c r="N447" s="77" t="str">
        <f t="shared" si="49"/>
        <v>[Tourani, M. (2022). A review of spatial capture-recapture: Ecological insights, limitations, and prospects. &lt;i&gt;Ecology and Evolution, 12&lt;/i&gt;, e8468. &lt;a target="_blank" href="https://doi.org/10.1002/ece3.8468"&gt;{https://doi.org/10.1002/ece3.8468}]{#tourani_2022}&lt;br&gt;&lt;br&gt;</v>
      </c>
      <c r="O447" s="76" t="s">
        <v>2250</v>
      </c>
      <c r="P447" s="76" t="s">
        <v>1016</v>
      </c>
      <c r="Q447" s="76" t="str">
        <f t="shared" si="52"/>
        <v>{{ ref_intext_tourani_2022 }}</v>
      </c>
      <c r="R447" s="76" t="str">
        <f t="shared" si="53"/>
        <v>{{ ref_bib_tourani_2022 }}</v>
      </c>
      <c r="S447" s="76" t="str">
        <f t="shared" si="51"/>
        <v xml:space="preserve">    ref_intext_tourani_2022: "[Tourani, 2022](#tourani_2022)"</v>
      </c>
      <c r="T447" s="76" t="str">
        <f t="shared" si="54"/>
        <v xml:space="preserve">    ref_intext_tourani_2022: "Tourani, 2022"</v>
      </c>
      <c r="U447" s="76" t="str">
        <f t="shared" si="55"/>
        <v xml:space="preserve">    ref_bib_tourani_2022: "Tourani, M. (2022). A review of spatial capture-recapture: Ecological insights, limitations, and prospects. *Ecology and Evolution, 12*, e8468. &lt;https://doi.org/10.1002/ece3.8468&gt;"</v>
      </c>
      <c r="V447" s="76"/>
    </row>
    <row r="448" spans="1:22" ht="15.75">
      <c r="A448" s="76"/>
      <c r="B448" s="90" t="b">
        <v>0</v>
      </c>
      <c r="C448" s="90" t="b">
        <v>0</v>
      </c>
      <c r="D448" s="90"/>
      <c r="E448" s="76" t="s">
        <v>2051</v>
      </c>
      <c r="F448" s="76" t="s">
        <v>2249</v>
      </c>
      <c r="G448" s="76" t="s">
        <v>2248</v>
      </c>
      <c r="H448" s="76" t="s">
        <v>2248</v>
      </c>
      <c r="I448" s="76" t="b">
        <v>1</v>
      </c>
      <c r="J448" s="78" t="s">
        <v>2247</v>
      </c>
      <c r="K448" s="77" t="str">
        <f t="shared" si="48"/>
        <v>[Tourani, M., Brøste, E. N., Bakken, S., Odden, J., Bischof, R., &amp; Hayward, M. (2020). Sooner, closer, or longer: Detectability of mesocarnivores at camera traps. *Journal of Zoology, 312*(4), 259-270. &lt;https://doi.org/10.1111/jzo.12828&gt;]{#tourani_et_al_2020}&lt;br&gt;&lt;br&gt;</v>
      </c>
      <c r="L448" s="78" t="s">
        <v>4112</v>
      </c>
      <c r="M448" s="76" t="s">
        <v>4405</v>
      </c>
      <c r="N448" s="77" t="str">
        <f t="shared" si="49"/>
        <v>[Tourani, M., Brøste, E. N., Bakken, S., Odden, J., Bischof, R., &amp; Hayward, M. (2020). Sooner, closer, or longer: Detectability of mesocarnivores at camera traps. &lt;i&gt;Journal of Zoology, 312&lt;/i&gt;(4), 259-270. &lt;a target="_blank" href="https://doi.org/10.1111/jzo.12828"&gt;{https://doi.org/10.1111/jzo.12828}]{#tourani_et_al_2020}&lt;br&gt;&lt;br&gt;</v>
      </c>
      <c r="O448" s="76" t="s">
        <v>2246</v>
      </c>
      <c r="P448" s="76" t="s">
        <v>1016</v>
      </c>
      <c r="Q448" s="76" t="str">
        <f t="shared" si="52"/>
        <v>{{ ref_intext_tourani_et_al_2020 }}</v>
      </c>
      <c r="R448" s="76" t="str">
        <f t="shared" si="53"/>
        <v>{{ ref_bib_tourani_et_al_2020 }}</v>
      </c>
      <c r="S448" s="76" t="str">
        <f t="shared" si="51"/>
        <v xml:space="preserve">    ref_intext_tourani_et_al_2020: "[Tourani et al., 2020](#tourani_et_al_2020)"</v>
      </c>
      <c r="T448" s="76" t="str">
        <f t="shared" si="54"/>
        <v xml:space="preserve">    ref_intext_tourani_et_al_2020: "Tourani et al., 2020"</v>
      </c>
      <c r="U448" s="76" t="str">
        <f t="shared" si="55"/>
        <v xml:space="preserve">    ref_bib_tourani_et_al_2020: "Tourani, M., Brøste, E. N., Bakken, S., Odden, J., Bischof, R., &amp; Hayward, M. (2020). Sooner, closer, or longer: Detectability of mesocarnivores at camera traps. *Journal of Zoology, 312*(4), 259-270. &lt;https://doi.org/10.1111/jzo.12828&gt;"</v>
      </c>
      <c r="V448" s="76"/>
    </row>
    <row r="449" spans="1:22" ht="15.75">
      <c r="A449" s="76"/>
      <c r="B449" s="90" t="b">
        <v>0</v>
      </c>
      <c r="C449" s="90" t="b">
        <v>0</v>
      </c>
      <c r="D449" s="90" t="s">
        <v>2140</v>
      </c>
      <c r="E449" s="76" t="s">
        <v>2051</v>
      </c>
      <c r="F449" s="76" t="s">
        <v>2245</v>
      </c>
      <c r="G449" s="76" t="s">
        <v>2244</v>
      </c>
      <c r="H449" s="76" t="s">
        <v>2244</v>
      </c>
      <c r="I449" s="76" t="b">
        <v>1</v>
      </c>
      <c r="J449" s="78" t="s">
        <v>2243</v>
      </c>
      <c r="K449" s="77" t="str">
        <f t="shared" si="48"/>
        <v>[Trolliet, F., Huynen, M., Vermeulen, C., &amp; Hambuckers, A. (2014). Use of Camera Traps for Wildlife Studies. A Review. *Biotechnology, Agronomy and Society and Environment 18*(3), 446-54. &lt;https://www.researchgate.net/publication/266381944_Use_of_camera_traps_for_wildlife_studies_A_review&gt;]{#trolliet_et_al_2014}&lt;br&gt;&lt;br&gt;</v>
      </c>
      <c r="L449" s="78" t="s">
        <v>4112</v>
      </c>
      <c r="M449" s="76" t="s">
        <v>4406</v>
      </c>
      <c r="N449" s="77" t="str">
        <f t="shared" si="49"/>
        <v>[Trolliet, F., Huynen, M., Vermeulen, C., &amp; Hambuckers, A. (2014). Use of Camera Traps for Wildlife Studies. A Review. &lt;i&gt;Biotechnology, Agronomy and Society and Environment 18&lt;/i&gt;(3), 446-54. &lt;a target="_blank" href="https://www.researchgate.net/publication/266381944_Use_of_camera_traps_for_wildlife_studies_A_review"&gt;{https://www.researchgate.net/publication/266381944_Use_of_camera_traps_for_wildlife_studies_A_review}]{#trolliet_et_al_2014}&lt;br&gt;&lt;br&gt;</v>
      </c>
      <c r="O449" s="76" t="s">
        <v>2242</v>
      </c>
      <c r="P449" s="76" t="s">
        <v>1016</v>
      </c>
      <c r="Q449" s="76" t="str">
        <f t="shared" si="52"/>
        <v>{{ ref_intext_trolliet_et_al_2014 }}</v>
      </c>
      <c r="R449" s="76" t="str">
        <f t="shared" si="53"/>
        <v>{{ ref_bib_trolliet_et_al_2014 }}</v>
      </c>
      <c r="S449" s="76" t="str">
        <f t="shared" si="51"/>
        <v xml:space="preserve">    ref_intext_trolliet_et_al_2014: "[Trolliet et al., 2014](#trolliet_et_al_2014)"</v>
      </c>
      <c r="T449" s="76" t="str">
        <f t="shared" si="54"/>
        <v xml:space="preserve">    ref_intext_trolliet_et_al_2014: "Trolliet et al., 2014"</v>
      </c>
      <c r="U449" s="76" t="str">
        <f t="shared" si="55"/>
        <v xml:space="preserve">    ref_bib_trolliet_et_al_2014: "Trolliet, F., Huynen, M., Vermeulen, C., &amp; Hambuckers, A. (2014). Use of Camera Traps for Wildlife Studies. A Review. *Biotechnology, Agronomy and Society and Environment 18*(3), 446-54. &lt;https://www.researchgate.net/publication/266381944_Use_of_camera_traps_for_wildlife_studies_A_review&gt;"</v>
      </c>
      <c r="V449" s="76"/>
    </row>
    <row r="450" spans="1:22" ht="15.75">
      <c r="A450" s="76"/>
      <c r="B450" s="90" t="b">
        <v>0</v>
      </c>
      <c r="C450" s="90" t="b">
        <v>1</v>
      </c>
      <c r="D450" s="90" t="b">
        <v>0</v>
      </c>
      <c r="E450" s="76" t="s">
        <v>2051</v>
      </c>
      <c r="F450" s="76" t="s">
        <v>2241</v>
      </c>
      <c r="G450" s="76" t="s">
        <v>2240</v>
      </c>
      <c r="H450" s="76" t="s">
        <v>2240</v>
      </c>
      <c r="I450" s="76" t="b">
        <v>1</v>
      </c>
      <c r="J450" s="78" t="s">
        <v>2239</v>
      </c>
      <c r="K450" s="77" t="str">
        <f t="shared" si="48"/>
        <v>[Tschumi, M., Ekroos, J., Hjort, C., Smith, H. G., &amp; Birkhofer, K. (2018). Rodents, not birds, dominate predation-related ecosystem services and disservices in vertebrate communities of agricultural landscapes. *Oecologia, 188* (3), 863-873. &lt;https://doi.org/10.1007/s00442-018-4242-z&gt;]{#tschumi_et_al_2018}&lt;br&gt;&lt;br&gt;</v>
      </c>
      <c r="L450" s="78" t="s">
        <v>4112</v>
      </c>
      <c r="M450" s="76" t="s">
        <v>4407</v>
      </c>
      <c r="N450" s="77" t="str">
        <f t="shared" si="49"/>
        <v>[Tschumi, M., Ekroos, J., Hjort, C., Smith, H. G., &amp; Birkhofer, K. (2018). Rodents, not birds, dominate predation-related ecosystem services and disservices in vertebrate communities of agricultural landscapes. &lt;i&gt;Oecologia, 188&lt;/i&gt;(3), 863-873. &lt;a target="_blank" href="https://doi.org/10.1007/s00442-018-4242-z"&gt;{https://doi.org/10.1007/s00442-018-4242-z}]{#tschumi_et_al_2018}&lt;br&gt;&lt;br&gt;</v>
      </c>
      <c r="O450" s="76" t="s">
        <v>2238</v>
      </c>
      <c r="P450" s="76" t="s">
        <v>1016</v>
      </c>
      <c r="Q450" s="76" t="str">
        <f t="shared" si="52"/>
        <v>{{ ref_intext_tschumi_et_al_2018 }}</v>
      </c>
      <c r="R450" s="76" t="str">
        <f t="shared" si="53"/>
        <v>{{ ref_bib_tschumi_et_al_2018 }}</v>
      </c>
      <c r="S450" s="76" t="str">
        <f t="shared" si="51"/>
        <v xml:space="preserve">    ref_intext_tschumi_et_al_2018: "[Tschumi et al., 2018](#tschumi_et_al_2018)"</v>
      </c>
      <c r="T450" s="76" t="str">
        <f t="shared" si="54"/>
        <v xml:space="preserve">    ref_intext_tschumi_et_al_2018: "Tschumi et al., 2018"</v>
      </c>
      <c r="U450" s="76" t="str">
        <f t="shared" si="55"/>
        <v xml:space="preserve">    ref_bib_tschumi_et_al_2018: "Tschumi, M., Ekroos, J., Hjort, C., Smith, H. G., &amp; Birkhofer, K. (2018). Rodents, not birds, dominate predation-related ecosystem services and disservices in vertebrate communities of agricultural landscapes. *Oecologia, 188* (3), 863-873. &lt;https://doi.org/10.1007/s00442-018-4242-z&gt;"</v>
      </c>
      <c r="V450" s="76"/>
    </row>
    <row r="451" spans="1:22" ht="15.75">
      <c r="A451" s="76"/>
      <c r="B451" s="90"/>
      <c r="C451" s="90"/>
      <c r="D451" s="90"/>
      <c r="E451" s="76" t="s">
        <v>2092</v>
      </c>
      <c r="F451" s="76" t="s">
        <v>2237</v>
      </c>
      <c r="G451" s="76" t="s">
        <v>2236</v>
      </c>
      <c r="H451" s="76" t="s">
        <v>2236</v>
      </c>
      <c r="I451" s="76" t="b">
        <v>1</v>
      </c>
      <c r="J451" s="78" t="s">
        <v>2235</v>
      </c>
      <c r="K451" s="77" t="str">
        <f t="shared" ref="K451:K496" si="56">"["&amp;J451&amp;"]{#"&amp;F451&amp;"}&lt;br&gt;&lt;br&gt;"</f>
        <v>[Turlapaty, A. (2014, Jun 15). *Probability of Detection: Eg 01.* [Video]. YouTube. &lt;https://www.youtube.com/watch?v=WBgWOQBlNoI&gt;]{#turlapaty_2014}&lt;br&gt;&lt;br&gt;</v>
      </c>
      <c r="L451" s="78" t="s">
        <v>4112</v>
      </c>
      <c r="M451" s="76" t="s">
        <v>4408</v>
      </c>
      <c r="N451" s="77" t="str">
        <f t="shared" si="49"/>
        <v>[Turlapaty, A. (2014, Jun 15). &lt;i&gt;Probability of Detection: Eg 01.&lt;/i&gt; [Video]. YouTube. &lt;a target="_blank" href="https://www.youtube.com/watch?v=WBgWOQBlNoI"&gt;{https://www.youtube.com/watch?v=WBgWOQBlNoI}]{#turlapaty_2014}&lt;br&gt;&lt;br&gt;</v>
      </c>
      <c r="O451" s="76" t="s">
        <v>2233</v>
      </c>
      <c r="P451" s="76" t="s">
        <v>2234</v>
      </c>
      <c r="Q451" s="76" t="str">
        <f t="shared" si="52"/>
        <v>{{ ref_intext_turlapaty_2014 }}</v>
      </c>
      <c r="R451" s="76" t="str">
        <f t="shared" si="53"/>
        <v>{{ ref_bib_turlapaty_2014 }}</v>
      </c>
      <c r="S451" s="76" t="str">
        <f t="shared" si="51"/>
        <v xml:space="preserve">    ref_intext_turlapaty_2014: "[Turlapaty, 2014](#turlapaty_2014)"</v>
      </c>
      <c r="T451" s="76" t="str">
        <f t="shared" si="54"/>
        <v xml:space="preserve">    ref_intext_turlapaty_2014: "Turlapaty, 2014"</v>
      </c>
      <c r="U451" s="76" t="str">
        <f t="shared" si="55"/>
        <v xml:space="preserve">    ref_bib_turlapaty_2014: "Turlapaty, A. (2014, Jun 15). *Probability of Detection: Eg 01.* [Video]. YouTube. &lt;https://www.youtube.com/watch?v=WBgWOQBlNoI&gt;"</v>
      </c>
      <c r="V451" s="76"/>
    </row>
    <row r="452" spans="1:22" ht="15.75">
      <c r="A452" s="76"/>
      <c r="B452" s="90" t="b">
        <v>1</v>
      </c>
      <c r="C452" s="90" t="b">
        <v>0</v>
      </c>
      <c r="D452" s="90" t="b">
        <v>0</v>
      </c>
      <c r="E452" s="76" t="s">
        <v>2051</v>
      </c>
      <c r="F452" s="76" t="s">
        <v>2232</v>
      </c>
      <c r="G452" s="76" t="s">
        <v>2231</v>
      </c>
      <c r="H452" s="76" t="s">
        <v>2231</v>
      </c>
      <c r="I452" s="76" t="b">
        <v>1</v>
      </c>
      <c r="J452" s="78" t="s">
        <v>2230</v>
      </c>
      <c r="K452" s="77" t="str">
        <f t="shared" si="56"/>
        <v>[Twining, J. P., McFarlane, C., O'Meara, D., O'Reilly, C., Reyne, M., Montgomery, W. I., Helyar, S., Tosh, D. G., &amp; Augustine, B. C. (2022) A Comparison of Density Estimation Methods for Monitoring Marked and Unmarked Animal Populations. *Ecosphere, 13*(10), e4165. &lt;https://doi.org/10.1002/ecs2.4165&gt;]{#twining_et_al_2022}&lt;br&gt;&lt;br&gt;</v>
      </c>
      <c r="L452" s="78" t="s">
        <v>4112</v>
      </c>
      <c r="M452" s="76" t="s">
        <v>4409</v>
      </c>
      <c r="N452" s="77" t="str">
        <f t="shared" ref="N452:N494" si="57">"["&amp;M452&amp;"]{#"&amp;F452&amp;"}&lt;br&gt;&lt;br&gt;"</f>
        <v>[Twining, J. P., McFarlane, C., O'Meara, D., O'Reilly, C., Reyne, M., Montgomery, W. I., Helyar, S., Tosh, D. G., &amp; Augustine, B. C. (2022) A Comparison of Density Estimation Methods for Monitoring Marked and Unmarked Animal Populations. &lt;i&gt;Ecosphere, 13&lt;/i&gt;(10), e4165. &lt;a target="_blank" href="https://doi.org/10.1002/ecs2.4165"&gt;{https://doi.org/10.1002/ecs2.4165}]{#twining_et_al_2022}&lt;br&gt;&lt;br&gt;</v>
      </c>
      <c r="O452" s="76" t="s">
        <v>2229</v>
      </c>
      <c r="P452" s="76" t="s">
        <v>1016</v>
      </c>
      <c r="Q452" s="76" t="str">
        <f t="shared" si="52"/>
        <v>{{ ref_intext_twining_et_al_2022 }}</v>
      </c>
      <c r="R452" s="76" t="str">
        <f t="shared" si="53"/>
        <v>{{ ref_bib_twining_et_al_2022 }}</v>
      </c>
      <c r="S452" s="76" t="str">
        <f t="shared" si="51"/>
        <v xml:space="preserve">    ref_intext_twining_et_al_2022: "[Twining et al., 2022](#twining_et_al_2022)"</v>
      </c>
      <c r="T452" s="76" t="str">
        <f t="shared" si="54"/>
        <v xml:space="preserve">    ref_intext_twining_et_al_2022: "Twining et al., 2022"</v>
      </c>
      <c r="U452" s="76" t="str">
        <f t="shared" si="55"/>
        <v xml:space="preserve">    ref_bib_twining_et_al_2022: "Twining, J. P., McFarlane, C., O'Meara, D., O'Reilly, C., Reyne, M., Montgomery, W. I., Helyar, S., Tosh, D. G., &amp; Augustine, B. C. (2022) A Comparison of Density Estimation Methods for Monitoring Marked and Unmarked Animal Populations. *Ecosphere, 13*(10), e4165. &lt;https://doi.org/10.1002/ecs2.4165&gt;"</v>
      </c>
      <c r="V452" s="76"/>
    </row>
    <row r="453" spans="1:22" ht="15.75">
      <c r="A453" s="76"/>
      <c r="B453" s="90"/>
      <c r="C453" s="90"/>
      <c r="D453" s="90"/>
      <c r="E453" s="76" t="s">
        <v>2097</v>
      </c>
      <c r="F453" s="76" t="s">
        <v>2228</v>
      </c>
      <c r="G453" s="76" t="s">
        <v>2227</v>
      </c>
      <c r="H453" s="76" t="s">
        <v>2227</v>
      </c>
      <c r="I453" s="76" t="b">
        <v>1</v>
      </c>
      <c r="J453" s="77" t="s">
        <v>2226</v>
      </c>
      <c r="K453" s="77" t="str">
        <f t="shared" si="56"/>
        <v>[University of Cape Town. (2017). *SEEC Toolbox seminars.* [Powerpoint]. &lt;https://science.uct.ac.za/sites/default/files/content_migration/science_uct_ac_za/708/files/SEEC%2520Stats%2520Toolbox%2520-%2520Spatial%2520capture%2520recapture%2520slides.pdf&gt;]{#u_capetown_2017}&lt;br&gt;&lt;br&gt;</v>
      </c>
      <c r="L453" s="78" t="s">
        <v>4112</v>
      </c>
      <c r="M453" s="76" t="s">
        <v>4410</v>
      </c>
      <c r="N453" s="77" t="str">
        <f t="shared" si="57"/>
        <v>[University of Cape Town. (2017). &lt;i&gt;SEEC Toolbox seminars.&lt;/i&gt; [Powerpoint]. &lt;a target="_blank" href="https://science.uct.ac.za/sites/default/files/content_migration/science_uct_ac_za/708/files/SEEC%2520Stats%2520Toolbox%2520-%2520Spatial%2520capture%2520recapture%2520slides.pdf"&gt;{https://science.uct.ac.za/sites/default/files/content_migration/science_uct_ac_za/708/files/SEEC%2520Stats%2520Toolbox%2520-%2520Spatial%2520capture%2520recapture%2520slides.pdf}]{#u_capetown_2017}&lt;br&gt;&lt;br&gt;</v>
      </c>
      <c r="O453" s="76" t="s">
        <v>2225</v>
      </c>
      <c r="P453" s="76" t="s">
        <v>1016</v>
      </c>
      <c r="Q453" s="76" t="str">
        <f t="shared" si="52"/>
        <v>{{ ref_intext_u_capetown_2017 }}</v>
      </c>
      <c r="R453" s="76" t="str">
        <f t="shared" si="53"/>
        <v>{{ ref_bib_u_capetown_2017 }}</v>
      </c>
      <c r="S453" s="76" t="str">
        <f t="shared" si="51"/>
        <v xml:space="preserve">    ref_intext_u_capetown_2017: "[University of Cape Town, 2017](#u_capetown_2017)"</v>
      </c>
      <c r="T453" s="76" t="str">
        <f t="shared" si="54"/>
        <v xml:space="preserve">    ref_intext_u_capetown_2017: "University of Cape Town, 2017"</v>
      </c>
      <c r="U453" s="76" t="str">
        <f t="shared" si="55"/>
        <v xml:space="preserve">    ref_bib_u_capetown_2017: "University of Cape Town. (2017). *SEEC Toolbox seminars.* [Powerpoint]. &lt;https://science.uct.ac.za/sites/default/files/content_migration/science_uct_ac_za/708/files/SEEC%2520Stats%2520Toolbox%2520-%2520Spatial%2520capture%2520recapture%2520slides.pdf&gt;"</v>
      </c>
      <c r="V453" s="76"/>
    </row>
    <row r="454" spans="1:22" ht="15.75">
      <c r="A454" s="76"/>
      <c r="B454" s="90"/>
      <c r="C454" s="90"/>
      <c r="D454" s="90"/>
      <c r="E454" s="76" t="s">
        <v>2097</v>
      </c>
      <c r="F454" s="76" t="s">
        <v>2224</v>
      </c>
      <c r="G454" s="76" t="s">
        <v>2223</v>
      </c>
      <c r="H454" s="76" t="s">
        <v>2223</v>
      </c>
      <c r="I454" s="76" t="b">
        <v>1</v>
      </c>
      <c r="J454" s="77" t="s">
        <v>2222</v>
      </c>
      <c r="K454" s="77" t="str">
        <f t="shared" si="56"/>
        <v>[University of Cape Town. (2024a). *SEEC Toolbox seminars* &lt;https://science.uct.ac.za/seec/stats-toolbox-seminars&gt;]{#u_capetown_2024a}&lt;br&gt;&lt;br&gt;</v>
      </c>
      <c r="L454" s="78" t="s">
        <v>4112</v>
      </c>
      <c r="M454" s="76" t="s">
        <v>4411</v>
      </c>
      <c r="N454" s="77" t="str">
        <f t="shared" si="57"/>
        <v>[University of Cape Town. (2024a). &lt;i&gt;SEEC Toolbox seminars&lt;/i&gt; &lt;a target="_blank" href="https://science.uct.ac.za/seec/stats-toolbox-seminars"&gt;{https://science.uct.ac.za/seec/stats-toolbox-seminars}]{#u_capetown_2024a}&lt;br&gt;&lt;br&gt;</v>
      </c>
      <c r="O454" s="76" t="s">
        <v>2221</v>
      </c>
      <c r="P454" s="76" t="s">
        <v>1016</v>
      </c>
      <c r="Q454" s="76" t="str">
        <f t="shared" si="52"/>
        <v>{{ ref_intext_u_capetown_2024a }}</v>
      </c>
      <c r="R454" s="76" t="str">
        <f t="shared" si="53"/>
        <v>{{ ref_bib_u_capetown_2024a }}</v>
      </c>
      <c r="S454" s="76" t="str">
        <f t="shared" si="51"/>
        <v xml:space="preserve">    ref_intext_u_capetown_2024a: "[University of Cape Town, 2024a](#u_capetown_2024a)"</v>
      </c>
      <c r="T454" s="76" t="str">
        <f t="shared" si="54"/>
        <v xml:space="preserve">    ref_intext_u_capetown_2024a: "University of Cape Town, 2024a"</v>
      </c>
      <c r="U454" s="76" t="str">
        <f t="shared" si="55"/>
        <v xml:space="preserve">    ref_bib_u_capetown_2024a: "University of Cape Town. (2024a). *SEEC Toolbox seminars* &lt;https://science.uct.ac.za/seec/stats-toolbox-seminars&gt;"</v>
      </c>
      <c r="V454" s="76"/>
    </row>
    <row r="455" spans="1:22" ht="15.75">
      <c r="A455" s="76"/>
      <c r="B455" s="90"/>
      <c r="C455" s="90"/>
      <c r="D455" s="90"/>
      <c r="E455" s="76" t="s">
        <v>2097</v>
      </c>
      <c r="F455" s="76" t="s">
        <v>2220</v>
      </c>
      <c r="G455" s="76" t="s">
        <v>2219</v>
      </c>
      <c r="H455" s="76" t="s">
        <v>2219</v>
      </c>
      <c r="I455" s="76" t="b">
        <v>1</v>
      </c>
      <c r="J455" s="77" t="s">
        <v>2218</v>
      </c>
      <c r="K455" s="77" t="str">
        <f t="shared" si="56"/>
        <v>[University of Cape Town. (2024b). *SEEC Toolbox seminars - Spatial Capture-Recapture (SCR) models.* &lt;https://science.uct.ac.za/seec/stats-toolbox-seminars-spatial-and-species-distribution-toolboxes/spatial-capture-recapture-scr-modelling&gt;]{#u_capetown_2024b}&lt;br&gt;&lt;br&gt;</v>
      </c>
      <c r="L455" s="78" t="s">
        <v>4112</v>
      </c>
      <c r="M455" s="76" t="s">
        <v>4412</v>
      </c>
      <c r="N455" s="77" t="str">
        <f t="shared" si="57"/>
        <v>[University of Cape Town. (2024b). &lt;i&gt;SEEC Toolbox seminars - Spatial Capture-Recapture (SCR) models.&lt;/i&gt; &lt;a target="_blank" href="https://science.uct.ac.za/seec/stats-toolbox-seminars-spatial-and-species-distribution-toolboxes/spatial-capture-recapture-scr-modelling"&gt;{https://science.uct.ac.za/seec/stats-toolbox-seminars-spatial-and-species-distribution-toolboxes/spatial-capture-recapture-scr-modelling}]{#u_capetown_2024b}&lt;br&gt;&lt;br&gt;</v>
      </c>
      <c r="O455" s="76" t="s">
        <v>2217</v>
      </c>
      <c r="P455" s="76" t="s">
        <v>1016</v>
      </c>
      <c r="Q455" s="76" t="str">
        <f t="shared" si="52"/>
        <v>{{ ref_intext_u_capetown_2024b }}</v>
      </c>
      <c r="R455" s="76" t="str">
        <f t="shared" si="53"/>
        <v>{{ ref_bib_u_capetown_2024b }}</v>
      </c>
      <c r="S455" s="76" t="str">
        <f t="shared" si="51"/>
        <v xml:space="preserve">    ref_intext_u_capetown_2024b: "[University of Cape Town, 2024b](#u_capetown_2024b)"</v>
      </c>
      <c r="T455" s="76" t="str">
        <f t="shared" si="54"/>
        <v xml:space="preserve">    ref_intext_u_capetown_2024b: "University of Cape Town, 2024b"</v>
      </c>
      <c r="U455" s="76" t="str">
        <f t="shared" si="55"/>
        <v xml:space="preserve">    ref_bib_u_capetown_2024b: "University of Cape Town. (2024b). *SEEC Toolbox seminars - Spatial Capture-Recapture (SCR) models.* &lt;https://science.uct.ac.za/seec/stats-toolbox-seminars-spatial-and-species-distribution-toolboxes/spatial-capture-recapture-scr-modelling&gt;"</v>
      </c>
      <c r="V455" s="76"/>
    </row>
    <row r="456" spans="1:22" ht="15.75">
      <c r="A456" s="76"/>
      <c r="B456" s="90"/>
      <c r="C456" s="90"/>
      <c r="D456" s="90"/>
      <c r="E456" s="76" t="s">
        <v>2097</v>
      </c>
      <c r="F456" s="76" t="s">
        <v>2216</v>
      </c>
      <c r="G456" s="76" t="s">
        <v>2215</v>
      </c>
      <c r="H456" s="76" t="s">
        <v>2215</v>
      </c>
      <c r="I456" s="76" t="b">
        <v>1</v>
      </c>
      <c r="J456" s="77" t="s">
        <v>2214</v>
      </c>
      <c r="K456" s="77" t="str">
        <f t="shared" si="56"/>
        <v>[University of Cape Town. (2024c). *Species Distribution Modelling.* &lt;https://science.uct.ac.za/seec/stats-toolbox-seminars-spatial-and-species-distribution-toolboxes/species-distribution-modelling&gt;]{#u_capetown_2024c}&lt;br&gt;&lt;br&gt;</v>
      </c>
      <c r="L456" s="78" t="s">
        <v>4112</v>
      </c>
      <c r="M456" s="76" t="s">
        <v>4413</v>
      </c>
      <c r="N456" s="77" t="str">
        <f t="shared" si="57"/>
        <v>[University of Cape Town. (2024c). &lt;i&gt;Species Distribution Modelling.&lt;/i&gt; &lt;a target="_blank" href="https://science.uct.ac.za/seec/stats-toolbox-seminars-spatial-and-species-distribution-toolboxes/species-distribution-modelling"&gt;{https://science.uct.ac.za/seec/stats-toolbox-seminars-spatial-and-species-distribution-toolboxes/species-distribution-modelling}]{#u_capetown_2024c}&lt;br&gt;&lt;br&gt;</v>
      </c>
      <c r="O456" s="76" t="s">
        <v>2213</v>
      </c>
      <c r="P456" s="76" t="s">
        <v>1016</v>
      </c>
      <c r="Q456" s="76" t="str">
        <f t="shared" si="52"/>
        <v>{{ ref_intext_u_capetown_2024c }}</v>
      </c>
      <c r="R456" s="76" t="str">
        <f t="shared" si="53"/>
        <v>{{ ref_bib_u_capetown_2024c }}</v>
      </c>
      <c r="S456" s="76" t="str">
        <f t="shared" si="51"/>
        <v xml:space="preserve">    ref_intext_u_capetown_2024c: "[University of Cape Town, 2024c](#u_capetown_2024c)"</v>
      </c>
      <c r="T456" s="76" t="str">
        <f t="shared" si="54"/>
        <v xml:space="preserve">    ref_intext_u_capetown_2024c: "University of Cape Town, 2024c"</v>
      </c>
      <c r="U456" s="76" t="str">
        <f t="shared" si="55"/>
        <v xml:space="preserve">    ref_bib_u_capetown_2024c: "University of Cape Town. (2024c). *Species Distribution Modelling.* &lt;https://science.uct.ac.za/seec/stats-toolbox-seminars-spatial-and-species-distribution-toolboxes/species-distribution-modelling&gt;"</v>
      </c>
      <c r="V456" s="76"/>
    </row>
    <row r="457" spans="1:22" ht="15.75">
      <c r="A457" s="76"/>
      <c r="B457" s="90"/>
      <c r="C457" s="90"/>
      <c r="D457" s="90"/>
      <c r="E457" s="76" t="s">
        <v>2097</v>
      </c>
      <c r="F457" s="76" t="s">
        <v>2212</v>
      </c>
      <c r="G457" s="76" t="s">
        <v>2211</v>
      </c>
      <c r="H457" s="76" t="s">
        <v>2211</v>
      </c>
      <c r="I457" s="76" t="b">
        <v>1</v>
      </c>
      <c r="J457" s="77" t="s">
        <v>2210</v>
      </c>
      <c r="K457" s="77" t="str">
        <f t="shared" si="56"/>
        <v>[University of Cape Town. (2024d). *Single-season occupancy models using a Bayesian approach.* &lt;https://science.uct.ac.za/seec/stats-toolbox-seminars-spatial-and-species-distribution-toolboxes/single-season-occupancy-models-using-bayesian-approach&gt;]{#u_capetown_2024d}&lt;br&gt;&lt;br&gt;</v>
      </c>
      <c r="L457" s="78" t="s">
        <v>4112</v>
      </c>
      <c r="M457" s="76" t="s">
        <v>4414</v>
      </c>
      <c r="N457" s="77" t="str">
        <f t="shared" si="57"/>
        <v>[University of Cape Town. (2024d). &lt;i&gt;Single-season occupancy models using a Bayesian approach.&lt;/i&gt; &lt;a target="_blank" href="https://science.uct.ac.za/seec/stats-toolbox-seminars-spatial-and-species-distribution-toolboxes/single-season-occupancy-models-using-bayesian-approach"&gt;{https://science.uct.ac.za/seec/stats-toolbox-seminars-spatial-and-species-distribution-toolboxes/single-season-occupancy-models-using-bayesian-approach}]{#u_capetown_2024d}&lt;br&gt;&lt;br&gt;</v>
      </c>
      <c r="O457" s="76" t="s">
        <v>2209</v>
      </c>
      <c r="P457" s="76" t="s">
        <v>1016</v>
      </c>
      <c r="Q457" s="76" t="str">
        <f t="shared" si="52"/>
        <v>{{ ref_intext_u_capetown_2024d }}</v>
      </c>
      <c r="R457" s="76" t="str">
        <f t="shared" si="53"/>
        <v>{{ ref_bib_u_capetown_2024d }}</v>
      </c>
      <c r="S457" s="76" t="str">
        <f t="shared" si="51"/>
        <v xml:space="preserve">    ref_intext_u_capetown_2024d: "[University of Cape Town, 2024d](#u_capetown_2024d)"</v>
      </c>
      <c r="T457" s="76" t="str">
        <f t="shared" si="54"/>
        <v xml:space="preserve">    ref_intext_u_capetown_2024d: "University of Cape Town, 2024d"</v>
      </c>
      <c r="U457" s="76" t="str">
        <f t="shared" si="55"/>
        <v xml:space="preserve">    ref_bib_u_capetown_2024d: "University of Cape Town. (2024d). *Single-season occupancy models using a Bayesian approach.* &lt;https://science.uct.ac.za/seec/stats-toolbox-seminars-spatial-and-species-distribution-toolboxes/single-season-occupancy-models-using-bayesian-approach&gt;"</v>
      </c>
      <c r="V457" s="76"/>
    </row>
    <row r="458" spans="1:22" ht="15.75">
      <c r="A458" s="76"/>
      <c r="B458" s="90" t="b">
        <v>0</v>
      </c>
      <c r="C458" s="90" t="b">
        <v>0</v>
      </c>
      <c r="D458" s="90" t="s">
        <v>2140</v>
      </c>
      <c r="E458" s="76" t="s">
        <v>1016</v>
      </c>
      <c r="F458" s="76" t="s">
        <v>2208</v>
      </c>
      <c r="G458" s="76" t="s">
        <v>2207</v>
      </c>
      <c r="H458" s="76" t="s">
        <v>2207</v>
      </c>
      <c r="I458" s="76" t="b">
        <v>1</v>
      </c>
      <c r="J458" s="78" t="s">
        <v>2206</v>
      </c>
      <c r="K458" s="77" t="str">
        <f t="shared" si="56"/>
        <v>[Van Berkel, T. (2014). *Camera trapping for wildlife conservation: Expedition field techniques*. Geography Outdoors. &lt;https://www.researchgate.net/publication/339271024_Expedition_Field_Techniques_Camera_Trapping&gt;]{#van_berkel_2014}&lt;br&gt;&lt;br&gt;</v>
      </c>
      <c r="L458" s="78" t="s">
        <v>4112</v>
      </c>
      <c r="M458" s="76" t="s">
        <v>4415</v>
      </c>
      <c r="N458" s="77" t="str">
        <f t="shared" si="57"/>
        <v>[Van Berkel, T. (2014). &lt;i&gt;Camera trapping for wildlife conservation: Expedition field techniques&lt;/i&gt;. Geography Outdoors. &lt;a target="_blank" href="https://www.researchgate.net/publication/339271024_Expedition_Field_Techniques_Camera_Trapping"&gt;{https://www.researchgate.net/publication/339271024_Expedition_Field_Techniques_Camera_Trapping}]{#van_berkel_2014}&lt;br&gt;&lt;br&gt;</v>
      </c>
      <c r="O458" s="76" t="s">
        <v>2205</v>
      </c>
      <c r="P458" s="76" t="s">
        <v>1016</v>
      </c>
      <c r="Q458" s="76" t="str">
        <f t="shared" si="52"/>
        <v>{{ ref_intext_van_berkel_2014 }}</v>
      </c>
      <c r="R458" s="76" t="str">
        <f t="shared" si="53"/>
        <v>{{ ref_bib_van_berkel_2014 }}</v>
      </c>
      <c r="S458" s="76" t="str">
        <f t="shared" si="51"/>
        <v xml:space="preserve">    ref_intext_van_berkel_2014: "[Van Berkel, 2014](#van_berkel_2014)"</v>
      </c>
      <c r="T458" s="76" t="str">
        <f t="shared" si="54"/>
        <v xml:space="preserve">    ref_intext_van_berkel_2014: "Van Berkel, 2014"</v>
      </c>
      <c r="U458" s="76" t="str">
        <f t="shared" si="55"/>
        <v xml:space="preserve">    ref_bib_van_berkel_2014: "Van Berkel, T. (2014). *Camera trapping for wildlife conservation: Expedition field techniques*. Geography Outdoors. &lt;https://www.researchgate.net/publication/339271024_Expedition_Field_Techniques_Camera_Trapping&gt;"</v>
      </c>
      <c r="V458" s="76"/>
    </row>
    <row r="459" spans="1:22" ht="15.75">
      <c r="A459" s="76"/>
      <c r="B459" s="90" t="b">
        <v>0</v>
      </c>
      <c r="C459" s="90" t="b">
        <v>0</v>
      </c>
      <c r="D459" s="90" t="b">
        <v>1</v>
      </c>
      <c r="E459" s="76" t="s">
        <v>2051</v>
      </c>
      <c r="F459" s="76" t="s">
        <v>2204</v>
      </c>
      <c r="G459" s="76" t="s">
        <v>2203</v>
      </c>
      <c r="H459" s="76" t="s">
        <v>2203</v>
      </c>
      <c r="I459" s="76" t="b">
        <v>1</v>
      </c>
      <c r="J459" s="78" t="s">
        <v>2202</v>
      </c>
      <c r="K459" s="77" t="str">
        <f t="shared" si="56"/>
        <v>[Van Dooren, T. J. M. (2016). Pollinator species richness: Are the declines slowing down? *Nature Conservation, 15*, 11-22. &lt;https://doi.org/10.3897/natureconservation.15.9616&gt;]{#vandooren_2016}&lt;br&gt;&lt;br&gt;</v>
      </c>
      <c r="L459" s="78" t="s">
        <v>4112</v>
      </c>
      <c r="M459" s="76" t="s">
        <v>4416</v>
      </c>
      <c r="N459" s="77" t="str">
        <f t="shared" si="57"/>
        <v>[Van Dooren, T. J. M. (2016). Pollinator species richness: Are the declines slowing down? &lt;i&gt;Nature Conservation, 15&lt;/i&gt;, 11-22. &lt;a target="_blank" href="https://doi.org/10.3897/natureconservation.15.9616"&gt;{https://doi.org/10.3897/natureconservation.15.9616}]{#vandooren_2016}&lt;br&gt;&lt;br&gt;</v>
      </c>
      <c r="O459" s="76" t="s">
        <v>2201</v>
      </c>
      <c r="P459" s="76" t="s">
        <v>1016</v>
      </c>
      <c r="Q459" s="76" t="str">
        <f t="shared" si="52"/>
        <v>{{ ref_intext_vandooren_2016 }}</v>
      </c>
      <c r="R459" s="76" t="str">
        <f t="shared" si="53"/>
        <v>{{ ref_bib_vandooren_2016 }}</v>
      </c>
      <c r="S459" s="76" t="str">
        <f t="shared" si="51"/>
        <v xml:space="preserve">    ref_intext_vandooren_2016: "[Van Dooren, 2016](#vandooren_2016)"</v>
      </c>
      <c r="T459" s="76" t="str">
        <f t="shared" si="54"/>
        <v xml:space="preserve">    ref_intext_vandooren_2016: "Van Dooren, 2016"</v>
      </c>
      <c r="U459" s="76" t="str">
        <f t="shared" si="55"/>
        <v xml:space="preserve">    ref_bib_vandooren_2016: "Van Dooren, T. J. M. (2016). Pollinator species richness: Are the declines slowing down? *Nature Conservation, 15*, 11-22. &lt;https://doi.org/10.3897/natureconservation.15.9616&gt;"</v>
      </c>
      <c r="V459" s="76"/>
    </row>
    <row r="460" spans="1:22" ht="15.75">
      <c r="A460" s="76"/>
      <c r="B460" s="90" t="b">
        <v>1</v>
      </c>
      <c r="C460" s="90" t="b">
        <v>0</v>
      </c>
      <c r="D460" s="90" t="b">
        <v>0</v>
      </c>
      <c r="E460" s="76" t="s">
        <v>2051</v>
      </c>
      <c r="F460" s="76" t="s">
        <v>2200</v>
      </c>
      <c r="G460" s="76" t="s">
        <v>2199</v>
      </c>
      <c r="H460" s="76" t="s">
        <v>2199</v>
      </c>
      <c r="I460" s="76" t="b">
        <v>1</v>
      </c>
      <c r="J460" s="78" t="s">
        <v>2198</v>
      </c>
      <c r="K460" s="77" t="str">
        <f t="shared" si="56"/>
        <v>[Van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&lt;https://journals.plos.org/plosone/article?id=10.1371/journal.pone.0234494&gt;]{#vanwilgenburg_et_al_2020}&lt;br&gt;&lt;br&gt;</v>
      </c>
      <c r="L460" s="78" t="s">
        <v>4112</v>
      </c>
      <c r="M460" s="76" t="s">
        <v>4417</v>
      </c>
      <c r="N460" s="77" t="str">
        <f t="shared" si="57"/>
        <v>[Van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&lt;i&gt;PLoS ONE, 15&lt;/i&gt;(6). &lt;a target="_blank" href="https://journals.plos.org/plosone/article?id=10.1371/journal.pone.0234494"&gt;{https://journals.plos.org/plosone/article?id=10.1371/journal.pone.0234494}]{#vanwilgenburg_et_al_2020}&lt;br&gt;&lt;br&gt;</v>
      </c>
      <c r="O460" s="76" t="s">
        <v>2197</v>
      </c>
      <c r="P460" s="76" t="s">
        <v>1016</v>
      </c>
      <c r="Q460" s="76" t="str">
        <f t="shared" si="52"/>
        <v>{{ ref_intext_vanwilgenburg_et_al_2020 }}</v>
      </c>
      <c r="R460" s="76" t="str">
        <f t="shared" si="53"/>
        <v>{{ ref_bib_vanwilgenburg_et_al_2020 }}</v>
      </c>
      <c r="S460" s="76" t="str">
        <f t="shared" si="51"/>
        <v xml:space="preserve">    ref_intext_vanwilgenburg_et_al_2020: "[Van Wilgenburg et al., 2020](#vanwilgenburg_et_al_2020)"</v>
      </c>
      <c r="T460" s="76" t="str">
        <f t="shared" si="54"/>
        <v xml:space="preserve">    ref_intext_vanwilgenburg_et_al_2020: "Van Wilgenburg et al., 2020"</v>
      </c>
      <c r="U460" s="76" t="str">
        <f t="shared" si="55"/>
        <v xml:space="preserve">    ref_bib_vanwilgenburg_et_al_2020: "Van Wilgenburg, S. L., Mahon, C. L., Campbell, G., McLeod, L., Campbell, M., Evans, D., Easton, W., Francis, C. M., Hache, S., Machtans, C. S., Mader, C., Pankratz, R. F., Russell, R., Smith, A. C., Thomas, P., Toms, J. D., &amp; Tremblay, J. A. (2020). A Cost Efficient Spatially Balanced Hierarchical Sampling Design for Monitoring Boreal Birds Incorporating Access Costs and Habitat Stratification. *PLoS ONE, 15*(6). &lt;https://journals.plos.org/plosone/article?id=10.1371/journal.pone.0234494&gt;"</v>
      </c>
      <c r="V460" s="76"/>
    </row>
    <row r="461" spans="1:22" ht="15.75">
      <c r="A461" s="76"/>
      <c r="B461" s="90" t="b">
        <v>1</v>
      </c>
      <c r="C461" s="90" t="b">
        <v>0</v>
      </c>
      <c r="D461" s="90" t="b">
        <v>0</v>
      </c>
      <c r="E461" s="76" t="s">
        <v>2051</v>
      </c>
      <c r="F461" s="76" t="s">
        <v>2196</v>
      </c>
      <c r="G461" s="76" t="s">
        <v>2195</v>
      </c>
      <c r="H461" s="76" t="s">
        <v>2195</v>
      </c>
      <c r="I461" s="76" t="b">
        <v>1</v>
      </c>
      <c r="J461" s="78" t="s">
        <v>2194</v>
      </c>
      <c r="K461" s="77" t="str">
        <f t="shared" si="56"/>
        <v>[Velez, J., McShea, W., Shamon, H., Castiblanco-Camacho, P. J., Tabak, M. A., Chalmers, C., Fergus, P., &amp; Fieberg, J. (2023). An Evaluation of Platforms for Processing Camera-Trap Data using Artificial Intelligence. *Methods in Ecology and Evolution, 145*, 459-477. &lt;https://doi.org/10.1111/2041-210X.14044&gt;]{#velez_et_al_2023}&lt;br&gt;&lt;br&gt;</v>
      </c>
      <c r="L461" s="78" t="s">
        <v>4112</v>
      </c>
      <c r="M461" s="76" t="s">
        <v>4418</v>
      </c>
      <c r="N461" s="77" t="str">
        <f t="shared" si="57"/>
        <v>[Velez, J., McShea, W., Shamon, H., Castiblanco-Camacho, P. J., Tabak, M. A., Chalmers, C., Fergus, P., &amp; Fieberg, J. (2023). An Evaluation of Platforms for Processing Camera-Trap Data using Artificial Intelligence. &lt;i&gt;Methods in Ecology and Evolution, 145&lt;/i&gt;, 459-477. &lt;a target="_blank" href="https://doi.org/10.1111/2041-210X.14044"&gt;{https://doi.org/10.1111/2041-210X.14044}]{#velez_et_al_2023}&lt;br&gt;&lt;br&gt;</v>
      </c>
      <c r="O461" s="76" t="s">
        <v>2193</v>
      </c>
      <c r="P461" s="76" t="s">
        <v>1016</v>
      </c>
      <c r="Q461" s="76" t="str">
        <f t="shared" si="52"/>
        <v>{{ ref_intext_velez_et_al_2023 }}</v>
      </c>
      <c r="R461" s="76" t="str">
        <f t="shared" si="53"/>
        <v>{{ ref_bib_velez_et_al_2023 }}</v>
      </c>
      <c r="S461" s="76" t="str">
        <f t="shared" si="51"/>
        <v xml:space="preserve">    ref_intext_velez_et_al_2023: "[Velez et al., 2023](#velez_et_al_2023)"</v>
      </c>
      <c r="T461" s="76" t="str">
        <f t="shared" si="54"/>
        <v xml:space="preserve">    ref_intext_velez_et_al_2023: "Velez et al., 2023"</v>
      </c>
      <c r="U461" s="76" t="str">
        <f t="shared" si="55"/>
        <v xml:space="preserve">    ref_bib_velez_et_al_2023: "Velez, J., McShea, W., Shamon, H., Castiblanco-Camacho, P. J., Tabak, M. A., Chalmers, C., Fergus, P., &amp; Fieberg, J. (2023). An Evaluation of Platforms for Processing Camera-Trap Data using Artificial Intelligence. *Methods in Ecology and Evolution, 145*, 459-477. &lt;https://doi.org/10.1111/2041-210X.14044&gt;"</v>
      </c>
      <c r="V461" s="76"/>
    </row>
    <row r="462" spans="1:22" ht="15.75">
      <c r="A462" s="76"/>
      <c r="B462" s="90" t="b">
        <v>1</v>
      </c>
      <c r="C462" s="90" t="b">
        <v>0</v>
      </c>
      <c r="D462" s="90" t="b">
        <v>0</v>
      </c>
      <c r="E462" s="76" t="s">
        <v>2051</v>
      </c>
      <c r="F462" s="76" t="s">
        <v>2192</v>
      </c>
      <c r="G462" s="76" t="s">
        <v>2191</v>
      </c>
      <c r="H462" s="76" t="s">
        <v>2191</v>
      </c>
      <c r="I462" s="76" t="b">
        <v>1</v>
      </c>
      <c r="J462" s="78" t="s">
        <v>2190</v>
      </c>
      <c r="K462" s="77" t="str">
        <f t="shared" si="56"/>
        <v>[Vidal, M., Wolf, N., Rosenberg, B., Harris, B. P., &amp; Mathis, A. (2021). Perspectives on Individual Animal Identification from Biology and Computer Vision. *Integrative and Comparative Biology, 61*(3), 900-916. &lt;https://academic.oup.com/icb/article/61/3/900/6288456&gt;]{#vidal_et_al_2021}&lt;br&gt;&lt;br&gt;</v>
      </c>
      <c r="L462" s="78" t="s">
        <v>4112</v>
      </c>
      <c r="M462" s="76" t="s">
        <v>4419</v>
      </c>
      <c r="N462" s="77" t="str">
        <f t="shared" si="57"/>
        <v>[Vidal, M., Wolf, N., Rosenberg, B., Harris, B. P., &amp; Mathis, A. (2021). Perspectives on Individual Animal Identification from Biology and Computer Vision. &lt;i&gt;Integrative and Comparative Biology, 61&lt;/i&gt;(3), 900-916. &lt;a target="_blank" href="https://academic.oup.com/icb/article/61/3/900/6288456"&gt;{https://academic.oup.com/icb/article/61/3/900/6288456}]{#vidal_et_al_2021}&lt;br&gt;&lt;br&gt;</v>
      </c>
      <c r="O462" s="76" t="s">
        <v>2189</v>
      </c>
      <c r="P462" s="76" t="s">
        <v>1016</v>
      </c>
      <c r="Q462" s="76" t="str">
        <f t="shared" si="52"/>
        <v>{{ ref_intext_vidal_et_al_2021 }}</v>
      </c>
      <c r="R462" s="76" t="str">
        <f t="shared" si="53"/>
        <v>{{ ref_bib_vidal_et_al_2021 }}</v>
      </c>
      <c r="S462" s="76" t="str">
        <f t="shared" si="51"/>
        <v xml:space="preserve">    ref_intext_vidal_et_al_2021: "[Vidal et al., 2021](#vidal_et_al_2021)"</v>
      </c>
      <c r="T462" s="76" t="str">
        <f t="shared" si="54"/>
        <v xml:space="preserve">    ref_intext_vidal_et_al_2021: "Vidal et al., 2021"</v>
      </c>
      <c r="U462" s="76" t="str">
        <f t="shared" si="55"/>
        <v xml:space="preserve">    ref_bib_vidal_et_al_2021: "Vidal, M., Wolf, N., Rosenberg, B., Harris, B. P., &amp; Mathis, A. (2021). Perspectives on Individual Animal Identification from Biology and Computer Vision. *Integrative and Comparative Biology, 61*(3), 900-916. &lt;https://academic.oup.com/icb/article/61/3/900/6288456&gt;"</v>
      </c>
      <c r="V462" s="76"/>
    </row>
    <row r="463" spans="1:22" ht="15.75">
      <c r="A463" s="76"/>
      <c r="B463" s="90"/>
      <c r="C463" s="90"/>
      <c r="D463" s="90"/>
      <c r="E463" s="76" t="s">
        <v>2051</v>
      </c>
      <c r="F463" s="76" t="s">
        <v>2188</v>
      </c>
      <c r="G463" s="76" t="s">
        <v>2187</v>
      </c>
      <c r="H463" s="76" t="s">
        <v>2187</v>
      </c>
      <c r="I463" s="76" t="b">
        <v>1</v>
      </c>
      <c r="J463" s="78" t="s">
        <v>4123</v>
      </c>
      <c r="K463" s="77" t="str">
        <f t="shared" si="56"/>
        <v>[Villette, P., Krebs, C. J., Jung, T. S., &amp; Boonstra, R. (2016). Can camera trapping provide accurate estimates of small mammal (*Myodes rutilus* and *Peromyscus maniculatus* density in the boreal forest? *Journal of Mammalogy, 97*(1), 32-40. &lt;https://doi.org/10.1093/jmammal/gyv150&gt;]{#villette_et_al_2016}&lt;br&gt;&lt;br&gt;</v>
      </c>
      <c r="L463" s="78" t="s">
        <v>4112</v>
      </c>
      <c r="M463" s="76" t="s">
        <v>4420</v>
      </c>
      <c r="N463" s="77" t="str">
        <f t="shared" si="57"/>
        <v>[Villette, P., Krebs, C. J., Jung, T. S., &amp; Boonstra, R. (2016). Can camera trapping provide accurate estimates of small mammal (&lt;i&gt;Myodes rutilus&lt;i&gt; and &lt;i&gt;Peromyscus maniculatus&lt;i&gt; density in the boreal forest? &lt;i&gt;Journal of Mammalogy, 97&lt;/i&gt;(1), 32-40. &lt;a target="_blank" href="https://doi.org/10.1093/jmammal/gyv150"&gt;{https://doi.org/10.1093/jmammal/gyv150}]{#villette_et_al_2016}&lt;br&gt;&lt;br&gt;</v>
      </c>
      <c r="O463" s="76" t="s">
        <v>2186</v>
      </c>
      <c r="P463" s="76" t="s">
        <v>1016</v>
      </c>
      <c r="Q463" s="76" t="str">
        <f t="shared" si="52"/>
        <v>{{ ref_intext_villette_et_al_2016 }}</v>
      </c>
      <c r="R463" s="76" t="str">
        <f t="shared" si="53"/>
        <v>{{ ref_bib_villette_et_al_2016 }}</v>
      </c>
      <c r="S463" s="76" t="str">
        <f t="shared" si="51"/>
        <v xml:space="preserve">    ref_intext_villette_et_al_2016: "[Villette et al., 2016](#villette_et_al_2016)"</v>
      </c>
      <c r="T463" s="76" t="str">
        <f t="shared" si="54"/>
        <v xml:space="preserve">    ref_intext_villette_et_al_2016: "Villette et al., 2016"</v>
      </c>
      <c r="U463" s="76" t="str">
        <f t="shared" si="55"/>
        <v xml:space="preserve">    ref_bib_villette_et_al_2016: "Villette, P., Krebs, C. J., Jung, T. S., &amp; Boonstra, R. (2016). Can camera trapping provide accurate estimates of small mammal (*Myodes rutilus* and *Peromyscus maniculatus* density in the boreal forest? *Journal of Mammalogy, 97*(1), 32-40. &lt;https://doi.org/10.1093/jmammal/gyv150&gt;"</v>
      </c>
      <c r="V463" s="76"/>
    </row>
    <row r="464" spans="1:22" ht="15.75">
      <c r="A464" s="76"/>
      <c r="B464" s="90" t="b">
        <v>0</v>
      </c>
      <c r="C464" s="90" t="b">
        <v>0</v>
      </c>
      <c r="D464" s="90"/>
      <c r="E464" s="76" t="s">
        <v>2092</v>
      </c>
      <c r="F464" s="76" t="s">
        <v>2185</v>
      </c>
      <c r="G464" s="76" t="s">
        <v>2184</v>
      </c>
      <c r="H464" s="76" t="s">
        <v>2184</v>
      </c>
      <c r="I464" s="76" t="b">
        <v>1</v>
      </c>
      <c r="J464" s="78" t="s">
        <v>2183</v>
      </c>
      <c r="K464" s="77" t="str">
        <f t="shared" si="56"/>
        <v>[VSN International (2022, Jul 13). *Species abundance tools in Genstat* [Video]. YouTube. &lt;https://www.youtube.com/watch?v=wBx7f4PP8RE&gt;]{#vsn_international_2022}&lt;br&gt;&lt;br&gt;</v>
      </c>
      <c r="L464" s="78" t="s">
        <v>4112</v>
      </c>
      <c r="M464" s="76" t="s">
        <v>4421</v>
      </c>
      <c r="N464" s="77" t="str">
        <f t="shared" si="57"/>
        <v>[VSN International (2022, Jul 13). &lt;i&gt;Species abundance tools in Genstat.&lt;/i&gt; [Video]. YouTube. &lt;a target="_blank" href="https://www.youtube.com/watch?v=wBx7f4PP8RE"&gt;{https://www.youtube.com/watch?v=wBx7f4PP8RE}]{#vsn_international_2022}&lt;br&gt;&lt;br&gt;</v>
      </c>
      <c r="O464" s="76" t="s">
        <v>2182</v>
      </c>
      <c r="P464" s="76" t="s">
        <v>1016</v>
      </c>
      <c r="Q464" s="76" t="str">
        <f t="shared" si="52"/>
        <v>{{ ref_intext_vsn_international_2022 }}</v>
      </c>
      <c r="R464" s="76" t="str">
        <f t="shared" si="53"/>
        <v>{{ ref_bib_vsn_international_2022 }}</v>
      </c>
      <c r="S464" s="76" t="str">
        <f t="shared" ref="S464:S494" si="58">"    ref_intext_"&amp;F464&amp;": "&amp;""""&amp;"["&amp;G464&amp;"](#"&amp;F464&amp;")"&amp;""""</f>
        <v xml:space="preserve">    ref_intext_vsn_international_2022: "[VSN International, 2022](#vsn_international_2022)"</v>
      </c>
      <c r="T464" s="76" t="str">
        <f t="shared" si="54"/>
        <v xml:space="preserve">    ref_intext_vsn_international_2022: "VSN International, 2022"</v>
      </c>
      <c r="U464" s="76" t="str">
        <f t="shared" si="55"/>
        <v xml:space="preserve">    ref_bib_vsn_international_2022: "VSN International (2022, Jul 13). *Species abundance tools in Genstat* [Video]. YouTube. &lt;https://www.youtube.com/watch?v=wBx7f4PP8RE&gt;"</v>
      </c>
      <c r="V464" s="76"/>
    </row>
    <row r="465" spans="1:22" ht="15.75">
      <c r="A465" s="76"/>
      <c r="B465" s="90"/>
      <c r="C465" s="90"/>
      <c r="D465" s="90"/>
      <c r="E465" s="76" t="s">
        <v>2051</v>
      </c>
      <c r="F465" s="80" t="s">
        <v>2181</v>
      </c>
      <c r="G465" s="77" t="s">
        <v>2180</v>
      </c>
      <c r="H465" s="77" t="s">
        <v>2180</v>
      </c>
      <c r="I465" s="76" t="b">
        <v>1</v>
      </c>
      <c r="J465" s="78" t="s">
        <v>2179</v>
      </c>
      <c r="K465" s="77" t="str">
        <f t="shared" si="56"/>
        <v>[Walther, B. A., &amp; Moore, J. L. (2005). The Concepts of Bias, Precision and Accuracy, and Their Use in Testing the Performance of Species Richness Estimators, with a Literature Review of Estimator Performance. *Ecography, 28*, 815-829. &lt;https://doi.org/10.1111/j.2005.0906-7590.04112.x&gt;]{#walther_moore_2005}&lt;br&gt;&lt;br&gt;</v>
      </c>
      <c r="L465" s="78" t="s">
        <v>4112</v>
      </c>
      <c r="M465" s="76" t="s">
        <v>4422</v>
      </c>
      <c r="N465" s="77" t="str">
        <f t="shared" si="57"/>
        <v>[Walther, B. A., &amp; Moore, J. L. (2005). The Concepts of Bias, Precision and Accuracy, and Their Use in Testing the Performance of Species Richness Estimators, with a Literature Review of Estimator Performance. &lt;i&gt;Ecography, 28&lt;/i&gt;, 815-829. &lt;a target="_blank" href="https://doi.org/10.1111/j.2005.0906-7590.04112.x"&gt;{https://doi.org/10.1111/j.2005.0906-7590.04112.x}]{#walther_moore_2005}&lt;br&gt;&lt;br&gt;</v>
      </c>
      <c r="O465" s="76" t="s">
        <v>2178</v>
      </c>
      <c r="P465" s="76" t="s">
        <v>1016</v>
      </c>
      <c r="Q465" s="76" t="str">
        <f t="shared" si="52"/>
        <v>{{ ref_intext_walther_moore_2005 }}</v>
      </c>
      <c r="R465" s="76" t="str">
        <f t="shared" si="53"/>
        <v>{{ ref_bib_walther_moore_2005 }}</v>
      </c>
      <c r="S465" s="76" t="str">
        <f t="shared" si="58"/>
        <v xml:space="preserve">    ref_intext_walther_moore_2005: "[Walther &amp; Moore, 2005](#walther_moore_2005)"</v>
      </c>
      <c r="T465" s="76" t="str">
        <f t="shared" si="54"/>
        <v xml:space="preserve">    ref_intext_walther_moore_2005: "Walther &amp; Moore, 2005"</v>
      </c>
      <c r="U465" s="76" t="str">
        <f t="shared" si="55"/>
        <v xml:space="preserve">    ref_bib_walther_moore_2005: "Walther, B. A., &amp; Moore, J. L. (2005). The Concepts of Bias, Precision and Accuracy, and Their Use in Testing the Performance of Species Richness Estimators, with a Literature Review of Estimator Performance. *Ecography, 28*, 815-829. &lt;https://doi.org/10.1111/j.2005.0906-7590.04112.x&gt;"</v>
      </c>
      <c r="V465" s="76"/>
    </row>
    <row r="466" spans="1:22" ht="15.75">
      <c r="A466" s="76"/>
      <c r="B466" s="90" t="b">
        <v>1</v>
      </c>
      <c r="C466" s="90" t="b">
        <v>0</v>
      </c>
      <c r="D466" s="90" t="b">
        <v>0</v>
      </c>
      <c r="E466" s="76" t="s">
        <v>2051</v>
      </c>
      <c r="F466" s="76" t="s">
        <v>2177</v>
      </c>
      <c r="G466" s="76" t="s">
        <v>2176</v>
      </c>
      <c r="H466" s="76" t="s">
        <v>2176</v>
      </c>
      <c r="I466" s="76" t="b">
        <v>1</v>
      </c>
      <c r="J466" s="78" t="s">
        <v>2175</v>
      </c>
      <c r="K466" s="77" t="str">
        <f t="shared" si="56"/>
        <v>[Warbington, C. H., &amp; Boyce, M. S. (2020). Population Density of sitatunga in riverine wetland habitats. *Global Ecology and Conservation, 24*. &lt;https://doi.org/10.1016/j.gecco.2020.e01212&gt;]{#warbington_boyce_2020}&lt;br&gt;&lt;br&gt;</v>
      </c>
      <c r="L466" s="78" t="s">
        <v>4112</v>
      </c>
      <c r="M466" s="76" t="s">
        <v>4423</v>
      </c>
      <c r="N466" s="77" t="str">
        <f t="shared" si="57"/>
        <v>[Warbington, C. H., &amp; Boyce, M. S. (2020). Population Density of sitatunga in riverine wetland habitats. &lt;i&gt;Global Ecology and Conservation, 24&lt;/i&gt;. &lt;a target="_blank" href="https://doi.org/10.1016/j.gecco.2020.e01212"&gt;{https://doi.org/10.1016/j.gecco.2020.e01212}]{#warbington_boyce_2020}&lt;br&gt;&lt;br&gt;</v>
      </c>
      <c r="O466" s="76" t="s">
        <v>2174</v>
      </c>
      <c r="P466" s="76" t="s">
        <v>1016</v>
      </c>
      <c r="Q466" s="76" t="str">
        <f t="shared" si="52"/>
        <v>{{ ref_intext_warbington_boyce_2020 }}</v>
      </c>
      <c r="R466" s="76" t="str">
        <f t="shared" si="53"/>
        <v>{{ ref_bib_warbington_boyce_2020 }}</v>
      </c>
      <c r="S466" s="76" t="str">
        <f t="shared" si="58"/>
        <v xml:space="preserve">    ref_intext_warbington_boyce_2020: "[Warbington &amp; Boyce, 2020](#warbington_boyce_2020)"</v>
      </c>
      <c r="T466" s="76" t="str">
        <f t="shared" si="54"/>
        <v xml:space="preserve">    ref_intext_warbington_boyce_2020: "Warbington &amp; Boyce, 2020"</v>
      </c>
      <c r="U466" s="76" t="str">
        <f t="shared" si="55"/>
        <v xml:space="preserve">    ref_bib_warbington_boyce_2020: "Warbington, C. H., &amp; Boyce, M. S. (2020). Population Density of sitatunga in riverine wetland habitats. *Global Ecology and Conservation, 24*. &lt;https://doi.org/10.1016/j.gecco.2020.e01212&gt;"</v>
      </c>
      <c r="V466" s="76"/>
    </row>
    <row r="467" spans="1:22" ht="15.75">
      <c r="A467" s="76"/>
      <c r="B467" s="90" t="b">
        <v>1</v>
      </c>
      <c r="C467" s="90" t="b">
        <v>0</v>
      </c>
      <c r="D467" s="90" t="s">
        <v>2140</v>
      </c>
      <c r="E467" s="76" t="s">
        <v>2051</v>
      </c>
      <c r="F467" s="76" t="s">
        <v>2165</v>
      </c>
      <c r="G467" s="76" t="s">
        <v>2164</v>
      </c>
      <c r="H467" s="76" t="s">
        <v>2164</v>
      </c>
      <c r="I467" s="76" t="b">
        <v>1</v>
      </c>
      <c r="J467" s="78" t="s">
        <v>2163</v>
      </c>
      <c r="K467" s="77" t="str">
        <f t="shared" si="56"/>
        <v>[Wearn, O. R., &amp; Glover-Kapfer, P. (2017). Camera-Trapping for Conservation: A Guide to Best-ractices. *WWF conservation technology series, 1*, 1-181. &lt;http://dx.doi.org/10.13140/RG.2.2.23409.17767&gt;]{#wearn_gloverkapfer_2017}&lt;br&gt;&lt;br&gt;</v>
      </c>
      <c r="L467" s="78" t="s">
        <v>4112</v>
      </c>
      <c r="M467" s="76" t="s">
        <v>4424</v>
      </c>
      <c r="N467" s="77" t="str">
        <f t="shared" si="57"/>
        <v>[Wearn, O. R., &amp; Glover-Kapfer, P. (2017). Camera-Trapping for Conservation: A Guide to Best-ractices. &lt;i&gt;WWF conservation technology series, 1&lt;/i&gt;, 1-181. &lt;a target="_blank" href="http://dx.doi.org/10.13140/RG.2.2.23409.17767"&gt;{http://dx.doi.org/10.13140/RG.2.2.23409.17767}]{#wearn_gloverkapfer_2017}&lt;br&gt;&lt;br&gt;</v>
      </c>
      <c r="O467" s="76" t="s">
        <v>2162</v>
      </c>
      <c r="P467" s="76" t="s">
        <v>1016</v>
      </c>
      <c r="Q467" s="76" t="str">
        <f t="shared" si="52"/>
        <v>{{ ref_intext_wearn_gloverkapfer_2017 }}</v>
      </c>
      <c r="R467" s="76" t="str">
        <f t="shared" si="53"/>
        <v>{{ ref_bib_wearn_gloverkapfer_2017 }}</v>
      </c>
      <c r="S467" s="76" t="str">
        <f t="shared" si="58"/>
        <v xml:space="preserve">    ref_intext_wearn_gloverkapfer_2017: "[Wearn &amp; Glover-Kapfer, 2017](#wearn_gloverkapfer_2017)"</v>
      </c>
      <c r="T467" s="76" t="str">
        <f t="shared" si="54"/>
        <v xml:space="preserve">    ref_intext_wearn_gloverkapfer_2017: "Wearn &amp; Glover-Kapfer, 2017"</v>
      </c>
      <c r="U467" s="76" t="str">
        <f t="shared" si="55"/>
        <v xml:space="preserve">    ref_bib_wearn_gloverkapfer_2017: "Wearn, O. R., &amp; Glover-Kapfer, P. (2017). Camera-Trapping for Conservation: A Guide to Best-ractices. *WWF conservation technology series, 1*, 1-181. &lt;http://dx.doi.org/10.13140/RG.2.2.23409.17767&gt;"</v>
      </c>
      <c r="V467" s="76"/>
    </row>
    <row r="468" spans="1:22" ht="15.75">
      <c r="A468" s="76"/>
      <c r="B468" s="90" t="b">
        <v>0</v>
      </c>
      <c r="C468" s="90" t="b">
        <v>0</v>
      </c>
      <c r="D468" s="90" t="s">
        <v>2140</v>
      </c>
      <c r="E468" s="76" t="s">
        <v>2051</v>
      </c>
      <c r="F468" s="76" t="s">
        <v>2161</v>
      </c>
      <c r="G468" s="76" t="s">
        <v>2160</v>
      </c>
      <c r="H468" s="76" t="s">
        <v>2160</v>
      </c>
      <c r="I468" s="76" t="b">
        <v>1</v>
      </c>
      <c r="J468" s="78" t="s">
        <v>2159</v>
      </c>
      <c r="K468" s="77" t="str">
        <f t="shared" si="56"/>
        <v>[Wearn, O. R., &amp; Glover-Kapfer, P. (2019). Snap happy: Camera traps are an effective sampling tool when compared with alternative methods. *Royal Society Open Science, 6*(3), 181748. &lt;https://doi.org/10.1098/rsos.181748&gt;]{#wearn_gloverkapfer_2019}&lt;br&gt;&lt;br&gt;</v>
      </c>
      <c r="L468" s="78" t="s">
        <v>4112</v>
      </c>
      <c r="M468" s="76" t="s">
        <v>4425</v>
      </c>
      <c r="N468" s="77" t="str">
        <f t="shared" si="57"/>
        <v>[Wearn, O. R., &amp; Glover-Kapfer, P. (2019). Snap happy: Camera traps are an effective sampling tool when compared with alternative methods. &lt;i&gt;Royal Society Open Science&lt;i&gt;, &lt;i&gt;6&lt;/i&gt;(3), 181748. &lt;a target="_blank" href="https://doi.org/10.1098/rsos.181748"&gt;{https://doi.org/10.1098/rsos.181748}]{#wearn_gloverkapfer_2019}&lt;br&gt;&lt;br&gt;</v>
      </c>
      <c r="O468" s="76" t="s">
        <v>2158</v>
      </c>
      <c r="P468" s="76" t="s">
        <v>1016</v>
      </c>
      <c r="Q468" s="76" t="str">
        <f t="shared" si="52"/>
        <v>{{ ref_intext_wearn_gloverkapfer_2019 }}</v>
      </c>
      <c r="R468" s="76" t="str">
        <f t="shared" si="53"/>
        <v>{{ ref_bib_wearn_gloverkapfer_2019 }}</v>
      </c>
      <c r="S468" s="76" t="str">
        <f t="shared" si="58"/>
        <v xml:space="preserve">    ref_intext_wearn_gloverkapfer_2019: "[Wearn &amp; Glover-Kapfer, 2019](#wearn_gloverkapfer_2019)"</v>
      </c>
      <c r="T468" s="76" t="str">
        <f t="shared" si="54"/>
        <v xml:space="preserve">    ref_intext_wearn_gloverkapfer_2019: "Wearn &amp; Glover-Kapfer, 2019"</v>
      </c>
      <c r="U468" s="76" t="str">
        <f t="shared" si="55"/>
        <v xml:space="preserve">    ref_bib_wearn_gloverkapfer_2019: "Wearn, O. R., &amp; Glover-Kapfer, P. (2019). Snap happy: Camera traps are an effective sampling tool when compared with alternative methods. *Royal Society Open Science, 6*(3), 181748. &lt;https://doi.org/10.1098/rsos.181748&gt;"</v>
      </c>
      <c r="V468" s="76"/>
    </row>
    <row r="469" spans="1:22" ht="15.75">
      <c r="A469" s="76"/>
      <c r="B469" s="90" t="b">
        <v>1</v>
      </c>
      <c r="C469" s="90" t="b">
        <v>0</v>
      </c>
      <c r="D469" s="90" t="b">
        <v>1</v>
      </c>
      <c r="E469" s="76" t="s">
        <v>2051</v>
      </c>
      <c r="F469" s="76" t="s">
        <v>2169</v>
      </c>
      <c r="G469" s="76" t="s">
        <v>2168</v>
      </c>
      <c r="H469" s="76" t="s">
        <v>2168</v>
      </c>
      <c r="I469" s="76" t="b">
        <v>1</v>
      </c>
      <c r="J469" s="78" t="s">
        <v>2167</v>
      </c>
      <c r="K469" s="77" t="str">
        <f t="shared" si="56"/>
        <v>[Wearn, O. R., Carbone, C., Rowcliffe, J. M., Bernard, H. &amp; Ewers, R. M. (2016). Grain-dependent responses of mammalian diversity to land-use and the implications for conservation set-aside. *Ecological Applications, 26*(5), 1409-1420. &lt;https://doi.org/10.1890/15-1363&gt;]{#wearn_et_al_2016}&lt;br&gt;&lt;br&gt;</v>
      </c>
      <c r="L469" s="78" t="s">
        <v>4112</v>
      </c>
      <c r="M469" s="76" t="s">
        <v>4426</v>
      </c>
      <c r="N469" s="77" t="str">
        <f t="shared" si="57"/>
        <v>[Wearn, O. R., Carbone, C., Rowcliffe, J. M., Bernard, H. &amp; Ewers, R. M. (2016). Grain-dependent responses of mammalian diversity to land-use and the implications for conservation set-aside. &lt;i&gt;Ecological Applications, 26&lt;/i&gt;(5), 1409-1420. &lt;a target="_blank" href="https://doi.org/10.1890/15-1363"&gt;{https://doi.org/10.1890/15-1363}]{#wearn_et_al_2016}&lt;br&gt;&lt;br&gt;</v>
      </c>
      <c r="O469" s="76" t="s">
        <v>2166</v>
      </c>
      <c r="P469" s="76" t="s">
        <v>1016</v>
      </c>
      <c r="Q469" s="76" t="str">
        <f t="shared" si="52"/>
        <v>{{ ref_intext_wearn_et_al_2016 }}</v>
      </c>
      <c r="R469" s="76" t="str">
        <f t="shared" si="53"/>
        <v>{{ ref_bib_wearn_et_al_2016 }}</v>
      </c>
      <c r="S469" s="76" t="str">
        <f t="shared" si="58"/>
        <v xml:space="preserve">    ref_intext_wearn_et_al_2016: "[Wearn et al., 2016](#wearn_et_al_2016)"</v>
      </c>
      <c r="T469" s="76" t="str">
        <f t="shared" si="54"/>
        <v xml:space="preserve">    ref_intext_wearn_et_al_2016: "Wearn et al., 2016"</v>
      </c>
      <c r="U469" s="76" t="str">
        <f t="shared" si="55"/>
        <v xml:space="preserve">    ref_bib_wearn_et_al_2016: "Wearn, O. R., Carbone, C., Rowcliffe, J. M., Bernard, H. &amp; Ewers, R. M. (2016). Grain-dependent responses of mammalian diversity to land-use and the implications for conservation set-aside. *Ecological Applications, 26*(5), 1409-1420. &lt;https://doi.org/10.1890/15-1363&gt;"</v>
      </c>
      <c r="V469" s="76"/>
    </row>
    <row r="470" spans="1:22" ht="15.75">
      <c r="A470" s="76"/>
      <c r="B470" s="90" t="b">
        <v>1</v>
      </c>
      <c r="C470" s="90" t="b">
        <v>1</v>
      </c>
      <c r="D470" s="90" t="b">
        <v>0</v>
      </c>
      <c r="E470" s="76" t="s">
        <v>2051</v>
      </c>
      <c r="F470" s="76" t="s">
        <v>2173</v>
      </c>
      <c r="G470" s="76" t="s">
        <v>2172</v>
      </c>
      <c r="H470" s="76" t="s">
        <v>2172</v>
      </c>
      <c r="I470" s="76" t="b">
        <v>1</v>
      </c>
      <c r="J470" s="78" t="s">
        <v>2171</v>
      </c>
      <c r="K470" s="77" t="str">
        <f t="shared" si="56"/>
        <v>[Wearn, O. R., Rowcliffe, J. M., Carbone, C., Bernard, H., &amp; Ewers, R. M. (2013). Assessing the status of wild felids in a highly-disturbed commercial forest reserve in Borneo and the implications for camera trap Survey design. *PLoS One, 8*(11), e77598. &lt;https://doi.org/10.1371/journal.pone.0077598&gt;]{#wearn_et_al_2013}&lt;br&gt;&lt;br&gt;</v>
      </c>
      <c r="L470" s="78" t="s">
        <v>4112</v>
      </c>
      <c r="M470" s="76" t="s">
        <v>4427</v>
      </c>
      <c r="N470" s="77" t="str">
        <f t="shared" si="57"/>
        <v>[Wearn, O. R., Rowcliffe, J. M., Carbone, C., Bernard, H., &amp; Ewers, R. M. (2013). Assessing the status of wild felids in a highly-disturbed commercial forest reserve in Borneo and the implications for camera trap Survey design. &lt;i&gt;PLoS One, 8&lt;/i&gt;(11), e77598. &lt;a target="_blank" href="https://doi.org/10.1371/journal.pone.0077598"&gt;{https://doi.org/10.1371/journal.pone.0077598}]{#wearn_et_al_2013}&lt;br&gt;&lt;br&gt;</v>
      </c>
      <c r="O470" s="76" t="s">
        <v>2170</v>
      </c>
      <c r="P470" s="76" t="s">
        <v>1016</v>
      </c>
      <c r="Q470" s="76" t="str">
        <f t="shared" si="52"/>
        <v>{{ ref_intext_wearn_et_al_2013 }}</v>
      </c>
      <c r="R470" s="76" t="str">
        <f t="shared" si="53"/>
        <v>{{ ref_bib_wearn_et_al_2013 }}</v>
      </c>
      <c r="S470" s="76" t="str">
        <f t="shared" si="58"/>
        <v xml:space="preserve">    ref_intext_wearn_et_al_2013: "[Wearn et al., 2013](#wearn_et_al_2013)"</v>
      </c>
      <c r="T470" s="76" t="str">
        <f t="shared" si="54"/>
        <v xml:space="preserve">    ref_intext_wearn_et_al_2013: "Wearn et al., 2013"</v>
      </c>
      <c r="U470" s="76" t="str">
        <f t="shared" si="55"/>
        <v xml:space="preserve">    ref_bib_wearn_et_al_2013: "Wearn, O. R., Rowcliffe, J. M., Carbone, C., Bernard, H., &amp; Ewers, R. M. (2013). Assessing the status of wild felids in a highly-disturbed commercial forest reserve in Borneo and the implications for camera trap Survey design. *PLoS One, 8*(11), e77598. &lt;https://doi.org/10.1371/journal.pone.0077598&gt;"</v>
      </c>
      <c r="V470" s="76"/>
    </row>
    <row r="471" spans="1:22" ht="15.75">
      <c r="A471" s="76"/>
      <c r="B471" s="90" t="b">
        <v>0</v>
      </c>
      <c r="C471" s="90" t="b">
        <v>0</v>
      </c>
      <c r="D471" s="90" t="b">
        <v>1</v>
      </c>
      <c r="E471" s="76" t="s">
        <v>2051</v>
      </c>
      <c r="F471" s="76" t="s">
        <v>2157</v>
      </c>
      <c r="G471" s="76" t="s">
        <v>2156</v>
      </c>
      <c r="H471" s="76" t="s">
        <v>2156</v>
      </c>
      <c r="I471" s="76" t="b">
        <v>1</v>
      </c>
      <c r="J471" s="78" t="s">
        <v>2155</v>
      </c>
      <c r="K471" s="77" t="str">
        <f t="shared" si="56"/>
        <v>[Webster, S. C., &amp; Beasley, J. C. (2019). Influence of lure choice and Survey duration on scent stations for carnivore Surveys. *Wildlife Society Bulletin, 43*(4), 661-668. &lt;https://doi.org/10.1002/wsb.1011&gt;]{#webster_et_al_2019}&lt;br&gt;&lt;br&gt;</v>
      </c>
      <c r="L471" s="78" t="s">
        <v>4112</v>
      </c>
      <c r="M471" s="76" t="s">
        <v>4428</v>
      </c>
      <c r="N471" s="77" t="str">
        <f t="shared" si="57"/>
        <v>[Webster, S. C., &amp; Beasley, J. C. (2019). Influence of lure choice and Survey duration on scent stations for carnivore Surveys. &lt;i&gt;Wildlife Society Bulletin, 43&lt;/i&gt;(4), 661-668. &lt;a target="_blank" href="https://doi.org/10.1002/wsb.1011"&gt;{https://doi.org/10.1002/wsb.1011}]{#webster_et_al_2019}&lt;br&gt;&lt;br&gt;</v>
      </c>
      <c r="O471" s="76" t="s">
        <v>2154</v>
      </c>
      <c r="P471" s="76" t="s">
        <v>1016</v>
      </c>
      <c r="Q471" s="76" t="str">
        <f t="shared" si="52"/>
        <v>{{ ref_intext_webster_et_al_2019 }}</v>
      </c>
      <c r="R471" s="76" t="str">
        <f t="shared" si="53"/>
        <v>{{ ref_bib_webster_et_al_2019 }}</v>
      </c>
      <c r="S471" s="76" t="str">
        <f t="shared" si="58"/>
        <v xml:space="preserve">    ref_intext_webster_et_al_2019: "[Webster et al., 2019](#webster_et_al_2019)"</v>
      </c>
      <c r="T471" s="76" t="str">
        <f t="shared" si="54"/>
        <v xml:space="preserve">    ref_intext_webster_et_al_2019: "Webster et al., 2019"</v>
      </c>
      <c r="U471" s="76" t="str">
        <f t="shared" si="55"/>
        <v xml:space="preserve">    ref_bib_webster_et_al_2019: "Webster, S. C., &amp; Beasley, J. C. (2019). Influence of lure choice and Survey duration on scent stations for carnivore Surveys. *Wildlife Society Bulletin, 43*(4), 661-668. &lt;https://doi.org/10.1002/wsb.1011&gt;"</v>
      </c>
      <c r="V471" s="76"/>
    </row>
    <row r="472" spans="1:22" ht="15.75">
      <c r="A472" s="76"/>
      <c r="B472" s="90"/>
      <c r="C472" s="90"/>
      <c r="D472" s="90"/>
      <c r="E472" s="76" t="s">
        <v>2092</v>
      </c>
      <c r="F472" s="76" t="s">
        <v>2153</v>
      </c>
      <c r="G472" s="76" t="s">
        <v>2152</v>
      </c>
      <c r="H472" s="76"/>
      <c r="I472" s="76" t="b">
        <v>1</v>
      </c>
      <c r="J472" s="78" t="s">
        <v>2151</v>
      </c>
      <c r="K472" s="77" t="str">
        <f t="shared" si="56"/>
        <v>[weecology (2020, Oct 30). *Introduction to Species Distribution Modeling Using R.* [Video]. YouTube. &lt;https://www.youtube.com/watch?v=0VObf2rMrI8&gt;]{#weecology_2020}&lt;br&gt;&lt;br&gt;</v>
      </c>
      <c r="L472" s="78" t="s">
        <v>4112</v>
      </c>
      <c r="M472" s="76" t="s">
        <v>4429</v>
      </c>
      <c r="N472" s="77" t="str">
        <f t="shared" si="57"/>
        <v>[weecology (2020, Oct 30). &lt;i&gt;Introduction to Species Distribution Modeling Using R.&lt;/i&gt; [Video]. YouTube. &lt;a target="_blank" href="https://www.youtube.com/watch?v=0VObf2rMrI8"&gt;{https://www.youtube.com/watch?v=0VObf2rMrI8}]{#weecology_2020}&lt;br&gt;&lt;br&gt;</v>
      </c>
      <c r="O472" s="76" t="s">
        <v>2149</v>
      </c>
      <c r="P472" s="76" t="s">
        <v>2150</v>
      </c>
      <c r="Q472" s="76" t="str">
        <f t="shared" si="52"/>
        <v>{{ ref_intext_weecology_2020 }}</v>
      </c>
      <c r="R472" s="76" t="str">
        <f t="shared" si="53"/>
        <v>{{ ref_bib_weecology_2020 }}</v>
      </c>
      <c r="S472" s="76" t="str">
        <f t="shared" si="58"/>
        <v xml:space="preserve">    ref_intext_weecology_2020: "[weecology (2020)](#weecology_2020)"</v>
      </c>
      <c r="T472" s="76" t="str">
        <f t="shared" si="54"/>
        <v xml:space="preserve">    ref_intext_weecology_2020: "weecology (2020)"</v>
      </c>
      <c r="U472" s="76" t="str">
        <f t="shared" si="55"/>
        <v xml:space="preserve">    ref_bib_weecology_2020: "weecology (2020, Oct 30). *Introduction to Species Distribution Modeling Using R.* [Video]. YouTube. &lt;https://www.youtube.com/watch?v=0VObf2rMrI8&gt;"</v>
      </c>
      <c r="V472" s="76"/>
    </row>
    <row r="473" spans="1:22" ht="15.75">
      <c r="A473" s="76"/>
      <c r="B473" s="90" t="b">
        <v>1</v>
      </c>
      <c r="C473" s="90" t="b">
        <v>0</v>
      </c>
      <c r="D473" s="90" t="b">
        <v>1</v>
      </c>
      <c r="E473" s="76" t="s">
        <v>2051</v>
      </c>
      <c r="F473" s="76" t="s">
        <v>2148</v>
      </c>
      <c r="G473" s="76" t="s">
        <v>2147</v>
      </c>
      <c r="H473" s="76" t="s">
        <v>2147</v>
      </c>
      <c r="I473" s="76" t="b">
        <v>1</v>
      </c>
      <c r="J473" s="78" t="s">
        <v>2146</v>
      </c>
      <c r="K473" s="77" t="str">
        <f t="shared" si="56"/>
        <v>[Wegge, P., C. P. Pokheral, &amp; Jnawali, S. R. (2004). Effects of trapping effort and trap shyness on estimates of tiger abundance from camera trap studies. *Animal Conservation, 7*, 251-256. &lt;https://doi.org/10.1017/S1367943004001441&gt;]{#wegge_et_al_2004}&lt;br&gt;&lt;br&gt;</v>
      </c>
      <c r="L473" s="78" t="s">
        <v>4112</v>
      </c>
      <c r="M473" s="76" t="s">
        <v>4430</v>
      </c>
      <c r="N473" s="77" t="str">
        <f t="shared" si="57"/>
        <v>[Wegge, P., C. P. Pokheral, &amp; Jnawali, S. R. (2004). Effects of trapping effort and trap shyness on estimates of tiger abundance from camera trap studies. &lt;i&gt;Animal Conservation, 7&lt;/i&gt;, 251-256. &lt;a target="_blank" href="https://doi.org/10.1017/S1367943004001441"&gt;{https://doi.org/10.1017/S1367943004001441}]{#wegge_et_al_2004}&lt;br&gt;&lt;br&gt;</v>
      </c>
      <c r="O473" s="76" t="s">
        <v>2145</v>
      </c>
      <c r="P473" s="76" t="s">
        <v>1016</v>
      </c>
      <c r="Q473" s="76" t="str">
        <f t="shared" si="52"/>
        <v>{{ ref_intext_wegge_et_al_2004 }}</v>
      </c>
      <c r="R473" s="76" t="str">
        <f t="shared" si="53"/>
        <v>{{ ref_bib_wegge_et_al_2004 }}</v>
      </c>
      <c r="S473" s="76" t="str">
        <f t="shared" si="58"/>
        <v xml:space="preserve">    ref_intext_wegge_et_al_2004: "[Wegge et al., 2004](#wegge_et_al_2004)"</v>
      </c>
      <c r="T473" s="76" t="str">
        <f t="shared" si="54"/>
        <v xml:space="preserve">    ref_intext_wegge_et_al_2004: "Wegge et al., 2004"</v>
      </c>
      <c r="U473" s="76" t="str">
        <f t="shared" si="55"/>
        <v xml:space="preserve">    ref_bib_wegge_et_al_2004: "Wegge, P., C. P. Pokheral, &amp; Jnawali, S. R. (2004). Effects of trapping effort and trap shyness on estimates of tiger abundance from camera trap studies. *Animal Conservation, 7*, 251-256. &lt;https://doi.org/10.1017/S1367943004001441&gt;"</v>
      </c>
      <c r="V473" s="76"/>
    </row>
    <row r="474" spans="1:22" ht="15.75">
      <c r="A474" s="76"/>
      <c r="B474" s="90" t="b">
        <v>1</v>
      </c>
      <c r="C474" s="90" t="b">
        <v>0</v>
      </c>
      <c r="D474" s="90" t="b">
        <v>0</v>
      </c>
      <c r="E474" s="76" t="s">
        <v>2051</v>
      </c>
      <c r="F474" s="76" t="s">
        <v>2144</v>
      </c>
      <c r="G474" s="76" t="s">
        <v>2143</v>
      </c>
      <c r="H474" s="76" t="s">
        <v>2143</v>
      </c>
      <c r="I474" s="76" t="b">
        <v>1</v>
      </c>
      <c r="J474" s="78" t="s">
        <v>2142</v>
      </c>
      <c r="K474" s="77" t="str">
        <f t="shared" si="56"/>
        <v>[Welbourne, D. J., Claridge, A. W., Paul, D. J., &amp; Lambert, A. (2016). How do passive infrared triggered camera traps operate and why does it matter? Breaking down common misconceptions. *Remote Sensing in Ecology and Conservation*, 77-83. &lt;https://doi.or/10.1002/rse2.20&gt;]{#welbourne_et_al_2016}&lt;br&gt;&lt;br&gt;</v>
      </c>
      <c r="L474" s="78" t="s">
        <v>4112</v>
      </c>
      <c r="M474" s="76" t="s">
        <v>4431</v>
      </c>
      <c r="N474" s="77" t="str">
        <f t="shared" si="57"/>
        <v>[Welbourne, D. J., Claridge, A. W., Paul, D. J., &amp; Lambert, A. (2016). How do passive infrared triggered camera traps operate and why does it matter? Breaking down common misconceptions. &lt;i&gt;Remote Sensing in Ecology and Conservation&lt;/i&gt;, 77-83. &lt;a target="_blank" href="https://doi.or/10.1002/rse2.20"&gt;{https://doi.or/10.1002/rse2.20}]{#welbourne_et_al_2016}&lt;br&gt;&lt;br&gt;</v>
      </c>
      <c r="O474" s="76" t="s">
        <v>2141</v>
      </c>
      <c r="P474" s="76" t="s">
        <v>1016</v>
      </c>
      <c r="Q474" s="76" t="str">
        <f t="shared" si="52"/>
        <v>{{ ref_intext_welbourne_et_al_2016 }}</v>
      </c>
      <c r="R474" s="76" t="str">
        <f t="shared" si="53"/>
        <v>{{ ref_bib_welbourne_et_al_2016 }}</v>
      </c>
      <c r="S474" s="76" t="str">
        <f t="shared" si="58"/>
        <v xml:space="preserve">    ref_intext_welbourne_et_al_2016: "[Welbourne et al., 2016](#welbourne_et_al_2016)"</v>
      </c>
      <c r="T474" s="76" t="str">
        <f t="shared" si="54"/>
        <v xml:space="preserve">    ref_intext_welbourne_et_al_2016: "Welbourne et al., 2016"</v>
      </c>
      <c r="U474" s="76" t="str">
        <f t="shared" si="55"/>
        <v xml:space="preserve">    ref_bib_welbourne_et_al_2016: "Welbourne, D. J., Claridge, A. W., Paul, D. J., &amp; Lambert, A. (2016). How do passive infrared triggered camera traps operate and why does it matter? Breaking down common misconceptions. *Remote Sensing in Ecology and Conservation*, 77-83. &lt;https://doi.or/10.1002/rse2.20&gt;"</v>
      </c>
      <c r="V474" s="76"/>
    </row>
    <row r="475" spans="1:22" ht="15.75">
      <c r="A475" s="76"/>
      <c r="B475" s="90" t="b">
        <v>1</v>
      </c>
      <c r="C475" s="90" t="b">
        <v>0</v>
      </c>
      <c r="D475" s="90" t="s">
        <v>2140</v>
      </c>
      <c r="E475" s="76" t="s">
        <v>2051</v>
      </c>
      <c r="F475" s="76" t="s">
        <v>2139</v>
      </c>
      <c r="G475" s="76" t="s">
        <v>2138</v>
      </c>
      <c r="H475" s="76" t="s">
        <v>2138</v>
      </c>
      <c r="I475" s="76" t="b">
        <v>1</v>
      </c>
      <c r="J475" s="78" t="s">
        <v>2137</v>
      </c>
      <c r="K475" s="77" t="str">
        <f t="shared" si="56"/>
        <v>[Wellington, K., Bottom, C., Merrill, C., &amp; Litvaitis, J. A. (2014). Identifying performance differences among trail cameras used to monitor forest mammals. *Wildlife Society Bulletin, 38*(3), 634-638. &lt;https://doi.org/10.1002/wsb.425&gt;]{#wellington_et_al_2014}&lt;br&gt;&lt;br&gt;</v>
      </c>
      <c r="L475" s="78" t="s">
        <v>4112</v>
      </c>
      <c r="M475" s="76" t="s">
        <v>4432</v>
      </c>
      <c r="N475" s="77" t="str">
        <f t="shared" si="57"/>
        <v>[Wellington, K., Bottom, C., Merrill, C., &amp; Litvaitis, J. A. (2014). Identifying performance differences among trail cameras used to monitor forest mammals. &lt;i&gt;Wildlife Society Bulletin, 38&lt;/i&gt;(3), 634-638. &lt;a target="_blank" href="https://doi.org/10.1002/wsb.425"&gt;{https://doi.org/10.1002/wsb.425}]{#wellington_et_al_2014}&lt;br&gt;&lt;br&gt;</v>
      </c>
      <c r="O475" s="76" t="s">
        <v>2136</v>
      </c>
      <c r="P475" s="76" t="s">
        <v>1016</v>
      </c>
      <c r="Q475" s="76" t="str">
        <f t="shared" si="52"/>
        <v>{{ ref_intext_wellington_et_al_2014 }}</v>
      </c>
      <c r="R475" s="76" t="str">
        <f t="shared" si="53"/>
        <v>{{ ref_bib_wellington_et_al_2014 }}</v>
      </c>
      <c r="S475" s="76" t="str">
        <f t="shared" si="58"/>
        <v xml:space="preserve">    ref_intext_wellington_et_al_2014: "[Wellington et al., 2014](#wellington_et_al_2014)"</v>
      </c>
      <c r="T475" s="76" t="str">
        <f t="shared" si="54"/>
        <v xml:space="preserve">    ref_intext_wellington_et_al_2014: "Wellington et al., 2014"</v>
      </c>
      <c r="U475" s="76" t="str">
        <f t="shared" si="55"/>
        <v xml:space="preserve">    ref_bib_wellington_et_al_2014: "Wellington, K., Bottom, C., Merrill, C., &amp; Litvaitis, J. A. (2014). Identifying performance differences among trail cameras used to monitor forest mammals. *Wildlife Society Bulletin, 38*(3), 634-638. &lt;https://doi.org/10.1002/wsb.425&gt;"</v>
      </c>
      <c r="V475" s="76"/>
    </row>
    <row r="476" spans="1:22" ht="15.75">
      <c r="A476" s="76"/>
      <c r="B476" s="90" t="b">
        <v>0</v>
      </c>
      <c r="C476" s="90" t="b">
        <v>0</v>
      </c>
      <c r="D476" s="90" t="b">
        <v>1</v>
      </c>
      <c r="E476" s="76" t="s">
        <v>2051</v>
      </c>
      <c r="F476" s="76" t="s">
        <v>2135</v>
      </c>
      <c r="G476" s="76" t="s">
        <v>2134</v>
      </c>
      <c r="H476" s="76" t="s">
        <v>2134</v>
      </c>
      <c r="I476" s="76" t="b">
        <v>1</v>
      </c>
      <c r="J476" s="78" t="s">
        <v>2133</v>
      </c>
      <c r="K476" s="77" t="str">
        <f t="shared" si="56"/>
        <v>[Welsh, A. H., Cunningham, R. B., &amp; Chambers, R. L. (2000). Methodology for estimating the abundance of rare animals: Seabird nesting on North East Herald Cay. *Biometrics, 56*(1), 22-30. &lt;https://doi.org/10.1111/j.0006-341X.2000.00022.x&gt;]{#welsh_et_al_2000}&lt;br&gt;&lt;br&gt;</v>
      </c>
      <c r="L476" s="78" t="s">
        <v>4112</v>
      </c>
      <c r="M476" s="76" t="s">
        <v>4433</v>
      </c>
      <c r="N476" s="77" t="str">
        <f t="shared" si="57"/>
        <v>[Welsh, A. H., Cunningham, R. B., &amp; Chambers, R. L. (2000). Methodology for estimating the abundance of rare animals: Seabird nesting on North East Herald Cay. &lt;i&gt;Biometrics, 56&lt;/i&gt;(1), 22-30. &lt;a target="_blank" href="https://doi.org/10.1111/j.0006-341X.2000.00022.x"&gt;{https://doi.org/10.1111/j.0006-341X.2000.00022.x}]{#welsh_et_al_2000}&lt;br&gt;&lt;br&gt;</v>
      </c>
      <c r="O476" s="76" t="s">
        <v>2132</v>
      </c>
      <c r="P476" s="76" t="s">
        <v>1016</v>
      </c>
      <c r="Q476" s="76" t="str">
        <f t="shared" si="52"/>
        <v>{{ ref_intext_welsh_et_al_2000 }}</v>
      </c>
      <c r="R476" s="76" t="str">
        <f t="shared" si="53"/>
        <v>{{ ref_bib_welsh_et_al_2000 }}</v>
      </c>
      <c r="S476" s="76" t="str">
        <f t="shared" si="58"/>
        <v xml:space="preserve">    ref_intext_welsh_et_al_2000: "[Welsh et al., 2000](#welsh_et_al_2000)"</v>
      </c>
      <c r="T476" s="76" t="str">
        <f t="shared" si="54"/>
        <v xml:space="preserve">    ref_intext_welsh_et_al_2000: "Welsh et al., 2000"</v>
      </c>
      <c r="U476" s="76" t="str">
        <f t="shared" si="55"/>
        <v xml:space="preserve">    ref_bib_welsh_et_al_2000: "Welsh, A. H., Cunningham, R. B., &amp; Chambers, R. L. (2000). Methodology for estimating the abundance of rare animals: Seabird nesting on North East Herald Cay. *Biometrics, 56*(1), 22-30. &lt;https://doi.org/10.1111/j.0006-341X.2000.00022.x&gt;"</v>
      </c>
      <c r="V476" s="76"/>
    </row>
    <row r="477" spans="1:22" ht="15.75">
      <c r="A477" s="76"/>
      <c r="B477" s="90" t="b">
        <v>1</v>
      </c>
      <c r="C477" s="90" t="b">
        <v>0</v>
      </c>
      <c r="D477" s="90" t="b">
        <v>0</v>
      </c>
      <c r="E477" s="76" t="s">
        <v>2051</v>
      </c>
      <c r="F477" s="76" t="s">
        <v>2131</v>
      </c>
      <c r="G477" s="76" t="s">
        <v>2130</v>
      </c>
      <c r="H477" s="76" t="s">
        <v>2130</v>
      </c>
      <c r="I477" s="76" t="b">
        <v>1</v>
      </c>
      <c r="J477" s="78" t="s">
        <v>2129</v>
      </c>
      <c r="K477" s="77" t="str">
        <f t="shared" si="56"/>
        <v>[Whittington, J., Hebblewhite, M., Chandler, R. B., &amp; Lentini, P. (2018). Generalized spatial mark-resight models with an application to grizzly bears. *Journal of Applied Ecology, 55*(1), 157-168. &lt;https://doi.org/10.1111/1365-2664.12954&gt;]{#whittington_et_al_2018}&lt;br&gt;&lt;br&gt;</v>
      </c>
      <c r="L477" s="78" t="s">
        <v>4112</v>
      </c>
      <c r="M477" s="76" t="s">
        <v>4434</v>
      </c>
      <c r="N477" s="77" t="str">
        <f t="shared" si="57"/>
        <v>[Whittington, J., Hebblewhite, M., Chandler, R. B., &amp; Lentini, P. (2018). Generalized spatial mark-resight models with an application to grizzly bears. &lt;i&gt;Journal of Applied Ecology, 55&lt;/i&gt;(1), 157-168. &lt;a target="_blank" href="https://doi.org/10.1111/1365-2664.12954"&gt;{https://doi.org/10.1111/1365-2664.12954}]{#whittington_et_al_2018}&lt;br&gt;&lt;br&gt;</v>
      </c>
      <c r="O477" s="76" t="s">
        <v>2128</v>
      </c>
      <c r="P477" s="76" t="s">
        <v>1016</v>
      </c>
      <c r="Q477" s="76" t="str">
        <f t="shared" si="52"/>
        <v>{{ ref_intext_whittington_et_al_2018 }}</v>
      </c>
      <c r="R477" s="76" t="str">
        <f t="shared" si="53"/>
        <v>{{ ref_bib_whittington_et_al_2018 }}</v>
      </c>
      <c r="S477" s="76" t="str">
        <f t="shared" si="58"/>
        <v xml:space="preserve">    ref_intext_whittington_et_al_2018: "[Whittington et al., 2018](#whittington_et_al_2018)"</v>
      </c>
      <c r="T477" s="76" t="str">
        <f t="shared" si="54"/>
        <v xml:space="preserve">    ref_intext_whittington_et_al_2018: "Whittington et al., 2018"</v>
      </c>
      <c r="U477" s="76" t="str">
        <f t="shared" si="55"/>
        <v xml:space="preserve">    ref_bib_whittington_et_al_2018: "Whittington, J., Hebblewhite, M., Chandler, R. B., &amp; Lentini, P. (2018). Generalized spatial mark-resight models with an application to grizzly bears. *Journal of Applied Ecology, 55*(1), 157-168. &lt;https://doi.org/10.1111/1365-2664.12954&gt;"</v>
      </c>
      <c r="V477" s="76"/>
    </row>
    <row r="478" spans="1:22" ht="15.75">
      <c r="A478" s="76"/>
      <c r="B478" s="90" t="b">
        <v>0</v>
      </c>
      <c r="C478" s="90" t="b">
        <v>1</v>
      </c>
      <c r="D478" s="90" t="b">
        <v>0</v>
      </c>
      <c r="E478" s="76" t="s">
        <v>2051</v>
      </c>
      <c r="F478" s="76" t="s">
        <v>2127</v>
      </c>
      <c r="G478" s="76" t="s">
        <v>2126</v>
      </c>
      <c r="H478" s="76" t="s">
        <v>2125</v>
      </c>
      <c r="I478" s="76" t="b">
        <v>1</v>
      </c>
      <c r="J478" s="78" t="s">
        <v>2124</v>
      </c>
      <c r="K478" s="77" t="str">
        <f t="shared" si="56"/>
        <v>[Whittington, J., Low, P., &amp; Hunt, B. (2019). Temporal road closures improve habitat quality for wildlife. *Scientific Reports, 9* (1), 3772. &lt;https://www.nature.com/articles/s41598-019-40581-y&gt;]{#whittington_et_al_2019}&lt;br&gt;&lt;br&gt;</v>
      </c>
      <c r="L478" s="78" t="s">
        <v>4112</v>
      </c>
      <c r="M478" s="76" t="s">
        <v>4435</v>
      </c>
      <c r="N478" s="77" t="str">
        <f t="shared" si="57"/>
        <v>[Whittington, J., Low, P., &amp; Hunt, B. (2019). Temporal road closures improve habitat quality for wildlife. &lt;i&gt;Scientific Reports, 9&lt;/i&gt;(1), 3772. &lt;a target="_blank" href="https://www.nature.com/articles/s41598-019-40581-y"&gt;{https://www.nature.com/articles/s41598-019-40581-y}]{#whittington_et_al_2019}&lt;br&gt;&lt;br&gt;</v>
      </c>
      <c r="O478" s="76" t="s">
        <v>2123</v>
      </c>
      <c r="P478" s="76" t="s">
        <v>1016</v>
      </c>
      <c r="Q478" s="76" t="str">
        <f t="shared" si="52"/>
        <v>{{ ref_intext_whittington_et_al_2019 }}</v>
      </c>
      <c r="R478" s="76" t="str">
        <f t="shared" si="53"/>
        <v>{{ ref_bib_whittington_et_al_2019 }}</v>
      </c>
      <c r="S478" s="76" t="str">
        <f t="shared" si="58"/>
        <v xml:space="preserve">    ref_intext_whittington_et_al_2019: "[Whittington et al., 2019](#whittington_et_al_2019)"</v>
      </c>
      <c r="T478" s="76" t="str">
        <f t="shared" si="54"/>
        <v xml:space="preserve">    ref_intext_whittington_et_al_2019: "Whittington et al., 2019"</v>
      </c>
      <c r="U478" s="76" t="str">
        <f t="shared" si="55"/>
        <v xml:space="preserve">    ref_bib_whittington_et_al_2019: "Whittington, J., Low, P., &amp; Hunt, B. (2019). Temporal road closures improve habitat quality for wildlife. *Scientific Reports, 9* (1), 3772. &lt;https://www.nature.com/articles/s41598-019-40581-y&gt;"</v>
      </c>
      <c r="V478" s="76"/>
    </row>
    <row r="479" spans="1:22" ht="15.75">
      <c r="A479" s="76"/>
      <c r="B479" s="90" t="b">
        <v>1</v>
      </c>
      <c r="C479" s="90" t="b">
        <v>0</v>
      </c>
      <c r="D479" s="90" t="b">
        <v>0</v>
      </c>
      <c r="E479" s="76" t="s">
        <v>1016</v>
      </c>
      <c r="F479" s="76" t="s">
        <v>2122</v>
      </c>
      <c r="G479" s="76" t="s">
        <v>2121</v>
      </c>
      <c r="H479" s="76" t="s">
        <v>2121</v>
      </c>
      <c r="I479" s="76" t="b">
        <v>1</v>
      </c>
      <c r="J479" s="78" t="s">
        <v>2120</v>
      </c>
      <c r="K479" s="77" t="str">
        <f t="shared" si="56"/>
        <v>[WildCAM Network (2019). *WildCAM Network Camera Trapping Best Practices Literature Synthesis.* &lt;https://wildcams.ca/site/assets/files/1390/wildcam_network_camera_trapping_best_practices_literature_synthesis.pdf&gt;]{#wildcam_network_2019}&lt;br&gt;&lt;br&gt;</v>
      </c>
      <c r="L479" s="78" t="s">
        <v>4112</v>
      </c>
      <c r="M479" s="76" t="s">
        <v>4436</v>
      </c>
      <c r="N479" s="77" t="str">
        <f t="shared" si="57"/>
        <v>[WildCAM Network (2019). &lt;i&gt;WildCAM Network Camera Trapping Best Practices Literature Synthesis.&lt;/i&gt; &lt;a target="_blank" href="https://wildcams.ca/site/assets/files/1390/wildcam_network_camera_trapping_best_practices_literature_synthesis.pdf"&gt;{https://wildcams.ca/site/assets/files/1390/wildcam_network_camera_trapping_best_practices_literature_synthesis.pdf}]{#wildcam_network_2019}&lt;br&gt;&lt;br&gt;</v>
      </c>
      <c r="O479" s="76" t="s">
        <v>2119</v>
      </c>
      <c r="P479" s="76" t="s">
        <v>1016</v>
      </c>
      <c r="Q479" s="76" t="str">
        <f t="shared" si="52"/>
        <v>{{ ref_intext_wildcam_network_2019 }}</v>
      </c>
      <c r="R479" s="76" t="str">
        <f t="shared" si="53"/>
        <v>{{ ref_bib_wildcam_network_2019 }}</v>
      </c>
      <c r="S479" s="76" t="str">
        <f t="shared" si="58"/>
        <v xml:space="preserve">    ref_intext_wildcam_network_2019: "[WildCAM Network, 2019](#wildcam_network_2019)"</v>
      </c>
      <c r="T479" s="76" t="str">
        <f t="shared" si="54"/>
        <v xml:space="preserve">    ref_intext_wildcam_network_2019: "WildCAM Network, 2019"</v>
      </c>
      <c r="U479" s="76" t="str">
        <f t="shared" si="55"/>
        <v xml:space="preserve">    ref_bib_wildcam_network_2019: "WildCAM Network (2019). *WildCAM Network Camera Trapping Best Practices Literature Synthesis.* &lt;https://wildcams.ca/site/assets/files/1390/wildcam_network_camera_trapping_best_practices_literature_synthesis.pdf&gt;"</v>
      </c>
      <c r="V479" s="76"/>
    </row>
    <row r="480" spans="1:22" ht="15.75">
      <c r="A480" s="76"/>
      <c r="B480" s="90" t="b">
        <v>1</v>
      </c>
      <c r="C480" s="90" t="b">
        <v>0</v>
      </c>
      <c r="D480" s="90" t="b">
        <v>0</v>
      </c>
      <c r="E480" s="76" t="s">
        <v>2097</v>
      </c>
      <c r="F480" s="76" t="s">
        <v>2118</v>
      </c>
      <c r="G480" s="76" t="s">
        <v>2117</v>
      </c>
      <c r="H480" s="76" t="s">
        <v>2117</v>
      </c>
      <c r="I480" s="76" t="b">
        <v>1</v>
      </c>
      <c r="J480" s="78" t="s">
        <v>2116</v>
      </c>
      <c r="K480" s="77" t="str">
        <f t="shared" si="56"/>
        <v>[WildCo Lab (2020). *WildCo_Image_Renamer.* &lt;https://github.com/WildCoLab/WildCo_Image_Renamer&gt;]{#wildco_2020}&lt;br&gt;&lt;br&gt;</v>
      </c>
      <c r="L480" s="78" t="s">
        <v>4112</v>
      </c>
      <c r="M480" s="76" t="s">
        <v>4437</v>
      </c>
      <c r="N480" s="77" t="str">
        <f t="shared" si="57"/>
        <v>[WildCo Lab (2020). &lt;i&gt;WildCo_Image_Renamer.&lt;/i&gt; &lt;a target="_blank" href="https://github.com/WildCoLab/WildCo_Image_Renamer"&gt;{https://github.com/WildCoLab/WildCo_Image_Renamer}]{#wildco_2020}&lt;br&gt;&lt;br&gt;</v>
      </c>
      <c r="O480" s="76" t="s">
        <v>2115</v>
      </c>
      <c r="P480" s="76" t="s">
        <v>1016</v>
      </c>
      <c r="Q480" s="76" t="str">
        <f t="shared" si="52"/>
        <v>{{ ref_intext_wildco_2020 }}</v>
      </c>
      <c r="R480" s="76" t="str">
        <f t="shared" si="53"/>
        <v>{{ ref_bib_wildco_2020 }}</v>
      </c>
      <c r="S480" s="76" t="str">
        <f t="shared" si="58"/>
        <v xml:space="preserve">    ref_intext_wildco_2020: "[WildCo Lab, 2020](#wildco_2020)"</v>
      </c>
      <c r="T480" s="76" t="str">
        <f t="shared" si="54"/>
        <v xml:space="preserve">    ref_intext_wildco_2020: "WildCo Lab, 2020"</v>
      </c>
      <c r="U480" s="76" t="str">
        <f t="shared" si="55"/>
        <v xml:space="preserve">    ref_bib_wildco_2020: "WildCo Lab (2020). *WildCo_Image_Renamer.* &lt;https://github.com/WildCoLab/WildCo_Image_Renamer&gt;"</v>
      </c>
      <c r="V480" s="76"/>
    </row>
    <row r="481" spans="1:22" ht="15.75">
      <c r="A481" s="76"/>
      <c r="B481" s="90" t="b">
        <v>1</v>
      </c>
      <c r="C481" s="90" t="b">
        <v>0</v>
      </c>
      <c r="D481" s="90" t="b">
        <v>0</v>
      </c>
      <c r="E481" s="76" t="s">
        <v>2097</v>
      </c>
      <c r="F481" s="76" t="s">
        <v>2114</v>
      </c>
      <c r="G481" s="76" t="s">
        <v>2113</v>
      </c>
      <c r="H481" s="76" t="s">
        <v>2113</v>
      </c>
      <c r="I481" s="76" t="b">
        <v>1</v>
      </c>
      <c r="J481" s="78" t="s">
        <v>2112</v>
      </c>
      <c r="K481" s="77" t="str">
        <f t="shared" si="56"/>
        <v>[WildCo Lab (2021a). *WildCo-FaceBlur.* &lt;https://github.com/WildCoLab/WildCo_Face_Blur&gt;]{#wildco_lab_2021a}&lt;br&gt;&lt;br&gt;</v>
      </c>
      <c r="L481" s="78" t="s">
        <v>4112</v>
      </c>
      <c r="M481" s="76" t="s">
        <v>4438</v>
      </c>
      <c r="N481" s="77" t="str">
        <f t="shared" si="57"/>
        <v>[WildCo Lab (2021a). &lt;i&gt;WildCo-FaceBlur.&lt;/i&gt; &lt;a target="_blank" href="https://github.com/WildCoLab/WildCo_Face_Blur"&gt;{https://github.com/WildCoLab/WildCo_Face_Blur}]{#wildco_lab_2021a}&lt;br&gt;&lt;br&gt;</v>
      </c>
      <c r="O481" s="76" t="s">
        <v>2111</v>
      </c>
      <c r="P481" s="76" t="s">
        <v>1016</v>
      </c>
      <c r="Q481" s="76" t="str">
        <f t="shared" si="52"/>
        <v>{{ ref_intext_wildco_lab_2021a }}</v>
      </c>
      <c r="R481" s="76" t="str">
        <f t="shared" si="53"/>
        <v>{{ ref_bib_wildco_lab_2021a }}</v>
      </c>
      <c r="S481" s="76" t="str">
        <f t="shared" si="58"/>
        <v xml:space="preserve">    ref_intext_wildco_lab_2021a: "[WildCo Lab, 2021a](#wildco_lab_2021a)"</v>
      </c>
      <c r="T481" s="76" t="str">
        <f t="shared" si="54"/>
        <v xml:space="preserve">    ref_intext_wildco_lab_2021a: "WildCo Lab, 2021a"</v>
      </c>
      <c r="U481" s="76" t="str">
        <f t="shared" si="55"/>
        <v xml:space="preserve">    ref_bib_wildco_lab_2021a: "WildCo Lab (2021a). *WildCo-FaceBlur.* &lt;https://github.com/WildCoLab/WildCo_Face_Blur&gt;"</v>
      </c>
      <c r="V481" s="76"/>
    </row>
    <row r="482" spans="1:22" ht="15.75">
      <c r="A482" s="76"/>
      <c r="B482" s="90" t="b">
        <v>1</v>
      </c>
      <c r="C482" s="90" t="b">
        <v>0</v>
      </c>
      <c r="D482" s="90" t="b">
        <v>0</v>
      </c>
      <c r="E482" s="76" t="s">
        <v>2097</v>
      </c>
      <c r="F482" s="76" t="s">
        <v>2110</v>
      </c>
      <c r="G482" s="76" t="s">
        <v>2109</v>
      </c>
      <c r="H482" s="76" t="s">
        <v>2109</v>
      </c>
      <c r="I482" s="76" t="b">
        <v>1</v>
      </c>
      <c r="J482" s="78" t="s">
        <v>2108</v>
      </c>
      <c r="K482" s="77" t="str">
        <f t="shared" si="56"/>
        <v>[WildCo Lab (2021b). *WildCo: Reproducible camera trap data exploration and analysis examples in R*. University of British Columbia. &lt;https://bookdown.org/c_w_beirne/wildCo-Data-Analysis/#what-this-guide-is&gt;]{#wildco_lab_2021b}&lt;br&gt;&lt;br&gt;</v>
      </c>
      <c r="L482" s="78" t="s">
        <v>4112</v>
      </c>
      <c r="M482" s="76" t="s">
        <v>4439</v>
      </c>
      <c r="N482" s="77" t="str">
        <f t="shared" si="57"/>
        <v>[WildCo Lab (2021b). &lt;i&gt;WildCo: Reproducible camera trap data exploration and analysis examples in R&lt;/i&gt;. University of British Columbia. &lt;a target="_blank" href="https://bookdown.org/c_w_beirne/wildCo-Data-Analysis/#what-this-guide-is"&gt;{https://bookdown.org/c_w_beirne/wildCo-Data-Analysis/#what-this-guide-is}]{#wildco_lab_2021b}&lt;br&gt;&lt;br&gt;</v>
      </c>
      <c r="O482" s="76" t="s">
        <v>2107</v>
      </c>
      <c r="P482" s="76" t="s">
        <v>1016</v>
      </c>
      <c r="Q482" s="76" t="str">
        <f t="shared" si="52"/>
        <v>{{ ref_intext_wildco_lab_2021b }}</v>
      </c>
      <c r="R482" s="76" t="str">
        <f t="shared" si="53"/>
        <v>{{ ref_bib_wildco_lab_2021b }}</v>
      </c>
      <c r="S482" s="76" t="str">
        <f t="shared" si="58"/>
        <v xml:space="preserve">    ref_intext_wildco_lab_2021b: "[WildCo Lab, 2021b](#wildco_lab_2021b)"</v>
      </c>
      <c r="T482" s="76" t="str">
        <f t="shared" si="54"/>
        <v xml:space="preserve">    ref_intext_wildco_lab_2021b: "WildCo Lab, 2021b"</v>
      </c>
      <c r="U482" s="76" t="str">
        <f t="shared" si="55"/>
        <v xml:space="preserve">    ref_bib_wildco_lab_2021b: "WildCo Lab (2021b). *WildCo: Reproducible camera trap data exploration and analysis examples in R*. University of British Columbia. &lt;https://bookdown.org/c_w_beirne/wildCo-Data-Analysis/#what-this-guide-is&gt;"</v>
      </c>
      <c r="V482" s="76"/>
    </row>
    <row r="483" spans="1:22" ht="15.75">
      <c r="A483" s="76"/>
      <c r="B483" s="90" t="b">
        <v>1</v>
      </c>
      <c r="C483" s="90" t="b">
        <v>0</v>
      </c>
      <c r="D483" s="90" t="b">
        <v>0</v>
      </c>
      <c r="E483" s="76" t="s">
        <v>2097</v>
      </c>
      <c r="F483" s="76" t="s">
        <v>2106</v>
      </c>
      <c r="G483" s="76" t="s">
        <v>2105</v>
      </c>
      <c r="H483" s="76" t="s">
        <v>2105</v>
      </c>
      <c r="I483" s="76" t="b">
        <v>1</v>
      </c>
      <c r="J483" s="78" t="s">
        <v>2104</v>
      </c>
      <c r="K483" s="77" t="str">
        <f t="shared" si="56"/>
        <v>[WildCo Lab (2021c). *Chapter 11 Occupancy*. &lt;https://bookdown.org/c_w_beirne/wildCo-Data-Analysis/occupancy.html&gt;]{#wildco_lab_2021c}&lt;br&gt;&lt;br&gt;</v>
      </c>
      <c r="L483" s="78" t="s">
        <v>4112</v>
      </c>
      <c r="M483" s="76" t="s">
        <v>4440</v>
      </c>
      <c r="N483" s="77" t="str">
        <f t="shared" si="57"/>
        <v>[WildCo Lab (2021c). &lt;i&gt;Chapter 11 Occupancy&lt;/i&gt;. &lt;a target="_blank" href="https://bookdown.org/c_w_beirne/wildCo-Data-Analysis/occupancy.html"&gt;{https://bookdown.org/c_w_beirne/wildCo-Data-Analysis/occupancy.html}]{#wildco_lab_2021c}&lt;br&gt;&lt;br&gt;</v>
      </c>
      <c r="O483" s="76" t="s">
        <v>2103</v>
      </c>
      <c r="P483" s="76" t="s">
        <v>1016</v>
      </c>
      <c r="Q483" s="76" t="str">
        <f t="shared" si="52"/>
        <v>{{ ref_intext_wildco_lab_2021c }}</v>
      </c>
      <c r="R483" s="76" t="str">
        <f t="shared" si="53"/>
        <v>{{ ref_bib_wildco_lab_2021c }}</v>
      </c>
      <c r="S483" s="76" t="str">
        <f t="shared" si="58"/>
        <v xml:space="preserve">    ref_intext_wildco_lab_2021c: "[WildCo Lab, 2021c](#wildco_lab_2021c)"</v>
      </c>
      <c r="T483" s="76" t="str">
        <f t="shared" si="54"/>
        <v xml:space="preserve">    ref_intext_wildco_lab_2021c: "WildCo Lab, 2021c"</v>
      </c>
      <c r="U483" s="76" t="str">
        <f t="shared" si="55"/>
        <v xml:space="preserve">    ref_bib_wildco_lab_2021c: "WildCo Lab (2021c). *Chapter 11 Occupancy*. &lt;https://bookdown.org/c_w_beirne/wildCo-Data-Analysis/occupancy.html&gt;"</v>
      </c>
      <c r="V483" s="76"/>
    </row>
    <row r="484" spans="1:22" ht="15.75">
      <c r="A484" s="76"/>
      <c r="B484" s="90"/>
      <c r="C484" s="90"/>
      <c r="D484" s="90"/>
      <c r="E484" s="76" t="s">
        <v>2051</v>
      </c>
      <c r="F484" s="76" t="s">
        <v>4631</v>
      </c>
      <c r="G484" s="76" t="s">
        <v>4629</v>
      </c>
      <c r="H484" s="76" t="s">
        <v>2100</v>
      </c>
      <c r="I484" s="76" t="b">
        <v>1</v>
      </c>
      <c r="J484" s="79" t="s">
        <v>4628</v>
      </c>
      <c r="K484" s="77" t="str">
        <f t="shared" si="56"/>
        <v>[WildCo Lab (2021e). *Chapter 14 Behavior*. &lt;https://bookdown.org/c_w_beirne/wildCo-Data-Analysis/behavior.html&gt;]{#wildco_lab_2021e}&lt;br&gt;&lt;br&gt;</v>
      </c>
      <c r="L484" s="78" t="s">
        <v>4112</v>
      </c>
      <c r="M484" s="76" t="s">
        <v>4630</v>
      </c>
      <c r="N484" s="77" t="str">
        <f t="shared" si="57"/>
        <v>[WildCo Lab (2021e). &lt;i&gt;Chapter 14 Behavior&lt;/i&gt;. &lt;a target="_blank" href="https://bookdown.org/c_w_beirne/wildCo-Data-Analysis/behavior.html"&gt;{https://bookdown.org/c_w_beirne/wildCo-Data-Analysis/behavior.html}]{#wildco_lab_2021e}&lt;br&gt;&lt;br&gt;</v>
      </c>
      <c r="O484" s="76" t="s">
        <v>2102</v>
      </c>
      <c r="P484" s="76" t="s">
        <v>1016</v>
      </c>
      <c r="Q484" s="76" t="str">
        <f t="shared" si="52"/>
        <v>{{ ref_intext_wildco_lab_2021e }}</v>
      </c>
      <c r="R484" s="76" t="str">
        <f t="shared" si="53"/>
        <v>{{ ref_bib_wildco_lab_2021e }}</v>
      </c>
      <c r="S484" s="76" t="str">
        <f t="shared" si="58"/>
        <v xml:space="preserve">    ref_intext_wildco_lab_2021e: "[WildCo Lab, 2021e](#wildco_lab_2021e)"</v>
      </c>
      <c r="T484" s="76" t="str">
        <f t="shared" si="54"/>
        <v xml:space="preserve">    ref_intext_wildco_lab_2021e: "WildCo Lab, 2021e"</v>
      </c>
      <c r="U484" s="76" t="str">
        <f t="shared" si="55"/>
        <v xml:space="preserve">    ref_bib_wildco_lab_2021e: "WildCo Lab (2021e). *Chapter 14 Behavior*. &lt;https://bookdown.org/c_w_beirne/wildCo-Data-Analysis/behavior.html&gt;"</v>
      </c>
      <c r="V484" s="76"/>
    </row>
    <row r="485" spans="1:22" ht="15.75">
      <c r="A485" s="76"/>
      <c r="B485" s="90"/>
      <c r="C485" s="90"/>
      <c r="D485" s="90"/>
      <c r="E485" s="76" t="s">
        <v>2051</v>
      </c>
      <c r="F485" s="77" t="s">
        <v>2101</v>
      </c>
      <c r="G485" s="76" t="s">
        <v>2100</v>
      </c>
      <c r="H485" s="76" t="s">
        <v>2100</v>
      </c>
      <c r="I485" s="76" t="b">
        <v>1</v>
      </c>
      <c r="J485" s="79" t="s">
        <v>2099</v>
      </c>
      <c r="K485" s="77" t="str">
        <f t="shared" si="56"/>
        <v>[WildCo Lab (2021d). *Chapter 12 Activity*. &lt;https://bookdown.org/c_w_beirne/wildCo-Data-Analysis/activity.html&gt;]{#wildco_lab_2021d}&lt;br&gt;&lt;br&gt;</v>
      </c>
      <c r="L485" s="78" t="s">
        <v>4112</v>
      </c>
      <c r="M485" s="76" t="s">
        <v>4441</v>
      </c>
      <c r="N485" s="77" t="str">
        <f t="shared" si="57"/>
        <v>[WildCo Lab (2021d). &lt;i&gt;Chapter 12 Activity&lt;/i&gt;. &lt;a target="_blank" href="https://bookdown.org/c_w_beirne/wildCo-Data-Analysis/activity.html"&gt;{https://bookdown.org/c_w_beirne/wildCo-Data-Analysis/activity.html}]{#wildco_lab_2021d}&lt;br&gt;&lt;br&gt;</v>
      </c>
      <c r="O485" s="76" t="s">
        <v>2098</v>
      </c>
      <c r="P485" s="76" t="s">
        <v>1016</v>
      </c>
      <c r="Q485" s="76" t="str">
        <f t="shared" si="52"/>
        <v>{{ ref_intext_wildco_lab_2021d }}</v>
      </c>
      <c r="R485" s="76" t="str">
        <f t="shared" si="53"/>
        <v>{{ ref_bib_wildco_lab_2021d }}</v>
      </c>
      <c r="S485" s="76" t="str">
        <f t="shared" si="58"/>
        <v xml:space="preserve">    ref_intext_wildco_lab_2021d: "[WildCo Lab, 2021d](#wildco_lab_2021d)"</v>
      </c>
      <c r="T485" s="76" t="str">
        <f t="shared" si="54"/>
        <v xml:space="preserve">    ref_intext_wildco_lab_2021d: "WildCo Lab, 2021d"</v>
      </c>
      <c r="U485" s="76" t="str">
        <f t="shared" si="55"/>
        <v xml:space="preserve">    ref_bib_wildco_lab_2021d: "WildCo Lab (2021d). *Chapter 12 Activity*. &lt;https://bookdown.org/c_w_beirne/wildCo-Data-Analysis/activity.html&gt;"</v>
      </c>
      <c r="V485" s="76"/>
    </row>
    <row r="486" spans="1:22" ht="15.75">
      <c r="A486" s="76"/>
      <c r="B486" s="90"/>
      <c r="C486" s="90"/>
      <c r="D486" s="90"/>
      <c r="E486" s="76" t="s">
        <v>2086</v>
      </c>
      <c r="F486" s="76" t="s">
        <v>2085</v>
      </c>
      <c r="G486" s="76" t="s">
        <v>2084</v>
      </c>
      <c r="H486" s="76" t="s">
        <v>2083</v>
      </c>
      <c r="I486" s="76" t="b">
        <v>1</v>
      </c>
      <c r="J486" s="78" t="s">
        <v>2082</v>
      </c>
      <c r="K486" s="77" t="str">
        <f t="shared" si="56"/>
        <v>[Williams, B. K., Nichols, J. D., &amp; Conroy, M. J. (2002). *Analysis and Management of Animal Populations: Modeling, Estimation, and Decision Making*. Book, Whole. San Diego: Academic Press. &lt;https://go.exlibris.link/qSfqP9dC&gt;]{#williams_et_al_2002}&lt;br&gt;&lt;br&gt;</v>
      </c>
      <c r="L486" s="78" t="s">
        <v>4112</v>
      </c>
      <c r="M486" s="76" t="s">
        <v>4442</v>
      </c>
      <c r="N486" s="77" t="str">
        <f t="shared" si="57"/>
        <v>[Williams, B. K., Nichols, J. D., &amp; Conroy, M. J. (2002). &lt;i&gt;Analysis and Management of Animal Populations: Modeling, Estimation, and Decision Making&lt;/i&gt;. Book, Whole. San Diego: Academic Press. &lt;a target="_blank" href="https://go.exlibris.link/qSfqP9dC"&gt;{https://go.exlibris.link/qSfqP9dC}]{#williams_et_al_2002}&lt;br&gt;&lt;br&gt;</v>
      </c>
      <c r="O486" s="76" t="s">
        <v>2081</v>
      </c>
      <c r="P486" s="76" t="s">
        <v>1016</v>
      </c>
      <c r="Q486" s="76" t="str">
        <f t="shared" si="52"/>
        <v>{{ ref_intext_williams_et_al_2002 }}</v>
      </c>
      <c r="R486" s="76" t="str">
        <f t="shared" si="53"/>
        <v>{{ ref_bib_williams_et_al_2002 }}</v>
      </c>
      <c r="S486" s="76" t="str">
        <f t="shared" si="58"/>
        <v xml:space="preserve">    ref_intext_williams_et_al_2002: "[Williams et al., 2002](#williams_et_al_2002)"</v>
      </c>
      <c r="T486" s="76" t="str">
        <f t="shared" si="54"/>
        <v xml:space="preserve">    ref_intext_williams_et_al_2002: "Williams et al., 2002"</v>
      </c>
      <c r="U486" s="76" t="str">
        <f t="shared" si="55"/>
        <v xml:space="preserve">    ref_bib_williams_et_al_2002: "Williams, B. K., Nichols, J. D., &amp; Conroy, M. J. (2002). *Analysis and Management of Animal Populations: Modeling, Estimation, and Decision Making*. Book, Whole. San Diego: Academic Press. &lt;https://go.exlibris.link/qSfqP9dC&gt;"</v>
      </c>
      <c r="V486" s="76"/>
    </row>
    <row r="487" spans="1:22" ht="15.75">
      <c r="A487" s="76"/>
      <c r="B487" s="90"/>
      <c r="C487" s="90"/>
      <c r="D487" s="90"/>
      <c r="E487" s="76" t="s">
        <v>2051</v>
      </c>
      <c r="F487" s="76" t="s">
        <v>2080</v>
      </c>
      <c r="G487" s="76" t="s">
        <v>2079</v>
      </c>
      <c r="H487" s="76" t="s">
        <v>2079</v>
      </c>
      <c r="I487" s="76" t="b">
        <v>1</v>
      </c>
      <c r="J487" s="78" t="s">
        <v>2078</v>
      </c>
      <c r="K487" s="77" t="str">
        <f t="shared" si="56"/>
        <v>[Windell, R. M., Lewis, J. S., Gramza, A. R., &amp; Crooks, K. R. (2019). Carnivore Carrying Behavior as Documented with Wildlife Camera Traps. *Western North American Naturalist, 79*(4), 471. &lt;https://doi.org/10.3398/064.079.0401&gt;]{#windell_et_al_2019}&lt;br&gt;&lt;br&gt;</v>
      </c>
      <c r="L487" s="78" t="s">
        <v>4112</v>
      </c>
      <c r="M487" s="76" t="s">
        <v>4443</v>
      </c>
      <c r="N487" s="77" t="str">
        <f t="shared" si="57"/>
        <v>[Windell, R. M., Lewis, J. S., Gramza, A. R., &amp; Crooks, K. R. (2019). Carnivore Carrying Behavior as Documented with Wildlife Camera Traps. &lt;i&gt;Western North American Naturalist, 79&lt;/i&gt;(4), 471. &lt;a target="_blank" href="https://doi.org/10.3398/064.079.0401"&gt;{https://doi.org/10.3398/064.079.0401}]{#windell_et_al_2019}&lt;br&gt;&lt;br&gt;</v>
      </c>
      <c r="O487" s="76" t="s">
        <v>2077</v>
      </c>
      <c r="P487" s="76" t="s">
        <v>1016</v>
      </c>
      <c r="Q487" s="76" t="str">
        <f t="shared" si="52"/>
        <v>{{ ref_intext_windell_et_al_2019 }}</v>
      </c>
      <c r="R487" s="76" t="str">
        <f t="shared" si="53"/>
        <v>{{ ref_bib_windell_et_al_2019 }}</v>
      </c>
      <c r="S487" s="76" t="str">
        <f t="shared" si="58"/>
        <v xml:space="preserve">    ref_intext_windell_et_al_2019: "[Windell et al., 2019](#windell_et_al_2019)"</v>
      </c>
      <c r="T487" s="76" t="str">
        <f t="shared" si="54"/>
        <v xml:space="preserve">    ref_intext_windell_et_al_2019: "Windell et al., 2019"</v>
      </c>
      <c r="U487" s="76" t="str">
        <f t="shared" si="55"/>
        <v xml:space="preserve">    ref_bib_windell_et_al_2019: "Windell, R. M., Lewis, J. S., Gramza, A. R., &amp; Crooks, K. R. (2019). Carnivore Carrying Behavior as Documented with Wildlife Camera Traps. *Western North American Naturalist, 79*(4), 471. &lt;https://doi.org/10.3398/064.079.0401&gt;"</v>
      </c>
      <c r="V487" s="76"/>
    </row>
    <row r="488" spans="1:22" ht="15.75">
      <c r="A488" s="76"/>
      <c r="B488" s="90" t="b">
        <v>1</v>
      </c>
      <c r="C488" s="90" t="b">
        <v>0</v>
      </c>
      <c r="D488" s="90" t="b">
        <v>0</v>
      </c>
      <c r="E488" s="76" t="s">
        <v>2051</v>
      </c>
      <c r="F488" s="76" t="s">
        <v>2076</v>
      </c>
      <c r="G488" s="76" t="s">
        <v>2075</v>
      </c>
      <c r="H488" s="76" t="s">
        <v>2074</v>
      </c>
      <c r="I488" s="76" t="b">
        <v>1</v>
      </c>
      <c r="J488" s="78" t="s">
        <v>2073</v>
      </c>
      <c r="K488" s="77" t="str">
        <f t="shared" si="56"/>
        <v>[Young, S., Rode-Margono, J., &amp; Amin, R. (2018). Software to facilitate and streamline camera trap data management: A review. *Ecology and Evolution, 8*(19), 9947-9957. &lt;https://doi.org/10.1002/ece3.4464&gt;]{#young_et_al_2018}&lt;br&gt;&lt;br&gt;</v>
      </c>
      <c r="L488" s="78" t="s">
        <v>4112</v>
      </c>
      <c r="M488" s="76" t="s">
        <v>4444</v>
      </c>
      <c r="N488" s="77" t="str">
        <f t="shared" si="57"/>
        <v>[Young, S., Rode-Margono, J., &amp; Amin, R. (2018). Software to facilitate and streamline camera trap data management: A review. &lt;i&gt;Ecology and Evolution, 8&lt;/i&gt;(19), 9947-9957. &lt;a target="_blank" href="https://doi.org/10.1002/ece3.4464"&gt;{https://doi.org/10.1002/ece3.4464}]{#young_et_al_2018}&lt;br&gt;&lt;br&gt;</v>
      </c>
      <c r="O488" s="76" t="s">
        <v>2072</v>
      </c>
      <c r="P488" s="76" t="s">
        <v>1016</v>
      </c>
      <c r="Q488" s="76" t="str">
        <f t="shared" si="52"/>
        <v>{{ ref_intext_young_et_al_2018 }}</v>
      </c>
      <c r="R488" s="76" t="str">
        <f t="shared" si="53"/>
        <v>{{ ref_bib_young_et_al_2018 }}</v>
      </c>
      <c r="S488" s="76" t="str">
        <f t="shared" si="58"/>
        <v xml:space="preserve">    ref_intext_young_et_al_2018: "[Young et al., 2018](#young_et_al_2018)"</v>
      </c>
      <c r="T488" s="76" t="str">
        <f t="shared" si="54"/>
        <v xml:space="preserve">    ref_intext_young_et_al_2018: "Young et al., 2018"</v>
      </c>
      <c r="U488" s="76" t="str">
        <f t="shared" si="55"/>
        <v xml:space="preserve">    ref_bib_young_et_al_2018: "Young, S., Rode-Margono, J., &amp; Amin, R. (2018). Software to facilitate and streamline camera trap data management: A review. *Ecology and Evolution, 8*(19), 9947-9957. &lt;https://doi.org/10.1002/ece3.4464&gt;"</v>
      </c>
      <c r="V488" s="76"/>
    </row>
    <row r="489" spans="1:22" ht="15.75">
      <c r="A489" s="76"/>
      <c r="B489" s="90"/>
      <c r="C489" s="90"/>
      <c r="D489" s="90"/>
      <c r="E489" s="76" t="s">
        <v>2051</v>
      </c>
      <c r="F489" s="76" t="s">
        <v>2071</v>
      </c>
      <c r="G489" s="76" t="s">
        <v>2070</v>
      </c>
      <c r="H489" s="76"/>
      <c r="I489" s="76" t="b">
        <v>1</v>
      </c>
      <c r="J489" s="78" t="s">
        <v>2069</v>
      </c>
      <c r="K489" s="77" t="str">
        <f t="shared" si="56"/>
        <v>[Yu, H., Lin, Z., &amp; F. Xiao. (2024). Role of Body Size and Shape in Animal Camouflage. *Ecology and Evolution, 14*(5), e11434. &lt;https://doi.org/10.1002/ece3.11434&gt;]{#yu_et_al_2024}&lt;br&gt;&lt;br&gt;</v>
      </c>
      <c r="L489" s="78" t="s">
        <v>4112</v>
      </c>
      <c r="M489" s="76" t="s">
        <v>4445</v>
      </c>
      <c r="N489" s="77" t="str">
        <f t="shared" si="57"/>
        <v>[Yu, H., Lin, Z., &amp; F. Xiao. (2024). Role of Body Size and Shape in Animal Camouflage. &lt;i&gt;Ecology and Evolution, 14&lt;/i&gt;(5), e11434. &lt;a target="_blank" href="https://doi.org/10.1002/ece3.11434"&gt;{https://doi.org/10.1002/ece3.11434}]{#yu_et_al_2024}&lt;br&gt;&lt;br&gt;</v>
      </c>
      <c r="O489" s="76" t="s">
        <v>2068</v>
      </c>
      <c r="P489" s="76" t="s">
        <v>1016</v>
      </c>
      <c r="Q489" s="76" t="str">
        <f t="shared" si="52"/>
        <v>{{ ref_intext_yu_et_al_2024 }}</v>
      </c>
      <c r="R489" s="76" t="str">
        <f t="shared" si="53"/>
        <v>{{ ref_bib_yu_et_al_2024 }}</v>
      </c>
      <c r="S489" s="76" t="str">
        <f t="shared" si="58"/>
        <v xml:space="preserve">    ref_intext_yu_et_al_2024: "[Yu et al., 2024](#yu_et_al_2024)"</v>
      </c>
      <c r="T489" s="76" t="str">
        <f t="shared" si="54"/>
        <v xml:space="preserve">    ref_intext_yu_et_al_2024: "Yu et al., 2024"</v>
      </c>
      <c r="U489" s="76" t="str">
        <f t="shared" si="55"/>
        <v xml:space="preserve">    ref_bib_yu_et_al_2024: "Yu, H., Lin, Z., &amp; F. Xiao. (2024). Role of Body Size and Shape in Animal Camouflage. *Ecology and Evolution, 14*(5), e11434. &lt;https://doi.org/10.1002/ece3.11434&gt;"</v>
      </c>
      <c r="V489" s="76"/>
    </row>
    <row r="490" spans="1:22" ht="15.75">
      <c r="A490" s="76"/>
      <c r="B490" s="90" t="b">
        <v>0</v>
      </c>
      <c r="C490" s="90" t="b">
        <v>0</v>
      </c>
      <c r="D490" s="90" t="b">
        <v>1</v>
      </c>
      <c r="E490" s="76" t="s">
        <v>2051</v>
      </c>
      <c r="F490" s="76" t="s">
        <v>2067</v>
      </c>
      <c r="G490" s="76" t="s">
        <v>2066</v>
      </c>
      <c r="H490" s="76" t="s">
        <v>2066</v>
      </c>
      <c r="I490" s="76" t="b">
        <v>1</v>
      </c>
      <c r="J490" s="78" t="s">
        <v>2065</v>
      </c>
      <c r="K490" s="77" t="str">
        <f t="shared" si="56"/>
        <v>[Yue, S., Brodie, J. F., Zipkin, E. F., &amp; Bernard, H. (2015). Oil palm plantations fail to support mammal diversity. *Ecological Applications, 25*(8), 2285-2292. &lt;https://doi.org/10.1890/14-1928.1&gt;]{#yue_et_al_2015}&lt;br&gt;&lt;br&gt;</v>
      </c>
      <c r="L490" s="78" t="s">
        <v>4112</v>
      </c>
      <c r="M490" s="76" t="s">
        <v>4446</v>
      </c>
      <c r="N490" s="77" t="str">
        <f t="shared" si="57"/>
        <v>[Yue, S., Brodie, J. F., Zipkin, E. F., &amp; Bernard, H. (2015). Oil palm plantations fail to support mammal diversity. &lt;i&gt;Ecological Applications, 25&lt;/i&gt;(8), 2285-2292. &lt;a target="_blank" href="https://doi.org/10.1890/14-1928.1"&gt;{https://doi.org/10.1890/14-1928.1}]{#yue_et_al_2015}&lt;br&gt;&lt;br&gt;</v>
      </c>
      <c r="O490" s="76" t="s">
        <v>2064</v>
      </c>
      <c r="P490" s="76" t="s">
        <v>1016</v>
      </c>
      <c r="Q490" s="76" t="str">
        <f t="shared" si="52"/>
        <v>{{ ref_intext_yue_et_al_2015 }}</v>
      </c>
      <c r="R490" s="76" t="str">
        <f t="shared" si="53"/>
        <v>{{ ref_bib_yue_et_al_2015 }}</v>
      </c>
      <c r="S490" s="76" t="str">
        <f t="shared" si="58"/>
        <v xml:space="preserve">    ref_intext_yue_et_al_2015: "[Yue et al., 2015](#yue_et_al_2015)"</v>
      </c>
      <c r="T490" s="76" t="str">
        <f t="shared" si="54"/>
        <v xml:space="preserve">    ref_intext_yue_et_al_2015: "Yue et al., 2015"</v>
      </c>
      <c r="U490" s="76" t="str">
        <f t="shared" si="55"/>
        <v xml:space="preserve">    ref_bib_yue_et_al_2015: "Yue, S., Brodie, J. F., Zipkin, E. F., &amp; Bernard, H. (2015). Oil palm plantations fail to support mammal diversity. *Ecological Applications, 25*(8), 2285-2292. &lt;https://doi.org/10.1890/14-1928.1&gt;"</v>
      </c>
      <c r="V490" s="76"/>
    </row>
    <row r="491" spans="1:22" ht="15.75">
      <c r="A491" s="76"/>
      <c r="B491" s="90" t="b">
        <v>0</v>
      </c>
      <c r="C491" s="90" t="b">
        <v>0</v>
      </c>
      <c r="D491" s="90" t="b">
        <v>1</v>
      </c>
      <c r="E491" s="76" t="s">
        <v>2051</v>
      </c>
      <c r="F491" s="76" t="s">
        <v>2063</v>
      </c>
      <c r="G491" s="76" t="s">
        <v>2062</v>
      </c>
      <c r="H491" s="76" t="s">
        <v>2062</v>
      </c>
      <c r="I491" s="76" t="b">
        <v>1</v>
      </c>
      <c r="J491" s="78" t="s">
        <v>2061</v>
      </c>
      <c r="K491" s="77" t="str">
        <f t="shared" si="56"/>
        <v>[Zeileis, A., Kleiber, C., &amp; Jackman, S. (2008). Regression Models for Count Data in R. *Journal of Statistical Software, 27*(8). &lt;https://doi.org/10.18637/jss.v027.i08&gt;]{#zeileis_et_al_2008}&lt;br&gt;&lt;br&gt;</v>
      </c>
      <c r="L491" s="78" t="s">
        <v>4112</v>
      </c>
      <c r="M491" s="76" t="s">
        <v>4447</v>
      </c>
      <c r="N491" s="77" t="str">
        <f t="shared" si="57"/>
        <v>[Zeileis, A., Kleiber, C., &amp; Jackman, S. (2008). Regression Models for Count Data in R. &lt;i&gt;Journal of Statistical Software, 27&lt;/i&gt;(8). &lt;a target="_blank" href="https://doi.org/10.18637/jss.v027.i08"&gt;{https://doi.org/10.18637/jss.v027.i08}]{#zeileis_et_al_2008}&lt;br&gt;&lt;br&gt;</v>
      </c>
      <c r="O491" s="76" t="s">
        <v>2060</v>
      </c>
      <c r="P491" s="76" t="s">
        <v>1016</v>
      </c>
      <c r="Q491" s="76" t="str">
        <f t="shared" si="52"/>
        <v>{{ ref_intext_zeileis_et_al_2008 }}</v>
      </c>
      <c r="R491" s="76" t="str">
        <f t="shared" si="53"/>
        <v>{{ ref_bib_zeileis_et_al_2008 }}</v>
      </c>
      <c r="S491" s="76" t="str">
        <f t="shared" si="58"/>
        <v xml:space="preserve">    ref_intext_zeileis_et_al_2008: "[Zeileis et al., 2008](#zeileis_et_al_2008)"</v>
      </c>
      <c r="T491" s="76" t="str">
        <f t="shared" si="54"/>
        <v xml:space="preserve">    ref_intext_zeileis_et_al_2008: "Zeileis et al., 2008"</v>
      </c>
      <c r="U491" s="76" t="str">
        <f t="shared" si="55"/>
        <v xml:space="preserve">    ref_bib_zeileis_et_al_2008: "Zeileis, A., Kleiber, C., &amp; Jackman, S. (2008). Regression Models for Count Data in R. *Journal of Statistical Software, 27*(8). &lt;https://doi.org/10.18637/jss.v027.i08&gt;"</v>
      </c>
      <c r="V491" s="76"/>
    </row>
    <row r="492" spans="1:22" ht="15.75">
      <c r="A492" s="76"/>
      <c r="B492" s="90" t="b">
        <v>1</v>
      </c>
      <c r="C492" s="90" t="b">
        <v>0</v>
      </c>
      <c r="D492" s="90" t="b">
        <v>0</v>
      </c>
      <c r="E492" s="76" t="s">
        <v>2051</v>
      </c>
      <c r="F492" s="76" t="s">
        <v>2059</v>
      </c>
      <c r="G492" s="76" t="s">
        <v>2058</v>
      </c>
      <c r="H492" s="76" t="s">
        <v>2058</v>
      </c>
      <c r="I492" s="76" t="b">
        <v>1</v>
      </c>
      <c r="J492" s="78" t="s">
        <v>2057</v>
      </c>
      <c r="K492" s="77" t="str">
        <f t="shared" si="56"/>
        <v>[Zorn, C. J. W. (1998). An Analytic and Empirical Examination of Zero-inflated and Hurdle Poisson Specifications. *Sociological Methods and Research 26*(3), 368-400. &lt;https://doi.org/10.1177/0049124198026003004&gt;]{#zorn_1998}&lt;br&gt;&lt;br&gt;</v>
      </c>
      <c r="L492" s="78" t="s">
        <v>4112</v>
      </c>
      <c r="M492" s="76" t="s">
        <v>4448</v>
      </c>
      <c r="N492" s="77" t="str">
        <f t="shared" si="57"/>
        <v>[Zorn, C. J. W. (1998). An Analytic and Empirical Examination of Zero-inflated and Hurdle Poisson Specifications. &lt;i&gt;Sociological Methods and Research 26&lt;/i&gt;(3), 368-400. &lt;a target="_blank" href="https://doi.org/10.1177/0049124198026003004"&gt;{https://doi.org/10.1177/0049124198026003004}]{#zorn_1998}&lt;br&gt;&lt;br&gt;</v>
      </c>
      <c r="O492" s="76" t="s">
        <v>2056</v>
      </c>
      <c r="P492" s="76" t="s">
        <v>1016</v>
      </c>
      <c r="Q492" s="76" t="str">
        <f t="shared" si="52"/>
        <v>{{ ref_intext_zorn_1998 }}</v>
      </c>
      <c r="R492" s="76" t="str">
        <f t="shared" si="53"/>
        <v>{{ ref_bib_zorn_1998 }}</v>
      </c>
      <c r="S492" s="76" t="str">
        <f t="shared" si="58"/>
        <v xml:space="preserve">    ref_intext_zorn_1998: "[Zorn, 1998](#zorn_1998)"</v>
      </c>
      <c r="T492" s="76" t="str">
        <f t="shared" si="54"/>
        <v xml:space="preserve">    ref_intext_zorn_1998: "Zorn, 1998"</v>
      </c>
      <c r="U492" s="76" t="str">
        <f t="shared" si="55"/>
        <v xml:space="preserve">    ref_bib_zorn_1998: "Zorn, C. J. W. (1998). An Analytic and Empirical Examination of Zero-inflated and Hurdle Poisson Specifications. *Sociological Methods and Research 26*(3), 368-400. &lt;https://doi.org/10.1177/0049124198026003004&gt;"</v>
      </c>
      <c r="V492" s="76"/>
    </row>
    <row r="493" spans="1:22" ht="15.75">
      <c r="A493" s="76"/>
      <c r="B493" s="90" t="b">
        <v>0</v>
      </c>
      <c r="C493" s="90" t="b">
        <v>0</v>
      </c>
      <c r="D493" s="90" t="b">
        <v>1</v>
      </c>
      <c r="E493" s="76" t="s">
        <v>2051</v>
      </c>
      <c r="F493" s="76" t="s">
        <v>2055</v>
      </c>
      <c r="G493" s="76" t="s">
        <v>2054</v>
      </c>
      <c r="H493" s="76" t="s">
        <v>2054</v>
      </c>
      <c r="I493" s="76" t="b">
        <v>1</v>
      </c>
      <c r="J493" s="78" t="s">
        <v>2053</v>
      </c>
      <c r="K493" s="77" t="str">
        <f t="shared" si="56"/>
        <v>[Zuckerberg,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&lt;https://doi.org/10.1007/s40823-020-00059-4&gt;]{#zuckerberg_et_al_2020}&lt;br&gt;&lt;br&gt;</v>
      </c>
      <c r="L493" s="78" t="s">
        <v>4112</v>
      </c>
      <c r="M493" s="76" t="s">
        <v>4449</v>
      </c>
      <c r="N493" s="77" t="str">
        <f t="shared" si="57"/>
        <v>[Zuckerberg, B., Cohen, J. M., Nunes, L. A., Bernath-Plaisted, J., Clare, J. D. J., Gilbert, N. A., Kozidis, S. S., Maresh Nelson, S. B., Shipley, A. A., Thompson, K. L., &amp; Desrochers, A. (2020). A Review of Overlapping Landscapes: Pseudoreplication or a Red Herring in Landscape Ecology? &lt;i&gt;Current Landscape Ecology Reports, 5&lt;/i&gt;(4), 140-148. &lt;a target="_blank" href="https://doi.org/10.1007/s40823-020-00059-4"&gt;{https://doi.org/10.1007/s40823-020-00059-4}]{#zuckerberg_et_al_2020}&lt;br&gt;&lt;br&gt;</v>
      </c>
      <c r="O493" s="76" t="s">
        <v>2052</v>
      </c>
      <c r="P493" s="76" t="s">
        <v>1016</v>
      </c>
      <c r="Q493" s="76" t="str">
        <f t="shared" si="52"/>
        <v>{{ ref_intext_zuckerberg_et_al_2020 }}</v>
      </c>
      <c r="R493" s="76" t="str">
        <f t="shared" si="53"/>
        <v>{{ ref_bib_zuckerberg_et_al_2020 }}</v>
      </c>
      <c r="S493" s="76" t="str">
        <f t="shared" si="58"/>
        <v xml:space="preserve">    ref_intext_zuckerberg_et_al_2020: "[Zuckerberg et al., 2020](#zuckerberg_et_al_2020)"</v>
      </c>
      <c r="T493" s="76" t="str">
        <f t="shared" si="54"/>
        <v xml:space="preserve">    ref_intext_zuckerberg_et_al_2020: "Zuckerberg et al., 2020"</v>
      </c>
      <c r="U493" s="76" t="str">
        <f t="shared" si="55"/>
        <v xml:space="preserve">    ref_bib_zuckerberg_et_al_2020: "Zuckerberg, B., Cohen, J. M., Nunes, L. A., Bernath-Plaisted, J., Clare, J. D. J., Gilbert, N. A., Kozidis, S. S., Maresh Nelson, S. B., Shipley, A. A., Thompson, K. L., &amp; Desrochers, A. (2020). A Review of Overlapping Landscapes: Pseudoreplication or a Red Herring in Landscape Ecology? *Current Landscape Ecology Reports, 5*(4), 140-148. &lt;https://doi.org/10.1007/s40823-020-00059-4&gt;"</v>
      </c>
      <c r="V493" s="76"/>
    </row>
    <row r="494" spans="1:22" ht="14.25" customHeight="1">
      <c r="A494" s="76"/>
      <c r="B494" s="90" t="b">
        <v>1</v>
      </c>
      <c r="C494" s="90" t="b">
        <v>0</v>
      </c>
      <c r="D494" s="90" t="b">
        <v>0</v>
      </c>
      <c r="E494" s="76" t="s">
        <v>2051</v>
      </c>
      <c r="F494" s="76" t="s">
        <v>2050</v>
      </c>
      <c r="G494" s="76" t="s">
        <v>2049</v>
      </c>
      <c r="H494" s="76" t="s">
        <v>2048</v>
      </c>
      <c r="I494" s="76" t="b">
        <v>1</v>
      </c>
      <c r="J494" s="78" t="s">
        <v>2047</v>
      </c>
      <c r="K494" s="77" t="str">
        <f t="shared" si="56"/>
        <v>[Zuur, A. K., Ieno, E. N., &amp; Smith, G. M. (2007). Generalised linear modelling. In, M. Gail, K. Krickeberg, J. Samet, A. Tsiatis, &amp; W. Wong (Eds.), *Analysing Ecological Data* (pp 79-96). Springer. &lt;https://doi.org/10.1111/j.1751-5823.2007.00030_17.x&gt;]{#zuur_et_al_2007}&lt;br&gt;&lt;br&gt;</v>
      </c>
      <c r="L494" s="78" t="s">
        <v>4112</v>
      </c>
      <c r="M494" s="76" t="s">
        <v>4113</v>
      </c>
      <c r="N494" s="77" t="str">
        <f t="shared" si="57"/>
        <v>[Zuur, A. K., Ieno, E. N., &amp; Smith, G. M. (2007). Generalised linear modelling. In, M. Gail, K. Krickeberg, J. Samet, A. Tsiatis, &amp; W. Wong (Eds.), &lt;i&gt;Analysing Ecological Data&lt;/i&gt; (pp 79-96). Springer. &lt;a target="_blank" href="https://doi.org/10.1111/j.1751-5823.2007.00030_17.x"&gt;{https://doi.org/10.1111/j.1751-5823.2007.00030_17.x}]{#zuur_et_al_2007}&lt;br&gt;&lt;br&gt;</v>
      </c>
      <c r="O494" s="76" t="s">
        <v>2046</v>
      </c>
      <c r="P494" s="76" t="s">
        <v>1016</v>
      </c>
      <c r="Q494" s="76" t="str">
        <f t="shared" si="52"/>
        <v>{{ ref_intext_zuur_et_al_2007 }}</v>
      </c>
      <c r="R494" s="76" t="str">
        <f t="shared" si="53"/>
        <v>{{ ref_bib_zuur_et_al_2007 }}</v>
      </c>
      <c r="S494" s="76" t="str">
        <f t="shared" si="58"/>
        <v xml:space="preserve">    ref_intext_zuur_et_al_2007: "[Zuur et al., 2007](#zuur_et_al_2007)"</v>
      </c>
      <c r="T494" s="76" t="str">
        <f t="shared" si="54"/>
        <v xml:space="preserve">    ref_intext_zuur_et_al_2007: "Zuur et al., 2007"</v>
      </c>
      <c r="U494" s="76" t="str">
        <f t="shared" si="55"/>
        <v xml:space="preserve">    ref_bib_zuur_et_al_2007: "Zuur, A. K., Ieno, E. N., &amp; Smith, G. M. (2007). Generalised linear modelling. In, M. Gail, K. Krickeberg, J. Samet, A. Tsiatis, &amp; W. Wong (Eds.), *Analysing Ecological Data* (pp 79-96). Springer. &lt;https://doi.org/10.1111/j.1751-5823.2007.00030_17.x&gt;"</v>
      </c>
      <c r="V494" s="76"/>
    </row>
    <row r="495" spans="1:22" ht="15.75">
      <c r="E495" s="76" t="s">
        <v>2051</v>
      </c>
      <c r="F495" s="73" t="s">
        <v>4769</v>
      </c>
      <c r="G495" s="75" t="s">
        <v>4772</v>
      </c>
      <c r="J495" s="74" t="s">
        <v>4768</v>
      </c>
      <c r="K495" s="77" t="str">
        <f t="shared" si="56"/>
        <v>[Iannarilli, F., Gerber, B. D., Erb, J., &amp; Fieberg, J. R. (2024a). A ‘how‐to’ guide for estimating animal diel activity using hierarchical models. *Journal of Animal Ecology*, 1365-2656. 14213. &lt;https://doi.org/10.1111/1365-2656.14213&gt;]{#iannarilli_et_al_2024a}&lt;br&gt;&lt;br&gt;</v>
      </c>
      <c r="L495" s="78" t="s">
        <v>4112</v>
      </c>
    </row>
    <row r="496" spans="1:22" ht="15.75">
      <c r="E496" s="76" t="s">
        <v>2097</v>
      </c>
      <c r="F496" s="73" t="s">
        <v>4770</v>
      </c>
      <c r="G496" s="75" t="s">
        <v>4773</v>
      </c>
      <c r="J496" s="73" t="s">
        <v>4771</v>
      </c>
      <c r="K496" s="77" t="str">
        <f t="shared" si="56"/>
        <v>[Iannarilli, F., Gerber, B. D., Erb, J., and Fieberg, J. R. (2024a). *Data, R Code, and Output Supporting: A “How-to” Guide for Estimating Animal Diel Activity Using Hierarchical Models.* Retrieved from the Data Repository for the University of Minnesota. &lt;https://github.com/FabiolaIannarilli/HMs_Activit&gt;]{#iannarilli_et_al_2024b}&lt;br&gt;&lt;br&gt;</v>
      </c>
      <c r="L496" s="78" t="s">
        <v>4112</v>
      </c>
    </row>
    <row r="497" spans="6:15">
      <c r="F497" s="75" t="s">
        <v>4836</v>
      </c>
      <c r="G497" s="75" t="s">
        <v>4835</v>
      </c>
      <c r="J497" s="74" t="s">
        <v>4834</v>
      </c>
      <c r="M497" s="74" t="s">
        <v>4838</v>
      </c>
      <c r="N497"/>
      <c r="O497" s="117" t="s">
        <v>4837</v>
      </c>
    </row>
  </sheetData>
  <autoFilter ref="A1:V494" xr:uid="{4883C708-D0F1-42EE-BA67-996E2C29CAF0}">
    <sortState xmlns:xlrd2="http://schemas.microsoft.com/office/spreadsheetml/2017/richdata2" ref="A2:V494">
      <sortCondition ref="N1:N494"/>
    </sortState>
  </autoFilter>
  <conditionalFormatting sqref="F1:F496 F498:F1048576">
    <cfRule type="duplicateValues" dxfId="2" priority="1"/>
  </conditionalFormatting>
  <hyperlinks>
    <hyperlink ref="O497" r:id="rId1" xr:uid="{0A3442B5-19BB-4E2D-978F-CB75F42AC12F}"/>
  </hyperlinks>
  <pageMargins left="0.7" right="0.7" top="0.75" bottom="0.75" header="0.3" footer="0.3"/>
  <pageSetup orientation="portrait"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4FF6-8BF7-4C97-A1FB-0D70A3FEA8AD}">
  <sheetPr codeName="Sheet11">
    <tabColor theme="5" tint="0.79998168889431442"/>
  </sheetPr>
  <dimension ref="A2:C9"/>
  <sheetViews>
    <sheetView workbookViewId="0">
      <selection activeCell="C12" sqref="C12"/>
    </sheetView>
  </sheetViews>
  <sheetFormatPr defaultRowHeight="14.25"/>
  <cols>
    <col min="1" max="2" width="27.5" customWidth="1"/>
    <col min="3" max="3" width="95.375" customWidth="1"/>
  </cols>
  <sheetData>
    <row r="2" spans="1:3" ht="15.75">
      <c r="A2" s="12" t="s">
        <v>2045</v>
      </c>
      <c r="B2" s="12" t="s">
        <v>4104</v>
      </c>
      <c r="C2" s="83" t="s">
        <v>4103</v>
      </c>
    </row>
    <row r="3" spans="1:3" ht="15">
      <c r="A3" s="12" t="s">
        <v>2044</v>
      </c>
      <c r="B3" s="12" t="s">
        <v>4102</v>
      </c>
      <c r="C3" s="88" t="s">
        <v>4101</v>
      </c>
    </row>
    <row r="9" spans="1:3">
      <c r="A9" t="s">
        <v>2043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ED24-A6D0-4C27-A2C5-396A6EDDEB95}">
  <sheetPr codeName="Sheet4"/>
  <dimension ref="A1:F41"/>
  <sheetViews>
    <sheetView workbookViewId="0">
      <selection activeCell="E17" sqref="E17"/>
    </sheetView>
  </sheetViews>
  <sheetFormatPr defaultRowHeight="14.25"/>
  <cols>
    <col min="1" max="1" width="16.75" customWidth="1"/>
    <col min="2" max="2" width="26.75" bestFit="1" customWidth="1"/>
    <col min="3" max="4" width="16.75" customWidth="1"/>
    <col min="5" max="5" width="78.5" customWidth="1"/>
    <col min="6" max="6" width="38.875" customWidth="1"/>
  </cols>
  <sheetData>
    <row r="1" spans="1:6">
      <c r="A1" t="s">
        <v>672</v>
      </c>
      <c r="B1" t="s">
        <v>0</v>
      </c>
      <c r="C1" t="s">
        <v>800</v>
      </c>
      <c r="D1" t="s">
        <v>800</v>
      </c>
      <c r="E1" t="s">
        <v>350</v>
      </c>
      <c r="F1" t="s">
        <v>1126</v>
      </c>
    </row>
    <row r="2" spans="1:6">
      <c r="A2" t="s">
        <v>656</v>
      </c>
      <c r="B2" t="s">
        <v>632</v>
      </c>
      <c r="C2" t="s">
        <v>782</v>
      </c>
      <c r="D2" t="s">
        <v>801</v>
      </c>
      <c r="E2" s="13" t="s">
        <v>1383</v>
      </c>
      <c r="F2" s="13" t="s">
        <v>1338</v>
      </c>
    </row>
    <row r="3" spans="1:6" ht="15">
      <c r="A3" s="36" t="s">
        <v>468</v>
      </c>
      <c r="B3" s="38" t="s">
        <v>663</v>
      </c>
      <c r="C3" s="36" t="s">
        <v>791</v>
      </c>
      <c r="D3" s="36" t="s">
        <v>791</v>
      </c>
      <c r="E3" s="37" t="s">
        <v>1376</v>
      </c>
      <c r="F3" s="37" t="s">
        <v>1369</v>
      </c>
    </row>
    <row r="4" spans="1:6">
      <c r="A4" s="36" t="s">
        <v>656</v>
      </c>
      <c r="B4" s="36" t="s">
        <v>634</v>
      </c>
      <c r="C4" s="36" t="s">
        <v>784</v>
      </c>
      <c r="D4" s="36" t="s">
        <v>784</v>
      </c>
      <c r="E4" s="37" t="s">
        <v>1384</v>
      </c>
      <c r="F4" s="37" t="s">
        <v>1339</v>
      </c>
    </row>
    <row r="5" spans="1:6" ht="15">
      <c r="A5" t="s">
        <v>468</v>
      </c>
      <c r="B5" s="12" t="s">
        <v>634</v>
      </c>
      <c r="C5" t="s">
        <v>784</v>
      </c>
      <c r="D5" t="s">
        <v>784</v>
      </c>
      <c r="E5" s="13" t="s">
        <v>1414</v>
      </c>
      <c r="F5" s="13" t="s">
        <v>1418</v>
      </c>
    </row>
    <row r="6" spans="1:6">
      <c r="A6" s="36" t="s">
        <v>656</v>
      </c>
      <c r="B6" s="36" t="s">
        <v>633</v>
      </c>
      <c r="C6" s="36" t="s">
        <v>783</v>
      </c>
      <c r="D6" s="36" t="s">
        <v>783</v>
      </c>
      <c r="E6" s="37" t="s">
        <v>1385</v>
      </c>
      <c r="F6" s="37" t="s">
        <v>1340</v>
      </c>
    </row>
    <row r="7" spans="1:6" ht="15">
      <c r="A7" t="s">
        <v>468</v>
      </c>
      <c r="B7" s="12" t="s">
        <v>664</v>
      </c>
      <c r="C7" t="s">
        <v>1311</v>
      </c>
      <c r="D7" t="e">
        <v>#N/A</v>
      </c>
      <c r="E7" s="13" t="s">
        <v>1377</v>
      </c>
      <c r="F7" s="13" t="s">
        <v>1370</v>
      </c>
    </row>
    <row r="8" spans="1:6">
      <c r="A8" t="s">
        <v>656</v>
      </c>
      <c r="B8" t="s">
        <v>225</v>
      </c>
      <c r="C8" t="s">
        <v>807</v>
      </c>
      <c r="D8" t="s">
        <v>224</v>
      </c>
      <c r="E8" s="13" t="s">
        <v>1386</v>
      </c>
      <c r="F8" s="13" t="s">
        <v>1341</v>
      </c>
    </row>
    <row r="9" spans="1:6" ht="15">
      <c r="A9" t="s">
        <v>468</v>
      </c>
      <c r="B9" s="12" t="s">
        <v>665</v>
      </c>
      <c r="C9" t="s">
        <v>817</v>
      </c>
      <c r="D9" t="s">
        <v>817</v>
      </c>
      <c r="E9" s="13" t="s">
        <v>1415</v>
      </c>
      <c r="F9" s="13" t="s">
        <v>1419</v>
      </c>
    </row>
    <row r="10" spans="1:6">
      <c r="A10" s="36" t="s">
        <v>656</v>
      </c>
      <c r="B10" s="36" t="s">
        <v>635</v>
      </c>
      <c r="C10" s="36" t="s">
        <v>785</v>
      </c>
      <c r="D10" s="36" t="s">
        <v>785</v>
      </c>
      <c r="E10" s="37" t="s">
        <v>1387</v>
      </c>
      <c r="F10" s="37" t="s">
        <v>1342</v>
      </c>
    </row>
    <row r="11" spans="1:6">
      <c r="A11" t="s">
        <v>656</v>
      </c>
      <c r="B11" t="s">
        <v>636</v>
      </c>
      <c r="C11" t="s">
        <v>804</v>
      </c>
      <c r="D11" t="s">
        <v>786</v>
      </c>
      <c r="E11" s="13" t="s">
        <v>1388</v>
      </c>
      <c r="F11" s="13" t="s">
        <v>1343</v>
      </c>
    </row>
    <row r="12" spans="1:6">
      <c r="A12" t="s">
        <v>656</v>
      </c>
      <c r="B12" t="s">
        <v>532</v>
      </c>
      <c r="C12" t="s">
        <v>523</v>
      </c>
      <c r="D12" t="s">
        <v>523</v>
      </c>
      <c r="E12" s="13" t="s">
        <v>1389</v>
      </c>
      <c r="F12" s="13" t="s">
        <v>1344</v>
      </c>
    </row>
    <row r="13" spans="1:6">
      <c r="A13" t="s">
        <v>656</v>
      </c>
      <c r="B13" t="s">
        <v>217</v>
      </c>
      <c r="C13" t="s">
        <v>216</v>
      </c>
      <c r="D13" t="s">
        <v>216</v>
      </c>
      <c r="E13" s="13" t="s">
        <v>1390</v>
      </c>
      <c r="F13" s="13" t="s">
        <v>1345</v>
      </c>
    </row>
    <row r="14" spans="1:6">
      <c r="A14" t="s">
        <v>656</v>
      </c>
      <c r="B14" t="s">
        <v>637</v>
      </c>
      <c r="C14" t="s">
        <v>787</v>
      </c>
      <c r="D14" t="s">
        <v>787</v>
      </c>
      <c r="E14" s="13" t="s">
        <v>1391</v>
      </c>
      <c r="F14" s="13" t="s">
        <v>1346</v>
      </c>
    </row>
    <row r="15" spans="1:6" ht="15">
      <c r="A15" t="s">
        <v>468</v>
      </c>
      <c r="B15" s="12" t="s">
        <v>536</v>
      </c>
      <c r="C15" t="s">
        <v>203</v>
      </c>
      <c r="D15" t="e">
        <v>#N/A</v>
      </c>
      <c r="E15" s="13" t="s">
        <v>1378</v>
      </c>
      <c r="F15" s="13" t="s">
        <v>1371</v>
      </c>
    </row>
    <row r="16" spans="1:6">
      <c r="A16" t="s">
        <v>656</v>
      </c>
      <c r="B16" t="s">
        <v>202</v>
      </c>
      <c r="C16" t="s">
        <v>200</v>
      </c>
      <c r="D16" t="s">
        <v>200</v>
      </c>
      <c r="E16" s="13" t="s">
        <v>1392</v>
      </c>
      <c r="F16" s="13" t="s">
        <v>1347</v>
      </c>
    </row>
    <row r="17" spans="1:6">
      <c r="A17" t="s">
        <v>656</v>
      </c>
      <c r="B17" t="s">
        <v>638</v>
      </c>
      <c r="C17" t="s">
        <v>809</v>
      </c>
      <c r="D17" t="s">
        <v>809</v>
      </c>
      <c r="E17" s="13" t="s">
        <v>1393</v>
      </c>
      <c r="F17" s="13" t="s">
        <v>1348</v>
      </c>
    </row>
    <row r="18" spans="1:6">
      <c r="A18" t="s">
        <v>656</v>
      </c>
      <c r="B18" t="s">
        <v>639</v>
      </c>
      <c r="C18" t="s">
        <v>810</v>
      </c>
      <c r="D18" t="s">
        <v>810</v>
      </c>
      <c r="E18" s="13" t="s">
        <v>1394</v>
      </c>
      <c r="F18" s="13" t="s">
        <v>1349</v>
      </c>
    </row>
    <row r="19" spans="1:6">
      <c r="A19" t="s">
        <v>656</v>
      </c>
      <c r="B19" t="s">
        <v>192</v>
      </c>
      <c r="C19" t="s">
        <v>190</v>
      </c>
      <c r="D19" t="s">
        <v>190</v>
      </c>
      <c r="E19" t="s">
        <v>1395</v>
      </c>
      <c r="F19" t="s">
        <v>1350</v>
      </c>
    </row>
    <row r="20" spans="1:6">
      <c r="A20" t="s">
        <v>656</v>
      </c>
      <c r="B20" s="17" t="s">
        <v>644</v>
      </c>
      <c r="C20" t="s">
        <v>802</v>
      </c>
      <c r="D20" t="e">
        <v>#N/A</v>
      </c>
      <c r="E20" s="13" t="s">
        <v>1396</v>
      </c>
      <c r="F20" s="13" t="s">
        <v>1351</v>
      </c>
    </row>
    <row r="21" spans="1:6">
      <c r="A21" t="s">
        <v>656</v>
      </c>
      <c r="B21" t="s">
        <v>640</v>
      </c>
      <c r="C21" t="s">
        <v>188</v>
      </c>
      <c r="D21" t="e">
        <v>#N/A</v>
      </c>
      <c r="E21" s="13" t="s">
        <v>1397</v>
      </c>
      <c r="F21" s="13" t="s">
        <v>1352</v>
      </c>
    </row>
    <row r="22" spans="1:6">
      <c r="A22" t="s">
        <v>656</v>
      </c>
      <c r="B22" t="s">
        <v>641</v>
      </c>
      <c r="C22" t="s">
        <v>788</v>
      </c>
      <c r="D22" t="s">
        <v>788</v>
      </c>
      <c r="E22" s="13" t="s">
        <v>1398</v>
      </c>
      <c r="F22" s="13" t="s">
        <v>1353</v>
      </c>
    </row>
    <row r="23" spans="1:6">
      <c r="A23" t="s">
        <v>656</v>
      </c>
      <c r="B23" t="s">
        <v>642</v>
      </c>
      <c r="C23" t="s">
        <v>811</v>
      </c>
      <c r="D23" t="s">
        <v>811</v>
      </c>
      <c r="E23" s="13" t="s">
        <v>1399</v>
      </c>
      <c r="F23" s="13" t="s">
        <v>1354</v>
      </c>
    </row>
    <row r="24" spans="1:6">
      <c r="A24" t="s">
        <v>656</v>
      </c>
      <c r="B24" t="s">
        <v>643</v>
      </c>
      <c r="C24" t="s">
        <v>812</v>
      </c>
      <c r="D24" t="e">
        <v>#N/A</v>
      </c>
      <c r="E24" s="13" t="s">
        <v>1400</v>
      </c>
      <c r="F24" s="13" t="s">
        <v>1355</v>
      </c>
    </row>
    <row r="25" spans="1:6">
      <c r="A25" t="s">
        <v>656</v>
      </c>
      <c r="B25" t="s">
        <v>46</v>
      </c>
      <c r="C25" t="s">
        <v>149</v>
      </c>
      <c r="D25" t="s">
        <v>798</v>
      </c>
      <c r="E25" s="13" t="s">
        <v>1401</v>
      </c>
      <c r="F25" s="13" t="s">
        <v>1356</v>
      </c>
    </row>
    <row r="26" spans="1:6">
      <c r="A26" t="s">
        <v>656</v>
      </c>
      <c r="B26" s="17" t="s">
        <v>645</v>
      </c>
      <c r="C26" t="s">
        <v>813</v>
      </c>
      <c r="D26" t="e">
        <v>#N/A</v>
      </c>
      <c r="E26" s="13" t="s">
        <v>1402</v>
      </c>
      <c r="F26" s="13" t="s">
        <v>1357</v>
      </c>
    </row>
    <row r="27" spans="1:6">
      <c r="A27" t="s">
        <v>656</v>
      </c>
      <c r="B27" t="s">
        <v>646</v>
      </c>
      <c r="C27" t="s">
        <v>789</v>
      </c>
      <c r="D27" t="s">
        <v>789</v>
      </c>
      <c r="E27" s="13" t="s">
        <v>1403</v>
      </c>
      <c r="F27" s="13" t="s">
        <v>1358</v>
      </c>
    </row>
    <row r="28" spans="1:6" ht="15">
      <c r="A28" t="s">
        <v>468</v>
      </c>
      <c r="B28" s="12" t="s">
        <v>666</v>
      </c>
      <c r="C28" t="s">
        <v>792</v>
      </c>
      <c r="D28" t="s">
        <v>792</v>
      </c>
      <c r="E28" s="13" t="s">
        <v>1379</v>
      </c>
      <c r="F28" s="13" t="s">
        <v>1372</v>
      </c>
    </row>
    <row r="29" spans="1:6" ht="15">
      <c r="A29" s="36" t="s">
        <v>468</v>
      </c>
      <c r="B29" s="38" t="s">
        <v>667</v>
      </c>
      <c r="C29" s="36" t="s">
        <v>793</v>
      </c>
      <c r="D29" s="36" t="s">
        <v>793</v>
      </c>
      <c r="E29" s="37" t="s">
        <v>1416</v>
      </c>
      <c r="F29" s="37" t="s">
        <v>1417</v>
      </c>
    </row>
    <row r="30" spans="1:6">
      <c r="A30" t="s">
        <v>656</v>
      </c>
      <c r="B30" t="s">
        <v>647</v>
      </c>
      <c r="C30" t="s">
        <v>806</v>
      </c>
      <c r="D30" t="s">
        <v>799</v>
      </c>
      <c r="E30" s="13" t="s">
        <v>1404</v>
      </c>
      <c r="F30" s="13" t="s">
        <v>1359</v>
      </c>
    </row>
    <row r="31" spans="1:6">
      <c r="A31" t="s">
        <v>656</v>
      </c>
      <c r="B31" t="s">
        <v>648</v>
      </c>
      <c r="C31" t="s">
        <v>790</v>
      </c>
      <c r="D31" t="s">
        <v>790</v>
      </c>
      <c r="E31" s="13" t="s">
        <v>1405</v>
      </c>
      <c r="F31" s="13" t="s">
        <v>1360</v>
      </c>
    </row>
    <row r="32" spans="1:6" ht="15">
      <c r="A32" t="s">
        <v>468</v>
      </c>
      <c r="B32" s="12" t="s">
        <v>668</v>
      </c>
      <c r="C32" t="s">
        <v>794</v>
      </c>
      <c r="D32" t="s">
        <v>794</v>
      </c>
      <c r="E32" s="13" t="s">
        <v>1380</v>
      </c>
      <c r="F32" s="13" t="s">
        <v>1373</v>
      </c>
    </row>
    <row r="33" spans="1:6">
      <c r="A33" t="s">
        <v>656</v>
      </c>
      <c r="B33" s="2" t="s">
        <v>649</v>
      </c>
      <c r="C33" t="s">
        <v>253</v>
      </c>
      <c r="D33" t="s">
        <v>253</v>
      </c>
      <c r="E33" s="30" t="s">
        <v>1407</v>
      </c>
      <c r="F33" s="30" t="s">
        <v>1362</v>
      </c>
    </row>
    <row r="34" spans="1:6">
      <c r="A34" t="s">
        <v>656</v>
      </c>
      <c r="B34" t="s">
        <v>650</v>
      </c>
      <c r="C34" t="s">
        <v>814</v>
      </c>
      <c r="D34" t="s">
        <v>814</v>
      </c>
      <c r="E34" s="13" t="s">
        <v>1408</v>
      </c>
      <c r="F34" s="13" t="s">
        <v>1363</v>
      </c>
    </row>
    <row r="35" spans="1:6">
      <c r="A35" t="s">
        <v>656</v>
      </c>
      <c r="B35" t="s">
        <v>442</v>
      </c>
      <c r="C35" t="s">
        <v>805</v>
      </c>
      <c r="D35" t="s">
        <v>451</v>
      </c>
      <c r="E35" s="13" t="s">
        <v>1409</v>
      </c>
      <c r="F35" s="13" t="s">
        <v>1364</v>
      </c>
    </row>
    <row r="36" spans="1:6">
      <c r="A36" t="s">
        <v>656</v>
      </c>
      <c r="B36" t="s">
        <v>101</v>
      </c>
      <c r="C36" t="s">
        <v>808</v>
      </c>
      <c r="D36" t="s">
        <v>99</v>
      </c>
      <c r="E36" s="13" t="s">
        <v>1410</v>
      </c>
      <c r="F36" s="13" t="s">
        <v>1365</v>
      </c>
    </row>
    <row r="37" spans="1:6">
      <c r="A37" t="s">
        <v>656</v>
      </c>
      <c r="B37" t="s">
        <v>652</v>
      </c>
      <c r="C37" t="s">
        <v>815</v>
      </c>
      <c r="D37" t="e">
        <v>#N/A</v>
      </c>
      <c r="E37" s="13" t="s">
        <v>1411</v>
      </c>
      <c r="F37" s="13" t="s">
        <v>1366</v>
      </c>
    </row>
    <row r="38" spans="1:6">
      <c r="A38" t="s">
        <v>656</v>
      </c>
      <c r="B38" t="s">
        <v>74</v>
      </c>
      <c r="C38" t="s">
        <v>73</v>
      </c>
      <c r="D38" t="s">
        <v>73</v>
      </c>
      <c r="E38" s="13" t="s">
        <v>1412</v>
      </c>
      <c r="F38" s="13" t="s">
        <v>1367</v>
      </c>
    </row>
    <row r="39" spans="1:6" ht="15">
      <c r="A39" s="36" t="s">
        <v>468</v>
      </c>
      <c r="B39" s="38" t="s">
        <v>669</v>
      </c>
      <c r="C39" s="36" t="s">
        <v>795</v>
      </c>
      <c r="D39" s="36" t="s">
        <v>795</v>
      </c>
      <c r="E39" s="37" t="s">
        <v>1381</v>
      </c>
      <c r="F39" s="37" t="s">
        <v>1374</v>
      </c>
    </row>
    <row r="40" spans="1:6" ht="15">
      <c r="A40" t="s">
        <v>468</v>
      </c>
      <c r="B40" s="12" t="s">
        <v>68</v>
      </c>
      <c r="C40" t="s">
        <v>796</v>
      </c>
      <c r="D40" t="s">
        <v>66</v>
      </c>
      <c r="E40" s="13" t="s">
        <v>1382</v>
      </c>
      <c r="F40" s="13" t="s">
        <v>1375</v>
      </c>
    </row>
    <row r="41" spans="1:6">
      <c r="A41" t="s">
        <v>656</v>
      </c>
      <c r="B41" t="s">
        <v>653</v>
      </c>
      <c r="C41" t="s">
        <v>816</v>
      </c>
      <c r="D41" t="e">
        <v>#N/A</v>
      </c>
      <c r="E41" s="13" t="s">
        <v>1413</v>
      </c>
      <c r="F41" s="13" t="s">
        <v>1368</v>
      </c>
    </row>
  </sheetData>
  <autoFilter ref="A1:F41" xr:uid="{4DB7ED24-A6D0-4C27-A2C5-396A6EDDEB95}">
    <sortState xmlns:xlrd2="http://schemas.microsoft.com/office/spreadsheetml/2017/richdata2" ref="A2:F41">
      <sortCondition ref="B1:B41"/>
    </sortState>
  </autoFilter>
  <conditionalFormatting sqref="B1:B1048576">
    <cfRule type="duplicateValues" dxfId="1" priority="2"/>
  </conditionalFormatting>
  <conditionalFormatting sqref="C1:C1048576">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127</vt:i4>
      </vt:variant>
    </vt:vector>
  </HeadingPairs>
  <TitlesOfParts>
    <vt:vector size="140" baseType="lpstr">
      <vt:lpstr>glossary</vt:lpstr>
      <vt:lpstr>FIX TOC</vt:lpstr>
      <vt:lpstr>add_extra_yaml</vt:lpstr>
      <vt:lpstr>nametitle_modappl</vt:lpstr>
      <vt:lpstr>ADD</vt:lpstr>
      <vt:lpstr>ISSUES</vt:lpstr>
      <vt:lpstr>find_replace</vt:lpstr>
      <vt:lpstr>find_key</vt:lpstr>
      <vt:lpstr>find_replace_single</vt:lpstr>
      <vt:lpstr>option_defs</vt:lpstr>
      <vt:lpstr>references</vt:lpstr>
      <vt:lpstr>refs_need_add</vt:lpstr>
      <vt:lpstr>kemp_et_al_2022</vt:lpstr>
      <vt:lpstr>glossary!age_class_adult</vt:lpstr>
      <vt:lpstr>glossary!age_class_juvenile</vt:lpstr>
      <vt:lpstr>glossary!age_class_subadult_yearling</vt:lpstr>
      <vt:lpstr>glossary!age_class_subadult_youngofyear</vt:lpstr>
      <vt:lpstr>glossary!analyst</vt:lpstr>
      <vt:lpstr>glossary!baitlure_audible_lure</vt:lpstr>
      <vt:lpstr>glossary!baitlure_bait_lure_type</vt:lpstr>
      <vt:lpstr>glossary!baitlure_scent_lure</vt:lpstr>
      <vt:lpstr>glossary!baitlure_visual_lure</vt:lpstr>
      <vt:lpstr>glossary!camera_angle</vt:lpstr>
      <vt:lpstr>glossary!camera_days_per_camera_location</vt:lpstr>
      <vt:lpstr>glossary!camera_height</vt:lpstr>
      <vt:lpstr>glossary!camera_id</vt:lpstr>
      <vt:lpstr>glossary!camera_location_name</vt:lpstr>
      <vt:lpstr>glossary!camera_make</vt:lpstr>
      <vt:lpstr>glossary!camera_model</vt:lpstr>
      <vt:lpstr>glossary!camera_serial_number</vt:lpstr>
      <vt:lpstr>glossary!camera_spacing</vt:lpstr>
      <vt:lpstr>glossary!crew</vt:lpstr>
      <vt:lpstr>glossary!cumulative_det_probability</vt:lpstr>
      <vt:lpstr>glossary!density</vt:lpstr>
      <vt:lpstr>glossary!deployment_crew</vt:lpstr>
      <vt:lpstr>glossary!deployment_end_date_time</vt:lpstr>
      <vt:lpstr>glossary!deployment_metadata</vt:lpstr>
      <vt:lpstr>glossary!deployment_name</vt:lpstr>
      <vt:lpstr>glossary!deployment_start_date_time</vt:lpstr>
      <vt:lpstr>glossary!deployment_visit</vt:lpstr>
      <vt:lpstr>glossary!detection_distance</vt:lpstr>
      <vt:lpstr>glossary!detection_event</vt:lpstr>
      <vt:lpstr>glossary!detection_probability</vt:lpstr>
      <vt:lpstr>glossary!detection_rate</vt:lpstr>
      <vt:lpstr>glossary!detection_zone</vt:lpstr>
      <vt:lpstr>glossary!easting_camera_location</vt:lpstr>
      <vt:lpstr>glossary!event_type</vt:lpstr>
      <vt:lpstr>glossary!event_type_tag</vt:lpstr>
      <vt:lpstr>glossary!fov_registration_area</vt:lpstr>
      <vt:lpstr>glossary!fov_viewshed</vt:lpstr>
      <vt:lpstr>glossary!fov_viewshed_density_estimators</vt:lpstr>
      <vt:lpstr>glossary!gps_unit_accuracy</vt:lpstr>
      <vt:lpstr>glossary!image_name</vt:lpstr>
      <vt:lpstr>glossary!image_sequence_date_time</vt:lpstr>
      <vt:lpstr>glossary!image_set_end_date_time</vt:lpstr>
      <vt:lpstr>glossary!image_set_start_date_time</vt:lpstr>
      <vt:lpstr>glossary!individual_count</vt:lpstr>
      <vt:lpstr>glossary!latitude_camera_location</vt:lpstr>
      <vt:lpstr>glossary!longitude_camera_location</vt:lpstr>
      <vt:lpstr>glossary!mods_2flankspim</vt:lpstr>
      <vt:lpstr>glossary!mods_catspim</vt:lpstr>
      <vt:lpstr>glossary!mods_cr_cmr</vt:lpstr>
      <vt:lpstr>glossary!mods_n_mixture</vt:lpstr>
      <vt:lpstr>glossary!mods_negative_binomial</vt:lpstr>
      <vt:lpstr>glossary!mods_occupancy</vt:lpstr>
      <vt:lpstr>glossary!mods_overdispersion</vt:lpstr>
      <vt:lpstr>glossary!mods_poisson</vt:lpstr>
      <vt:lpstr>glossary!mods_relative_abundance</vt:lpstr>
      <vt:lpstr>glossary!mods_rem</vt:lpstr>
      <vt:lpstr>glossary!mods_rest</vt:lpstr>
      <vt:lpstr>glossary!mods_royle_nichols</vt:lpstr>
      <vt:lpstr>glossary!mods_sc</vt:lpstr>
      <vt:lpstr>glossary!mods_scr_secr</vt:lpstr>
      <vt:lpstr>glossary!mods_smr</vt:lpstr>
      <vt:lpstr>glossary!mods_ste</vt:lpstr>
      <vt:lpstr>glossary!mods_tifc</vt:lpstr>
      <vt:lpstr>glossary!mods_tte</vt:lpstr>
      <vt:lpstr>glossary!mods_zero_inflation</vt:lpstr>
      <vt:lpstr>glossary!mods_zinb</vt:lpstr>
      <vt:lpstr>glossary!mods_zip</vt:lpstr>
      <vt:lpstr>glossary!northing_camera_location</vt:lpstr>
      <vt:lpstr>glossary!ocupancy</vt:lpstr>
      <vt:lpstr>glossary!project_coordinator_email</vt:lpstr>
      <vt:lpstr>glossary!project_description</vt:lpstr>
      <vt:lpstr>glossary!project_name</vt:lpstr>
      <vt:lpstr>glossary!pseudoreplication</vt:lpstr>
      <vt:lpstr>glossary!purpose_of_visit</vt:lpstr>
      <vt:lpstr>glossary!recovery_time</vt:lpstr>
      <vt:lpstr>references!resource12_ref_id</vt:lpstr>
      <vt:lpstr>references!resource5_note</vt:lpstr>
      <vt:lpstr>references!resource5_ref_id</vt:lpstr>
      <vt:lpstr>refs_need_add!resource6_ref_id</vt:lpstr>
      <vt:lpstr>glossary!sample_station_name</vt:lpstr>
      <vt:lpstr>glossary!sampledesign_clustered</vt:lpstr>
      <vt:lpstr>glossary!sampledesign_convenience</vt:lpstr>
      <vt:lpstr>glossary!sampledesign_paired</vt:lpstr>
      <vt:lpstr>glossary!sampledesign_random</vt:lpstr>
      <vt:lpstr>glossary!sampledesign_stratified</vt:lpstr>
      <vt:lpstr>glossary!sampledesign_stratified_random</vt:lpstr>
      <vt:lpstr>glossary!sampledesign_systematic_random</vt:lpstr>
      <vt:lpstr>glossary!sampledesign_targeted</vt:lpstr>
      <vt:lpstr>glossary!sd_card_status</vt:lpstr>
      <vt:lpstr>glossary!security</vt:lpstr>
      <vt:lpstr>glossary!sequence_name</vt:lpstr>
      <vt:lpstr>glossary!service_retrieval_comments</vt:lpstr>
      <vt:lpstr>glossary!service_retrieval_crew</vt:lpstr>
      <vt:lpstr>glossary!service_retrieval_metadata</vt:lpstr>
      <vt:lpstr>glossary!service_retrieval_visit</vt:lpstr>
      <vt:lpstr>glossary!settings_motion_image_interval</vt:lpstr>
      <vt:lpstr>glossary!settings_photos_per_trigger</vt:lpstr>
      <vt:lpstr>glossary!settings_quiet_period</vt:lpstr>
      <vt:lpstr>glossary!settings_trigger_modes</vt:lpstr>
      <vt:lpstr>glossary!settings_trigger_sensitivity</vt:lpstr>
      <vt:lpstr>glossary!settings_userlabel</vt:lpstr>
      <vt:lpstr>glossary!settings_video_length</vt:lpstr>
      <vt:lpstr>glossary!spatial_autocorrelation</vt:lpstr>
      <vt:lpstr>glossary!species</vt:lpstr>
      <vt:lpstr>glossary!stake_distance</vt:lpstr>
      <vt:lpstr>glossary!state_variable</vt:lpstr>
      <vt:lpstr>glossary!study_area_description</vt:lpstr>
      <vt:lpstr>glossary!study_area_name</vt:lpstr>
      <vt:lpstr>glossary!survey_design_description</vt:lpstr>
      <vt:lpstr>glossary!survey_name</vt:lpstr>
      <vt:lpstr>glossary!survey_objectives</vt:lpstr>
      <vt:lpstr>glossary!tags_age_class</vt:lpstr>
      <vt:lpstr>glossary!tags_sex_class</vt:lpstr>
      <vt:lpstr>glossary!target_species</vt:lpstr>
      <vt:lpstr>glossary!test_image_taken</vt:lpstr>
      <vt:lpstr>glossary!timelapse_image</vt:lpstr>
      <vt:lpstr>glossary!total_number_of_camera_days</vt:lpstr>
      <vt:lpstr>glossary!trigger_event</vt:lpstr>
      <vt:lpstr>glossary!trigger_speed</vt:lpstr>
      <vt:lpstr>glossary!typeid_partially_marked</vt:lpstr>
      <vt:lpstr>glossary!typeid_unmarked</vt:lpstr>
      <vt:lpstr>glossary!utm_zone_camera_location</vt:lpstr>
      <vt:lpstr>glossary!visit_comments</vt:lpstr>
      <vt:lpstr>glossary!visit_metadata</vt:lpstr>
      <vt:lpstr>glossary!walktest_complete</vt:lpstr>
      <vt:lpstr>glossary!walktest_distance</vt:lpstr>
      <vt:lpstr>glossary!walktest_height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2024-08-20T21:59:15Z</dcterms:created>
  <dcterms:modified xsi:type="dcterms:W3CDTF">2024-11-28T09:09:54Z</dcterms:modified>
</cp:coreProperties>
</file>