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HP PC\Documents\Data Analytics Projects\Excel Project\New folder (2)\"/>
    </mc:Choice>
  </mc:AlternateContent>
  <xr:revisionPtr revIDLastSave="0" documentId="13_ncr:1_{9BBAC149-057D-4B73-9E3A-6A7C67417E1C}" xr6:coauthVersionLast="47" xr6:coauthVersionMax="47" xr10:uidLastSave="{00000000-0000-0000-0000-000000000000}"/>
  <bookViews>
    <workbookView xWindow="45" yWindow="0" windowWidth="20445" windowHeight="10920" xr2:uid="{26D4546B-D2A1-4444-8EAF-A6228F96F0C1}"/>
  </bookViews>
  <sheets>
    <sheet name="Reportcard Dashboard" sheetId="8" r:id="rId1"/>
    <sheet name="Business Analysis Questions" sheetId="4" r:id="rId2"/>
    <sheet name="Business Visualization Business" sheetId="5" r:id="rId3"/>
    <sheet name="All Staffs" sheetId="3" r:id="rId4"/>
    <sheet name="USA Staff" sheetId="1" r:id="rId5"/>
    <sheet name="Other Countries Staff" sheetId="2" r:id="rId6"/>
  </sheets>
  <definedNames>
    <definedName name="_xlnm._FilterDatabase" localSheetId="5" hidden="1">'Other Countries Staff'!$A$1:$G$600</definedName>
    <definedName name="_xlnm._FilterDatabase" localSheetId="4" hidden="1">'USA Staff'!$A$1:$G$465</definedName>
    <definedName name="_xlcn.WorksheetConnection_test3.1.xlsxAll_Staffs" hidden="1">All_Staffs[]</definedName>
    <definedName name="ExternalData_1" localSheetId="3" hidden="1">'All Staffs'!$A$1:$L$1039</definedName>
    <definedName name="Slicer_Country1">#N/A</definedName>
    <definedName name="Slicer_Department">#N/A</definedName>
    <definedName name="Slicer_Rating">#N/A</definedName>
  </definedNames>
  <calcPr calcId="18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 cacheId="13" r:id="rId20"/>
  </pivotCaches>
  <extLst>
    <ext xmlns:x14="http://schemas.microsoft.com/office/spreadsheetml/2009/9/main" uri="{876F7934-8845-4945-9796-88D515C7AA90}">
      <x14:pivotCaches>
        <pivotCache cacheId="14"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sa_staffs_cbd6bc1e-9bfc-4ff1-b024-39a6f2cfea83" name="usa_staffs" connection="Query - usa_staffs"/>
          <x15:modelTable id="other_staffs_d31fa75e-75c9-4574-a0bb-6e27a06298ab" name="other_staffs" connection="Query - other_staffs"/>
          <x15:modelTable id="All_Staffs_ae3cbbcf-9731-41a0-bcca-7fcad06af1e0" name="All_Staffs" connection="Query - All_Staffs"/>
          <x15:modelTable id="All_Staffs 1" name="All_Staffs 1" connection="WorksheetConnection_test 3.1.xlsx!All_Staffs"/>
        </x15:modelTables>
        <x15:extLst>
          <ext xmlns:x16="http://schemas.microsoft.com/office/spreadsheetml/2014/11/main" uri="{9835A34E-60A6-4A7C-AAB8-D5F71C897F49}">
            <x16:modelTimeGroupings>
              <x16:modelTimeGrouping tableName="All_Staffs 1"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 tableName="All_Staffs"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Lst>
</workbook>
</file>

<file path=xl/calcChain.xml><?xml version="1.0" encoding="utf-8"?>
<calcChain xmlns="http://schemas.openxmlformats.org/spreadsheetml/2006/main">
  <c r="O46" i="5" l="1"/>
  <c r="H52" i="4"/>
  <c r="H51" i="4"/>
  <c r="M2" i="3"/>
  <c r="N2" i="3" s="1"/>
  <c r="O2" i="3" s="1"/>
  <c r="M3" i="3"/>
  <c r="N3" i="3" s="1"/>
  <c r="O3" i="3" s="1"/>
  <c r="M4" i="3"/>
  <c r="N4" i="3" s="1"/>
  <c r="O4" i="3" s="1"/>
  <c r="M5" i="3"/>
  <c r="N5" i="3" s="1"/>
  <c r="O5" i="3" s="1"/>
  <c r="M6" i="3"/>
  <c r="N6" i="3" s="1"/>
  <c r="O6" i="3" s="1"/>
  <c r="M7" i="3"/>
  <c r="N7" i="3" s="1"/>
  <c r="M8" i="3"/>
  <c r="N8" i="3" s="1"/>
  <c r="O8" i="3" s="1"/>
  <c r="M9" i="3"/>
  <c r="N9" i="3" s="1"/>
  <c r="O9" i="3" s="1"/>
  <c r="M10" i="3"/>
  <c r="N10" i="3" s="1"/>
  <c r="O10" i="3" s="1"/>
  <c r="M11" i="3"/>
  <c r="N11" i="3" s="1"/>
  <c r="O11" i="3" s="1"/>
  <c r="M12" i="3"/>
  <c r="N12" i="3" s="1"/>
  <c r="O12" i="3" s="1"/>
  <c r="M13" i="3"/>
  <c r="N13" i="3" s="1"/>
  <c r="O13" i="3" s="1"/>
  <c r="M14" i="3"/>
  <c r="N14" i="3" s="1"/>
  <c r="O14" i="3" s="1"/>
  <c r="M15" i="3"/>
  <c r="N15" i="3" s="1"/>
  <c r="O15" i="3" s="1"/>
  <c r="M16" i="3"/>
  <c r="N16" i="3" s="1"/>
  <c r="O16" i="3" s="1"/>
  <c r="M17" i="3"/>
  <c r="N17" i="3" s="1"/>
  <c r="O17" i="3" s="1"/>
  <c r="M18" i="3"/>
  <c r="N18" i="3" s="1"/>
  <c r="O18" i="3" s="1"/>
  <c r="M19" i="3"/>
  <c r="N19" i="3" s="1"/>
  <c r="O19" i="3" s="1"/>
  <c r="M20" i="3"/>
  <c r="N20" i="3" s="1"/>
  <c r="O20" i="3" s="1"/>
  <c r="M21" i="3"/>
  <c r="N21" i="3" s="1"/>
  <c r="O21" i="3" s="1"/>
  <c r="M22" i="3"/>
  <c r="N22" i="3" s="1"/>
  <c r="O22" i="3" s="1"/>
  <c r="M23" i="3"/>
  <c r="N23" i="3" s="1"/>
  <c r="O23" i="3" s="1"/>
  <c r="M24" i="3"/>
  <c r="N24" i="3" s="1"/>
  <c r="O24" i="3" s="1"/>
  <c r="M25" i="3"/>
  <c r="N25" i="3" s="1"/>
  <c r="O25" i="3" s="1"/>
  <c r="M26" i="3"/>
  <c r="N26" i="3" s="1"/>
  <c r="O26" i="3" s="1"/>
  <c r="M27" i="3"/>
  <c r="N27" i="3" s="1"/>
  <c r="O27" i="3" s="1"/>
  <c r="M28" i="3"/>
  <c r="N28" i="3" s="1"/>
  <c r="O28" i="3" s="1"/>
  <c r="M29" i="3"/>
  <c r="N29" i="3" s="1"/>
  <c r="O29" i="3" s="1"/>
  <c r="M30" i="3"/>
  <c r="N30" i="3" s="1"/>
  <c r="O30" i="3" s="1"/>
  <c r="M31" i="3"/>
  <c r="N31" i="3" s="1"/>
  <c r="M32" i="3"/>
  <c r="N32" i="3" s="1"/>
  <c r="O32" i="3" s="1"/>
  <c r="M33" i="3"/>
  <c r="N33" i="3" s="1"/>
  <c r="O33" i="3" s="1"/>
  <c r="M34" i="3"/>
  <c r="N34" i="3" s="1"/>
  <c r="O34" i="3" s="1"/>
  <c r="M35" i="3"/>
  <c r="N35" i="3" s="1"/>
  <c r="O35" i="3" s="1"/>
  <c r="M36" i="3"/>
  <c r="N36" i="3" s="1"/>
  <c r="O36" i="3" s="1"/>
  <c r="M37" i="3"/>
  <c r="N37" i="3" s="1"/>
  <c r="O37" i="3" s="1"/>
  <c r="M38" i="3"/>
  <c r="N38" i="3" s="1"/>
  <c r="O38" i="3" s="1"/>
  <c r="M39" i="3"/>
  <c r="N39" i="3" s="1"/>
  <c r="O39" i="3" s="1"/>
  <c r="M40" i="3"/>
  <c r="N40" i="3" s="1"/>
  <c r="O40" i="3" s="1"/>
  <c r="M41" i="3"/>
  <c r="N41" i="3" s="1"/>
  <c r="O41" i="3" s="1"/>
  <c r="M42" i="3"/>
  <c r="M43" i="3"/>
  <c r="N43" i="3" s="1"/>
  <c r="O43" i="3" s="1"/>
  <c r="M44" i="3"/>
  <c r="N44" i="3" s="1"/>
  <c r="O44" i="3" s="1"/>
  <c r="M45" i="3"/>
  <c r="N45" i="3" s="1"/>
  <c r="O45" i="3" s="1"/>
  <c r="M46" i="3"/>
  <c r="N46" i="3" s="1"/>
  <c r="O46" i="3" s="1"/>
  <c r="M47" i="3"/>
  <c r="N47" i="3" s="1"/>
  <c r="M48" i="3"/>
  <c r="N48" i="3" s="1"/>
  <c r="O48" i="3" s="1"/>
  <c r="M49" i="3"/>
  <c r="N49" i="3" s="1"/>
  <c r="O49" i="3" s="1"/>
  <c r="M50" i="3"/>
  <c r="N50" i="3" s="1"/>
  <c r="O50" i="3" s="1"/>
  <c r="M51" i="3"/>
  <c r="N51" i="3" s="1"/>
  <c r="O51" i="3" s="1"/>
  <c r="M52" i="3"/>
  <c r="N52" i="3" s="1"/>
  <c r="O52" i="3" s="1"/>
  <c r="M53" i="3"/>
  <c r="N53" i="3" s="1"/>
  <c r="O53" i="3" s="1"/>
  <c r="M54" i="3"/>
  <c r="N54" i="3" s="1"/>
  <c r="O54" i="3" s="1"/>
  <c r="M55" i="3"/>
  <c r="N55" i="3" s="1"/>
  <c r="O55" i="3" s="1"/>
  <c r="M56" i="3"/>
  <c r="N56" i="3" s="1"/>
  <c r="O56" i="3" s="1"/>
  <c r="M57" i="3"/>
  <c r="N57" i="3" s="1"/>
  <c r="O57" i="3" s="1"/>
  <c r="M58" i="3"/>
  <c r="M59" i="3"/>
  <c r="N59" i="3" s="1"/>
  <c r="O59" i="3" s="1"/>
  <c r="M60" i="3"/>
  <c r="N60" i="3" s="1"/>
  <c r="O60" i="3" s="1"/>
  <c r="M61" i="3"/>
  <c r="N61" i="3" s="1"/>
  <c r="O61" i="3" s="1"/>
  <c r="M62" i="3"/>
  <c r="N62" i="3" s="1"/>
  <c r="O62" i="3" s="1"/>
  <c r="M63" i="3"/>
  <c r="N63" i="3" s="1"/>
  <c r="O63" i="3" s="1"/>
  <c r="M64" i="3"/>
  <c r="N64" i="3" s="1"/>
  <c r="O64" i="3" s="1"/>
  <c r="M65" i="3"/>
  <c r="N65" i="3" s="1"/>
  <c r="O65" i="3" s="1"/>
  <c r="M66" i="3"/>
  <c r="N66" i="3" s="1"/>
  <c r="O66" i="3" s="1"/>
  <c r="M67" i="3"/>
  <c r="N67" i="3" s="1"/>
  <c r="O67" i="3" s="1"/>
  <c r="M68" i="3"/>
  <c r="N68" i="3" s="1"/>
  <c r="O68" i="3" s="1"/>
  <c r="M69" i="3"/>
  <c r="N69" i="3" s="1"/>
  <c r="O69" i="3" s="1"/>
  <c r="M70" i="3"/>
  <c r="N70" i="3" s="1"/>
  <c r="O70" i="3" s="1"/>
  <c r="M71" i="3"/>
  <c r="N71" i="3" s="1"/>
  <c r="O71" i="3" s="1"/>
  <c r="M72" i="3"/>
  <c r="N72" i="3" s="1"/>
  <c r="O72" i="3" s="1"/>
  <c r="M73" i="3"/>
  <c r="N73" i="3" s="1"/>
  <c r="O73" i="3" s="1"/>
  <c r="M74" i="3"/>
  <c r="N74" i="3" s="1"/>
  <c r="O74" i="3" s="1"/>
  <c r="M75" i="3"/>
  <c r="N75" i="3" s="1"/>
  <c r="O75" i="3" s="1"/>
  <c r="M76" i="3"/>
  <c r="N76" i="3" s="1"/>
  <c r="O76" i="3" s="1"/>
  <c r="M77" i="3"/>
  <c r="N77" i="3" s="1"/>
  <c r="O77" i="3" s="1"/>
  <c r="M78" i="3"/>
  <c r="N78" i="3" s="1"/>
  <c r="O78" i="3" s="1"/>
  <c r="M79" i="3"/>
  <c r="N79" i="3" s="1"/>
  <c r="O79" i="3" s="1"/>
  <c r="M80" i="3"/>
  <c r="N80" i="3" s="1"/>
  <c r="O80" i="3" s="1"/>
  <c r="M81" i="3"/>
  <c r="N81" i="3" s="1"/>
  <c r="O81" i="3" s="1"/>
  <c r="M82" i="3"/>
  <c r="N82" i="3" s="1"/>
  <c r="O82" i="3" s="1"/>
  <c r="M83" i="3"/>
  <c r="N83" i="3" s="1"/>
  <c r="O83" i="3" s="1"/>
  <c r="M84" i="3"/>
  <c r="N84" i="3" s="1"/>
  <c r="O84" i="3" s="1"/>
  <c r="M85" i="3"/>
  <c r="N85" i="3" s="1"/>
  <c r="O85" i="3" s="1"/>
  <c r="M86" i="3"/>
  <c r="N86" i="3" s="1"/>
  <c r="O86" i="3" s="1"/>
  <c r="M87" i="3"/>
  <c r="N87" i="3" s="1"/>
  <c r="O87" i="3" s="1"/>
  <c r="M88" i="3"/>
  <c r="N88" i="3" s="1"/>
  <c r="O88" i="3" s="1"/>
  <c r="M89" i="3"/>
  <c r="N89" i="3" s="1"/>
  <c r="O89" i="3" s="1"/>
  <c r="M90" i="3"/>
  <c r="N90" i="3" s="1"/>
  <c r="O90" i="3" s="1"/>
  <c r="M91" i="3"/>
  <c r="N91" i="3" s="1"/>
  <c r="O91" i="3" s="1"/>
  <c r="M92" i="3"/>
  <c r="N92" i="3" s="1"/>
  <c r="O92" i="3" s="1"/>
  <c r="M93" i="3"/>
  <c r="N93" i="3" s="1"/>
  <c r="O93" i="3" s="1"/>
  <c r="M94" i="3"/>
  <c r="N94" i="3" s="1"/>
  <c r="O94" i="3" s="1"/>
  <c r="M95" i="3"/>
  <c r="N95" i="3" s="1"/>
  <c r="O95" i="3" s="1"/>
  <c r="M96" i="3"/>
  <c r="N96" i="3" s="1"/>
  <c r="O96" i="3" s="1"/>
  <c r="M97" i="3"/>
  <c r="N97" i="3" s="1"/>
  <c r="O97" i="3" s="1"/>
  <c r="M98" i="3"/>
  <c r="N98" i="3" s="1"/>
  <c r="O98" i="3" s="1"/>
  <c r="M99" i="3"/>
  <c r="N99" i="3" s="1"/>
  <c r="O99" i="3" s="1"/>
  <c r="M100" i="3"/>
  <c r="N100" i="3" s="1"/>
  <c r="O100" i="3" s="1"/>
  <c r="M101" i="3"/>
  <c r="N101" i="3" s="1"/>
  <c r="O101" i="3" s="1"/>
  <c r="M102" i="3"/>
  <c r="N102" i="3" s="1"/>
  <c r="O102" i="3" s="1"/>
  <c r="M103" i="3"/>
  <c r="N103" i="3" s="1"/>
  <c r="O103" i="3" s="1"/>
  <c r="M104" i="3"/>
  <c r="N104" i="3" s="1"/>
  <c r="O104" i="3" s="1"/>
  <c r="M105" i="3"/>
  <c r="N105" i="3" s="1"/>
  <c r="O105" i="3" s="1"/>
  <c r="M106" i="3"/>
  <c r="M107" i="3"/>
  <c r="N107" i="3" s="1"/>
  <c r="O107" i="3" s="1"/>
  <c r="M108" i="3"/>
  <c r="N108" i="3" s="1"/>
  <c r="O108" i="3" s="1"/>
  <c r="M109" i="3"/>
  <c r="N109" i="3" s="1"/>
  <c r="O109" i="3" s="1"/>
  <c r="M110" i="3"/>
  <c r="N110" i="3" s="1"/>
  <c r="O110" i="3" s="1"/>
  <c r="M111" i="3"/>
  <c r="N111" i="3" s="1"/>
  <c r="O111" i="3" s="1"/>
  <c r="M112" i="3"/>
  <c r="N112" i="3" s="1"/>
  <c r="O112" i="3" s="1"/>
  <c r="M113" i="3"/>
  <c r="N113" i="3" s="1"/>
  <c r="O113" i="3" s="1"/>
  <c r="M114" i="3"/>
  <c r="N114" i="3" s="1"/>
  <c r="O114" i="3" s="1"/>
  <c r="M115" i="3"/>
  <c r="N115" i="3" s="1"/>
  <c r="O115" i="3" s="1"/>
  <c r="M116" i="3"/>
  <c r="N116" i="3" s="1"/>
  <c r="O116" i="3" s="1"/>
  <c r="M117" i="3"/>
  <c r="N117" i="3" s="1"/>
  <c r="O117" i="3" s="1"/>
  <c r="M118" i="3"/>
  <c r="N118" i="3" s="1"/>
  <c r="O118" i="3" s="1"/>
  <c r="M119" i="3"/>
  <c r="N119" i="3" s="1"/>
  <c r="O119" i="3" s="1"/>
  <c r="M120" i="3"/>
  <c r="N120" i="3" s="1"/>
  <c r="O120" i="3" s="1"/>
  <c r="M121" i="3"/>
  <c r="N121" i="3" s="1"/>
  <c r="O121" i="3" s="1"/>
  <c r="M122" i="3"/>
  <c r="M123" i="3"/>
  <c r="N123" i="3" s="1"/>
  <c r="O123" i="3" s="1"/>
  <c r="M124" i="3"/>
  <c r="N124" i="3" s="1"/>
  <c r="O124" i="3" s="1"/>
  <c r="M125" i="3"/>
  <c r="N125" i="3" s="1"/>
  <c r="O125" i="3" s="1"/>
  <c r="M126" i="3"/>
  <c r="N126" i="3" s="1"/>
  <c r="O126" i="3" s="1"/>
  <c r="M127" i="3"/>
  <c r="N127" i="3" s="1"/>
  <c r="O127" i="3" s="1"/>
  <c r="M128" i="3"/>
  <c r="N128" i="3" s="1"/>
  <c r="O128" i="3" s="1"/>
  <c r="M129" i="3"/>
  <c r="N129" i="3" s="1"/>
  <c r="O129" i="3" s="1"/>
  <c r="M130" i="3"/>
  <c r="N130" i="3" s="1"/>
  <c r="O130" i="3" s="1"/>
  <c r="M131" i="3"/>
  <c r="N131" i="3" s="1"/>
  <c r="O131" i="3" s="1"/>
  <c r="M132" i="3"/>
  <c r="N132" i="3" s="1"/>
  <c r="O132" i="3" s="1"/>
  <c r="M133" i="3"/>
  <c r="N133" i="3" s="1"/>
  <c r="O133" i="3" s="1"/>
  <c r="M134" i="3"/>
  <c r="N134" i="3" s="1"/>
  <c r="O134" i="3" s="1"/>
  <c r="M135" i="3"/>
  <c r="N135" i="3" s="1"/>
  <c r="O135" i="3" s="1"/>
  <c r="M136" i="3"/>
  <c r="N136" i="3" s="1"/>
  <c r="O136" i="3" s="1"/>
  <c r="M137" i="3"/>
  <c r="N137" i="3" s="1"/>
  <c r="O137" i="3" s="1"/>
  <c r="M138" i="3"/>
  <c r="N138" i="3" s="1"/>
  <c r="O138" i="3" s="1"/>
  <c r="M139" i="3"/>
  <c r="N139" i="3" s="1"/>
  <c r="O139" i="3" s="1"/>
  <c r="M140" i="3"/>
  <c r="N140" i="3" s="1"/>
  <c r="O140" i="3" s="1"/>
  <c r="M141" i="3"/>
  <c r="N141" i="3" s="1"/>
  <c r="O141" i="3" s="1"/>
  <c r="M142" i="3"/>
  <c r="N142" i="3" s="1"/>
  <c r="O142" i="3" s="1"/>
  <c r="M143" i="3"/>
  <c r="N143" i="3" s="1"/>
  <c r="O143" i="3" s="1"/>
  <c r="M144" i="3"/>
  <c r="N144" i="3" s="1"/>
  <c r="O144" i="3" s="1"/>
  <c r="M145" i="3"/>
  <c r="N145" i="3" s="1"/>
  <c r="O145" i="3" s="1"/>
  <c r="M146" i="3"/>
  <c r="N146" i="3" s="1"/>
  <c r="O146" i="3" s="1"/>
  <c r="M147" i="3"/>
  <c r="N147" i="3" s="1"/>
  <c r="O147" i="3" s="1"/>
  <c r="M148" i="3"/>
  <c r="N148" i="3" s="1"/>
  <c r="O148" i="3" s="1"/>
  <c r="M149" i="3"/>
  <c r="N149" i="3" s="1"/>
  <c r="O149" i="3" s="1"/>
  <c r="M150" i="3"/>
  <c r="N150" i="3" s="1"/>
  <c r="O150" i="3" s="1"/>
  <c r="M151" i="3"/>
  <c r="N151" i="3" s="1"/>
  <c r="O151" i="3" s="1"/>
  <c r="M152" i="3"/>
  <c r="N152" i="3" s="1"/>
  <c r="O152" i="3" s="1"/>
  <c r="M153" i="3"/>
  <c r="N153" i="3" s="1"/>
  <c r="O153" i="3" s="1"/>
  <c r="M154" i="3"/>
  <c r="N154" i="3" s="1"/>
  <c r="O154" i="3" s="1"/>
  <c r="M155" i="3"/>
  <c r="N155" i="3" s="1"/>
  <c r="O155" i="3" s="1"/>
  <c r="M156" i="3"/>
  <c r="N156" i="3" s="1"/>
  <c r="O156" i="3" s="1"/>
  <c r="M157" i="3"/>
  <c r="N157" i="3" s="1"/>
  <c r="O157" i="3" s="1"/>
  <c r="M158" i="3"/>
  <c r="N158" i="3" s="1"/>
  <c r="O158" i="3" s="1"/>
  <c r="M159" i="3"/>
  <c r="N159" i="3" s="1"/>
  <c r="O159" i="3" s="1"/>
  <c r="M160" i="3"/>
  <c r="N160" i="3" s="1"/>
  <c r="O160" i="3" s="1"/>
  <c r="M161" i="3"/>
  <c r="N161" i="3" s="1"/>
  <c r="O161" i="3" s="1"/>
  <c r="M162" i="3"/>
  <c r="N162" i="3" s="1"/>
  <c r="O162" i="3" s="1"/>
  <c r="M163" i="3"/>
  <c r="N163" i="3" s="1"/>
  <c r="O163" i="3" s="1"/>
  <c r="M164" i="3"/>
  <c r="N164" i="3" s="1"/>
  <c r="O164" i="3" s="1"/>
  <c r="M165" i="3"/>
  <c r="N165" i="3" s="1"/>
  <c r="O165" i="3" s="1"/>
  <c r="M166" i="3"/>
  <c r="N166" i="3" s="1"/>
  <c r="O166" i="3" s="1"/>
  <c r="M167" i="3"/>
  <c r="N167" i="3" s="1"/>
  <c r="O167" i="3" s="1"/>
  <c r="M168" i="3"/>
  <c r="N168" i="3" s="1"/>
  <c r="O168" i="3" s="1"/>
  <c r="M169" i="3"/>
  <c r="N169" i="3" s="1"/>
  <c r="O169" i="3" s="1"/>
  <c r="M170" i="3"/>
  <c r="N170" i="3" s="1"/>
  <c r="O170" i="3" s="1"/>
  <c r="M171" i="3"/>
  <c r="N171" i="3" s="1"/>
  <c r="O171" i="3" s="1"/>
  <c r="M172" i="3"/>
  <c r="N172" i="3" s="1"/>
  <c r="O172" i="3" s="1"/>
  <c r="M173" i="3"/>
  <c r="N173" i="3" s="1"/>
  <c r="O173" i="3" s="1"/>
  <c r="M174" i="3"/>
  <c r="N174" i="3" s="1"/>
  <c r="O174" i="3" s="1"/>
  <c r="M175" i="3"/>
  <c r="N175" i="3" s="1"/>
  <c r="O175" i="3" s="1"/>
  <c r="M176" i="3"/>
  <c r="N176" i="3" s="1"/>
  <c r="O176" i="3" s="1"/>
  <c r="M177" i="3"/>
  <c r="N177" i="3" s="1"/>
  <c r="O177" i="3" s="1"/>
  <c r="M178" i="3"/>
  <c r="N178" i="3" s="1"/>
  <c r="O178" i="3" s="1"/>
  <c r="M179" i="3"/>
  <c r="N179" i="3" s="1"/>
  <c r="O179" i="3" s="1"/>
  <c r="M180" i="3"/>
  <c r="N180" i="3" s="1"/>
  <c r="O180" i="3" s="1"/>
  <c r="M181" i="3"/>
  <c r="N181" i="3" s="1"/>
  <c r="O181" i="3" s="1"/>
  <c r="M182" i="3"/>
  <c r="N182" i="3" s="1"/>
  <c r="O182" i="3" s="1"/>
  <c r="M183" i="3"/>
  <c r="N183" i="3" s="1"/>
  <c r="O183" i="3" s="1"/>
  <c r="M184" i="3"/>
  <c r="N184" i="3" s="1"/>
  <c r="O184" i="3" s="1"/>
  <c r="M185" i="3"/>
  <c r="N185" i="3" s="1"/>
  <c r="O185" i="3" s="1"/>
  <c r="M186" i="3"/>
  <c r="N186" i="3" s="1"/>
  <c r="O186" i="3" s="1"/>
  <c r="M187" i="3"/>
  <c r="N187" i="3" s="1"/>
  <c r="O187" i="3" s="1"/>
  <c r="M188" i="3"/>
  <c r="N188" i="3" s="1"/>
  <c r="O188" i="3" s="1"/>
  <c r="M189" i="3"/>
  <c r="N189" i="3" s="1"/>
  <c r="O189" i="3" s="1"/>
  <c r="M190" i="3"/>
  <c r="N190" i="3" s="1"/>
  <c r="O190" i="3" s="1"/>
  <c r="M191" i="3"/>
  <c r="N191" i="3" s="1"/>
  <c r="O191" i="3" s="1"/>
  <c r="M192" i="3"/>
  <c r="N192" i="3" s="1"/>
  <c r="O192" i="3" s="1"/>
  <c r="M193" i="3"/>
  <c r="N193" i="3" s="1"/>
  <c r="O193" i="3" s="1"/>
  <c r="M194" i="3"/>
  <c r="N194" i="3" s="1"/>
  <c r="O194" i="3" s="1"/>
  <c r="M195" i="3"/>
  <c r="N195" i="3" s="1"/>
  <c r="O195" i="3" s="1"/>
  <c r="M196" i="3"/>
  <c r="N196" i="3" s="1"/>
  <c r="O196" i="3" s="1"/>
  <c r="M197" i="3"/>
  <c r="N197" i="3" s="1"/>
  <c r="O197" i="3" s="1"/>
  <c r="M198" i="3"/>
  <c r="N198" i="3" s="1"/>
  <c r="O198" i="3" s="1"/>
  <c r="M199" i="3"/>
  <c r="N199" i="3" s="1"/>
  <c r="O199" i="3" s="1"/>
  <c r="M200" i="3"/>
  <c r="N200" i="3" s="1"/>
  <c r="O200" i="3" s="1"/>
  <c r="M201" i="3"/>
  <c r="N201" i="3" s="1"/>
  <c r="O201" i="3" s="1"/>
  <c r="M202" i="3"/>
  <c r="N202" i="3" s="1"/>
  <c r="O202" i="3" s="1"/>
  <c r="M203" i="3"/>
  <c r="N203" i="3" s="1"/>
  <c r="O203" i="3" s="1"/>
  <c r="M204" i="3"/>
  <c r="N204" i="3" s="1"/>
  <c r="O204" i="3" s="1"/>
  <c r="M205" i="3"/>
  <c r="N205" i="3" s="1"/>
  <c r="O205" i="3" s="1"/>
  <c r="M206" i="3"/>
  <c r="N206" i="3" s="1"/>
  <c r="O206" i="3" s="1"/>
  <c r="M207" i="3"/>
  <c r="N207" i="3" s="1"/>
  <c r="O207" i="3" s="1"/>
  <c r="M208" i="3"/>
  <c r="N208" i="3" s="1"/>
  <c r="O208" i="3" s="1"/>
  <c r="M209" i="3"/>
  <c r="N209" i="3" s="1"/>
  <c r="O209" i="3" s="1"/>
  <c r="M210" i="3"/>
  <c r="N210" i="3" s="1"/>
  <c r="O210" i="3" s="1"/>
  <c r="M211" i="3"/>
  <c r="N211" i="3" s="1"/>
  <c r="O211" i="3" s="1"/>
  <c r="M212" i="3"/>
  <c r="N212" i="3" s="1"/>
  <c r="O212" i="3" s="1"/>
  <c r="M213" i="3"/>
  <c r="N213" i="3" s="1"/>
  <c r="O213" i="3" s="1"/>
  <c r="M214" i="3"/>
  <c r="N214" i="3" s="1"/>
  <c r="O214" i="3" s="1"/>
  <c r="M215" i="3"/>
  <c r="N215" i="3" s="1"/>
  <c r="O215" i="3" s="1"/>
  <c r="M216" i="3"/>
  <c r="N216" i="3" s="1"/>
  <c r="O216" i="3" s="1"/>
  <c r="M217" i="3"/>
  <c r="N217" i="3" s="1"/>
  <c r="O217" i="3" s="1"/>
  <c r="M218" i="3"/>
  <c r="M219" i="3"/>
  <c r="N219" i="3" s="1"/>
  <c r="O219" i="3" s="1"/>
  <c r="M220" i="3"/>
  <c r="N220" i="3" s="1"/>
  <c r="O220" i="3" s="1"/>
  <c r="M221" i="3"/>
  <c r="N221" i="3" s="1"/>
  <c r="O221" i="3" s="1"/>
  <c r="M222" i="3"/>
  <c r="N222" i="3" s="1"/>
  <c r="O222" i="3" s="1"/>
  <c r="M223" i="3"/>
  <c r="N223" i="3" s="1"/>
  <c r="O223" i="3" s="1"/>
  <c r="M224" i="3"/>
  <c r="N224" i="3" s="1"/>
  <c r="O224" i="3" s="1"/>
  <c r="M225" i="3"/>
  <c r="N225" i="3" s="1"/>
  <c r="O225" i="3" s="1"/>
  <c r="M226" i="3"/>
  <c r="N226" i="3" s="1"/>
  <c r="O226" i="3" s="1"/>
  <c r="M227" i="3"/>
  <c r="N227" i="3" s="1"/>
  <c r="O227" i="3" s="1"/>
  <c r="M228" i="3"/>
  <c r="N228" i="3" s="1"/>
  <c r="O228" i="3" s="1"/>
  <c r="M229" i="3"/>
  <c r="N229" i="3" s="1"/>
  <c r="O229" i="3" s="1"/>
  <c r="M230" i="3"/>
  <c r="N230" i="3" s="1"/>
  <c r="O230" i="3" s="1"/>
  <c r="M231" i="3"/>
  <c r="N231" i="3" s="1"/>
  <c r="O231" i="3" s="1"/>
  <c r="M232" i="3"/>
  <c r="N232" i="3" s="1"/>
  <c r="O232" i="3" s="1"/>
  <c r="M233" i="3"/>
  <c r="N233" i="3" s="1"/>
  <c r="O233" i="3" s="1"/>
  <c r="M234" i="3"/>
  <c r="N234" i="3" s="1"/>
  <c r="O234" i="3" s="1"/>
  <c r="M235" i="3"/>
  <c r="N235" i="3" s="1"/>
  <c r="O235" i="3" s="1"/>
  <c r="M236" i="3"/>
  <c r="N236" i="3" s="1"/>
  <c r="O236" i="3" s="1"/>
  <c r="M237" i="3"/>
  <c r="N237" i="3" s="1"/>
  <c r="O237" i="3" s="1"/>
  <c r="M238" i="3"/>
  <c r="N238" i="3" s="1"/>
  <c r="O238" i="3" s="1"/>
  <c r="M239" i="3"/>
  <c r="N239" i="3" s="1"/>
  <c r="O239" i="3" s="1"/>
  <c r="M240" i="3"/>
  <c r="N240" i="3" s="1"/>
  <c r="O240" i="3" s="1"/>
  <c r="M241" i="3"/>
  <c r="N241" i="3" s="1"/>
  <c r="O241" i="3" s="1"/>
  <c r="M242" i="3"/>
  <c r="N242" i="3" s="1"/>
  <c r="O242" i="3" s="1"/>
  <c r="M243" i="3"/>
  <c r="N243" i="3" s="1"/>
  <c r="O243" i="3" s="1"/>
  <c r="M244" i="3"/>
  <c r="N244" i="3" s="1"/>
  <c r="O244" i="3" s="1"/>
  <c r="M245" i="3"/>
  <c r="N245" i="3" s="1"/>
  <c r="O245" i="3" s="1"/>
  <c r="M246" i="3"/>
  <c r="N246" i="3" s="1"/>
  <c r="O246" i="3" s="1"/>
  <c r="M247" i="3"/>
  <c r="N247" i="3" s="1"/>
  <c r="O247" i="3" s="1"/>
  <c r="M248" i="3"/>
  <c r="N248" i="3" s="1"/>
  <c r="O248" i="3" s="1"/>
  <c r="M249" i="3"/>
  <c r="N249" i="3" s="1"/>
  <c r="O249" i="3" s="1"/>
  <c r="M250" i="3"/>
  <c r="N250" i="3" s="1"/>
  <c r="O250" i="3" s="1"/>
  <c r="M251" i="3"/>
  <c r="N251" i="3" s="1"/>
  <c r="O251" i="3" s="1"/>
  <c r="M252" i="3"/>
  <c r="N252" i="3" s="1"/>
  <c r="O252" i="3" s="1"/>
  <c r="M253" i="3"/>
  <c r="N253" i="3" s="1"/>
  <c r="O253" i="3" s="1"/>
  <c r="M254" i="3"/>
  <c r="N254" i="3" s="1"/>
  <c r="O254" i="3" s="1"/>
  <c r="M255" i="3"/>
  <c r="N255" i="3" s="1"/>
  <c r="O255" i="3" s="1"/>
  <c r="M256" i="3"/>
  <c r="N256" i="3" s="1"/>
  <c r="O256" i="3" s="1"/>
  <c r="M257" i="3"/>
  <c r="N257" i="3" s="1"/>
  <c r="O257" i="3" s="1"/>
  <c r="M258" i="3"/>
  <c r="N258" i="3" s="1"/>
  <c r="O258" i="3" s="1"/>
  <c r="M259" i="3"/>
  <c r="N259" i="3" s="1"/>
  <c r="O259" i="3" s="1"/>
  <c r="M260" i="3"/>
  <c r="N260" i="3" s="1"/>
  <c r="O260" i="3" s="1"/>
  <c r="M261" i="3"/>
  <c r="N261" i="3" s="1"/>
  <c r="O261" i="3" s="1"/>
  <c r="M262" i="3"/>
  <c r="N262" i="3" s="1"/>
  <c r="O262" i="3" s="1"/>
  <c r="M263" i="3"/>
  <c r="N263" i="3" s="1"/>
  <c r="O263" i="3" s="1"/>
  <c r="M264" i="3"/>
  <c r="N264" i="3" s="1"/>
  <c r="O264" i="3" s="1"/>
  <c r="M265" i="3"/>
  <c r="N265" i="3" s="1"/>
  <c r="O265" i="3" s="1"/>
  <c r="M266" i="3"/>
  <c r="N266" i="3" s="1"/>
  <c r="O266" i="3" s="1"/>
  <c r="M267" i="3"/>
  <c r="N267" i="3" s="1"/>
  <c r="O267" i="3" s="1"/>
  <c r="M268" i="3"/>
  <c r="N268" i="3" s="1"/>
  <c r="O268" i="3" s="1"/>
  <c r="M269" i="3"/>
  <c r="N269" i="3" s="1"/>
  <c r="O269" i="3" s="1"/>
  <c r="M270" i="3"/>
  <c r="N270" i="3" s="1"/>
  <c r="O270" i="3" s="1"/>
  <c r="M271" i="3"/>
  <c r="N271" i="3" s="1"/>
  <c r="O271" i="3" s="1"/>
  <c r="M272" i="3"/>
  <c r="N272" i="3" s="1"/>
  <c r="O272" i="3" s="1"/>
  <c r="M273" i="3"/>
  <c r="N273" i="3" s="1"/>
  <c r="O273" i="3" s="1"/>
  <c r="M274" i="3"/>
  <c r="N274" i="3" s="1"/>
  <c r="O274" i="3" s="1"/>
  <c r="M275" i="3"/>
  <c r="N275" i="3" s="1"/>
  <c r="O275" i="3" s="1"/>
  <c r="M276" i="3"/>
  <c r="N276" i="3" s="1"/>
  <c r="O276" i="3" s="1"/>
  <c r="M277" i="3"/>
  <c r="N277" i="3" s="1"/>
  <c r="O277" i="3" s="1"/>
  <c r="M278" i="3"/>
  <c r="N278" i="3" s="1"/>
  <c r="O278" i="3" s="1"/>
  <c r="M279" i="3"/>
  <c r="N279" i="3" s="1"/>
  <c r="O279" i="3" s="1"/>
  <c r="M280" i="3"/>
  <c r="N280" i="3" s="1"/>
  <c r="O280" i="3" s="1"/>
  <c r="M281" i="3"/>
  <c r="N281" i="3" s="1"/>
  <c r="O281" i="3" s="1"/>
  <c r="M282" i="3"/>
  <c r="N282" i="3" s="1"/>
  <c r="O282" i="3" s="1"/>
  <c r="M283" i="3"/>
  <c r="N283" i="3" s="1"/>
  <c r="O283" i="3" s="1"/>
  <c r="M284" i="3"/>
  <c r="N284" i="3" s="1"/>
  <c r="O284" i="3" s="1"/>
  <c r="M285" i="3"/>
  <c r="N285" i="3" s="1"/>
  <c r="O285" i="3" s="1"/>
  <c r="M286" i="3"/>
  <c r="N286" i="3" s="1"/>
  <c r="O286" i="3" s="1"/>
  <c r="M287" i="3"/>
  <c r="N287" i="3" s="1"/>
  <c r="O287" i="3" s="1"/>
  <c r="M288" i="3"/>
  <c r="N288" i="3" s="1"/>
  <c r="O288" i="3" s="1"/>
  <c r="M289" i="3"/>
  <c r="N289" i="3" s="1"/>
  <c r="O289" i="3" s="1"/>
  <c r="M290" i="3"/>
  <c r="N290" i="3" s="1"/>
  <c r="O290" i="3" s="1"/>
  <c r="M291" i="3"/>
  <c r="N291" i="3" s="1"/>
  <c r="O291" i="3" s="1"/>
  <c r="M292" i="3"/>
  <c r="N292" i="3" s="1"/>
  <c r="O292" i="3" s="1"/>
  <c r="M293" i="3"/>
  <c r="N293" i="3" s="1"/>
  <c r="O293" i="3" s="1"/>
  <c r="M294" i="3"/>
  <c r="N294" i="3" s="1"/>
  <c r="O294" i="3" s="1"/>
  <c r="M295" i="3"/>
  <c r="N295" i="3" s="1"/>
  <c r="O295" i="3" s="1"/>
  <c r="M296" i="3"/>
  <c r="N296" i="3" s="1"/>
  <c r="O296" i="3" s="1"/>
  <c r="M297" i="3"/>
  <c r="N297" i="3" s="1"/>
  <c r="O297" i="3" s="1"/>
  <c r="M298" i="3"/>
  <c r="N298" i="3" s="1"/>
  <c r="O298" i="3" s="1"/>
  <c r="M299" i="3"/>
  <c r="N299" i="3" s="1"/>
  <c r="O299" i="3" s="1"/>
  <c r="M300" i="3"/>
  <c r="N300" i="3" s="1"/>
  <c r="O300" i="3" s="1"/>
  <c r="M301" i="3"/>
  <c r="N301" i="3" s="1"/>
  <c r="O301" i="3" s="1"/>
  <c r="M302" i="3"/>
  <c r="N302" i="3" s="1"/>
  <c r="O302" i="3" s="1"/>
  <c r="M303" i="3"/>
  <c r="N303" i="3" s="1"/>
  <c r="O303" i="3" s="1"/>
  <c r="M304" i="3"/>
  <c r="N304" i="3" s="1"/>
  <c r="O304" i="3" s="1"/>
  <c r="M305" i="3"/>
  <c r="N305" i="3" s="1"/>
  <c r="O305" i="3" s="1"/>
  <c r="M306" i="3"/>
  <c r="N306" i="3" s="1"/>
  <c r="O306" i="3" s="1"/>
  <c r="M307" i="3"/>
  <c r="N307" i="3" s="1"/>
  <c r="O307" i="3" s="1"/>
  <c r="M308" i="3"/>
  <c r="N308" i="3" s="1"/>
  <c r="O308" i="3" s="1"/>
  <c r="M309" i="3"/>
  <c r="N309" i="3" s="1"/>
  <c r="O309" i="3" s="1"/>
  <c r="M310" i="3"/>
  <c r="N310" i="3" s="1"/>
  <c r="O310" i="3" s="1"/>
  <c r="M311" i="3"/>
  <c r="N311" i="3" s="1"/>
  <c r="O311" i="3" s="1"/>
  <c r="M312" i="3"/>
  <c r="N312" i="3" s="1"/>
  <c r="O312" i="3" s="1"/>
  <c r="M313" i="3"/>
  <c r="N313" i="3" s="1"/>
  <c r="O313" i="3" s="1"/>
  <c r="M314" i="3"/>
  <c r="N314" i="3" s="1"/>
  <c r="O314" i="3" s="1"/>
  <c r="M315" i="3"/>
  <c r="N315" i="3" s="1"/>
  <c r="O315" i="3" s="1"/>
  <c r="M316" i="3"/>
  <c r="N316" i="3" s="1"/>
  <c r="O316" i="3" s="1"/>
  <c r="M317" i="3"/>
  <c r="N317" i="3" s="1"/>
  <c r="O317" i="3" s="1"/>
  <c r="M318" i="3"/>
  <c r="N318" i="3" s="1"/>
  <c r="O318" i="3" s="1"/>
  <c r="M319" i="3"/>
  <c r="N319" i="3" s="1"/>
  <c r="O319" i="3" s="1"/>
  <c r="M320" i="3"/>
  <c r="N320" i="3" s="1"/>
  <c r="O320" i="3" s="1"/>
  <c r="M321" i="3"/>
  <c r="N321" i="3" s="1"/>
  <c r="O321" i="3" s="1"/>
  <c r="M322" i="3"/>
  <c r="N322" i="3" s="1"/>
  <c r="O322" i="3" s="1"/>
  <c r="M323" i="3"/>
  <c r="N323" i="3" s="1"/>
  <c r="O323" i="3" s="1"/>
  <c r="M324" i="3"/>
  <c r="N324" i="3" s="1"/>
  <c r="O324" i="3" s="1"/>
  <c r="M325" i="3"/>
  <c r="N325" i="3" s="1"/>
  <c r="O325" i="3" s="1"/>
  <c r="M326" i="3"/>
  <c r="N326" i="3" s="1"/>
  <c r="O326" i="3" s="1"/>
  <c r="M327" i="3"/>
  <c r="N327" i="3" s="1"/>
  <c r="O327" i="3" s="1"/>
  <c r="M328" i="3"/>
  <c r="N328" i="3" s="1"/>
  <c r="O328" i="3" s="1"/>
  <c r="M329" i="3"/>
  <c r="N329" i="3" s="1"/>
  <c r="O329" i="3" s="1"/>
  <c r="M330" i="3"/>
  <c r="N330" i="3" s="1"/>
  <c r="O330" i="3" s="1"/>
  <c r="M331" i="3"/>
  <c r="N331" i="3" s="1"/>
  <c r="O331" i="3" s="1"/>
  <c r="M332" i="3"/>
  <c r="N332" i="3" s="1"/>
  <c r="O332" i="3" s="1"/>
  <c r="M333" i="3"/>
  <c r="N333" i="3" s="1"/>
  <c r="O333" i="3" s="1"/>
  <c r="M334" i="3"/>
  <c r="N334" i="3" s="1"/>
  <c r="O334" i="3" s="1"/>
  <c r="M335" i="3"/>
  <c r="N335" i="3" s="1"/>
  <c r="O335" i="3" s="1"/>
  <c r="M336" i="3"/>
  <c r="N336" i="3" s="1"/>
  <c r="O336" i="3" s="1"/>
  <c r="M337" i="3"/>
  <c r="N337" i="3" s="1"/>
  <c r="O337" i="3" s="1"/>
  <c r="M338" i="3"/>
  <c r="N338" i="3" s="1"/>
  <c r="O338" i="3" s="1"/>
  <c r="M339" i="3"/>
  <c r="N339" i="3" s="1"/>
  <c r="O339" i="3" s="1"/>
  <c r="M340" i="3"/>
  <c r="N340" i="3" s="1"/>
  <c r="O340" i="3" s="1"/>
  <c r="M341" i="3"/>
  <c r="N341" i="3" s="1"/>
  <c r="O341" i="3" s="1"/>
  <c r="M342" i="3"/>
  <c r="N342" i="3" s="1"/>
  <c r="O342" i="3" s="1"/>
  <c r="M343" i="3"/>
  <c r="N343" i="3" s="1"/>
  <c r="O343" i="3" s="1"/>
  <c r="M344" i="3"/>
  <c r="N344" i="3" s="1"/>
  <c r="O344" i="3" s="1"/>
  <c r="M345" i="3"/>
  <c r="N345" i="3" s="1"/>
  <c r="O345" i="3" s="1"/>
  <c r="M346" i="3"/>
  <c r="M347" i="3"/>
  <c r="N347" i="3" s="1"/>
  <c r="O347" i="3" s="1"/>
  <c r="M348" i="3"/>
  <c r="N348" i="3" s="1"/>
  <c r="O348" i="3" s="1"/>
  <c r="M349" i="3"/>
  <c r="N349" i="3" s="1"/>
  <c r="O349" i="3" s="1"/>
  <c r="M350" i="3"/>
  <c r="N350" i="3" s="1"/>
  <c r="O350" i="3" s="1"/>
  <c r="M351" i="3"/>
  <c r="N351" i="3" s="1"/>
  <c r="O351" i="3" s="1"/>
  <c r="M352" i="3"/>
  <c r="N352" i="3" s="1"/>
  <c r="O352" i="3" s="1"/>
  <c r="M353" i="3"/>
  <c r="N353" i="3" s="1"/>
  <c r="O353" i="3" s="1"/>
  <c r="M354" i="3"/>
  <c r="N354" i="3" s="1"/>
  <c r="O354" i="3" s="1"/>
  <c r="M355" i="3"/>
  <c r="N355" i="3" s="1"/>
  <c r="O355" i="3" s="1"/>
  <c r="M356" i="3"/>
  <c r="N356" i="3" s="1"/>
  <c r="O356" i="3" s="1"/>
  <c r="M357" i="3"/>
  <c r="N357" i="3" s="1"/>
  <c r="O357" i="3" s="1"/>
  <c r="M358" i="3"/>
  <c r="N358" i="3" s="1"/>
  <c r="O358" i="3" s="1"/>
  <c r="M359" i="3"/>
  <c r="N359" i="3" s="1"/>
  <c r="O359" i="3" s="1"/>
  <c r="M360" i="3"/>
  <c r="N360" i="3" s="1"/>
  <c r="O360" i="3" s="1"/>
  <c r="M361" i="3"/>
  <c r="N361" i="3" s="1"/>
  <c r="O361" i="3" s="1"/>
  <c r="M362" i="3"/>
  <c r="N362" i="3" s="1"/>
  <c r="O362" i="3" s="1"/>
  <c r="M363" i="3"/>
  <c r="N363" i="3" s="1"/>
  <c r="O363" i="3" s="1"/>
  <c r="M364" i="3"/>
  <c r="N364" i="3" s="1"/>
  <c r="O364" i="3" s="1"/>
  <c r="M365" i="3"/>
  <c r="N365" i="3" s="1"/>
  <c r="O365" i="3" s="1"/>
  <c r="M366" i="3"/>
  <c r="N366" i="3" s="1"/>
  <c r="O366" i="3" s="1"/>
  <c r="M367" i="3"/>
  <c r="N367" i="3" s="1"/>
  <c r="O367" i="3" s="1"/>
  <c r="M368" i="3"/>
  <c r="N368" i="3" s="1"/>
  <c r="O368" i="3" s="1"/>
  <c r="M369" i="3"/>
  <c r="N369" i="3" s="1"/>
  <c r="O369" i="3" s="1"/>
  <c r="M370" i="3"/>
  <c r="N370" i="3" s="1"/>
  <c r="O370" i="3" s="1"/>
  <c r="M371" i="3"/>
  <c r="N371" i="3" s="1"/>
  <c r="O371" i="3" s="1"/>
  <c r="M372" i="3"/>
  <c r="N372" i="3" s="1"/>
  <c r="O372" i="3" s="1"/>
  <c r="M373" i="3"/>
  <c r="N373" i="3" s="1"/>
  <c r="O373" i="3" s="1"/>
  <c r="M374" i="3"/>
  <c r="N374" i="3" s="1"/>
  <c r="O374" i="3" s="1"/>
  <c r="M375" i="3"/>
  <c r="N375" i="3" s="1"/>
  <c r="O375" i="3" s="1"/>
  <c r="M376" i="3"/>
  <c r="N376" i="3" s="1"/>
  <c r="O376" i="3" s="1"/>
  <c r="M377" i="3"/>
  <c r="N377" i="3" s="1"/>
  <c r="O377" i="3" s="1"/>
  <c r="M378" i="3"/>
  <c r="N378" i="3" s="1"/>
  <c r="O378" i="3" s="1"/>
  <c r="M379" i="3"/>
  <c r="N379" i="3" s="1"/>
  <c r="O379" i="3" s="1"/>
  <c r="M380" i="3"/>
  <c r="N380" i="3" s="1"/>
  <c r="O380" i="3" s="1"/>
  <c r="M381" i="3"/>
  <c r="N381" i="3" s="1"/>
  <c r="O381" i="3" s="1"/>
  <c r="M382" i="3"/>
  <c r="N382" i="3" s="1"/>
  <c r="O382" i="3" s="1"/>
  <c r="M383" i="3"/>
  <c r="N383" i="3" s="1"/>
  <c r="O383" i="3" s="1"/>
  <c r="M384" i="3"/>
  <c r="N384" i="3" s="1"/>
  <c r="O384" i="3" s="1"/>
  <c r="M385" i="3"/>
  <c r="N385" i="3" s="1"/>
  <c r="O385" i="3" s="1"/>
  <c r="M386" i="3"/>
  <c r="N386" i="3" s="1"/>
  <c r="O386" i="3" s="1"/>
  <c r="M387" i="3"/>
  <c r="N387" i="3" s="1"/>
  <c r="O387" i="3" s="1"/>
  <c r="M388" i="3"/>
  <c r="N388" i="3" s="1"/>
  <c r="O388" i="3" s="1"/>
  <c r="M389" i="3"/>
  <c r="N389" i="3" s="1"/>
  <c r="O389" i="3" s="1"/>
  <c r="M390" i="3"/>
  <c r="N390" i="3" s="1"/>
  <c r="O390" i="3" s="1"/>
  <c r="M391" i="3"/>
  <c r="N391" i="3" s="1"/>
  <c r="O391" i="3" s="1"/>
  <c r="M392" i="3"/>
  <c r="N392" i="3" s="1"/>
  <c r="O392" i="3" s="1"/>
  <c r="M393" i="3"/>
  <c r="N393" i="3" s="1"/>
  <c r="O393" i="3" s="1"/>
  <c r="M394" i="3"/>
  <c r="N394" i="3" s="1"/>
  <c r="O394" i="3" s="1"/>
  <c r="M395" i="3"/>
  <c r="N395" i="3" s="1"/>
  <c r="O395" i="3" s="1"/>
  <c r="M396" i="3"/>
  <c r="N396" i="3" s="1"/>
  <c r="O396" i="3" s="1"/>
  <c r="M397" i="3"/>
  <c r="N397" i="3" s="1"/>
  <c r="O397" i="3" s="1"/>
  <c r="M398" i="3"/>
  <c r="N398" i="3" s="1"/>
  <c r="O398" i="3" s="1"/>
  <c r="M399" i="3"/>
  <c r="N399" i="3" s="1"/>
  <c r="O399" i="3" s="1"/>
  <c r="M400" i="3"/>
  <c r="N400" i="3" s="1"/>
  <c r="O400" i="3" s="1"/>
  <c r="M401" i="3"/>
  <c r="N401" i="3" s="1"/>
  <c r="O401" i="3" s="1"/>
  <c r="M402" i="3"/>
  <c r="N402" i="3" s="1"/>
  <c r="O402" i="3" s="1"/>
  <c r="M403" i="3"/>
  <c r="N403" i="3" s="1"/>
  <c r="O403" i="3" s="1"/>
  <c r="M404" i="3"/>
  <c r="N404" i="3" s="1"/>
  <c r="O404" i="3" s="1"/>
  <c r="M405" i="3"/>
  <c r="N405" i="3" s="1"/>
  <c r="O405" i="3" s="1"/>
  <c r="M406" i="3"/>
  <c r="N406" i="3" s="1"/>
  <c r="O406" i="3" s="1"/>
  <c r="M407" i="3"/>
  <c r="N407" i="3" s="1"/>
  <c r="O407" i="3" s="1"/>
  <c r="M408" i="3"/>
  <c r="N408" i="3" s="1"/>
  <c r="O408" i="3" s="1"/>
  <c r="M409" i="3"/>
  <c r="N409" i="3" s="1"/>
  <c r="O409" i="3" s="1"/>
  <c r="M410" i="3"/>
  <c r="N410" i="3" s="1"/>
  <c r="O410" i="3" s="1"/>
  <c r="M411" i="3"/>
  <c r="N411" i="3" s="1"/>
  <c r="O411" i="3" s="1"/>
  <c r="M412" i="3"/>
  <c r="N412" i="3" s="1"/>
  <c r="O412" i="3" s="1"/>
  <c r="M413" i="3"/>
  <c r="N413" i="3" s="1"/>
  <c r="O413" i="3" s="1"/>
  <c r="M414" i="3"/>
  <c r="N414" i="3" s="1"/>
  <c r="O414" i="3" s="1"/>
  <c r="M415" i="3"/>
  <c r="N415" i="3" s="1"/>
  <c r="M416" i="3"/>
  <c r="N416" i="3" s="1"/>
  <c r="O416" i="3" s="1"/>
  <c r="M417" i="3"/>
  <c r="N417" i="3" s="1"/>
  <c r="O417" i="3" s="1"/>
  <c r="M418" i="3"/>
  <c r="N418" i="3" s="1"/>
  <c r="O418" i="3" s="1"/>
  <c r="M419" i="3"/>
  <c r="N419" i="3" s="1"/>
  <c r="O419" i="3" s="1"/>
  <c r="M420" i="3"/>
  <c r="N420" i="3" s="1"/>
  <c r="O420" i="3" s="1"/>
  <c r="M421" i="3"/>
  <c r="N421" i="3" s="1"/>
  <c r="O421" i="3" s="1"/>
  <c r="M422" i="3"/>
  <c r="N422" i="3" s="1"/>
  <c r="O422" i="3" s="1"/>
  <c r="M423" i="3"/>
  <c r="N423" i="3" s="1"/>
  <c r="O423" i="3" s="1"/>
  <c r="M424" i="3"/>
  <c r="N424" i="3" s="1"/>
  <c r="O424" i="3" s="1"/>
  <c r="M425" i="3"/>
  <c r="N425" i="3" s="1"/>
  <c r="O425" i="3" s="1"/>
  <c r="M426" i="3"/>
  <c r="N426" i="3" s="1"/>
  <c r="O426" i="3" s="1"/>
  <c r="M427" i="3"/>
  <c r="N427" i="3" s="1"/>
  <c r="O427" i="3" s="1"/>
  <c r="M428" i="3"/>
  <c r="N428" i="3" s="1"/>
  <c r="O428" i="3" s="1"/>
  <c r="M429" i="3"/>
  <c r="N429" i="3" s="1"/>
  <c r="O429" i="3" s="1"/>
  <c r="M430" i="3"/>
  <c r="N430" i="3" s="1"/>
  <c r="O430" i="3" s="1"/>
  <c r="M431" i="3"/>
  <c r="N431" i="3" s="1"/>
  <c r="O431" i="3" s="1"/>
  <c r="M432" i="3"/>
  <c r="N432" i="3" s="1"/>
  <c r="O432" i="3" s="1"/>
  <c r="M433" i="3"/>
  <c r="N433" i="3" s="1"/>
  <c r="O433" i="3" s="1"/>
  <c r="M434" i="3"/>
  <c r="N434" i="3" s="1"/>
  <c r="O434" i="3" s="1"/>
  <c r="M435" i="3"/>
  <c r="N435" i="3" s="1"/>
  <c r="O435" i="3" s="1"/>
  <c r="M436" i="3"/>
  <c r="N436" i="3" s="1"/>
  <c r="O436" i="3" s="1"/>
  <c r="M437" i="3"/>
  <c r="N437" i="3" s="1"/>
  <c r="O437" i="3" s="1"/>
  <c r="M438" i="3"/>
  <c r="N438" i="3" s="1"/>
  <c r="O438" i="3" s="1"/>
  <c r="M439" i="3"/>
  <c r="N439" i="3" s="1"/>
  <c r="O439" i="3" s="1"/>
  <c r="M440" i="3"/>
  <c r="N440" i="3" s="1"/>
  <c r="O440" i="3" s="1"/>
  <c r="M441" i="3"/>
  <c r="N441" i="3" s="1"/>
  <c r="O441" i="3" s="1"/>
  <c r="M442" i="3"/>
  <c r="N442" i="3" s="1"/>
  <c r="O442" i="3" s="1"/>
  <c r="M443" i="3"/>
  <c r="N443" i="3" s="1"/>
  <c r="O443" i="3" s="1"/>
  <c r="M444" i="3"/>
  <c r="N444" i="3" s="1"/>
  <c r="O444" i="3" s="1"/>
  <c r="M445" i="3"/>
  <c r="N445" i="3" s="1"/>
  <c r="O445" i="3" s="1"/>
  <c r="M446" i="3"/>
  <c r="N446" i="3" s="1"/>
  <c r="O446" i="3" s="1"/>
  <c r="M447" i="3"/>
  <c r="N447" i="3" s="1"/>
  <c r="O447" i="3" s="1"/>
  <c r="M448" i="3"/>
  <c r="N448" i="3" s="1"/>
  <c r="O448" i="3" s="1"/>
  <c r="M449" i="3"/>
  <c r="N449" i="3" s="1"/>
  <c r="O449" i="3" s="1"/>
  <c r="M450" i="3"/>
  <c r="N450" i="3" s="1"/>
  <c r="O450" i="3" s="1"/>
  <c r="M451" i="3"/>
  <c r="N451" i="3" s="1"/>
  <c r="O451" i="3" s="1"/>
  <c r="M452" i="3"/>
  <c r="N452" i="3" s="1"/>
  <c r="O452" i="3" s="1"/>
  <c r="M453" i="3"/>
  <c r="N453" i="3" s="1"/>
  <c r="O453" i="3" s="1"/>
  <c r="M454" i="3"/>
  <c r="N454" i="3" s="1"/>
  <c r="O454" i="3" s="1"/>
  <c r="M455" i="3"/>
  <c r="N455" i="3" s="1"/>
  <c r="O455" i="3" s="1"/>
  <c r="M456" i="3"/>
  <c r="N456" i="3" s="1"/>
  <c r="O456" i="3" s="1"/>
  <c r="M457" i="3"/>
  <c r="N457" i="3" s="1"/>
  <c r="O457" i="3" s="1"/>
  <c r="M458" i="3"/>
  <c r="N458" i="3" s="1"/>
  <c r="O458" i="3" s="1"/>
  <c r="M459" i="3"/>
  <c r="N459" i="3" s="1"/>
  <c r="O459" i="3" s="1"/>
  <c r="M460" i="3"/>
  <c r="N460" i="3" s="1"/>
  <c r="O460" i="3" s="1"/>
  <c r="M461" i="3"/>
  <c r="N461" i="3" s="1"/>
  <c r="O461" i="3" s="1"/>
  <c r="M462" i="3"/>
  <c r="N462" i="3" s="1"/>
  <c r="O462" i="3" s="1"/>
  <c r="M463" i="3"/>
  <c r="N463" i="3" s="1"/>
  <c r="O463" i="3" s="1"/>
  <c r="M464" i="3"/>
  <c r="N464" i="3" s="1"/>
  <c r="O464" i="3" s="1"/>
  <c r="M465" i="3"/>
  <c r="N465" i="3" s="1"/>
  <c r="O465" i="3" s="1"/>
  <c r="M466" i="3"/>
  <c r="N466" i="3" s="1"/>
  <c r="O466" i="3" s="1"/>
  <c r="M467" i="3"/>
  <c r="N467" i="3" s="1"/>
  <c r="O467" i="3" s="1"/>
  <c r="M468" i="3"/>
  <c r="N468" i="3" s="1"/>
  <c r="O468" i="3" s="1"/>
  <c r="M469" i="3"/>
  <c r="N469" i="3" s="1"/>
  <c r="O469" i="3" s="1"/>
  <c r="M470" i="3"/>
  <c r="N470" i="3" s="1"/>
  <c r="O470" i="3" s="1"/>
  <c r="M471" i="3"/>
  <c r="N471" i="3" s="1"/>
  <c r="O471" i="3" s="1"/>
  <c r="M472" i="3"/>
  <c r="N472" i="3" s="1"/>
  <c r="O472" i="3" s="1"/>
  <c r="M473" i="3"/>
  <c r="N473" i="3" s="1"/>
  <c r="O473" i="3" s="1"/>
  <c r="M474" i="3"/>
  <c r="N474" i="3" s="1"/>
  <c r="O474" i="3" s="1"/>
  <c r="M475" i="3"/>
  <c r="N475" i="3" s="1"/>
  <c r="O475" i="3" s="1"/>
  <c r="M476" i="3"/>
  <c r="N476" i="3" s="1"/>
  <c r="O476" i="3" s="1"/>
  <c r="M477" i="3"/>
  <c r="N477" i="3" s="1"/>
  <c r="O477" i="3" s="1"/>
  <c r="M478" i="3"/>
  <c r="N478" i="3" s="1"/>
  <c r="O478" i="3" s="1"/>
  <c r="M479" i="3"/>
  <c r="N479" i="3" s="1"/>
  <c r="O479" i="3" s="1"/>
  <c r="M480" i="3"/>
  <c r="N480" i="3" s="1"/>
  <c r="O480" i="3" s="1"/>
  <c r="M481" i="3"/>
  <c r="N481" i="3" s="1"/>
  <c r="O481" i="3" s="1"/>
  <c r="M482" i="3"/>
  <c r="N482" i="3" s="1"/>
  <c r="O482" i="3" s="1"/>
  <c r="M483" i="3"/>
  <c r="N483" i="3" s="1"/>
  <c r="O483" i="3" s="1"/>
  <c r="M484" i="3"/>
  <c r="N484" i="3" s="1"/>
  <c r="O484" i="3" s="1"/>
  <c r="M485" i="3"/>
  <c r="N485" i="3" s="1"/>
  <c r="O485" i="3" s="1"/>
  <c r="M486" i="3"/>
  <c r="N486" i="3" s="1"/>
  <c r="O486" i="3" s="1"/>
  <c r="M487" i="3"/>
  <c r="N487" i="3" s="1"/>
  <c r="O487" i="3" s="1"/>
  <c r="M488" i="3"/>
  <c r="N488" i="3" s="1"/>
  <c r="O488" i="3" s="1"/>
  <c r="M489" i="3"/>
  <c r="N489" i="3" s="1"/>
  <c r="O489" i="3" s="1"/>
  <c r="M490" i="3"/>
  <c r="N490" i="3" s="1"/>
  <c r="O490" i="3" s="1"/>
  <c r="M491" i="3"/>
  <c r="N491" i="3" s="1"/>
  <c r="O491" i="3" s="1"/>
  <c r="M492" i="3"/>
  <c r="N492" i="3" s="1"/>
  <c r="O492" i="3" s="1"/>
  <c r="M493" i="3"/>
  <c r="N493" i="3" s="1"/>
  <c r="O493" i="3" s="1"/>
  <c r="M494" i="3"/>
  <c r="N494" i="3" s="1"/>
  <c r="O494" i="3" s="1"/>
  <c r="M495" i="3"/>
  <c r="N495" i="3" s="1"/>
  <c r="O495" i="3" s="1"/>
  <c r="M496" i="3"/>
  <c r="N496" i="3" s="1"/>
  <c r="O496" i="3" s="1"/>
  <c r="M497" i="3"/>
  <c r="N497" i="3" s="1"/>
  <c r="O497" i="3" s="1"/>
  <c r="M498" i="3"/>
  <c r="N498" i="3" s="1"/>
  <c r="O498" i="3" s="1"/>
  <c r="M499" i="3"/>
  <c r="N499" i="3" s="1"/>
  <c r="O499" i="3" s="1"/>
  <c r="M500" i="3"/>
  <c r="N500" i="3" s="1"/>
  <c r="O500" i="3" s="1"/>
  <c r="M501" i="3"/>
  <c r="N501" i="3" s="1"/>
  <c r="O501" i="3" s="1"/>
  <c r="M502" i="3"/>
  <c r="N502" i="3" s="1"/>
  <c r="O502" i="3" s="1"/>
  <c r="M503" i="3"/>
  <c r="N503" i="3" s="1"/>
  <c r="O503" i="3" s="1"/>
  <c r="M504" i="3"/>
  <c r="N504" i="3" s="1"/>
  <c r="O504" i="3" s="1"/>
  <c r="M505" i="3"/>
  <c r="N505" i="3" s="1"/>
  <c r="O505" i="3" s="1"/>
  <c r="M506" i="3"/>
  <c r="N506" i="3" s="1"/>
  <c r="O506" i="3" s="1"/>
  <c r="M507" i="3"/>
  <c r="N507" i="3" s="1"/>
  <c r="O507" i="3" s="1"/>
  <c r="M508" i="3"/>
  <c r="N508" i="3" s="1"/>
  <c r="O508" i="3" s="1"/>
  <c r="M509" i="3"/>
  <c r="N509" i="3" s="1"/>
  <c r="O509" i="3" s="1"/>
  <c r="M510" i="3"/>
  <c r="N510" i="3" s="1"/>
  <c r="O510" i="3" s="1"/>
  <c r="M511" i="3"/>
  <c r="N511" i="3" s="1"/>
  <c r="O511" i="3" s="1"/>
  <c r="M512" i="3"/>
  <c r="N512" i="3" s="1"/>
  <c r="O512" i="3" s="1"/>
  <c r="M513" i="3"/>
  <c r="N513" i="3" s="1"/>
  <c r="O513" i="3" s="1"/>
  <c r="M514" i="3"/>
  <c r="N514" i="3" s="1"/>
  <c r="O514" i="3" s="1"/>
  <c r="M515" i="3"/>
  <c r="N515" i="3" s="1"/>
  <c r="O515" i="3" s="1"/>
  <c r="M516" i="3"/>
  <c r="N516" i="3" s="1"/>
  <c r="O516" i="3" s="1"/>
  <c r="M517" i="3"/>
  <c r="N517" i="3" s="1"/>
  <c r="O517" i="3" s="1"/>
  <c r="M518" i="3"/>
  <c r="N518" i="3" s="1"/>
  <c r="O518" i="3" s="1"/>
  <c r="M519" i="3"/>
  <c r="N519" i="3" s="1"/>
  <c r="O519" i="3" s="1"/>
  <c r="M520" i="3"/>
  <c r="N520" i="3" s="1"/>
  <c r="O520" i="3" s="1"/>
  <c r="M521" i="3"/>
  <c r="N521" i="3" s="1"/>
  <c r="O521" i="3" s="1"/>
  <c r="M522" i="3"/>
  <c r="N522" i="3" s="1"/>
  <c r="O522" i="3" s="1"/>
  <c r="M523" i="3"/>
  <c r="N523" i="3" s="1"/>
  <c r="O523" i="3" s="1"/>
  <c r="M524" i="3"/>
  <c r="N524" i="3" s="1"/>
  <c r="O524" i="3" s="1"/>
  <c r="M525" i="3"/>
  <c r="N525" i="3" s="1"/>
  <c r="O525" i="3" s="1"/>
  <c r="M526" i="3"/>
  <c r="N526" i="3" s="1"/>
  <c r="O526" i="3" s="1"/>
  <c r="M527" i="3"/>
  <c r="N527" i="3" s="1"/>
  <c r="O527" i="3" s="1"/>
  <c r="M528" i="3"/>
  <c r="N528" i="3" s="1"/>
  <c r="O528" i="3" s="1"/>
  <c r="M529" i="3"/>
  <c r="N529" i="3" s="1"/>
  <c r="O529" i="3" s="1"/>
  <c r="M530" i="3"/>
  <c r="N530" i="3" s="1"/>
  <c r="O530" i="3" s="1"/>
  <c r="M531" i="3"/>
  <c r="N531" i="3" s="1"/>
  <c r="O531" i="3" s="1"/>
  <c r="M532" i="3"/>
  <c r="N532" i="3" s="1"/>
  <c r="O532" i="3" s="1"/>
  <c r="M533" i="3"/>
  <c r="N533" i="3" s="1"/>
  <c r="O533" i="3" s="1"/>
  <c r="M534" i="3"/>
  <c r="N534" i="3" s="1"/>
  <c r="O534" i="3" s="1"/>
  <c r="M535" i="3"/>
  <c r="N535" i="3" s="1"/>
  <c r="O535" i="3" s="1"/>
  <c r="M536" i="3"/>
  <c r="N536" i="3" s="1"/>
  <c r="O536" i="3" s="1"/>
  <c r="M537" i="3"/>
  <c r="N537" i="3" s="1"/>
  <c r="O537" i="3" s="1"/>
  <c r="M538" i="3"/>
  <c r="N538" i="3" s="1"/>
  <c r="O538" i="3" s="1"/>
  <c r="M539" i="3"/>
  <c r="N539" i="3" s="1"/>
  <c r="O539" i="3" s="1"/>
  <c r="M540" i="3"/>
  <c r="N540" i="3" s="1"/>
  <c r="O540" i="3" s="1"/>
  <c r="M541" i="3"/>
  <c r="N541" i="3" s="1"/>
  <c r="O541" i="3" s="1"/>
  <c r="M542" i="3"/>
  <c r="N542" i="3" s="1"/>
  <c r="O542" i="3" s="1"/>
  <c r="M543" i="3"/>
  <c r="N543" i="3" s="1"/>
  <c r="O543" i="3" s="1"/>
  <c r="M544" i="3"/>
  <c r="N544" i="3" s="1"/>
  <c r="O544" i="3" s="1"/>
  <c r="M545" i="3"/>
  <c r="N545" i="3" s="1"/>
  <c r="O545" i="3" s="1"/>
  <c r="M546" i="3"/>
  <c r="N546" i="3" s="1"/>
  <c r="O546" i="3" s="1"/>
  <c r="M547" i="3"/>
  <c r="N547" i="3" s="1"/>
  <c r="O547" i="3" s="1"/>
  <c r="M548" i="3"/>
  <c r="N548" i="3" s="1"/>
  <c r="O548" i="3" s="1"/>
  <c r="M549" i="3"/>
  <c r="N549" i="3" s="1"/>
  <c r="O549" i="3" s="1"/>
  <c r="M550" i="3"/>
  <c r="N550" i="3" s="1"/>
  <c r="O550" i="3" s="1"/>
  <c r="M551" i="3"/>
  <c r="N551" i="3" s="1"/>
  <c r="O551" i="3" s="1"/>
  <c r="M552" i="3"/>
  <c r="N552" i="3" s="1"/>
  <c r="O552" i="3" s="1"/>
  <c r="M553" i="3"/>
  <c r="N553" i="3" s="1"/>
  <c r="O553" i="3" s="1"/>
  <c r="M554" i="3"/>
  <c r="N554" i="3" s="1"/>
  <c r="O554" i="3" s="1"/>
  <c r="M555" i="3"/>
  <c r="N555" i="3" s="1"/>
  <c r="O555" i="3" s="1"/>
  <c r="M556" i="3"/>
  <c r="N556" i="3" s="1"/>
  <c r="O556" i="3" s="1"/>
  <c r="M557" i="3"/>
  <c r="N557" i="3" s="1"/>
  <c r="O557" i="3" s="1"/>
  <c r="M558" i="3"/>
  <c r="N558" i="3" s="1"/>
  <c r="O558" i="3" s="1"/>
  <c r="M559" i="3"/>
  <c r="N559" i="3" s="1"/>
  <c r="O559" i="3" s="1"/>
  <c r="M560" i="3"/>
  <c r="N560" i="3" s="1"/>
  <c r="O560" i="3" s="1"/>
  <c r="M561" i="3"/>
  <c r="N561" i="3" s="1"/>
  <c r="O561" i="3" s="1"/>
  <c r="M562" i="3"/>
  <c r="N562" i="3" s="1"/>
  <c r="O562" i="3" s="1"/>
  <c r="M563" i="3"/>
  <c r="N563" i="3" s="1"/>
  <c r="O563" i="3" s="1"/>
  <c r="M564" i="3"/>
  <c r="N564" i="3" s="1"/>
  <c r="O564" i="3" s="1"/>
  <c r="M565" i="3"/>
  <c r="N565" i="3" s="1"/>
  <c r="O565" i="3" s="1"/>
  <c r="M566" i="3"/>
  <c r="N566" i="3" s="1"/>
  <c r="O566" i="3" s="1"/>
  <c r="M567" i="3"/>
  <c r="N567" i="3" s="1"/>
  <c r="O567" i="3" s="1"/>
  <c r="M568" i="3"/>
  <c r="N568" i="3" s="1"/>
  <c r="O568" i="3" s="1"/>
  <c r="M569" i="3"/>
  <c r="N569" i="3" s="1"/>
  <c r="O569" i="3" s="1"/>
  <c r="M570" i="3"/>
  <c r="N570" i="3" s="1"/>
  <c r="O570" i="3" s="1"/>
  <c r="M571" i="3"/>
  <c r="N571" i="3" s="1"/>
  <c r="O571" i="3" s="1"/>
  <c r="M572" i="3"/>
  <c r="N572" i="3" s="1"/>
  <c r="O572" i="3" s="1"/>
  <c r="M573" i="3"/>
  <c r="N573" i="3" s="1"/>
  <c r="O573" i="3" s="1"/>
  <c r="M574" i="3"/>
  <c r="N574" i="3" s="1"/>
  <c r="O574" i="3" s="1"/>
  <c r="M575" i="3"/>
  <c r="N575" i="3" s="1"/>
  <c r="O575" i="3" s="1"/>
  <c r="M576" i="3"/>
  <c r="N576" i="3" s="1"/>
  <c r="O576" i="3" s="1"/>
  <c r="M577" i="3"/>
  <c r="N577" i="3" s="1"/>
  <c r="O577" i="3" s="1"/>
  <c r="M578" i="3"/>
  <c r="N578" i="3" s="1"/>
  <c r="O578" i="3" s="1"/>
  <c r="M579" i="3"/>
  <c r="N579" i="3" s="1"/>
  <c r="O579" i="3" s="1"/>
  <c r="M580" i="3"/>
  <c r="N580" i="3" s="1"/>
  <c r="O580" i="3" s="1"/>
  <c r="M581" i="3"/>
  <c r="N581" i="3" s="1"/>
  <c r="O581" i="3" s="1"/>
  <c r="M582" i="3"/>
  <c r="N582" i="3" s="1"/>
  <c r="O582" i="3" s="1"/>
  <c r="M583" i="3"/>
  <c r="N583" i="3" s="1"/>
  <c r="O583" i="3" s="1"/>
  <c r="M584" i="3"/>
  <c r="N584" i="3" s="1"/>
  <c r="O584" i="3" s="1"/>
  <c r="M585" i="3"/>
  <c r="N585" i="3" s="1"/>
  <c r="O585" i="3" s="1"/>
  <c r="M586" i="3"/>
  <c r="N586" i="3" s="1"/>
  <c r="O586" i="3" s="1"/>
  <c r="M587" i="3"/>
  <c r="N587" i="3" s="1"/>
  <c r="O587" i="3" s="1"/>
  <c r="M588" i="3"/>
  <c r="N588" i="3" s="1"/>
  <c r="O588" i="3" s="1"/>
  <c r="M589" i="3"/>
  <c r="N589" i="3" s="1"/>
  <c r="O589" i="3" s="1"/>
  <c r="M590" i="3"/>
  <c r="N590" i="3" s="1"/>
  <c r="O590" i="3" s="1"/>
  <c r="M591" i="3"/>
  <c r="N591" i="3" s="1"/>
  <c r="O591" i="3" s="1"/>
  <c r="M592" i="3"/>
  <c r="N592" i="3" s="1"/>
  <c r="O592" i="3" s="1"/>
  <c r="M593" i="3"/>
  <c r="N593" i="3" s="1"/>
  <c r="O593" i="3" s="1"/>
  <c r="M594" i="3"/>
  <c r="N594" i="3" s="1"/>
  <c r="O594" i="3" s="1"/>
  <c r="M595" i="3"/>
  <c r="N595" i="3" s="1"/>
  <c r="O595" i="3" s="1"/>
  <c r="M596" i="3"/>
  <c r="N596" i="3" s="1"/>
  <c r="O596" i="3" s="1"/>
  <c r="M597" i="3"/>
  <c r="N597" i="3" s="1"/>
  <c r="O597" i="3" s="1"/>
  <c r="M598" i="3"/>
  <c r="N598" i="3" s="1"/>
  <c r="O598" i="3" s="1"/>
  <c r="M599" i="3"/>
  <c r="N599" i="3" s="1"/>
  <c r="O599" i="3" s="1"/>
  <c r="M600" i="3"/>
  <c r="N600" i="3" s="1"/>
  <c r="O600" i="3" s="1"/>
  <c r="M601" i="3"/>
  <c r="N601" i="3" s="1"/>
  <c r="O601" i="3" s="1"/>
  <c r="M602" i="3"/>
  <c r="M603" i="3"/>
  <c r="N603" i="3" s="1"/>
  <c r="O603" i="3" s="1"/>
  <c r="M604" i="3"/>
  <c r="N604" i="3" s="1"/>
  <c r="O604" i="3" s="1"/>
  <c r="M605" i="3"/>
  <c r="N605" i="3" s="1"/>
  <c r="O605" i="3" s="1"/>
  <c r="M606" i="3"/>
  <c r="N606" i="3" s="1"/>
  <c r="O606" i="3" s="1"/>
  <c r="M607" i="3"/>
  <c r="N607" i="3" s="1"/>
  <c r="O607" i="3" s="1"/>
  <c r="M608" i="3"/>
  <c r="N608" i="3" s="1"/>
  <c r="O608" i="3" s="1"/>
  <c r="M609" i="3"/>
  <c r="N609" i="3" s="1"/>
  <c r="O609" i="3" s="1"/>
  <c r="M610" i="3"/>
  <c r="N610" i="3" s="1"/>
  <c r="O610" i="3" s="1"/>
  <c r="M611" i="3"/>
  <c r="N611" i="3" s="1"/>
  <c r="O611" i="3" s="1"/>
  <c r="M612" i="3"/>
  <c r="N612" i="3" s="1"/>
  <c r="O612" i="3" s="1"/>
  <c r="M613" i="3"/>
  <c r="N613" i="3" s="1"/>
  <c r="O613" i="3" s="1"/>
  <c r="M614" i="3"/>
  <c r="N614" i="3" s="1"/>
  <c r="O614" i="3" s="1"/>
  <c r="M615" i="3"/>
  <c r="N615" i="3" s="1"/>
  <c r="O615" i="3" s="1"/>
  <c r="M616" i="3"/>
  <c r="N616" i="3" s="1"/>
  <c r="O616" i="3" s="1"/>
  <c r="M617" i="3"/>
  <c r="N617" i="3" s="1"/>
  <c r="O617" i="3" s="1"/>
  <c r="M618" i="3"/>
  <c r="N618" i="3" s="1"/>
  <c r="O618" i="3" s="1"/>
  <c r="M619" i="3"/>
  <c r="N619" i="3" s="1"/>
  <c r="O619" i="3" s="1"/>
  <c r="M620" i="3"/>
  <c r="N620" i="3" s="1"/>
  <c r="O620" i="3" s="1"/>
  <c r="M621" i="3"/>
  <c r="N621" i="3" s="1"/>
  <c r="O621" i="3" s="1"/>
  <c r="M622" i="3"/>
  <c r="N622" i="3" s="1"/>
  <c r="O622" i="3" s="1"/>
  <c r="M623" i="3"/>
  <c r="N623" i="3" s="1"/>
  <c r="O623" i="3" s="1"/>
  <c r="M624" i="3"/>
  <c r="N624" i="3" s="1"/>
  <c r="O624" i="3" s="1"/>
  <c r="M625" i="3"/>
  <c r="N625" i="3" s="1"/>
  <c r="O625" i="3" s="1"/>
  <c r="M626" i="3"/>
  <c r="N626" i="3" s="1"/>
  <c r="O626" i="3" s="1"/>
  <c r="M627" i="3"/>
  <c r="N627" i="3" s="1"/>
  <c r="O627" i="3" s="1"/>
  <c r="M628" i="3"/>
  <c r="N628" i="3" s="1"/>
  <c r="O628" i="3" s="1"/>
  <c r="M629" i="3"/>
  <c r="N629" i="3" s="1"/>
  <c r="O629" i="3" s="1"/>
  <c r="M630" i="3"/>
  <c r="N630" i="3" s="1"/>
  <c r="O630" i="3" s="1"/>
  <c r="M631" i="3"/>
  <c r="N631" i="3" s="1"/>
  <c r="O631" i="3" s="1"/>
  <c r="M632" i="3"/>
  <c r="N632" i="3" s="1"/>
  <c r="O632" i="3" s="1"/>
  <c r="M633" i="3"/>
  <c r="N633" i="3" s="1"/>
  <c r="O633" i="3" s="1"/>
  <c r="M634" i="3"/>
  <c r="N634" i="3" s="1"/>
  <c r="O634" i="3" s="1"/>
  <c r="M635" i="3"/>
  <c r="N635" i="3" s="1"/>
  <c r="O635" i="3" s="1"/>
  <c r="M636" i="3"/>
  <c r="N636" i="3" s="1"/>
  <c r="O636" i="3" s="1"/>
  <c r="M637" i="3"/>
  <c r="N637" i="3" s="1"/>
  <c r="O637" i="3" s="1"/>
  <c r="M638" i="3"/>
  <c r="N638" i="3" s="1"/>
  <c r="O638" i="3" s="1"/>
  <c r="M639" i="3"/>
  <c r="N639" i="3" s="1"/>
  <c r="O639" i="3" s="1"/>
  <c r="M640" i="3"/>
  <c r="N640" i="3" s="1"/>
  <c r="O640" i="3" s="1"/>
  <c r="M641" i="3"/>
  <c r="N641" i="3" s="1"/>
  <c r="O641" i="3" s="1"/>
  <c r="M642" i="3"/>
  <c r="N642" i="3" s="1"/>
  <c r="O642" i="3" s="1"/>
  <c r="M643" i="3"/>
  <c r="N643" i="3" s="1"/>
  <c r="O643" i="3" s="1"/>
  <c r="M644" i="3"/>
  <c r="N644" i="3" s="1"/>
  <c r="O644" i="3" s="1"/>
  <c r="M645" i="3"/>
  <c r="N645" i="3" s="1"/>
  <c r="O645" i="3" s="1"/>
  <c r="M646" i="3"/>
  <c r="N646" i="3" s="1"/>
  <c r="O646" i="3" s="1"/>
  <c r="M647" i="3"/>
  <c r="N647" i="3" s="1"/>
  <c r="O647" i="3" s="1"/>
  <c r="M648" i="3"/>
  <c r="N648" i="3" s="1"/>
  <c r="O648" i="3" s="1"/>
  <c r="M649" i="3"/>
  <c r="N649" i="3" s="1"/>
  <c r="O649" i="3" s="1"/>
  <c r="M650" i="3"/>
  <c r="N650" i="3" s="1"/>
  <c r="O650" i="3" s="1"/>
  <c r="M651" i="3"/>
  <c r="N651" i="3" s="1"/>
  <c r="O651" i="3" s="1"/>
  <c r="M652" i="3"/>
  <c r="N652" i="3" s="1"/>
  <c r="O652" i="3" s="1"/>
  <c r="M653" i="3"/>
  <c r="N653" i="3" s="1"/>
  <c r="O653" i="3" s="1"/>
  <c r="M654" i="3"/>
  <c r="N654" i="3" s="1"/>
  <c r="O654" i="3" s="1"/>
  <c r="M655" i="3"/>
  <c r="N655" i="3" s="1"/>
  <c r="O655" i="3" s="1"/>
  <c r="M656" i="3"/>
  <c r="N656" i="3" s="1"/>
  <c r="O656" i="3" s="1"/>
  <c r="M657" i="3"/>
  <c r="N657" i="3" s="1"/>
  <c r="O657" i="3" s="1"/>
  <c r="M658" i="3"/>
  <c r="N658" i="3" s="1"/>
  <c r="O658" i="3" s="1"/>
  <c r="M659" i="3"/>
  <c r="N659" i="3" s="1"/>
  <c r="O659" i="3" s="1"/>
  <c r="M660" i="3"/>
  <c r="N660" i="3" s="1"/>
  <c r="O660" i="3" s="1"/>
  <c r="M661" i="3"/>
  <c r="N661" i="3" s="1"/>
  <c r="O661" i="3" s="1"/>
  <c r="M662" i="3"/>
  <c r="N662" i="3" s="1"/>
  <c r="O662" i="3" s="1"/>
  <c r="M663" i="3"/>
  <c r="N663" i="3" s="1"/>
  <c r="O663" i="3" s="1"/>
  <c r="M664" i="3"/>
  <c r="N664" i="3" s="1"/>
  <c r="O664" i="3" s="1"/>
  <c r="M665" i="3"/>
  <c r="N665" i="3" s="1"/>
  <c r="O665" i="3" s="1"/>
  <c r="M666" i="3"/>
  <c r="N666" i="3" s="1"/>
  <c r="O666" i="3" s="1"/>
  <c r="M667" i="3"/>
  <c r="N667" i="3" s="1"/>
  <c r="O667" i="3" s="1"/>
  <c r="M668" i="3"/>
  <c r="N668" i="3" s="1"/>
  <c r="O668" i="3" s="1"/>
  <c r="M669" i="3"/>
  <c r="N669" i="3" s="1"/>
  <c r="O669" i="3" s="1"/>
  <c r="M670" i="3"/>
  <c r="N670" i="3" s="1"/>
  <c r="O670" i="3" s="1"/>
  <c r="M671" i="3"/>
  <c r="N671" i="3" s="1"/>
  <c r="O671" i="3" s="1"/>
  <c r="M672" i="3"/>
  <c r="N672" i="3" s="1"/>
  <c r="O672" i="3" s="1"/>
  <c r="M673" i="3"/>
  <c r="N673" i="3" s="1"/>
  <c r="O673" i="3" s="1"/>
  <c r="M674" i="3"/>
  <c r="N674" i="3" s="1"/>
  <c r="O674" i="3" s="1"/>
  <c r="M675" i="3"/>
  <c r="N675" i="3" s="1"/>
  <c r="O675" i="3" s="1"/>
  <c r="M676" i="3"/>
  <c r="N676" i="3" s="1"/>
  <c r="O676" i="3" s="1"/>
  <c r="M677" i="3"/>
  <c r="N677" i="3" s="1"/>
  <c r="O677" i="3" s="1"/>
  <c r="M678" i="3"/>
  <c r="N678" i="3" s="1"/>
  <c r="O678" i="3" s="1"/>
  <c r="M679" i="3"/>
  <c r="N679" i="3" s="1"/>
  <c r="O679" i="3" s="1"/>
  <c r="M680" i="3"/>
  <c r="N680" i="3" s="1"/>
  <c r="O680" i="3" s="1"/>
  <c r="M681" i="3"/>
  <c r="N681" i="3" s="1"/>
  <c r="O681" i="3" s="1"/>
  <c r="M682" i="3"/>
  <c r="N682" i="3" s="1"/>
  <c r="O682" i="3" s="1"/>
  <c r="M683" i="3"/>
  <c r="N683" i="3" s="1"/>
  <c r="O683" i="3" s="1"/>
  <c r="M684" i="3"/>
  <c r="N684" i="3" s="1"/>
  <c r="O684" i="3" s="1"/>
  <c r="M685" i="3"/>
  <c r="N685" i="3" s="1"/>
  <c r="O685" i="3" s="1"/>
  <c r="M686" i="3"/>
  <c r="N686" i="3" s="1"/>
  <c r="O686" i="3" s="1"/>
  <c r="M687" i="3"/>
  <c r="N687" i="3" s="1"/>
  <c r="O687" i="3" s="1"/>
  <c r="M688" i="3"/>
  <c r="N688" i="3" s="1"/>
  <c r="O688" i="3" s="1"/>
  <c r="M689" i="3"/>
  <c r="N689" i="3" s="1"/>
  <c r="O689" i="3" s="1"/>
  <c r="M690" i="3"/>
  <c r="N690" i="3" s="1"/>
  <c r="O690" i="3" s="1"/>
  <c r="M691" i="3"/>
  <c r="N691" i="3" s="1"/>
  <c r="O691" i="3" s="1"/>
  <c r="M692" i="3"/>
  <c r="N692" i="3" s="1"/>
  <c r="O692" i="3" s="1"/>
  <c r="M693" i="3"/>
  <c r="N693" i="3" s="1"/>
  <c r="O693" i="3" s="1"/>
  <c r="M694" i="3"/>
  <c r="N694" i="3" s="1"/>
  <c r="O694" i="3" s="1"/>
  <c r="M695" i="3"/>
  <c r="N695" i="3" s="1"/>
  <c r="O695" i="3" s="1"/>
  <c r="M696" i="3"/>
  <c r="N696" i="3" s="1"/>
  <c r="O696" i="3" s="1"/>
  <c r="M697" i="3"/>
  <c r="N697" i="3" s="1"/>
  <c r="O697" i="3" s="1"/>
  <c r="M698" i="3"/>
  <c r="N698" i="3" s="1"/>
  <c r="O698" i="3" s="1"/>
  <c r="M699" i="3"/>
  <c r="N699" i="3" s="1"/>
  <c r="O699" i="3" s="1"/>
  <c r="M700" i="3"/>
  <c r="N700" i="3" s="1"/>
  <c r="O700" i="3" s="1"/>
  <c r="M701" i="3"/>
  <c r="N701" i="3" s="1"/>
  <c r="O701" i="3" s="1"/>
  <c r="M702" i="3"/>
  <c r="N702" i="3" s="1"/>
  <c r="O702" i="3" s="1"/>
  <c r="M703" i="3"/>
  <c r="N703" i="3" s="1"/>
  <c r="O703" i="3" s="1"/>
  <c r="M704" i="3"/>
  <c r="N704" i="3" s="1"/>
  <c r="O704" i="3" s="1"/>
  <c r="M705" i="3"/>
  <c r="N705" i="3" s="1"/>
  <c r="O705" i="3" s="1"/>
  <c r="M706" i="3"/>
  <c r="N706" i="3" s="1"/>
  <c r="O706" i="3" s="1"/>
  <c r="M707" i="3"/>
  <c r="N707" i="3" s="1"/>
  <c r="O707" i="3" s="1"/>
  <c r="M708" i="3"/>
  <c r="N708" i="3" s="1"/>
  <c r="O708" i="3" s="1"/>
  <c r="M709" i="3"/>
  <c r="N709" i="3" s="1"/>
  <c r="O709" i="3" s="1"/>
  <c r="M710" i="3"/>
  <c r="N710" i="3" s="1"/>
  <c r="O710" i="3" s="1"/>
  <c r="M711" i="3"/>
  <c r="N711" i="3" s="1"/>
  <c r="O711" i="3" s="1"/>
  <c r="M712" i="3"/>
  <c r="N712" i="3" s="1"/>
  <c r="O712" i="3" s="1"/>
  <c r="M713" i="3"/>
  <c r="N713" i="3" s="1"/>
  <c r="O713" i="3" s="1"/>
  <c r="M714" i="3"/>
  <c r="N714" i="3" s="1"/>
  <c r="O714" i="3" s="1"/>
  <c r="M715" i="3"/>
  <c r="N715" i="3" s="1"/>
  <c r="O715" i="3" s="1"/>
  <c r="M716" i="3"/>
  <c r="N716" i="3" s="1"/>
  <c r="O716" i="3" s="1"/>
  <c r="M717" i="3"/>
  <c r="N717" i="3" s="1"/>
  <c r="O717" i="3" s="1"/>
  <c r="M718" i="3"/>
  <c r="N718" i="3" s="1"/>
  <c r="O718" i="3" s="1"/>
  <c r="M719" i="3"/>
  <c r="N719" i="3" s="1"/>
  <c r="O719" i="3" s="1"/>
  <c r="M720" i="3"/>
  <c r="N720" i="3" s="1"/>
  <c r="O720" i="3" s="1"/>
  <c r="M721" i="3"/>
  <c r="N721" i="3" s="1"/>
  <c r="O721" i="3" s="1"/>
  <c r="M722" i="3"/>
  <c r="N722" i="3" s="1"/>
  <c r="O722" i="3" s="1"/>
  <c r="M723" i="3"/>
  <c r="N723" i="3" s="1"/>
  <c r="O723" i="3" s="1"/>
  <c r="M724" i="3"/>
  <c r="N724" i="3" s="1"/>
  <c r="O724" i="3" s="1"/>
  <c r="M725" i="3"/>
  <c r="N725" i="3" s="1"/>
  <c r="O725" i="3" s="1"/>
  <c r="M726" i="3"/>
  <c r="N726" i="3" s="1"/>
  <c r="O726" i="3" s="1"/>
  <c r="M727" i="3"/>
  <c r="N727" i="3" s="1"/>
  <c r="O727" i="3" s="1"/>
  <c r="M728" i="3"/>
  <c r="N728" i="3" s="1"/>
  <c r="O728" i="3" s="1"/>
  <c r="M729" i="3"/>
  <c r="N729" i="3" s="1"/>
  <c r="O729" i="3" s="1"/>
  <c r="M730" i="3"/>
  <c r="N730" i="3" s="1"/>
  <c r="O730" i="3" s="1"/>
  <c r="M731" i="3"/>
  <c r="N731" i="3" s="1"/>
  <c r="O731" i="3" s="1"/>
  <c r="M732" i="3"/>
  <c r="N732" i="3" s="1"/>
  <c r="O732" i="3" s="1"/>
  <c r="M733" i="3"/>
  <c r="N733" i="3" s="1"/>
  <c r="O733" i="3" s="1"/>
  <c r="M734" i="3"/>
  <c r="N734" i="3" s="1"/>
  <c r="O734" i="3" s="1"/>
  <c r="M735" i="3"/>
  <c r="N735" i="3" s="1"/>
  <c r="O735" i="3" s="1"/>
  <c r="M736" i="3"/>
  <c r="N736" i="3" s="1"/>
  <c r="O736" i="3" s="1"/>
  <c r="M737" i="3"/>
  <c r="N737" i="3" s="1"/>
  <c r="O737" i="3" s="1"/>
  <c r="M738" i="3"/>
  <c r="N738" i="3" s="1"/>
  <c r="O738" i="3" s="1"/>
  <c r="M739" i="3"/>
  <c r="N739" i="3" s="1"/>
  <c r="O739" i="3" s="1"/>
  <c r="M740" i="3"/>
  <c r="N740" i="3" s="1"/>
  <c r="O740" i="3" s="1"/>
  <c r="M741" i="3"/>
  <c r="N741" i="3" s="1"/>
  <c r="O741" i="3" s="1"/>
  <c r="M742" i="3"/>
  <c r="N742" i="3" s="1"/>
  <c r="O742" i="3" s="1"/>
  <c r="M743" i="3"/>
  <c r="N743" i="3" s="1"/>
  <c r="O743" i="3" s="1"/>
  <c r="M744" i="3"/>
  <c r="N744" i="3" s="1"/>
  <c r="O744" i="3" s="1"/>
  <c r="M745" i="3"/>
  <c r="N745" i="3" s="1"/>
  <c r="O745" i="3" s="1"/>
  <c r="M746" i="3"/>
  <c r="N746" i="3" s="1"/>
  <c r="O746" i="3" s="1"/>
  <c r="M747" i="3"/>
  <c r="N747" i="3" s="1"/>
  <c r="O747" i="3" s="1"/>
  <c r="M748" i="3"/>
  <c r="N748" i="3" s="1"/>
  <c r="O748" i="3" s="1"/>
  <c r="M749" i="3"/>
  <c r="N749" i="3" s="1"/>
  <c r="O749" i="3" s="1"/>
  <c r="M750" i="3"/>
  <c r="N750" i="3" s="1"/>
  <c r="O750" i="3" s="1"/>
  <c r="M751" i="3"/>
  <c r="N751" i="3" s="1"/>
  <c r="O751" i="3" s="1"/>
  <c r="M752" i="3"/>
  <c r="N752" i="3" s="1"/>
  <c r="O752" i="3" s="1"/>
  <c r="M753" i="3"/>
  <c r="N753" i="3" s="1"/>
  <c r="O753" i="3" s="1"/>
  <c r="M754" i="3"/>
  <c r="N754" i="3" s="1"/>
  <c r="O754" i="3" s="1"/>
  <c r="M755" i="3"/>
  <c r="N755" i="3" s="1"/>
  <c r="O755" i="3" s="1"/>
  <c r="M756" i="3"/>
  <c r="N756" i="3" s="1"/>
  <c r="O756" i="3" s="1"/>
  <c r="M757" i="3"/>
  <c r="N757" i="3" s="1"/>
  <c r="O757" i="3" s="1"/>
  <c r="M758" i="3"/>
  <c r="N758" i="3" s="1"/>
  <c r="O758" i="3" s="1"/>
  <c r="M759" i="3"/>
  <c r="N759" i="3" s="1"/>
  <c r="O759" i="3" s="1"/>
  <c r="M760" i="3"/>
  <c r="N760" i="3" s="1"/>
  <c r="O760" i="3" s="1"/>
  <c r="M761" i="3"/>
  <c r="N761" i="3" s="1"/>
  <c r="O761" i="3" s="1"/>
  <c r="M762" i="3"/>
  <c r="N762" i="3" s="1"/>
  <c r="O762" i="3" s="1"/>
  <c r="M763" i="3"/>
  <c r="N763" i="3" s="1"/>
  <c r="O763" i="3" s="1"/>
  <c r="M764" i="3"/>
  <c r="N764" i="3" s="1"/>
  <c r="O764" i="3" s="1"/>
  <c r="M765" i="3"/>
  <c r="N765" i="3" s="1"/>
  <c r="O765" i="3" s="1"/>
  <c r="M766" i="3"/>
  <c r="N766" i="3" s="1"/>
  <c r="O766" i="3" s="1"/>
  <c r="M767" i="3"/>
  <c r="N767" i="3" s="1"/>
  <c r="O767" i="3" s="1"/>
  <c r="M768" i="3"/>
  <c r="N768" i="3" s="1"/>
  <c r="O768" i="3" s="1"/>
  <c r="M769" i="3"/>
  <c r="N769" i="3" s="1"/>
  <c r="O769" i="3" s="1"/>
  <c r="M770" i="3"/>
  <c r="N770" i="3" s="1"/>
  <c r="O770" i="3" s="1"/>
  <c r="M771" i="3"/>
  <c r="N771" i="3" s="1"/>
  <c r="O771" i="3" s="1"/>
  <c r="M772" i="3"/>
  <c r="N772" i="3" s="1"/>
  <c r="O772" i="3" s="1"/>
  <c r="M773" i="3"/>
  <c r="N773" i="3" s="1"/>
  <c r="O773" i="3" s="1"/>
  <c r="M774" i="3"/>
  <c r="N774" i="3" s="1"/>
  <c r="O774" i="3" s="1"/>
  <c r="M775" i="3"/>
  <c r="N775" i="3" s="1"/>
  <c r="O775" i="3" s="1"/>
  <c r="M776" i="3"/>
  <c r="N776" i="3" s="1"/>
  <c r="O776" i="3" s="1"/>
  <c r="M777" i="3"/>
  <c r="N777" i="3" s="1"/>
  <c r="O777" i="3" s="1"/>
  <c r="M778" i="3"/>
  <c r="N778" i="3" s="1"/>
  <c r="O778" i="3" s="1"/>
  <c r="M779" i="3"/>
  <c r="N779" i="3" s="1"/>
  <c r="O779" i="3" s="1"/>
  <c r="M780" i="3"/>
  <c r="N780" i="3" s="1"/>
  <c r="O780" i="3" s="1"/>
  <c r="M781" i="3"/>
  <c r="N781" i="3" s="1"/>
  <c r="O781" i="3" s="1"/>
  <c r="M782" i="3"/>
  <c r="N782" i="3" s="1"/>
  <c r="O782" i="3" s="1"/>
  <c r="M783" i="3"/>
  <c r="N783" i="3" s="1"/>
  <c r="O783" i="3" s="1"/>
  <c r="M784" i="3"/>
  <c r="N784" i="3" s="1"/>
  <c r="O784" i="3" s="1"/>
  <c r="M785" i="3"/>
  <c r="N785" i="3" s="1"/>
  <c r="O785" i="3" s="1"/>
  <c r="M786" i="3"/>
  <c r="N786" i="3" s="1"/>
  <c r="O786" i="3" s="1"/>
  <c r="M787" i="3"/>
  <c r="N787" i="3" s="1"/>
  <c r="O787" i="3" s="1"/>
  <c r="M788" i="3"/>
  <c r="N788" i="3" s="1"/>
  <c r="O788" i="3" s="1"/>
  <c r="M789" i="3"/>
  <c r="N789" i="3" s="1"/>
  <c r="O789" i="3" s="1"/>
  <c r="M790" i="3"/>
  <c r="N790" i="3" s="1"/>
  <c r="O790" i="3" s="1"/>
  <c r="M791" i="3"/>
  <c r="N791" i="3" s="1"/>
  <c r="O791" i="3" s="1"/>
  <c r="M792" i="3"/>
  <c r="N792" i="3" s="1"/>
  <c r="O792" i="3" s="1"/>
  <c r="M793" i="3"/>
  <c r="N793" i="3" s="1"/>
  <c r="O793" i="3" s="1"/>
  <c r="M794" i="3"/>
  <c r="N794" i="3" s="1"/>
  <c r="O794" i="3" s="1"/>
  <c r="M795" i="3"/>
  <c r="N795" i="3" s="1"/>
  <c r="O795" i="3" s="1"/>
  <c r="M796" i="3"/>
  <c r="N796" i="3" s="1"/>
  <c r="O796" i="3" s="1"/>
  <c r="M797" i="3"/>
  <c r="N797" i="3" s="1"/>
  <c r="O797" i="3" s="1"/>
  <c r="M798" i="3"/>
  <c r="N798" i="3" s="1"/>
  <c r="O798" i="3" s="1"/>
  <c r="M799" i="3"/>
  <c r="N799" i="3" s="1"/>
  <c r="O799" i="3" s="1"/>
  <c r="M800" i="3"/>
  <c r="N800" i="3" s="1"/>
  <c r="O800" i="3" s="1"/>
  <c r="M801" i="3"/>
  <c r="N801" i="3" s="1"/>
  <c r="O801" i="3" s="1"/>
  <c r="M802" i="3"/>
  <c r="N802" i="3" s="1"/>
  <c r="O802" i="3" s="1"/>
  <c r="M803" i="3"/>
  <c r="N803" i="3" s="1"/>
  <c r="O803" i="3" s="1"/>
  <c r="M804" i="3"/>
  <c r="N804" i="3" s="1"/>
  <c r="O804" i="3" s="1"/>
  <c r="M805" i="3"/>
  <c r="N805" i="3" s="1"/>
  <c r="O805" i="3" s="1"/>
  <c r="M806" i="3"/>
  <c r="N806" i="3" s="1"/>
  <c r="O806" i="3" s="1"/>
  <c r="M807" i="3"/>
  <c r="N807" i="3" s="1"/>
  <c r="O807" i="3" s="1"/>
  <c r="M808" i="3"/>
  <c r="N808" i="3" s="1"/>
  <c r="O808" i="3" s="1"/>
  <c r="M809" i="3"/>
  <c r="N809" i="3" s="1"/>
  <c r="O809" i="3" s="1"/>
  <c r="M810" i="3"/>
  <c r="N810" i="3" s="1"/>
  <c r="O810" i="3" s="1"/>
  <c r="M811" i="3"/>
  <c r="N811" i="3" s="1"/>
  <c r="O811" i="3" s="1"/>
  <c r="M812" i="3"/>
  <c r="N812" i="3" s="1"/>
  <c r="O812" i="3" s="1"/>
  <c r="M813" i="3"/>
  <c r="N813" i="3" s="1"/>
  <c r="O813" i="3" s="1"/>
  <c r="M814" i="3"/>
  <c r="N814" i="3" s="1"/>
  <c r="O814" i="3" s="1"/>
  <c r="M815" i="3"/>
  <c r="N815" i="3" s="1"/>
  <c r="O815" i="3" s="1"/>
  <c r="M816" i="3"/>
  <c r="N816" i="3" s="1"/>
  <c r="O816" i="3" s="1"/>
  <c r="M817" i="3"/>
  <c r="N817" i="3" s="1"/>
  <c r="O817" i="3" s="1"/>
  <c r="M818" i="3"/>
  <c r="N818" i="3" s="1"/>
  <c r="O818" i="3" s="1"/>
  <c r="M819" i="3"/>
  <c r="N819" i="3" s="1"/>
  <c r="O819" i="3" s="1"/>
  <c r="M820" i="3"/>
  <c r="N820" i="3" s="1"/>
  <c r="O820" i="3" s="1"/>
  <c r="M821" i="3"/>
  <c r="N821" i="3" s="1"/>
  <c r="O821" i="3" s="1"/>
  <c r="M822" i="3"/>
  <c r="N822" i="3" s="1"/>
  <c r="O822" i="3" s="1"/>
  <c r="M823" i="3"/>
  <c r="N823" i="3" s="1"/>
  <c r="O823" i="3" s="1"/>
  <c r="M824" i="3"/>
  <c r="N824" i="3" s="1"/>
  <c r="O824" i="3" s="1"/>
  <c r="M825" i="3"/>
  <c r="N825" i="3" s="1"/>
  <c r="O825" i="3" s="1"/>
  <c r="M826" i="3"/>
  <c r="N826" i="3" s="1"/>
  <c r="O826" i="3" s="1"/>
  <c r="M827" i="3"/>
  <c r="N827" i="3" s="1"/>
  <c r="O827" i="3" s="1"/>
  <c r="M828" i="3"/>
  <c r="N828" i="3" s="1"/>
  <c r="O828" i="3" s="1"/>
  <c r="M829" i="3"/>
  <c r="N829" i="3" s="1"/>
  <c r="O829" i="3" s="1"/>
  <c r="M830" i="3"/>
  <c r="N830" i="3" s="1"/>
  <c r="O830" i="3" s="1"/>
  <c r="M831" i="3"/>
  <c r="N831" i="3" s="1"/>
  <c r="O831" i="3" s="1"/>
  <c r="M832" i="3"/>
  <c r="N832" i="3" s="1"/>
  <c r="O832" i="3" s="1"/>
  <c r="M833" i="3"/>
  <c r="N833" i="3" s="1"/>
  <c r="O833" i="3" s="1"/>
  <c r="M834" i="3"/>
  <c r="N834" i="3" s="1"/>
  <c r="O834" i="3" s="1"/>
  <c r="M835" i="3"/>
  <c r="N835" i="3" s="1"/>
  <c r="O835" i="3" s="1"/>
  <c r="M836" i="3"/>
  <c r="N836" i="3" s="1"/>
  <c r="O836" i="3" s="1"/>
  <c r="M837" i="3"/>
  <c r="N837" i="3" s="1"/>
  <c r="O837" i="3" s="1"/>
  <c r="M838" i="3"/>
  <c r="N838" i="3" s="1"/>
  <c r="O838" i="3" s="1"/>
  <c r="M839" i="3"/>
  <c r="N839" i="3" s="1"/>
  <c r="O839" i="3" s="1"/>
  <c r="M840" i="3"/>
  <c r="N840" i="3" s="1"/>
  <c r="O840" i="3" s="1"/>
  <c r="M841" i="3"/>
  <c r="N841" i="3" s="1"/>
  <c r="O841" i="3" s="1"/>
  <c r="M842" i="3"/>
  <c r="N842" i="3" s="1"/>
  <c r="O842" i="3" s="1"/>
  <c r="M843" i="3"/>
  <c r="N843" i="3" s="1"/>
  <c r="O843" i="3" s="1"/>
  <c r="M844" i="3"/>
  <c r="N844" i="3" s="1"/>
  <c r="O844" i="3" s="1"/>
  <c r="M845" i="3"/>
  <c r="N845" i="3" s="1"/>
  <c r="O845" i="3" s="1"/>
  <c r="M846" i="3"/>
  <c r="N846" i="3" s="1"/>
  <c r="O846" i="3" s="1"/>
  <c r="M847" i="3"/>
  <c r="N847" i="3" s="1"/>
  <c r="O847" i="3" s="1"/>
  <c r="M848" i="3"/>
  <c r="N848" i="3" s="1"/>
  <c r="O848" i="3" s="1"/>
  <c r="M849" i="3"/>
  <c r="N849" i="3" s="1"/>
  <c r="O849" i="3" s="1"/>
  <c r="M850" i="3"/>
  <c r="N850" i="3" s="1"/>
  <c r="O850" i="3" s="1"/>
  <c r="M851" i="3"/>
  <c r="N851" i="3" s="1"/>
  <c r="O851" i="3" s="1"/>
  <c r="M852" i="3"/>
  <c r="N852" i="3" s="1"/>
  <c r="O852" i="3" s="1"/>
  <c r="M853" i="3"/>
  <c r="N853" i="3" s="1"/>
  <c r="O853" i="3" s="1"/>
  <c r="M854" i="3"/>
  <c r="N854" i="3" s="1"/>
  <c r="O854" i="3" s="1"/>
  <c r="M855" i="3"/>
  <c r="N855" i="3" s="1"/>
  <c r="O855" i="3" s="1"/>
  <c r="M856" i="3"/>
  <c r="N856" i="3" s="1"/>
  <c r="O856" i="3" s="1"/>
  <c r="M857" i="3"/>
  <c r="N857" i="3" s="1"/>
  <c r="O857" i="3" s="1"/>
  <c r="M858" i="3"/>
  <c r="N858" i="3" s="1"/>
  <c r="O858" i="3" s="1"/>
  <c r="M859" i="3"/>
  <c r="N859" i="3" s="1"/>
  <c r="O859" i="3" s="1"/>
  <c r="M860" i="3"/>
  <c r="N860" i="3" s="1"/>
  <c r="O860" i="3" s="1"/>
  <c r="M861" i="3"/>
  <c r="N861" i="3" s="1"/>
  <c r="O861" i="3" s="1"/>
  <c r="M862" i="3"/>
  <c r="N862" i="3" s="1"/>
  <c r="O862" i="3" s="1"/>
  <c r="M863" i="3"/>
  <c r="N863" i="3" s="1"/>
  <c r="O863" i="3" s="1"/>
  <c r="M864" i="3"/>
  <c r="N864" i="3" s="1"/>
  <c r="O864" i="3" s="1"/>
  <c r="M865" i="3"/>
  <c r="N865" i="3" s="1"/>
  <c r="O865" i="3" s="1"/>
  <c r="M866" i="3"/>
  <c r="N866" i="3" s="1"/>
  <c r="O866" i="3" s="1"/>
  <c r="M867" i="3"/>
  <c r="N867" i="3" s="1"/>
  <c r="O867" i="3" s="1"/>
  <c r="M868" i="3"/>
  <c r="N868" i="3" s="1"/>
  <c r="O868" i="3" s="1"/>
  <c r="M869" i="3"/>
  <c r="N869" i="3" s="1"/>
  <c r="O869" i="3" s="1"/>
  <c r="M870" i="3"/>
  <c r="N870" i="3" s="1"/>
  <c r="O870" i="3" s="1"/>
  <c r="M871" i="3"/>
  <c r="N871" i="3" s="1"/>
  <c r="O871" i="3" s="1"/>
  <c r="M872" i="3"/>
  <c r="N872" i="3" s="1"/>
  <c r="O872" i="3" s="1"/>
  <c r="M873" i="3"/>
  <c r="N873" i="3" s="1"/>
  <c r="O873" i="3" s="1"/>
  <c r="M874" i="3"/>
  <c r="N874" i="3" s="1"/>
  <c r="O874" i="3" s="1"/>
  <c r="M875" i="3"/>
  <c r="N875" i="3" s="1"/>
  <c r="O875" i="3" s="1"/>
  <c r="M876" i="3"/>
  <c r="N876" i="3" s="1"/>
  <c r="O876" i="3" s="1"/>
  <c r="M877" i="3"/>
  <c r="N877" i="3" s="1"/>
  <c r="O877" i="3" s="1"/>
  <c r="M878" i="3"/>
  <c r="N878" i="3" s="1"/>
  <c r="O878" i="3" s="1"/>
  <c r="M879" i="3"/>
  <c r="N879" i="3" s="1"/>
  <c r="O879" i="3" s="1"/>
  <c r="M880" i="3"/>
  <c r="N880" i="3" s="1"/>
  <c r="O880" i="3" s="1"/>
  <c r="M881" i="3"/>
  <c r="N881" i="3" s="1"/>
  <c r="O881" i="3" s="1"/>
  <c r="M882" i="3"/>
  <c r="N882" i="3" s="1"/>
  <c r="O882" i="3" s="1"/>
  <c r="M883" i="3"/>
  <c r="N883" i="3" s="1"/>
  <c r="O883" i="3" s="1"/>
  <c r="M884" i="3"/>
  <c r="N884" i="3" s="1"/>
  <c r="O884" i="3" s="1"/>
  <c r="M885" i="3"/>
  <c r="N885" i="3" s="1"/>
  <c r="O885" i="3" s="1"/>
  <c r="M886" i="3"/>
  <c r="N886" i="3" s="1"/>
  <c r="O886" i="3" s="1"/>
  <c r="M887" i="3"/>
  <c r="N887" i="3" s="1"/>
  <c r="O887" i="3" s="1"/>
  <c r="M888" i="3"/>
  <c r="N888" i="3" s="1"/>
  <c r="O888" i="3" s="1"/>
  <c r="M889" i="3"/>
  <c r="N889" i="3" s="1"/>
  <c r="O889" i="3" s="1"/>
  <c r="M890" i="3"/>
  <c r="N890" i="3" s="1"/>
  <c r="O890" i="3" s="1"/>
  <c r="M891" i="3"/>
  <c r="N891" i="3" s="1"/>
  <c r="O891" i="3" s="1"/>
  <c r="M892" i="3"/>
  <c r="N892" i="3" s="1"/>
  <c r="O892" i="3" s="1"/>
  <c r="M893" i="3"/>
  <c r="N893" i="3" s="1"/>
  <c r="O893" i="3" s="1"/>
  <c r="M894" i="3"/>
  <c r="N894" i="3" s="1"/>
  <c r="O894" i="3" s="1"/>
  <c r="M895" i="3"/>
  <c r="N895" i="3" s="1"/>
  <c r="O895" i="3" s="1"/>
  <c r="M896" i="3"/>
  <c r="N896" i="3" s="1"/>
  <c r="O896" i="3" s="1"/>
  <c r="M897" i="3"/>
  <c r="N897" i="3" s="1"/>
  <c r="O897" i="3" s="1"/>
  <c r="M898" i="3"/>
  <c r="N898" i="3" s="1"/>
  <c r="O898" i="3" s="1"/>
  <c r="M899" i="3"/>
  <c r="N899" i="3" s="1"/>
  <c r="O899" i="3" s="1"/>
  <c r="M900" i="3"/>
  <c r="N900" i="3" s="1"/>
  <c r="O900" i="3" s="1"/>
  <c r="M901" i="3"/>
  <c r="N901" i="3" s="1"/>
  <c r="O901" i="3" s="1"/>
  <c r="M902" i="3"/>
  <c r="N902" i="3" s="1"/>
  <c r="O902" i="3" s="1"/>
  <c r="M903" i="3"/>
  <c r="N903" i="3" s="1"/>
  <c r="O903" i="3" s="1"/>
  <c r="M904" i="3"/>
  <c r="N904" i="3" s="1"/>
  <c r="O904" i="3" s="1"/>
  <c r="M905" i="3"/>
  <c r="N905" i="3" s="1"/>
  <c r="O905" i="3" s="1"/>
  <c r="M906" i="3"/>
  <c r="N906" i="3" s="1"/>
  <c r="O906" i="3" s="1"/>
  <c r="M907" i="3"/>
  <c r="N907" i="3" s="1"/>
  <c r="O907" i="3" s="1"/>
  <c r="M908" i="3"/>
  <c r="N908" i="3" s="1"/>
  <c r="O908" i="3" s="1"/>
  <c r="M909" i="3"/>
  <c r="N909" i="3" s="1"/>
  <c r="O909" i="3" s="1"/>
  <c r="M910" i="3"/>
  <c r="N910" i="3" s="1"/>
  <c r="O910" i="3" s="1"/>
  <c r="M911" i="3"/>
  <c r="N911" i="3" s="1"/>
  <c r="O911" i="3" s="1"/>
  <c r="M912" i="3"/>
  <c r="N912" i="3" s="1"/>
  <c r="O912" i="3" s="1"/>
  <c r="M913" i="3"/>
  <c r="N913" i="3" s="1"/>
  <c r="O913" i="3" s="1"/>
  <c r="M914" i="3"/>
  <c r="N914" i="3" s="1"/>
  <c r="O914" i="3" s="1"/>
  <c r="M915" i="3"/>
  <c r="N915" i="3" s="1"/>
  <c r="O915" i="3" s="1"/>
  <c r="M916" i="3"/>
  <c r="N916" i="3" s="1"/>
  <c r="O916" i="3" s="1"/>
  <c r="M917" i="3"/>
  <c r="N917" i="3" s="1"/>
  <c r="O917" i="3" s="1"/>
  <c r="M918" i="3"/>
  <c r="N918" i="3" s="1"/>
  <c r="O918" i="3" s="1"/>
  <c r="M919" i="3"/>
  <c r="N919" i="3" s="1"/>
  <c r="O919" i="3" s="1"/>
  <c r="M920" i="3"/>
  <c r="N920" i="3" s="1"/>
  <c r="O920" i="3" s="1"/>
  <c r="M921" i="3"/>
  <c r="N921" i="3" s="1"/>
  <c r="O921" i="3" s="1"/>
  <c r="M922" i="3"/>
  <c r="N922" i="3" s="1"/>
  <c r="O922" i="3" s="1"/>
  <c r="M923" i="3"/>
  <c r="N923" i="3" s="1"/>
  <c r="O923" i="3" s="1"/>
  <c r="M924" i="3"/>
  <c r="N924" i="3" s="1"/>
  <c r="O924" i="3" s="1"/>
  <c r="M925" i="3"/>
  <c r="N925" i="3" s="1"/>
  <c r="O925" i="3" s="1"/>
  <c r="M926" i="3"/>
  <c r="N926" i="3" s="1"/>
  <c r="O926" i="3" s="1"/>
  <c r="M927" i="3"/>
  <c r="N927" i="3" s="1"/>
  <c r="O927" i="3" s="1"/>
  <c r="M928" i="3"/>
  <c r="N928" i="3" s="1"/>
  <c r="O928" i="3" s="1"/>
  <c r="M929" i="3"/>
  <c r="N929" i="3" s="1"/>
  <c r="O929" i="3" s="1"/>
  <c r="M930" i="3"/>
  <c r="N930" i="3" s="1"/>
  <c r="O930" i="3" s="1"/>
  <c r="M931" i="3"/>
  <c r="N931" i="3" s="1"/>
  <c r="O931" i="3" s="1"/>
  <c r="M932" i="3"/>
  <c r="N932" i="3" s="1"/>
  <c r="O932" i="3" s="1"/>
  <c r="M933" i="3"/>
  <c r="N933" i="3" s="1"/>
  <c r="O933" i="3" s="1"/>
  <c r="M934" i="3"/>
  <c r="N934" i="3" s="1"/>
  <c r="O934" i="3" s="1"/>
  <c r="M935" i="3"/>
  <c r="N935" i="3" s="1"/>
  <c r="O935" i="3" s="1"/>
  <c r="M936" i="3"/>
  <c r="N936" i="3" s="1"/>
  <c r="O936" i="3" s="1"/>
  <c r="M937" i="3"/>
  <c r="N937" i="3" s="1"/>
  <c r="O937" i="3" s="1"/>
  <c r="M938" i="3"/>
  <c r="N938" i="3" s="1"/>
  <c r="O938" i="3" s="1"/>
  <c r="M939" i="3"/>
  <c r="N939" i="3" s="1"/>
  <c r="O939" i="3" s="1"/>
  <c r="M940" i="3"/>
  <c r="N940" i="3" s="1"/>
  <c r="O940" i="3" s="1"/>
  <c r="M941" i="3"/>
  <c r="N941" i="3" s="1"/>
  <c r="O941" i="3" s="1"/>
  <c r="M942" i="3"/>
  <c r="N942" i="3" s="1"/>
  <c r="O942" i="3" s="1"/>
  <c r="M943" i="3"/>
  <c r="N943" i="3" s="1"/>
  <c r="O943" i="3" s="1"/>
  <c r="M944" i="3"/>
  <c r="N944" i="3" s="1"/>
  <c r="O944" i="3" s="1"/>
  <c r="M945" i="3"/>
  <c r="N945" i="3" s="1"/>
  <c r="O945" i="3" s="1"/>
  <c r="M946" i="3"/>
  <c r="N946" i="3" s="1"/>
  <c r="O946" i="3" s="1"/>
  <c r="M947" i="3"/>
  <c r="N947" i="3" s="1"/>
  <c r="O947" i="3" s="1"/>
  <c r="M948" i="3"/>
  <c r="N948" i="3" s="1"/>
  <c r="O948" i="3" s="1"/>
  <c r="M949" i="3"/>
  <c r="N949" i="3" s="1"/>
  <c r="O949" i="3" s="1"/>
  <c r="M950" i="3"/>
  <c r="N950" i="3" s="1"/>
  <c r="O950" i="3" s="1"/>
  <c r="M951" i="3"/>
  <c r="N951" i="3" s="1"/>
  <c r="O951" i="3" s="1"/>
  <c r="M952" i="3"/>
  <c r="N952" i="3" s="1"/>
  <c r="O952" i="3" s="1"/>
  <c r="M953" i="3"/>
  <c r="N953" i="3" s="1"/>
  <c r="O953" i="3" s="1"/>
  <c r="M954" i="3"/>
  <c r="N954" i="3" s="1"/>
  <c r="O954" i="3" s="1"/>
  <c r="M955" i="3"/>
  <c r="N955" i="3" s="1"/>
  <c r="O955" i="3" s="1"/>
  <c r="M956" i="3"/>
  <c r="N956" i="3" s="1"/>
  <c r="O956" i="3" s="1"/>
  <c r="M957" i="3"/>
  <c r="N957" i="3" s="1"/>
  <c r="O957" i="3" s="1"/>
  <c r="M958" i="3"/>
  <c r="N958" i="3" s="1"/>
  <c r="O958" i="3" s="1"/>
  <c r="M959" i="3"/>
  <c r="N959" i="3" s="1"/>
  <c r="O959" i="3" s="1"/>
  <c r="M960" i="3"/>
  <c r="N960" i="3" s="1"/>
  <c r="O960" i="3" s="1"/>
  <c r="M961" i="3"/>
  <c r="N961" i="3" s="1"/>
  <c r="O961" i="3" s="1"/>
  <c r="M962" i="3"/>
  <c r="N962" i="3" s="1"/>
  <c r="O962" i="3" s="1"/>
  <c r="M963" i="3"/>
  <c r="N963" i="3" s="1"/>
  <c r="O963" i="3" s="1"/>
  <c r="M964" i="3"/>
  <c r="N964" i="3" s="1"/>
  <c r="O964" i="3" s="1"/>
  <c r="M965" i="3"/>
  <c r="N965" i="3" s="1"/>
  <c r="O965" i="3" s="1"/>
  <c r="M966" i="3"/>
  <c r="N966" i="3" s="1"/>
  <c r="O966" i="3" s="1"/>
  <c r="M967" i="3"/>
  <c r="N967" i="3" s="1"/>
  <c r="O967" i="3" s="1"/>
  <c r="M968" i="3"/>
  <c r="N968" i="3" s="1"/>
  <c r="O968" i="3" s="1"/>
  <c r="M969" i="3"/>
  <c r="N969" i="3" s="1"/>
  <c r="O969" i="3" s="1"/>
  <c r="M970" i="3"/>
  <c r="N970" i="3" s="1"/>
  <c r="O970" i="3" s="1"/>
  <c r="M971" i="3"/>
  <c r="N971" i="3" s="1"/>
  <c r="O971" i="3" s="1"/>
  <c r="M972" i="3"/>
  <c r="N972" i="3" s="1"/>
  <c r="O972" i="3" s="1"/>
  <c r="M973" i="3"/>
  <c r="N973" i="3" s="1"/>
  <c r="O973" i="3" s="1"/>
  <c r="M974" i="3"/>
  <c r="N974" i="3" s="1"/>
  <c r="O974" i="3" s="1"/>
  <c r="M975" i="3"/>
  <c r="N975" i="3" s="1"/>
  <c r="O975" i="3" s="1"/>
  <c r="M976" i="3"/>
  <c r="N976" i="3" s="1"/>
  <c r="O976" i="3" s="1"/>
  <c r="M977" i="3"/>
  <c r="N977" i="3" s="1"/>
  <c r="O977" i="3" s="1"/>
  <c r="M978" i="3"/>
  <c r="N978" i="3" s="1"/>
  <c r="O978" i="3" s="1"/>
  <c r="M979" i="3"/>
  <c r="N979" i="3" s="1"/>
  <c r="O979" i="3" s="1"/>
  <c r="M980" i="3"/>
  <c r="N980" i="3" s="1"/>
  <c r="O980" i="3" s="1"/>
  <c r="M981" i="3"/>
  <c r="N981" i="3" s="1"/>
  <c r="O981" i="3" s="1"/>
  <c r="M982" i="3"/>
  <c r="N982" i="3" s="1"/>
  <c r="O982" i="3" s="1"/>
  <c r="M983" i="3"/>
  <c r="N983" i="3" s="1"/>
  <c r="O983" i="3" s="1"/>
  <c r="M984" i="3"/>
  <c r="N984" i="3" s="1"/>
  <c r="O984" i="3" s="1"/>
  <c r="M985" i="3"/>
  <c r="N985" i="3" s="1"/>
  <c r="O985" i="3" s="1"/>
  <c r="M986" i="3"/>
  <c r="N986" i="3" s="1"/>
  <c r="O986" i="3" s="1"/>
  <c r="M987" i="3"/>
  <c r="N987" i="3" s="1"/>
  <c r="O987" i="3" s="1"/>
  <c r="M988" i="3"/>
  <c r="N988" i="3" s="1"/>
  <c r="O988" i="3" s="1"/>
  <c r="M989" i="3"/>
  <c r="N989" i="3" s="1"/>
  <c r="O989" i="3" s="1"/>
  <c r="M990" i="3"/>
  <c r="N990" i="3" s="1"/>
  <c r="O990" i="3" s="1"/>
  <c r="M991" i="3"/>
  <c r="N991" i="3" s="1"/>
  <c r="O991" i="3" s="1"/>
  <c r="M992" i="3"/>
  <c r="N992" i="3" s="1"/>
  <c r="O992" i="3" s="1"/>
  <c r="M993" i="3"/>
  <c r="N993" i="3" s="1"/>
  <c r="O993" i="3" s="1"/>
  <c r="M994" i="3"/>
  <c r="N994" i="3" s="1"/>
  <c r="O994" i="3" s="1"/>
  <c r="M995" i="3"/>
  <c r="N995" i="3" s="1"/>
  <c r="O995" i="3" s="1"/>
  <c r="M996" i="3"/>
  <c r="N996" i="3" s="1"/>
  <c r="O996" i="3" s="1"/>
  <c r="M997" i="3"/>
  <c r="N997" i="3" s="1"/>
  <c r="O997" i="3" s="1"/>
  <c r="M998" i="3"/>
  <c r="N998" i="3" s="1"/>
  <c r="O998" i="3" s="1"/>
  <c r="M999" i="3"/>
  <c r="N999" i="3" s="1"/>
  <c r="O999" i="3" s="1"/>
  <c r="M1000" i="3"/>
  <c r="N1000" i="3" s="1"/>
  <c r="O1000" i="3" s="1"/>
  <c r="M1001" i="3"/>
  <c r="N1001" i="3" s="1"/>
  <c r="O1001" i="3" s="1"/>
  <c r="M1002" i="3"/>
  <c r="N1002" i="3" s="1"/>
  <c r="O1002" i="3" s="1"/>
  <c r="M1003" i="3"/>
  <c r="N1003" i="3" s="1"/>
  <c r="O1003" i="3" s="1"/>
  <c r="M1004" i="3"/>
  <c r="N1004" i="3" s="1"/>
  <c r="O1004" i="3" s="1"/>
  <c r="M1005" i="3"/>
  <c r="N1005" i="3" s="1"/>
  <c r="O1005" i="3" s="1"/>
  <c r="M1006" i="3"/>
  <c r="N1006" i="3" s="1"/>
  <c r="O1006" i="3" s="1"/>
  <c r="M1007" i="3"/>
  <c r="N1007" i="3" s="1"/>
  <c r="O1007" i="3" s="1"/>
  <c r="M1008" i="3"/>
  <c r="N1008" i="3" s="1"/>
  <c r="O1008" i="3" s="1"/>
  <c r="M1009" i="3"/>
  <c r="N1009" i="3" s="1"/>
  <c r="O1009" i="3" s="1"/>
  <c r="M1010" i="3"/>
  <c r="N1010" i="3" s="1"/>
  <c r="O1010" i="3" s="1"/>
  <c r="M1011" i="3"/>
  <c r="N1011" i="3" s="1"/>
  <c r="O1011" i="3" s="1"/>
  <c r="M1012" i="3"/>
  <c r="N1012" i="3" s="1"/>
  <c r="O1012" i="3" s="1"/>
  <c r="M1013" i="3"/>
  <c r="N1013" i="3" s="1"/>
  <c r="O1013" i="3" s="1"/>
  <c r="M1014" i="3"/>
  <c r="N1014" i="3" s="1"/>
  <c r="O1014" i="3" s="1"/>
  <c r="M1015" i="3"/>
  <c r="N1015" i="3" s="1"/>
  <c r="O1015" i="3" s="1"/>
  <c r="M1016" i="3"/>
  <c r="N1016" i="3" s="1"/>
  <c r="O1016" i="3" s="1"/>
  <c r="M1017" i="3"/>
  <c r="N1017" i="3" s="1"/>
  <c r="O1017" i="3" s="1"/>
  <c r="M1018" i="3"/>
  <c r="N1018" i="3" s="1"/>
  <c r="O1018" i="3" s="1"/>
  <c r="M1019" i="3"/>
  <c r="N1019" i="3" s="1"/>
  <c r="O1019" i="3" s="1"/>
  <c r="M1020" i="3"/>
  <c r="N1020" i="3" s="1"/>
  <c r="O1020" i="3" s="1"/>
  <c r="M1021" i="3"/>
  <c r="N1021" i="3" s="1"/>
  <c r="O1021" i="3" s="1"/>
  <c r="M1022" i="3"/>
  <c r="N1022" i="3" s="1"/>
  <c r="O1022" i="3" s="1"/>
  <c r="M1023" i="3"/>
  <c r="N1023" i="3" s="1"/>
  <c r="O1023" i="3" s="1"/>
  <c r="M1024" i="3"/>
  <c r="N1024" i="3" s="1"/>
  <c r="O1024" i="3" s="1"/>
  <c r="M1025" i="3"/>
  <c r="N1025" i="3" s="1"/>
  <c r="O1025" i="3" s="1"/>
  <c r="M1026" i="3"/>
  <c r="N1026" i="3" s="1"/>
  <c r="O1026" i="3" s="1"/>
  <c r="M1027" i="3"/>
  <c r="N1027" i="3" s="1"/>
  <c r="O1027" i="3" s="1"/>
  <c r="M1028" i="3"/>
  <c r="N1028" i="3" s="1"/>
  <c r="O1028" i="3" s="1"/>
  <c r="M1029" i="3"/>
  <c r="N1029" i="3" s="1"/>
  <c r="O1029" i="3" s="1"/>
  <c r="M1030" i="3"/>
  <c r="N1030" i="3" s="1"/>
  <c r="O1030" i="3" s="1"/>
  <c r="M1031" i="3"/>
  <c r="N1031" i="3" s="1"/>
  <c r="O1031" i="3" s="1"/>
  <c r="M1032" i="3"/>
  <c r="N1032" i="3" s="1"/>
  <c r="O1032" i="3" s="1"/>
  <c r="M1033" i="3"/>
  <c r="N1033" i="3" s="1"/>
  <c r="O1033" i="3" s="1"/>
  <c r="M1034" i="3"/>
  <c r="N1034" i="3" s="1"/>
  <c r="O1034" i="3" s="1"/>
  <c r="M1035" i="3"/>
  <c r="N1035" i="3" s="1"/>
  <c r="O1035" i="3" s="1"/>
  <c r="M1036" i="3"/>
  <c r="N1036" i="3" s="1"/>
  <c r="O1036" i="3" s="1"/>
  <c r="M1037" i="3"/>
  <c r="N1037" i="3" s="1"/>
  <c r="O1037" i="3" s="1"/>
  <c r="M1038" i="3"/>
  <c r="N1038" i="3" s="1"/>
  <c r="O1038" i="3" s="1"/>
  <c r="M1039" i="3"/>
  <c r="N1039" i="3" s="1"/>
  <c r="O1039" i="3" s="1"/>
  <c r="N42" i="3"/>
  <c r="O42" i="3" s="1"/>
  <c r="N58" i="3"/>
  <c r="O58" i="3" s="1"/>
  <c r="N106" i="3"/>
  <c r="O106" i="3" s="1"/>
  <c r="N122" i="3"/>
  <c r="O122" i="3" s="1"/>
  <c r="N218" i="3"/>
  <c r="O218" i="3" s="1"/>
  <c r="N346" i="3"/>
  <c r="O346" i="3" s="1"/>
  <c r="N602" i="3"/>
  <c r="O602" i="3" s="1"/>
  <c r="O7" i="3"/>
  <c r="O31" i="3"/>
  <c r="O47" i="3"/>
  <c r="O415" i="3"/>
  <c r="P46" i="5"/>
  <c r="Q46" i="5" s="1"/>
  <c r="O47" i="5"/>
  <c r="P47" i="5" s="1"/>
  <c r="O48" i="5"/>
  <c r="P48" i="5" s="1"/>
  <c r="O49" i="5"/>
  <c r="P49" i="5" s="1"/>
  <c r="O50" i="5"/>
  <c r="P50" i="5" s="1"/>
  <c r="O51" i="5"/>
  <c r="P51" i="5" s="1"/>
  <c r="O52" i="5"/>
  <c r="P52" i="5" s="1"/>
  <c r="O53" i="5"/>
  <c r="P53" i="5" s="1"/>
  <c r="O54" i="5"/>
  <c r="P54" i="5" s="1"/>
  <c r="O55" i="5"/>
  <c r="P55" i="5" s="1"/>
  <c r="O56" i="5"/>
  <c r="P56" i="5" s="1"/>
  <c r="O57" i="5"/>
  <c r="P57" i="5" s="1"/>
  <c r="O58" i="5"/>
  <c r="P58" i="5" s="1"/>
  <c r="O59" i="5"/>
  <c r="P59" i="5" s="1"/>
  <c r="O60" i="5"/>
  <c r="P60" i="5" s="1"/>
  <c r="O61" i="5"/>
  <c r="P61" i="5" s="1"/>
  <c r="O62" i="5"/>
  <c r="P62" i="5" s="1"/>
  <c r="O63" i="5"/>
  <c r="P63" i="5" s="1"/>
  <c r="O64" i="5"/>
  <c r="P64" i="5" s="1"/>
  <c r="O65" i="5"/>
  <c r="P65" i="5" s="1"/>
  <c r="O66" i="5"/>
  <c r="P66" i="5" s="1"/>
  <c r="O67" i="5"/>
  <c r="P67" i="5" s="1"/>
  <c r="O68" i="5"/>
  <c r="P68" i="5" s="1"/>
  <c r="O69" i="5"/>
  <c r="P69" i="5" s="1"/>
  <c r="O70" i="5"/>
  <c r="P70" i="5" s="1"/>
  <c r="O71" i="5"/>
  <c r="P71" i="5" s="1"/>
  <c r="O72" i="5"/>
  <c r="P72" i="5" s="1"/>
  <c r="O73" i="5"/>
  <c r="P73" i="5" s="1"/>
  <c r="O74" i="5"/>
  <c r="P74" i="5" s="1"/>
  <c r="O75" i="5"/>
  <c r="P75" i="5" s="1"/>
  <c r="O76" i="5"/>
  <c r="P76" i="5" s="1"/>
  <c r="O77" i="5"/>
  <c r="P77" i="5" s="1"/>
  <c r="O78" i="5"/>
  <c r="P78" i="5" s="1"/>
  <c r="O79" i="5"/>
  <c r="P79" i="5" s="1"/>
  <c r="O80" i="5"/>
  <c r="P80" i="5" s="1"/>
  <c r="O81" i="5"/>
  <c r="P81" i="5" s="1"/>
  <c r="O82" i="5"/>
  <c r="P82" i="5" s="1"/>
  <c r="O83" i="5"/>
  <c r="P83" i="5" s="1"/>
  <c r="O84" i="5"/>
  <c r="P84" i="5" s="1"/>
  <c r="O85" i="5"/>
  <c r="P85" i="5" s="1"/>
  <c r="O86" i="5"/>
  <c r="P86" i="5" s="1"/>
  <c r="O87" i="5"/>
  <c r="P87" i="5" s="1"/>
  <c r="O88" i="5"/>
  <c r="P88" i="5" s="1"/>
  <c r="O89" i="5"/>
  <c r="P89" i="5" s="1"/>
  <c r="O90" i="5"/>
  <c r="P90" i="5" s="1"/>
  <c r="O91" i="5"/>
  <c r="P91" i="5" s="1"/>
  <c r="O92" i="5"/>
  <c r="P92" i="5" s="1"/>
  <c r="O93" i="5"/>
  <c r="P93" i="5" s="1"/>
  <c r="O94" i="5"/>
  <c r="P94" i="5" s="1"/>
  <c r="O95" i="5"/>
  <c r="P95" i="5" s="1"/>
  <c r="O96" i="5"/>
  <c r="P96" i="5" s="1"/>
  <c r="O97" i="5"/>
  <c r="P97" i="5" s="1"/>
  <c r="O98" i="5"/>
  <c r="P98" i="5" s="1"/>
  <c r="O99" i="5"/>
  <c r="P99" i="5" s="1"/>
  <c r="O100" i="5"/>
  <c r="P100" i="5" s="1"/>
  <c r="O101" i="5"/>
  <c r="P101" i="5" s="1"/>
  <c r="O102" i="5"/>
  <c r="P102" i="5" s="1"/>
  <c r="O103" i="5"/>
  <c r="P103" i="5" s="1"/>
  <c r="O104" i="5"/>
  <c r="P104" i="5" s="1"/>
  <c r="O105" i="5"/>
  <c r="P105" i="5" s="1"/>
  <c r="O106" i="5"/>
  <c r="P106" i="5" s="1"/>
  <c r="O107" i="5"/>
  <c r="P107" i="5" s="1"/>
  <c r="O108" i="5"/>
  <c r="P108" i="5" s="1"/>
  <c r="O109" i="5"/>
  <c r="P109" i="5" s="1"/>
  <c r="O110" i="5"/>
  <c r="P110" i="5" s="1"/>
  <c r="O111" i="5"/>
  <c r="P111" i="5" s="1"/>
  <c r="O112" i="5"/>
  <c r="P112" i="5" s="1"/>
  <c r="O113" i="5"/>
  <c r="P113" i="5" s="1"/>
  <c r="O114" i="5"/>
  <c r="P114" i="5" s="1"/>
  <c r="O115" i="5"/>
  <c r="P115" i="5" s="1"/>
  <c r="O116" i="5"/>
  <c r="P116" i="5" s="1"/>
  <c r="O117" i="5"/>
  <c r="P117" i="5" s="1"/>
  <c r="O118" i="5"/>
  <c r="P118" i="5" s="1"/>
  <c r="O119" i="5"/>
  <c r="P119" i="5" s="1"/>
  <c r="O120" i="5"/>
  <c r="P120" i="5" s="1"/>
  <c r="O121" i="5"/>
  <c r="P121" i="5" s="1"/>
  <c r="O122" i="5"/>
  <c r="P122" i="5" s="1"/>
  <c r="O123" i="5"/>
  <c r="P123" i="5" s="1"/>
  <c r="O124" i="5"/>
  <c r="P124" i="5" s="1"/>
  <c r="O125" i="5"/>
  <c r="P125" i="5" s="1"/>
  <c r="O126" i="5"/>
  <c r="P126" i="5" s="1"/>
  <c r="O127" i="5"/>
  <c r="P127" i="5" s="1"/>
  <c r="O128" i="5"/>
  <c r="P128" i="5" s="1"/>
  <c r="O129" i="5"/>
  <c r="P129" i="5" s="1"/>
  <c r="O130" i="5"/>
  <c r="P130" i="5" s="1"/>
  <c r="O131" i="5"/>
  <c r="P131" i="5" s="1"/>
  <c r="E43" i="4"/>
  <c r="E42" i="4"/>
  <c r="E41" i="4"/>
  <c r="E40" i="4"/>
  <c r="E39" i="4"/>
  <c r="E38" i="4"/>
  <c r="E37" i="4"/>
  <c r="D29" i="4"/>
  <c r="H50" i="4"/>
  <c r="E13" i="4"/>
  <c r="E10" i="4"/>
  <c r="E7" i="4"/>
  <c r="E29" i="4"/>
  <c r="E26" i="4"/>
  <c r="E23" i="4"/>
  <c r="E20" i="4"/>
  <c r="E4" i="4"/>
  <c r="E62" i="4"/>
  <c r="F54" i="4"/>
  <c r="D54" i="4"/>
  <c r="E55" i="4"/>
  <c r="F55" i="4"/>
  <c r="D55" i="4"/>
  <c r="G55" i="4"/>
  <c r="C55" i="4"/>
  <c r="G54" i="4"/>
  <c r="E54" i="4"/>
  <c r="C54" i="4"/>
  <c r="E16" i="4"/>
  <c r="H55" i="4" l="1"/>
  <c r="H54" i="4"/>
  <c r="I52" i="4"/>
  <c r="Q49" i="5"/>
  <c r="Q53" i="5"/>
  <c r="Q57" i="5"/>
  <c r="Q61" i="5"/>
  <c r="Q65" i="5"/>
  <c r="Q69" i="5"/>
  <c r="Q73" i="5"/>
  <c r="Q77" i="5"/>
  <c r="Q81" i="5"/>
  <c r="Q85" i="5"/>
  <c r="Q89" i="5"/>
  <c r="Q93" i="5"/>
  <c r="Q97" i="5"/>
  <c r="Q101" i="5"/>
  <c r="Q105" i="5"/>
  <c r="Q109" i="5"/>
  <c r="Q113" i="5"/>
  <c r="Q117" i="5"/>
  <c r="Q121" i="5"/>
  <c r="Q125" i="5"/>
  <c r="Q129" i="5"/>
  <c r="Q48" i="5"/>
  <c r="Q50" i="5"/>
  <c r="Q54" i="5"/>
  <c r="Q58" i="5"/>
  <c r="Q62" i="5"/>
  <c r="Q66" i="5"/>
  <c r="Q70" i="5"/>
  <c r="Q74" i="5"/>
  <c r="Q78" i="5"/>
  <c r="Q82" i="5"/>
  <c r="Q86" i="5"/>
  <c r="Q90" i="5"/>
  <c r="Q94" i="5"/>
  <c r="Q98" i="5"/>
  <c r="Q102" i="5"/>
  <c r="Q106" i="5"/>
  <c r="Q110" i="5"/>
  <c r="Q114" i="5"/>
  <c r="Q118" i="5"/>
  <c r="Q122" i="5"/>
  <c r="Q126" i="5"/>
  <c r="Q130" i="5"/>
  <c r="Q47" i="5"/>
  <c r="Q52" i="5"/>
  <c r="Q64" i="5"/>
  <c r="Q72" i="5"/>
  <c r="Q80" i="5"/>
  <c r="Q88" i="5"/>
  <c r="Q92" i="5"/>
  <c r="Q100" i="5"/>
  <c r="Q108" i="5"/>
  <c r="Q116" i="5"/>
  <c r="Q124" i="5"/>
  <c r="Q51" i="5"/>
  <c r="Q55" i="5"/>
  <c r="Q59" i="5"/>
  <c r="Q63" i="5"/>
  <c r="Q67" i="5"/>
  <c r="Q71" i="5"/>
  <c r="Q75" i="5"/>
  <c r="Q79" i="5"/>
  <c r="Q83" i="5"/>
  <c r="Q87" i="5"/>
  <c r="Q91" i="5"/>
  <c r="Q95" i="5"/>
  <c r="Q99" i="5"/>
  <c r="Q103" i="5"/>
  <c r="Q107" i="5"/>
  <c r="Q111" i="5"/>
  <c r="Q115" i="5"/>
  <c r="Q119" i="5"/>
  <c r="Q123" i="5"/>
  <c r="Q127" i="5"/>
  <c r="Q131" i="5"/>
  <c r="Q56" i="5"/>
  <c r="Q60" i="5"/>
  <c r="Q68" i="5"/>
  <c r="Q76" i="5"/>
  <c r="Q84" i="5"/>
  <c r="Q96" i="5"/>
  <c r="Q104" i="5"/>
  <c r="Q112" i="5"/>
  <c r="Q120" i="5"/>
  <c r="Q128" i="5"/>
  <c r="I50" i="4"/>
  <c r="I54" i="4" s="1"/>
  <c r="I51" i="4"/>
  <c r="I55"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8EF58-4071-4387-8C67-EEE1B56950C9}" keepAlive="1" name="ModelConnection_ExternalData_1" description="Data Model" type="5" refreshedVersion="8" minRefreshableVersion="5" saveData="1">
    <dbPr connection="Data Model Connection" command="All_Staffs" commandType="3"/>
    <extLst>
      <ext xmlns:x15="http://schemas.microsoft.com/office/spreadsheetml/2010/11/main" uri="{DE250136-89BD-433C-8126-D09CA5730AF9}">
        <x15:connection id="" model="1"/>
      </ext>
    </extLst>
  </connection>
  <connection id="2" xr16:uid="{6CE62D30-A07E-4EBA-96FC-368FB9F9E924}" name="Query - All_Staffs" description="Connection to the 'All_Staffs' query in the workbook." type="100" refreshedVersion="8" minRefreshableVersion="5">
    <extLst>
      <ext xmlns:x15="http://schemas.microsoft.com/office/spreadsheetml/2010/11/main" uri="{DE250136-89BD-433C-8126-D09CA5730AF9}">
        <x15:connection id="4dc974e9-5637-48b1-b53e-0f3a7e31bbb7"/>
      </ext>
    </extLst>
  </connection>
  <connection id="3" xr16:uid="{981626F4-AE2F-4859-8788-25FB6007751A}" name="Query - other_staffs" description="Connection to the 'other_staffs' query in the workbook." type="100" refreshedVersion="8" minRefreshableVersion="5">
    <extLst>
      <ext xmlns:x15="http://schemas.microsoft.com/office/spreadsheetml/2010/11/main" uri="{DE250136-89BD-433C-8126-D09CA5730AF9}">
        <x15:connection id="13b1f1f7-5de1-4a78-9205-1a08a22c8bee"/>
      </ext>
    </extLst>
  </connection>
  <connection id="4" xr16:uid="{CE490A5E-1C22-4D6E-A55E-9BE483A0C7A3}" name="Query - usa_staffs" description="Connection to the 'usa_staffs' query in the workbook." type="100" refreshedVersion="8" minRefreshableVersion="5">
    <extLst>
      <ext xmlns:x15="http://schemas.microsoft.com/office/spreadsheetml/2010/11/main" uri="{DE250136-89BD-433C-8126-D09CA5730AF9}">
        <x15:connection id="54af907d-2da8-4455-a709-019d2c52d638"/>
      </ext>
    </extLst>
  </connection>
  <connection id="5" xr16:uid="{A01E2170-D2B7-4E23-9966-BC5BE591EB0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289D3543-C404-47A7-B63B-D754847E284E}" name="WorksheetConnection_test 3.1.xlsx!All_Staffs" type="102" refreshedVersion="8" minRefreshableVersion="5">
    <extLst>
      <ext xmlns:x15="http://schemas.microsoft.com/office/spreadsheetml/2010/11/main" uri="{DE250136-89BD-433C-8126-D09CA5730AF9}">
        <x15:connection id="All_Staffs 1" autoDelete="1">
          <x15:rangePr sourceName="_xlcn.WorksheetConnection_test3.1.xlsxAll_Staffs"/>
        </x15:connection>
      </ext>
    </extLst>
  </connection>
</connections>
</file>

<file path=xl/sharedStrings.xml><?xml version="1.0" encoding="utf-8"?>
<sst xmlns="http://schemas.openxmlformats.org/spreadsheetml/2006/main" count="12848" uniqueCount="1136">
  <si>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</si>
  <si>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</si>
  <si>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</si>
  <si>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</si>
  <si>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</si>
  <si>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</si>
  <si>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</si>
  <si>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</si>
  <si>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</si>
  <si>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</si>
  <si>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</si>
  <si>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</si>
  <si>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</si>
  <si>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</si>
  <si>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</si>
  <si>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</si>
  <si>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</si>
  <si>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</si>
  <si>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</si>
  <si>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</si>
  <si>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</si>
  <si>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</si>
  <si>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</si>
  <si>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</si>
  <si>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</si>
  <si>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</si>
  <si>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</si>
  <si>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</si>
  <si>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</si>
  <si>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</si>
  <si>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</si>
  <si>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</si>
  <si>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</si>
  <si>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</si>
  <si>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</si>
  <si>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</si>
  <si>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</si>
  <si>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</si>
  <si>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</si>
  <si>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</si>
  <si>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</si>
  <si>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</si>
  <si>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</si>
  <si>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</si>
  <si>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</si>
  <si>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</si>
  <si>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</si>
  <si>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</si>
  <si>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</si>
  <si>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</si>
  <si>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</si>
  <si>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</si>
  <si>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</si>
  <si>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</si>
  <si>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</si>
  <si>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</si>
  <si>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</si>
  <si>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</si>
  <si>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</si>
  <si>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</si>
  <si>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</si>
  <si>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</si>
  <si>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</si>
  <si>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</si>
  <si>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</si>
  <si>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</si>
  <si>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</si>
  <si>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</si>
  <si>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</si>
  <si>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</si>
  <si>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</si>
  <si>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</si>
  <si>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</si>
  <si>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</si>
  <si>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</si>
  <si>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</si>
  <si>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</si>
  <si>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</si>
  <si>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</si>
  <si>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</si>
  <si>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</si>
  <si>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</si>
  <si>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</si>
  <si>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</si>
  <si>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</si>
  <si>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</si>
  <si>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</si>
  <si>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</si>
  <si>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</si>
  <si>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</si>
  <si>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</si>
  <si>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</si>
  <si>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</si>
  <si>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</si>
  <si>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</si>
  <si>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</si>
  <si>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</si>
  <si>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</si>
  <si>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</si>
  <si>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</si>
  <si>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</si>
  <si>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</si>
  <si>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</si>
  <si>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</si>
  <si>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</si>
  <si>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</si>
  <si>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</si>
  <si>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</si>
  <si>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</si>
  <si>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</si>
  <si>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</si>
  <si>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</si>
  <si>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</si>
  <si>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</si>
  <si>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</si>
  <si>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</si>
  <si>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</si>
  <si>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</si>
  <si>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</si>
  <si>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</si>
  <si>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</si>
  <si>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</si>
  <si>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</si>
  <si>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</si>
  <si>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</si>
  <si>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</si>
  <si>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</si>
  <si>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</si>
  <si>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</si>
  <si>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</si>
  <si>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</si>
  <si>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</si>
  <si>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</si>
  <si>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</si>
  <si>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</si>
  <si>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</si>
  <si>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</si>
  <si>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</si>
  <si>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</si>
  <si>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</si>
  <si>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</si>
  <si>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</si>
  <si>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</si>
  <si>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</si>
  <si>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</si>
  <si>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</si>
  <si>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</si>
  <si>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</si>
  <si>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</si>
  <si>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</si>
  <si>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</si>
  <si>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</si>
  <si>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</si>
  <si>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</si>
  <si>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</si>
  <si>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</si>
  <si>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</si>
  <si>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</si>
  <si>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</si>
  <si>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</si>
  <si>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</si>
  <si>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</si>
  <si>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</si>
  <si>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</si>
  <si>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</si>
  <si>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</si>
  <si>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</si>
  <si>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</si>
  <si>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</si>
  <si>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</si>
  <si>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</si>
  <si>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</si>
  <si>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</si>
  <si>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</si>
  <si>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</si>
  <si>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</si>
  <si>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</si>
  <si>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</si>
  <si>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</si>
  <si>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</si>
  <si>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</si>
  <si>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</si>
  <si>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</si>
  <si>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</si>
  <si>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</si>
  <si>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</si>
  <si>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</si>
  <si>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</si>
  <si>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</si>
  <si>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</si>
  <si>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</si>
  <si>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</si>
  <si>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</si>
  <si>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</si>
  <si>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</si>
  <si>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</si>
  <si>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</si>
  <si>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</si>
  <si>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</si>
  <si>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</si>
  <si>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</si>
  <si>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</si>
  <si>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William Hush</t>
  </si>
  <si>
    <t>Sophia Grace</t>
  </si>
  <si>
    <t>Shane Taylor</t>
  </si>
  <si>
    <t>Sara Smith</t>
  </si>
  <si>
    <t>Rose Bekins</t>
  </si>
  <si>
    <t>Robert Josh</t>
  </si>
  <si>
    <t>Maya Yakins</t>
  </si>
  <si>
    <t>Marry Robert</t>
  </si>
  <si>
    <t>Alice Welberg</t>
  </si>
  <si>
    <t>Jack Taylor</t>
  </si>
  <si>
    <t>Dwayne Rose</t>
  </si>
  <si>
    <t>David Kings</t>
  </si>
  <si>
    <t>Bella Angel</t>
  </si>
  <si>
    <t>Angela Richards</t>
  </si>
  <si>
    <t>Ammy Brown</t>
  </si>
  <si>
    <t>Amelia Kush</t>
  </si>
  <si>
    <t>Marcus Rose</t>
  </si>
  <si>
    <t>Joseph Mary</t>
  </si>
  <si>
    <t>John Richards</t>
  </si>
  <si>
    <t>Jimmy Runnings</t>
  </si>
  <si>
    <t>William Jacob</t>
  </si>
  <si>
    <t>Michael Jacob</t>
  </si>
  <si>
    <t>James Austin</t>
  </si>
  <si>
    <t>Jacob Austin</t>
  </si>
  <si>
    <t>Christopher Tyler</t>
  </si>
  <si>
    <t>Austin Nicholas</t>
  </si>
  <si>
    <t>Joshua Matthew</t>
  </si>
  <si>
    <t>Tyler Austin</t>
  </si>
  <si>
    <t>Joshua Jacob</t>
  </si>
  <si>
    <t>Tyler Joshua</t>
  </si>
  <si>
    <t>Ryan Joseph</t>
  </si>
  <si>
    <t>Joshua Andrew</t>
  </si>
  <si>
    <t>Nicholas Christopher</t>
  </si>
  <si>
    <t>Robert Austin</t>
  </si>
  <si>
    <t>Joshua Brandon</t>
  </si>
  <si>
    <t xml:space="preserve">David Joseph </t>
  </si>
  <si>
    <t>Matthew Andrew</t>
  </si>
  <si>
    <t xml:space="preserve">James Austin </t>
  </si>
  <si>
    <t xml:space="preserve">Daniel Jacob </t>
  </si>
  <si>
    <t>Michael Jose</t>
  </si>
  <si>
    <t>Daniel Anthony</t>
  </si>
  <si>
    <t xml:space="preserve">Christopher Joshua </t>
  </si>
  <si>
    <t xml:space="preserve">David Matthew </t>
  </si>
  <si>
    <t xml:space="preserve">Joseph Arkansas </t>
  </si>
  <si>
    <t xml:space="preserve">Jacob Austin </t>
  </si>
  <si>
    <t xml:space="preserve">Joshua Michael </t>
  </si>
  <si>
    <t xml:space="preserve">Christopher Tyler </t>
  </si>
  <si>
    <t xml:space="preserve">James William </t>
  </si>
  <si>
    <t>Matthew Brandon</t>
  </si>
  <si>
    <t xml:space="preserve">Hunter John </t>
  </si>
  <si>
    <t xml:space="preserve">Daniel Jose </t>
  </si>
  <si>
    <t>Michael Anthony</t>
  </si>
  <si>
    <t xml:space="preserve">Jacob David </t>
  </si>
  <si>
    <t xml:space="preserve">Colorado Jacob </t>
  </si>
  <si>
    <t>Michael Joshua</t>
  </si>
  <si>
    <t>Matthew Tyler</t>
  </si>
  <si>
    <t xml:space="preserve">Nicholas Daniel </t>
  </si>
  <si>
    <t>Brandon Joseph</t>
  </si>
  <si>
    <t xml:space="preserve">Austin Nicholas </t>
  </si>
  <si>
    <t>Michael Matthew</t>
  </si>
  <si>
    <t xml:space="preserve">Christopher Ryan </t>
  </si>
  <si>
    <t xml:space="preserve">Andrew Joseph </t>
  </si>
  <si>
    <t xml:space="preserve">Tyler John </t>
  </si>
  <si>
    <t xml:space="preserve">Daniel Delaware </t>
  </si>
  <si>
    <t>Michael Tyler</t>
  </si>
  <si>
    <t>Matthew Joshua</t>
  </si>
  <si>
    <t>William Nicholas</t>
  </si>
  <si>
    <t xml:space="preserve">James Jacob </t>
  </si>
  <si>
    <t>Michael Christopher</t>
  </si>
  <si>
    <t xml:space="preserve">John William </t>
  </si>
  <si>
    <t>Matthew David</t>
  </si>
  <si>
    <t xml:space="preserve">Daniel Joshua </t>
  </si>
  <si>
    <t xml:space="preserve">James Anthony </t>
  </si>
  <si>
    <t xml:space="preserve">Kevin Christopher </t>
  </si>
  <si>
    <t xml:space="preserve">Alexander Nicholas </t>
  </si>
  <si>
    <t>Florida Michael</t>
  </si>
  <si>
    <t xml:space="preserve">Joshua Matthew </t>
  </si>
  <si>
    <t xml:space="preserve">Jacob Nicholas </t>
  </si>
  <si>
    <t>Brandon Daniel</t>
  </si>
  <si>
    <t xml:space="preserve">Tyler Austin </t>
  </si>
  <si>
    <t>Georgia William</t>
  </si>
  <si>
    <t xml:space="preserve">Joshua Jacob </t>
  </si>
  <si>
    <t xml:space="preserve">Austin Matthew </t>
  </si>
  <si>
    <t xml:space="preserve">James Brandon </t>
  </si>
  <si>
    <t xml:space="preserve">John Jacob </t>
  </si>
  <si>
    <t xml:space="preserve">Hawaii Joshua </t>
  </si>
  <si>
    <t>Matthew Noah</t>
  </si>
  <si>
    <t xml:space="preserve">Austin Christian  </t>
  </si>
  <si>
    <t>Brandon Christopher</t>
  </si>
  <si>
    <t xml:space="preserve">Justin Tyler </t>
  </si>
  <si>
    <t>Michael Nicholas</t>
  </si>
  <si>
    <t xml:space="preserve">Isaiah Micah </t>
  </si>
  <si>
    <t xml:space="preserve">Idaho Jacob </t>
  </si>
  <si>
    <t>Michael Austin</t>
  </si>
  <si>
    <t xml:space="preserve">Tyler Joshua </t>
  </si>
  <si>
    <t xml:space="preserve">Ryan Joseph </t>
  </si>
  <si>
    <t>Zachary Ethan</t>
  </si>
  <si>
    <t>Matthew Nicholas</t>
  </si>
  <si>
    <t xml:space="preserve">Andrew Brandon </t>
  </si>
  <si>
    <t xml:space="preserve">Christopher Jacob </t>
  </si>
  <si>
    <t xml:space="preserve">Austin Jacob </t>
  </si>
  <si>
    <t>Matthew Zachary</t>
  </si>
  <si>
    <t>Andrew Nicholas</t>
  </si>
  <si>
    <t>Austin Tyler</t>
  </si>
  <si>
    <t>Zachary Brandon</t>
  </si>
  <si>
    <t>Andrew Michael</t>
  </si>
  <si>
    <t xml:space="preserve">Noah Joshua </t>
  </si>
  <si>
    <t xml:space="preserve">Joshua Andrew </t>
  </si>
  <si>
    <t xml:space="preserve">Nicholas Christopher </t>
  </si>
  <si>
    <t>Austin Joshua</t>
  </si>
  <si>
    <t>Nicholas Matthew</t>
  </si>
  <si>
    <t>John Austin</t>
  </si>
  <si>
    <t>Brandon Michael</t>
  </si>
  <si>
    <t>William James</t>
  </si>
  <si>
    <t>Matthew Michael</t>
  </si>
  <si>
    <t>Christopher Zachary</t>
  </si>
  <si>
    <t>Jacob Joshua</t>
  </si>
  <si>
    <t>Brandon John</t>
  </si>
  <si>
    <t>Maine Jacob</t>
  </si>
  <si>
    <t>Nicholas Tyler</t>
  </si>
  <si>
    <t>Michael Zachary</t>
  </si>
  <si>
    <t>Noah Benjamin</t>
  </si>
  <si>
    <t xml:space="preserve">Alexander Michael </t>
  </si>
  <si>
    <t>Jacob Matthew</t>
  </si>
  <si>
    <t>Nicholas Joshua</t>
  </si>
  <si>
    <t>Ryan Christopher</t>
  </si>
  <si>
    <t>John Tyler</t>
  </si>
  <si>
    <t xml:space="preserve">William Michael </t>
  </si>
  <si>
    <t>John Ryan</t>
  </si>
  <si>
    <t xml:space="preserve">Christopher </t>
  </si>
  <si>
    <t>Jacob Daniel</t>
  </si>
  <si>
    <t>Joseph Andrew</t>
  </si>
  <si>
    <t>Michigan Jacob</t>
  </si>
  <si>
    <t>Tyler Matthew</t>
  </si>
  <si>
    <t>Brandon Andrew</t>
  </si>
  <si>
    <t xml:space="preserve">Zachary Jacob </t>
  </si>
  <si>
    <t>Tyler Andrew</t>
  </si>
  <si>
    <t>Michael Samuel</t>
  </si>
  <si>
    <t>Austin Zachary</t>
  </si>
  <si>
    <t xml:space="preserve">Benjamin James </t>
  </si>
  <si>
    <t>William Christopher</t>
  </si>
  <si>
    <t>Michael John</t>
  </si>
  <si>
    <t>Jacob Brandon</t>
  </si>
  <si>
    <t>Matthew Robert</t>
  </si>
  <si>
    <t>Tyler Michael</t>
  </si>
  <si>
    <t>Zachary Andrew</t>
  </si>
  <si>
    <t>Joshua Joseph</t>
  </si>
  <si>
    <t>Montana Jacob</t>
  </si>
  <si>
    <t>Austin Michael</t>
  </si>
  <si>
    <t>Joshua Hunter</t>
  </si>
  <si>
    <t xml:space="preserve">Joseph Ryan </t>
  </si>
  <si>
    <t>Zachary Matthew</t>
  </si>
  <si>
    <t>Andrew Joshua</t>
  </si>
  <si>
    <t>Nicholas Brandon</t>
  </si>
  <si>
    <t xml:space="preserve">Ryan Nevada </t>
  </si>
  <si>
    <t>Anthony Brandon</t>
  </si>
  <si>
    <t>Matthew Christopher</t>
  </si>
  <si>
    <t>Tyler Daniel</t>
  </si>
  <si>
    <t>Joshua Jonathan</t>
  </si>
  <si>
    <t>Nicholas Michael</t>
  </si>
  <si>
    <t>Tyler Ryan</t>
  </si>
  <si>
    <t>Zachary Joshua</t>
  </si>
  <si>
    <t>Andrew Kyle</t>
  </si>
  <si>
    <t>Joseph Daniel</t>
  </si>
  <si>
    <t>Anthony John</t>
  </si>
  <si>
    <t>Ryan Justin</t>
  </si>
  <si>
    <t>Joseph Christopher</t>
  </si>
  <si>
    <t>Daniel Brandon</t>
  </si>
  <si>
    <t>Anthony David</t>
  </si>
  <si>
    <t>Anthony Justin</t>
  </si>
  <si>
    <t>Brandon Joshua</t>
  </si>
  <si>
    <t>Joshua Christopher</t>
  </si>
  <si>
    <t>James Nicholas</t>
  </si>
  <si>
    <t xml:space="preserve">Zachary Dylan </t>
  </si>
  <si>
    <t>Hunter Nicholas</t>
  </si>
  <si>
    <t xml:space="preserve">Cole Jacob </t>
  </si>
  <si>
    <t>Joshua Zachary</t>
  </si>
  <si>
    <t xml:space="preserve">Brandon Jacob </t>
  </si>
  <si>
    <t>Christopher William</t>
  </si>
  <si>
    <t>Andrew Ryan</t>
  </si>
  <si>
    <t>Daniel David</t>
  </si>
  <si>
    <t xml:space="preserve">Nicholas Zachary </t>
  </si>
  <si>
    <t>Nicholas Jacob</t>
  </si>
  <si>
    <t>John Zachary</t>
  </si>
  <si>
    <t xml:space="preserve">Rhode Island </t>
  </si>
  <si>
    <t>Zachary Ryan</t>
  </si>
  <si>
    <t>Andrew Christopher</t>
  </si>
  <si>
    <t>Joshua Tyler</t>
  </si>
  <si>
    <t xml:space="preserve">Kyle William </t>
  </si>
  <si>
    <t>Jacob Tyler</t>
  </si>
  <si>
    <t>Zachary Nicholas</t>
  </si>
  <si>
    <t xml:space="preserve">Andrew Dylan </t>
  </si>
  <si>
    <t>Hunter Ethan</t>
  </si>
  <si>
    <t>Jacob William</t>
  </si>
  <si>
    <t>Matthew James</t>
  </si>
  <si>
    <t>Jose Jacob</t>
  </si>
  <si>
    <t>David Brandon</t>
  </si>
  <si>
    <t>Jonathan Daniel</t>
  </si>
  <si>
    <t>Nathan Andrew</t>
  </si>
  <si>
    <t>Zachary Jordan</t>
  </si>
  <si>
    <t>Vermont Jacob</t>
  </si>
  <si>
    <t>Joshua Benjamin</t>
  </si>
  <si>
    <t xml:space="preserve">Alexander Ryan </t>
  </si>
  <si>
    <t xml:space="preserve">Austin Dylan </t>
  </si>
  <si>
    <t>Nicholas James</t>
  </si>
  <si>
    <t>Washington Jacob</t>
  </si>
  <si>
    <t>Alexander Tyler</t>
  </si>
  <si>
    <t>Ryan Daniel</t>
  </si>
  <si>
    <t xml:space="preserve">Matthew Jacob </t>
  </si>
  <si>
    <t xml:space="preserve">Andrew Austin </t>
  </si>
  <si>
    <t>Dylan Brandon</t>
  </si>
  <si>
    <t>Hannah Alexis</t>
  </si>
  <si>
    <t>Emily Madison</t>
  </si>
  <si>
    <t>Maine Emily</t>
  </si>
  <si>
    <t>Taylor Sarah</t>
  </si>
  <si>
    <t>Sarah Hannah</t>
  </si>
  <si>
    <t>Samantha Jessica</t>
  </si>
  <si>
    <t>Taylor Madison</t>
  </si>
  <si>
    <t>Jasmine Taylor</t>
  </si>
  <si>
    <t>Ashley Alexis</t>
  </si>
  <si>
    <t>Kayla Ashley</t>
  </si>
  <si>
    <t>Emily Ashley</t>
  </si>
  <si>
    <t>Alyssa Alexis</t>
  </si>
  <si>
    <t>Alexis Jessica</t>
  </si>
  <si>
    <t>Georgina Hannah</t>
  </si>
  <si>
    <t>Ashley Samantha</t>
  </si>
  <si>
    <t>Megan Alyssa</t>
  </si>
  <si>
    <t>Jessica Madison</t>
  </si>
  <si>
    <t>Ashley Julia</t>
  </si>
  <si>
    <t>Kayla Jessica</t>
  </si>
  <si>
    <t>Hannah Julia</t>
  </si>
  <si>
    <t>Taylor Megan</t>
  </si>
  <si>
    <t>Lauren Jessica</t>
  </si>
  <si>
    <t>Hannah Jessica</t>
  </si>
  <si>
    <t>Madison Kayla</t>
  </si>
  <si>
    <t>Olivia Nicole</t>
  </si>
  <si>
    <t>Ashley Elizabeth</t>
  </si>
  <si>
    <t>Emma Brittany</t>
  </si>
  <si>
    <t>Abigail Smith</t>
  </si>
  <si>
    <t>Beverly Aadland</t>
  </si>
  <si>
    <t>Jennifer Aaker</t>
  </si>
  <si>
    <t>Amanda Aardsma</t>
  </si>
  <si>
    <t>Bonnie Aarons</t>
  </si>
  <si>
    <t>Mindi Abair</t>
  </si>
  <si>
    <t>Lina Abarbanell</t>
  </si>
  <si>
    <t>Jan Abaza</t>
  </si>
  <si>
    <t>Rushan Abbas</t>
  </si>
  <si>
    <t>Allison Abbate</t>
  </si>
  <si>
    <t>Beatrice Abbey</t>
  </si>
  <si>
    <t>Berenice Abbott</t>
  </si>
  <si>
    <t>Cecilia Abbott</t>
  </si>
  <si>
    <t>Edith Abbott</t>
  </si>
  <si>
    <t>Elenore Abbott</t>
  </si>
  <si>
    <t>Emma Abbott</t>
  </si>
  <si>
    <t>Grace Abbott</t>
  </si>
  <si>
    <t>Gypsy Abbott</t>
  </si>
  <si>
    <t>Mara Abbott</t>
  </si>
  <si>
    <t>Margaret Abbott</t>
  </si>
  <si>
    <t>Megan Abbott</t>
  </si>
  <si>
    <t>Deedra Abboud</t>
  </si>
  <si>
    <t>Geneive Abdo</t>
  </si>
  <si>
    <t>Paula Abdul</t>
  </si>
  <si>
    <t>Kulsoom Abdullah</t>
  </si>
  <si>
    <t>Rowena Meeks Abdy</t>
  </si>
  <si>
    <t>Maria a'Becket</t>
  </si>
  <si>
    <t>Huma Abedin</t>
  </si>
  <si>
    <t>Annie Heloise Abel</t>
  </si>
  <si>
    <t>Hazel Abel</t>
  </si>
  <si>
    <t>Jessica Abel</t>
  </si>
  <si>
    <t>Mary Abel</t>
  </si>
  <si>
    <t>Kim Abeles</t>
  </si>
  <si>
    <t>Bess Abell</t>
  </si>
  <si>
    <t>Kerry Abello</t>
  </si>
  <si>
    <t>Blair Abene</t>
  </si>
  <si>
    <t>Brittany Abercrombie</t>
  </si>
  <si>
    <t>Gertrude Abercrombie</t>
  </si>
  <si>
    <t>Sophie Aberle</t>
  </si>
  <si>
    <t>Betty Aberlin</t>
  </si>
  <si>
    <t>Anne Abernathy</t>
  </si>
  <si>
    <t>Donzaleigh Abernathy</t>
  </si>
  <si>
    <t>Samantha Abernathy</t>
  </si>
  <si>
    <t>Tori Abernathy</t>
  </si>
  <si>
    <t>Mary Ogden</t>
  </si>
  <si>
    <t xml:space="preserve">Eleanor Hallowell </t>
  </si>
  <si>
    <t>Gina Winstanley</t>
  </si>
  <si>
    <t>Chloe  Abercrombie</t>
  </si>
  <si>
    <t>Elizabeth Robinson</t>
  </si>
  <si>
    <t>Frances Matilda</t>
  </si>
  <si>
    <t>Agnes Dean</t>
  </si>
  <si>
    <t>Lisa Marie</t>
  </si>
  <si>
    <t>Helen Merrill</t>
  </si>
  <si>
    <t>Mary Wynn</t>
  </si>
  <si>
    <t>Joseph  Abercrombie</t>
  </si>
  <si>
    <t>Marie Rose</t>
  </si>
  <si>
    <t>Faye Gina Abdellah</t>
  </si>
  <si>
    <t>Mason Stephanie</t>
  </si>
  <si>
    <t>Elijah Paisley</t>
  </si>
  <si>
    <t>Liam Hazel</t>
  </si>
  <si>
    <t>Oliver Paisley</t>
  </si>
  <si>
    <t>Matthew Skylar</t>
  </si>
  <si>
    <t>Ethan Avery</t>
  </si>
  <si>
    <t>Sebastian Addison</t>
  </si>
  <si>
    <t>Noah Ella</t>
  </si>
  <si>
    <t>Owen Elizabeth</t>
  </si>
  <si>
    <t>Lucas Grace</t>
  </si>
  <si>
    <t>Jacob Piper</t>
  </si>
  <si>
    <t>Alexander Lily</t>
  </si>
  <si>
    <t>Logan Eleanor</t>
  </si>
  <si>
    <t>Benjamin Aubrey</t>
  </si>
  <si>
    <t>Michael Lillian</t>
  </si>
  <si>
    <t>Lucas Zoey</t>
  </si>
  <si>
    <t>Carter Scarlett</t>
  </si>
  <si>
    <t>Jackson Caroline</t>
  </si>
  <si>
    <t>Henry Lily</t>
  </si>
  <si>
    <t>Lincoln Mary</t>
  </si>
  <si>
    <t>Isaac Chloe</t>
  </si>
  <si>
    <t>Jackson Aria</t>
  </si>
  <si>
    <t>Easton Addison</t>
  </si>
  <si>
    <t>Grayson Eleanor</t>
  </si>
  <si>
    <t>Wyatt Brooklyn</t>
  </si>
  <si>
    <t>James Aspen</t>
  </si>
  <si>
    <t>Luke Gianna</t>
  </si>
  <si>
    <t xml:space="preserve">Gabriel Zoe </t>
  </si>
  <si>
    <t>Aiden Emma</t>
  </si>
  <si>
    <t xml:space="preserve"> Ezekiel Violet</t>
  </si>
  <si>
    <t>Julian Hazel</t>
  </si>
  <si>
    <t>Levi Aurora</t>
  </si>
  <si>
    <t>Jack Ava</t>
  </si>
  <si>
    <t>Gabriel Grace</t>
  </si>
  <si>
    <t>Ethan Isla</t>
  </si>
  <si>
    <t>Joseph  Lucy</t>
  </si>
  <si>
    <t>Easton Ivy</t>
  </si>
  <si>
    <t>Hudson Ellie</t>
  </si>
  <si>
    <t>Elijah Mary</t>
  </si>
  <si>
    <t>Samuel Patricia</t>
  </si>
  <si>
    <t>Bridger Margaret</t>
  </si>
  <si>
    <t>Cooper Linda</t>
  </si>
  <si>
    <t>Aiden Dorothy</t>
  </si>
  <si>
    <t>Jayden Barbara</t>
  </si>
  <si>
    <t>Jackson Lisa</t>
  </si>
  <si>
    <t>Theodore Elizabeth</t>
  </si>
  <si>
    <t>Ryker Nancy</t>
  </si>
  <si>
    <t>Michael Jennifer</t>
  </si>
  <si>
    <t>Isaiah Karen</t>
  </si>
  <si>
    <t>Samuel Maria</t>
  </si>
  <si>
    <t>Sawyer Betty</t>
  </si>
  <si>
    <t>Jaxon Susan</t>
  </si>
  <si>
    <t>Charles Helen</t>
  </si>
  <si>
    <t>Daniel Avery</t>
  </si>
  <si>
    <t>Grayson Sandra</t>
  </si>
  <si>
    <t>Jameson Lainey</t>
  </si>
  <si>
    <t>John Donna</t>
  </si>
  <si>
    <t>Joseph Lucy</t>
  </si>
  <si>
    <t>Sawyer Carol</t>
  </si>
  <si>
    <t>Silas Camila</t>
  </si>
  <si>
    <t>Jackson Ruth</t>
  </si>
  <si>
    <t>James Cynthia</t>
  </si>
  <si>
    <t>Mateo Sharon</t>
  </si>
  <si>
    <t>Miles Angela</t>
  </si>
  <si>
    <t>Ezra Michelle</t>
  </si>
  <si>
    <t>Logan Melissa</t>
  </si>
  <si>
    <t>Maverick Laura</t>
  </si>
  <si>
    <t>Michael Brenda</t>
  </si>
  <si>
    <t>Rowan Sarah</t>
  </si>
  <si>
    <t>Thomas Amy</t>
  </si>
  <si>
    <t>Weston Kimberly</t>
  </si>
  <si>
    <t>Miles Anna</t>
  </si>
  <si>
    <t>Adriel Deborah</t>
  </si>
  <si>
    <t>Grayson Rebecca</t>
  </si>
  <si>
    <t>Kayden Jessica</t>
  </si>
  <si>
    <t>Santiago Virginia</t>
  </si>
  <si>
    <t>Hunter Shirley</t>
  </si>
  <si>
    <t>Anthony Kathleen</t>
  </si>
  <si>
    <t>River Pamela</t>
  </si>
  <si>
    <t>Wyatt Stephanie</t>
  </si>
  <si>
    <t>Greyson Martha</t>
  </si>
  <si>
    <t>Carter Carolyn</t>
  </si>
  <si>
    <t>Emmett Debra</t>
  </si>
  <si>
    <t>Jayden Christine</t>
  </si>
  <si>
    <t>Harrison Amanda</t>
  </si>
  <si>
    <t>Ezekiel Marie</t>
  </si>
  <si>
    <t>Vincent Janet</t>
  </si>
  <si>
    <t>Caleb Catherine</t>
  </si>
  <si>
    <t>Milo Frances</t>
  </si>
  <si>
    <t>Cooper Ann</t>
  </si>
  <si>
    <t>Jasper Diana</t>
  </si>
  <si>
    <t>Josiah Joyce</t>
  </si>
  <si>
    <t>Giovanni Annie</t>
  </si>
  <si>
    <t>Charles Diane</t>
  </si>
  <si>
    <t>Jonah Lillian</t>
  </si>
  <si>
    <t>Christopher Alice</t>
  </si>
  <si>
    <t>Zion Julie</t>
  </si>
  <si>
    <t>Isaiah Emily</t>
  </si>
  <si>
    <t>Connor Heather</t>
  </si>
  <si>
    <t>Nolan Teresa</t>
  </si>
  <si>
    <t>Sawyer Robin</t>
  </si>
  <si>
    <t>Cameron Doris</t>
  </si>
  <si>
    <t>Arthur Peggy</t>
  </si>
  <si>
    <t>Nathan Gloria</t>
  </si>
  <si>
    <t>Ryder Crystal</t>
  </si>
  <si>
    <t>Joshua Evelyn</t>
  </si>
  <si>
    <t>Archer Gladys</t>
  </si>
  <si>
    <t>Kai Jean</t>
  </si>
  <si>
    <t>Lorenzo Rita</t>
  </si>
  <si>
    <t>Waylon Cheryl</t>
  </si>
  <si>
    <t>Declan Nicole</t>
  </si>
  <si>
    <t>Angel Mildred</t>
  </si>
  <si>
    <t>Emiliano Katherine</t>
  </si>
  <si>
    <t>Lincoln Joan</t>
  </si>
  <si>
    <t>Luis Ashley</t>
  </si>
  <si>
    <t>Andrew Judith</t>
  </si>
  <si>
    <t>Diego Rose</t>
  </si>
  <si>
    <t>Roman Kelly</t>
  </si>
  <si>
    <t>George Janice</t>
  </si>
  <si>
    <t>Adrian Judy</t>
  </si>
  <si>
    <t>Evan Dawn</t>
  </si>
  <si>
    <t>Aaron Christina</t>
  </si>
  <si>
    <t>Jaxson Connie</t>
  </si>
  <si>
    <t>Wesley Kathy</t>
  </si>
  <si>
    <t>Carlos Florence</t>
  </si>
  <si>
    <t>Ian Theresa</t>
  </si>
  <si>
    <t>Graham Tracy</t>
  </si>
  <si>
    <t>Thiago Beverly</t>
  </si>
  <si>
    <t>Juan Edna</t>
  </si>
  <si>
    <t>Axel Denise</t>
  </si>
  <si>
    <t>Kingston Tiffany</t>
  </si>
  <si>
    <t>Brooks Tammy</t>
  </si>
  <si>
    <t>Nathaniel Carmen</t>
  </si>
  <si>
    <t>Bennett Irene</t>
  </si>
  <si>
    <t>Matteo Rosa</t>
  </si>
  <si>
    <t>Weston Jane</t>
  </si>
  <si>
    <t>Legend Cindy</t>
  </si>
  <si>
    <t>Rowan Lori</t>
  </si>
  <si>
    <t>Malachi Grace</t>
  </si>
  <si>
    <t>Christian Rachel</t>
  </si>
  <si>
    <t>Jason Wendy</t>
  </si>
  <si>
    <t>Theo Marilyn</t>
  </si>
  <si>
    <t>Leon Victoria</t>
  </si>
  <si>
    <t>Beau Andrea</t>
  </si>
  <si>
    <t>Dawson Edith</t>
  </si>
  <si>
    <t>Eli Kathryn</t>
  </si>
  <si>
    <t>Bryson Kim</t>
  </si>
  <si>
    <t>Silas Louise</t>
  </si>
  <si>
    <t>Amari Sherry</t>
  </si>
  <si>
    <t>Jonathan Sara</t>
  </si>
  <si>
    <t>Calvin Sylvia</t>
  </si>
  <si>
    <t>Ryan Anne</t>
  </si>
  <si>
    <t>Ivan Josephine</t>
  </si>
  <si>
    <t>Leonardo Jacqueline</t>
  </si>
  <si>
    <t>Chase Thelma</t>
  </si>
  <si>
    <t>Walker Wanda</t>
  </si>
  <si>
    <t>Cole Shannon</t>
  </si>
  <si>
    <t>Jaxon Bonnie</t>
  </si>
  <si>
    <t>Ashton Sheila</t>
  </si>
  <si>
    <t>Micah Julia</t>
  </si>
  <si>
    <t>Ace Ethel</t>
  </si>
  <si>
    <t>Everett Ruby</t>
  </si>
  <si>
    <t>Arlo Ellen</t>
  </si>
  <si>
    <t>Robert Elaine</t>
  </si>
  <si>
    <t>Dean Marjorie</t>
  </si>
  <si>
    <t>Enzo Carrie</t>
  </si>
  <si>
    <t>Brayden Lois</t>
  </si>
  <si>
    <t>Parker Charlotte</t>
  </si>
  <si>
    <t>Jeremiah Monica</t>
  </si>
  <si>
    <t>Jose Esther</t>
  </si>
  <si>
    <t>Colton Pauline</t>
  </si>
  <si>
    <t>Luka Emma</t>
  </si>
  <si>
    <t>Easton Juanita</t>
  </si>
  <si>
    <t>Landon Hazel</t>
  </si>
  <si>
    <t>Jordan Eva</t>
  </si>
  <si>
    <t>Amir April</t>
  </si>
  <si>
    <t>Gael Lucille</t>
  </si>
  <si>
    <t>Austin Jamie</t>
  </si>
  <si>
    <t>Adam Danielle</t>
  </si>
  <si>
    <t>Jameson Eleanor</t>
  </si>
  <si>
    <t>August Alicia</t>
  </si>
  <si>
    <t>Adonis Suzanne</t>
  </si>
  <si>
    <t>Xavier Michele</t>
  </si>
  <si>
    <t>Charlie Gail</t>
  </si>
  <si>
    <t>Myles Bertha</t>
  </si>
  <si>
    <t>Judah Darlene</t>
  </si>
  <si>
    <t>Dominic Veronica</t>
  </si>
  <si>
    <t>Tyler Jill</t>
  </si>
  <si>
    <t>Damian Erin</t>
  </si>
  <si>
    <t>Elliot Geraldine</t>
  </si>
  <si>
    <t>Nicholas Lauren</t>
  </si>
  <si>
    <t>Antonio Cathy</t>
  </si>
  <si>
    <t>Jace Joann</t>
  </si>
  <si>
    <t>Emilio Lorraine</t>
  </si>
  <si>
    <t>Carson Lynn</t>
  </si>
  <si>
    <t>Camden Sally</t>
  </si>
  <si>
    <t>Atlas Regina</t>
  </si>
  <si>
    <t>Stetson Yvonne</t>
  </si>
  <si>
    <t>Ayden Audrey</t>
  </si>
  <si>
    <t>Maxwell Erica</t>
  </si>
  <si>
    <t>Roberta Bernice</t>
  </si>
  <si>
    <t>Ryker Dolores</t>
  </si>
  <si>
    <t>Holly Beatrice</t>
  </si>
  <si>
    <t>Justin Annette</t>
  </si>
  <si>
    <t>Brittany June</t>
  </si>
  <si>
    <t>Kevin Samantha</t>
  </si>
  <si>
    <t>Jeanette Marion</t>
  </si>
  <si>
    <t>Messiah Dana</t>
  </si>
  <si>
    <t>Melanie Stacy</t>
  </si>
  <si>
    <t>Finn Ana</t>
  </si>
  <si>
    <t>Loretta Renee</t>
  </si>
  <si>
    <t>Bentley Ida</t>
  </si>
  <si>
    <t>Yolanda Vivian</t>
  </si>
  <si>
    <t>A'Keria Chanel Davenport</t>
  </si>
  <si>
    <t>DJ A-Tron</t>
  </si>
  <si>
    <t>A. A. Bondy</t>
  </si>
  <si>
    <t>A. J. LoCascio</t>
  </si>
  <si>
    <t>A. J. Ryan</t>
  </si>
  <si>
    <t>A. Orlando Jackson</t>
  </si>
  <si>
    <t>A. S. Baylinson</t>
  </si>
  <si>
    <t>A. Shane Massey</t>
  </si>
  <si>
    <t>A. W. Haydon</t>
  </si>
  <si>
    <t>A.Chal</t>
  </si>
  <si>
    <t>Thor Aackerlund</t>
  </si>
  <si>
    <t>Aage Brix</t>
  </si>
  <si>
    <t>David Aaker</t>
  </si>
  <si>
    <t>Lee Aaker</t>
  </si>
  <si>
    <t>William Aalto</t>
  </si>
  <si>
    <t>Fred G. Aandahl</t>
  </si>
  <si>
    <t>Quentin C. Aanenson</t>
  </si>
  <si>
    <t>Sam Aanestad</t>
  </si>
  <si>
    <t>David Aardsma</t>
  </si>
  <si>
    <t>Reino Aarnio</t>
  </si>
  <si>
    <t>Aaron Betsky</t>
  </si>
  <si>
    <t>Aaron von Ehlinger</t>
  </si>
  <si>
    <t>Blake Aaron</t>
  </si>
  <si>
    <t>Charles Aaron</t>
  </si>
  <si>
    <t>Daniel Aaron</t>
  </si>
  <si>
    <t>Harold Robert Aaron</t>
  </si>
  <si>
    <t>Hank Aaron</t>
  </si>
  <si>
    <t>Jason Aaron</t>
  </si>
  <si>
    <t>John Aaron</t>
  </si>
  <si>
    <t>Max Aaron</t>
  </si>
  <si>
    <t>Quinton Aaron</t>
  </si>
  <si>
    <t>S. Frank Aaron</t>
  </si>
  <si>
    <t>Tommie Aaron</t>
  </si>
  <si>
    <t>Alexander A. Aarons</t>
  </si>
  <si>
    <t>Alfred E. Aarons</t>
  </si>
  <si>
    <t>Leroy F. Aarons</t>
  </si>
  <si>
    <t>Slim Aarons</t>
  </si>
  <si>
    <t>Brenden Aaronson</t>
  </si>
  <si>
    <t>Kenny Aaronson</t>
  </si>
  <si>
    <t>Scott Aaronson</t>
  </si>
  <si>
    <t>Stuart A. Aaronson</t>
  </si>
  <si>
    <t>Dennis Aase</t>
  </si>
  <si>
    <t>John Aasen</t>
  </si>
  <si>
    <t>Ab-Soul</t>
  </si>
  <si>
    <t>Frank Abagnale</t>
  </si>
  <si>
    <t>Viktor Kuzmich Abalakin</t>
  </si>
  <si>
    <t>Chris Abani</t>
  </si>
  <si>
    <t>Tosin Abasi</t>
  </si>
  <si>
    <t>Greg Abate</t>
  </si>
  <si>
    <t>Craig Abaya</t>
  </si>
  <si>
    <t>Abbas Atamalibeyov</t>
  </si>
  <si>
    <t>Sam Abbas</t>
  </si>
  <si>
    <t>Paul Abbate</t>
  </si>
  <si>
    <t>George Abbe</t>
  </si>
  <si>
    <t>James Abbe</t>
  </si>
  <si>
    <t>Truman Abbe</t>
  </si>
  <si>
    <t>Joe Abbenda</t>
  </si>
  <si>
    <t>Jeremy Tai Abbett</t>
  </si>
  <si>
    <t>Edward Abbey</t>
  </si>
  <si>
    <t>Edwin Austin Abbey</t>
  </si>
  <si>
    <t>George Abbey</t>
  </si>
  <si>
    <t>Henry Abbey</t>
  </si>
  <si>
    <t>Henry Eugene Abbey</t>
  </si>
  <si>
    <t>Watkins Moorman Abbitt</t>
  </si>
  <si>
    <t>Charles Greeley Abbot</t>
  </si>
  <si>
    <t>Charles S. Abbot</t>
  </si>
  <si>
    <t>Edwin Hale Abbot</t>
  </si>
  <si>
    <t>Francis Ellingwood Abbot</t>
  </si>
  <si>
    <t>Frederic Vaughan Abbot</t>
  </si>
  <si>
    <t>Gregory Abbott</t>
  </si>
  <si>
    <t>Henry Larcom Abbot</t>
  </si>
  <si>
    <t>John Abbot</t>
  </si>
  <si>
    <t>Willis J. Abbot</t>
  </si>
  <si>
    <t>Woodrow A. Abbott</t>
  </si>
  <si>
    <t>Austin Abbott</t>
  </si>
  <si>
    <t>Bruce Abbott</t>
  </si>
  <si>
    <t>Bud Abbott</t>
  </si>
  <si>
    <t>C. Yarnall Abbott</t>
  </si>
  <si>
    <t>Carlisle S. Abbott</t>
  </si>
  <si>
    <t>Charles Conrad Abbott</t>
  </si>
  <si>
    <t>Christopher Abbott</t>
  </si>
  <si>
    <t>Francis R. Abbott</t>
  </si>
  <si>
    <t>Frank Frost Abbott</t>
  </si>
  <si>
    <t>George Abbott</t>
  </si>
  <si>
    <t>Glenn Abbott</t>
  </si>
  <si>
    <t>Greg Abbott</t>
  </si>
  <si>
    <t>Ira H. Abbott</t>
  </si>
  <si>
    <t>Jacob Abbott</t>
  </si>
  <si>
    <t>Jacob Bates Abbott</t>
  </si>
  <si>
    <t>Jeff Abbott</t>
  </si>
  <si>
    <t>Jeremy Abbott</t>
  </si>
  <si>
    <t>Jim Abbott</t>
  </si>
  <si>
    <t>John Stevens Cabot Abbott</t>
  </si>
  <si>
    <t>Joseph Abbott</t>
  </si>
  <si>
    <t>Lyman Abbott</t>
  </si>
  <si>
    <t>Philip Abbott</t>
  </si>
  <si>
    <t>Robert Abbott</t>
  </si>
  <si>
    <t>Spencer Abbott</t>
  </si>
  <si>
    <t>Steve Abbott</t>
  </si>
  <si>
    <t>Tank Abbott</t>
  </si>
  <si>
    <t>Jared Abbrederis</t>
  </si>
  <si>
    <t>Dave Abbruzzese</t>
  </si>
  <si>
    <t>Waleed Abdalati</t>
  </si>
  <si>
    <t>Leon H. Abdalian</t>
  </si>
  <si>
    <t>Justin Abdelkader</t>
  </si>
  <si>
    <t>Douglas Abdell</t>
  </si>
  <si>
    <t>Barkhad Abdi</t>
  </si>
  <si>
    <t>Abdihakem Abdirahman</t>
  </si>
  <si>
    <t>Others</t>
  </si>
  <si>
    <t>Joseph Carter</t>
  </si>
  <si>
    <t>Josiah Gardner</t>
  </si>
  <si>
    <t>Robert Sengstacke</t>
  </si>
  <si>
    <t>Tucker Abbott</t>
  </si>
  <si>
    <t>Wallace Calvin</t>
  </si>
  <si>
    <t xml:space="preserve">William Martin </t>
  </si>
  <si>
    <t>William Osler</t>
  </si>
  <si>
    <t>Zayden Laurie</t>
  </si>
  <si>
    <t>Felix Katie</t>
  </si>
  <si>
    <t>Nicolas Kristen</t>
  </si>
  <si>
    <t>Miguel Vanessa</t>
  </si>
  <si>
    <t>Maddox Alma</t>
  </si>
  <si>
    <t>Beckett Sue</t>
  </si>
  <si>
    <t>Tate Elsie</t>
  </si>
  <si>
    <t>Caden Beth</t>
  </si>
  <si>
    <t>Beckham Jeanne</t>
  </si>
  <si>
    <t>Andres Vicki</t>
  </si>
  <si>
    <t>Alejandro Carla</t>
  </si>
  <si>
    <t>Alex Tara</t>
  </si>
  <si>
    <t>Jesse Rosemary</t>
  </si>
  <si>
    <t>Brody Eileen</t>
  </si>
  <si>
    <t>Tucker Terri</t>
  </si>
  <si>
    <t>Jett Gertrude</t>
  </si>
  <si>
    <t>Barrett Lucy</t>
  </si>
  <si>
    <t>Knox Tonya</t>
  </si>
  <si>
    <t>Hayes Ella</t>
  </si>
  <si>
    <t>Peter Stacey</t>
  </si>
  <si>
    <t>Timothy Wilma</t>
  </si>
  <si>
    <t>Joel Gina</t>
  </si>
  <si>
    <t>Edward Kristin</t>
  </si>
  <si>
    <t>Griffin Jessie</t>
  </si>
  <si>
    <t>Xander Natalie</t>
  </si>
  <si>
    <t>Oscar Agnes</t>
  </si>
  <si>
    <t>Victor Vera</t>
  </si>
  <si>
    <t>Abraham Willie</t>
  </si>
  <si>
    <t>Brandon Charlene</t>
  </si>
  <si>
    <t>Abel Bessie</t>
  </si>
  <si>
    <t>Richard Delores</t>
  </si>
  <si>
    <t>Callum Melinda</t>
  </si>
  <si>
    <t>Riley Pearl</t>
  </si>
  <si>
    <t>Patrick Arlene</t>
  </si>
  <si>
    <t>Karter Maureen</t>
  </si>
  <si>
    <t>Malakai Colleen</t>
  </si>
  <si>
    <t>Eric Allison</t>
  </si>
  <si>
    <t>Grant Tamara</t>
  </si>
  <si>
    <t>Israel Joy</t>
  </si>
  <si>
    <t>Milan Georgia</t>
  </si>
  <si>
    <t>Gavin Constance</t>
  </si>
  <si>
    <t>Rafael Lillie</t>
  </si>
  <si>
    <t>Tatum Claudia</t>
  </si>
  <si>
    <t>Kairo Jackie</t>
  </si>
  <si>
    <t>Elian Marcia</t>
  </si>
  <si>
    <t>Kyrie Tanya</t>
  </si>
  <si>
    <t>Louis Nellie</t>
  </si>
  <si>
    <t>Lukas Minnie</t>
  </si>
  <si>
    <t>Javier Marlene</t>
  </si>
  <si>
    <t>Nico Heidi</t>
  </si>
  <si>
    <t>Avery Glenda</t>
  </si>
  <si>
    <t>Rory Lydia</t>
  </si>
  <si>
    <t>Aziel Viola</t>
  </si>
  <si>
    <t>Ismael Courtney</t>
  </si>
  <si>
    <t>Jeremy Marian</t>
  </si>
  <si>
    <t>Zayn Stella</t>
  </si>
  <si>
    <t>Cohen Caroline</t>
  </si>
  <si>
    <t>Simon Dora</t>
  </si>
  <si>
    <t>Marcus Jo</t>
  </si>
  <si>
    <t>Steven Vickie</t>
  </si>
  <si>
    <t>Mark Mattie</t>
  </si>
  <si>
    <t>Dallas Terry</t>
  </si>
  <si>
    <t>Tristan Maxine</t>
  </si>
  <si>
    <t>Lane Irma</t>
  </si>
  <si>
    <t>Blake Mabel</t>
  </si>
  <si>
    <t>Paul Marsha</t>
  </si>
  <si>
    <t>Paxton Myrtle</t>
  </si>
  <si>
    <t>Bryce Lena</t>
  </si>
  <si>
    <t>Nash Christy</t>
  </si>
  <si>
    <t>Crew Deanna</t>
  </si>
  <si>
    <t>Kash Patsy</t>
  </si>
  <si>
    <t>Kenneth Hilda</t>
  </si>
  <si>
    <t>Omar Gwendolyn</t>
  </si>
  <si>
    <t>Colt Jennie</t>
  </si>
  <si>
    <t>Lennox Nora</t>
  </si>
  <si>
    <t>King Margie</t>
  </si>
  <si>
    <t>Walter Nina</t>
  </si>
  <si>
    <t>Emerson Cassandra</t>
  </si>
  <si>
    <t>Phoenix Leah</t>
  </si>
  <si>
    <t>Jaylen Penny</t>
  </si>
  <si>
    <t>Derek Kay</t>
  </si>
  <si>
    <t>Muhammad Priscilla</t>
  </si>
  <si>
    <t>Ellis Naomi</t>
  </si>
  <si>
    <t>Kaleb Carole</t>
  </si>
  <si>
    <t>Preston Brandy</t>
  </si>
  <si>
    <t>Jorge Olga</t>
  </si>
  <si>
    <t>Zane Billie</t>
  </si>
  <si>
    <t>Kayson Dianne</t>
  </si>
  <si>
    <t>Cade Tracey</t>
  </si>
  <si>
    <t>Tobias Leona</t>
  </si>
  <si>
    <t>Otto Jenny</t>
  </si>
  <si>
    <t>Kaden Felicia</t>
  </si>
  <si>
    <t>Remington Sonia</t>
  </si>
  <si>
    <t>Atticus Francisco</t>
  </si>
  <si>
    <t>Finley Bodhi</t>
  </si>
  <si>
    <t>Holden Cyrus</t>
  </si>
  <si>
    <t>Jax Koa</t>
  </si>
  <si>
    <t>Cash Angelo</t>
  </si>
  <si>
    <t>Martin Aidan</t>
  </si>
  <si>
    <t>Ronan Jensen</t>
  </si>
  <si>
    <t>Maximiliano Erick</t>
  </si>
  <si>
    <t>Malcolm Hendrix</t>
  </si>
  <si>
    <t>Romeo Warren</t>
  </si>
  <si>
    <t>Josue Bryan</t>
  </si>
  <si>
    <t>Miriam Cody</t>
  </si>
  <si>
    <t>Velma Leonel</t>
  </si>
  <si>
    <t>Becky Onyx</t>
  </si>
  <si>
    <t>Bobbie Ali</t>
  </si>
  <si>
    <t>Violet Andre</t>
  </si>
  <si>
    <t>Kristina Jaziel</t>
  </si>
  <si>
    <t>Toni Clayton</t>
  </si>
  <si>
    <t>Misty Saint</t>
  </si>
  <si>
    <t>Mae Dante</t>
  </si>
  <si>
    <t>Shelly Reid</t>
  </si>
  <si>
    <t>Daisy Casey</t>
  </si>
  <si>
    <t>Ramona Brian</t>
  </si>
  <si>
    <t>Sherri Gideon</t>
  </si>
  <si>
    <t>Erika Niko</t>
  </si>
  <si>
    <t>Katrina Maximus</t>
  </si>
  <si>
    <t>Claire Colter</t>
  </si>
  <si>
    <t>Archie Kyler</t>
  </si>
  <si>
    <t>Banks Brady</t>
  </si>
  <si>
    <t>Bowen Zyaire</t>
  </si>
  <si>
    <t>Kade Cristian</t>
  </si>
  <si>
    <t>Daxton Cayden</t>
  </si>
  <si>
    <t>Jaden Harvey</t>
  </si>
  <si>
    <t>Rhys Cruz</t>
  </si>
  <si>
    <t>Sonny Dakota</t>
  </si>
  <si>
    <t>Zander Damien</t>
  </si>
  <si>
    <t>Wade Manuel</t>
  </si>
  <si>
    <t>Jared Anderson</t>
  </si>
  <si>
    <t>Fernando Cairo</t>
  </si>
  <si>
    <t>Ari Colin</t>
  </si>
  <si>
    <t>Colson Joaquin</t>
  </si>
  <si>
    <t>Kylian Ezequiel</t>
  </si>
  <si>
    <t>Briggs Karson</t>
  </si>
  <si>
    <t>Khalil Callan</t>
  </si>
  <si>
    <t>Above Average</t>
  </si>
  <si>
    <t>Very Poor</t>
  </si>
  <si>
    <t xml:space="preserve"> Amber Daniel</t>
  </si>
  <si>
    <t xml:space="preserve"> Anita Smith</t>
  </si>
  <si>
    <t xml:space="preserve"> Clara Joseph</t>
  </si>
  <si>
    <t xml:space="preserve"> Debbie Scott</t>
  </si>
  <si>
    <t xml:space="preserve"> Joanne Benson</t>
  </si>
  <si>
    <t xml:space="preserve"> Leslie Drinkwata</t>
  </si>
  <si>
    <t xml:space="preserve"> Megan Olusegun</t>
  </si>
  <si>
    <t xml:space="preserve"> Normopson Francis</t>
  </si>
  <si>
    <t xml:space="preserve"> Paula Zenlinski</t>
  </si>
  <si>
    <t xml:space="preserve"> Phyllis Ronald</t>
  </si>
  <si>
    <t xml:space="preserve"> Valerie Paul</t>
  </si>
  <si>
    <t xml:space="preserve"> Rhonda Mattew</t>
  </si>
  <si>
    <t xml:space="preserve"> Tina Adewale</t>
  </si>
  <si>
    <t>David Abe</t>
  </si>
  <si>
    <t>IT</t>
  </si>
  <si>
    <t>Country</t>
  </si>
  <si>
    <t>USA</t>
  </si>
  <si>
    <t>Colorado Jacob</t>
  </si>
  <si>
    <t>David Matthew</t>
  </si>
  <si>
    <t>Jacob David</t>
  </si>
  <si>
    <t>Austin Jacob</t>
  </si>
  <si>
    <t>David Joseph</t>
  </si>
  <si>
    <t>Idaho Jacob</t>
  </si>
  <si>
    <t>Joshua Michael</t>
  </si>
  <si>
    <t>Nicholas Daniel</t>
  </si>
  <si>
    <t>Andrew Brandon</t>
  </si>
  <si>
    <t>Andrew Joseph</t>
  </si>
  <si>
    <t>Isaiah Micah</t>
  </si>
  <si>
    <t>Austin Matthew</t>
  </si>
  <si>
    <t>Justin Tyler</t>
  </si>
  <si>
    <t>Other Countries</t>
  </si>
  <si>
    <t>Andrew Dylan</t>
  </si>
  <si>
    <t>Joseph Ryan</t>
  </si>
  <si>
    <t>Andrew Austin</t>
  </si>
  <si>
    <t>Austin Dylan</t>
  </si>
  <si>
    <t>Benjamin James</t>
  </si>
  <si>
    <t>Daniel Jose</t>
  </si>
  <si>
    <t>Daniel Jacob</t>
  </si>
  <si>
    <t>James Jacob</t>
  </si>
  <si>
    <t>Ryan Nevada</t>
  </si>
  <si>
    <t>Alexander Michael</t>
  </si>
  <si>
    <t>William Michael</t>
  </si>
  <si>
    <t>Nicholas Zachary</t>
  </si>
  <si>
    <t>William Martin</t>
  </si>
  <si>
    <t>Christopher Joshua</t>
  </si>
  <si>
    <t>Joseph Arkansas</t>
  </si>
  <si>
    <t>Jacob Nicholas</t>
  </si>
  <si>
    <t>Alexander Nicholas</t>
  </si>
  <si>
    <t>Daniel Joshua</t>
  </si>
  <si>
    <t>Noah Joshua</t>
  </si>
  <si>
    <t>Christopher Jacob</t>
  </si>
  <si>
    <t>Daniel Delaware</t>
  </si>
  <si>
    <t>Alexander Ryan</t>
  </si>
  <si>
    <t>Rhode Island</t>
  </si>
  <si>
    <t>Christopher</t>
  </si>
  <si>
    <t>Kyle William</t>
  </si>
  <si>
    <t>Zachary Dylan</t>
  </si>
  <si>
    <t>Zachary Jacob</t>
  </si>
  <si>
    <t>James Anthony</t>
  </si>
  <si>
    <t>Kevin Christopher</t>
  </si>
  <si>
    <t>James Brandon</t>
  </si>
  <si>
    <t>John William</t>
  </si>
  <si>
    <t>John Jacob</t>
  </si>
  <si>
    <t>Austin Christian</t>
  </si>
  <si>
    <t>Matthew Jacob</t>
  </si>
  <si>
    <t>Cole Jacob</t>
  </si>
  <si>
    <t>Brandon Jacob</t>
  </si>
  <si>
    <t>Christopher Ryan</t>
  </si>
  <si>
    <t>Hawaii Joshua</t>
  </si>
  <si>
    <t>Hunter John</t>
  </si>
  <si>
    <t>James William</t>
  </si>
  <si>
    <t>Tyler John</t>
  </si>
  <si>
    <t>Anita Smith</t>
  </si>
  <si>
    <t>Rhonda Mattew</t>
  </si>
  <si>
    <t>Debbie Scott</t>
  </si>
  <si>
    <t>Joanne Benson</t>
  </si>
  <si>
    <t>Leslie Drinkwata</t>
  </si>
  <si>
    <t>Clara Joseph</t>
  </si>
  <si>
    <t>Normopson Francis</t>
  </si>
  <si>
    <t>Megan Olusegun</t>
  </si>
  <si>
    <t>Phyllis Ronald</t>
  </si>
  <si>
    <t>Eleanor Hallowell</t>
  </si>
  <si>
    <t>Ezekiel Violet</t>
  </si>
  <si>
    <t>Paula Zenlinski</t>
  </si>
  <si>
    <t>Amber Daniel</t>
  </si>
  <si>
    <t>Tina Adewale</t>
  </si>
  <si>
    <t>Gabriel Zoe</t>
  </si>
  <si>
    <t>Valerie Paul</t>
  </si>
  <si>
    <t>Quick Analysis of the data</t>
  </si>
  <si>
    <t>no of employees</t>
  </si>
  <si>
    <t>Sum of Salary</t>
  </si>
  <si>
    <t>a.</t>
  </si>
  <si>
    <t>b.</t>
  </si>
  <si>
    <t>total salary</t>
  </si>
  <si>
    <t>average salary</t>
  </si>
  <si>
    <t>c.</t>
  </si>
  <si>
    <t>Total Salary</t>
  </si>
  <si>
    <t>Average Salary</t>
  </si>
  <si>
    <t>d.</t>
  </si>
  <si>
    <t>average age</t>
  </si>
  <si>
    <t>Average Age</t>
  </si>
  <si>
    <t>e.</t>
  </si>
  <si>
    <t>average tenure:</t>
  </si>
  <si>
    <t>Tenure</t>
  </si>
  <si>
    <t>add a tenure column</t>
  </si>
  <si>
    <t>Average Tenure</t>
  </si>
  <si>
    <t>f.</t>
  </si>
  <si>
    <t>Row Labels</t>
  </si>
  <si>
    <t>Count of Gender</t>
  </si>
  <si>
    <t>find the gender ratios(%):</t>
  </si>
  <si>
    <t>g.</t>
  </si>
  <si>
    <t xml:space="preserve">what percentage of staff have </t>
  </si>
  <si>
    <t>more than $90,000?</t>
  </si>
  <si>
    <t>Build information finder with "Name"</t>
  </si>
  <si>
    <t>Using blow names to show the staff info:</t>
  </si>
  <si>
    <t>Date of Join</t>
  </si>
  <si>
    <t>Male vs female comparison</t>
  </si>
  <si>
    <t>Gender Ratio</t>
  </si>
  <si>
    <t>Calculate annual bonus</t>
  </si>
  <si>
    <t>Annual Bonus</t>
  </si>
  <si>
    <t>Bonus per Salary</t>
  </si>
  <si>
    <t>top 10 employees with the highest bonues</t>
  </si>
  <si>
    <t>3% bonus on salary, if at the company for</t>
  </si>
  <si>
    <t>atleast 3year, If not 2%. What is the avg</t>
  </si>
  <si>
    <t>Column Labels</t>
  </si>
  <si>
    <t>Company growth over time</t>
  </si>
  <si>
    <t>Employee Count</t>
  </si>
  <si>
    <t>2018</t>
  </si>
  <si>
    <t>Qtr1</t>
  </si>
  <si>
    <t>Jan</t>
  </si>
  <si>
    <t>Feb</t>
  </si>
  <si>
    <t>Mar</t>
  </si>
  <si>
    <t>Qtr2</t>
  </si>
  <si>
    <t>Apr</t>
  </si>
  <si>
    <t>May</t>
  </si>
  <si>
    <t>Jun</t>
  </si>
  <si>
    <t>Qtr3</t>
  </si>
  <si>
    <t>Jul</t>
  </si>
  <si>
    <t>Aug</t>
  </si>
  <si>
    <t>Sep</t>
  </si>
  <si>
    <t>Qtr4</t>
  </si>
  <si>
    <t>Oct</t>
  </si>
  <si>
    <t>Nov</t>
  </si>
  <si>
    <t>Dec</t>
  </si>
  <si>
    <t>2019</t>
  </si>
  <si>
    <t>2020</t>
  </si>
  <si>
    <t>2021</t>
  </si>
  <si>
    <t>2022</t>
  </si>
  <si>
    <t>2023</t>
  </si>
  <si>
    <t>2024</t>
  </si>
  <si>
    <t>2025</t>
  </si>
  <si>
    <t>Date Joined (Year)</t>
  </si>
  <si>
    <t>Date Joined (Quarter)</t>
  </si>
  <si>
    <t>Date Joined (Month Index)</t>
  </si>
  <si>
    <t>Date Joined (Month)</t>
  </si>
  <si>
    <t>s/n</t>
  </si>
  <si>
    <t>Month</t>
  </si>
  <si>
    <t>Head count</t>
  </si>
  <si>
    <t>Running Total</t>
  </si>
  <si>
    <t>Using Running Total from Start till End</t>
  </si>
  <si>
    <t>Average Bonus Salary</t>
  </si>
  <si>
    <t>Staffs per Department</t>
  </si>
  <si>
    <t>How the Salaries are Spread</t>
  </si>
  <si>
    <t>Other Genders</t>
  </si>
  <si>
    <t xml:space="preserve">salary bonus </t>
  </si>
  <si>
    <t>Salary Ratio</t>
  </si>
  <si>
    <t>No of Employees</t>
  </si>
  <si>
    <t>Grand Total</t>
  </si>
  <si>
    <t>Rating vs Salary</t>
  </si>
  <si>
    <t>Empleyee Count</t>
  </si>
  <si>
    <t>Employement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</si>
</sst>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6" formatCode="&quot;$&quot;#,##0_);[Red]\(&quot;$&quot;#,##0\)"/>
    <numFmt numFmtId="164" formatCode="&quot;$&quot;#,##0"/>
    <numFmt numFmtId="165" formatCode="[$-409]d\-mmm\-yyyy;@"/>
    <numFmt numFmtId="166" formatCode="&quot;$&quot;#,##0.00"/>
    <numFmt numFmtId="167" formatCode="0.00,,&quot;M&quot;"/>
    <numFmt numFmtId="168" formatCode="mmm\-yyyy"/>
    <numFmt numFmtId="169" formatCode="0.0%"/>
    <numFmt numFmtId="170" formatCode="&quot;$&quot;0.00,,&quot;M&quot;"/>
    <numFmt numFmtId="171" formatCode="0.0"/>
  </numFmts>
  <fonts count="6" x14ac:knownFonts="1">
    <font>
      <sz val="11"/>
      <color theme="1"/>
      <name val="Calibri"/>
      <family val="2"/>
      <scheme val="minor"/>
    </font>
    <font>
      <b/>
      <sz val="11"/>
      <color theme="1"/>
      <name val="Calibri"/>
      <family val="2"/>
      <scheme val="minor"/>
    </font>
    <font>
      <sz val="8"/>
      <name val="Calibri"/>
      <family val="2"/>
      <scheme val="minor"/>
    </font>
    <font>
      <b/>
      <sz val="12"/>
      <color theme="1"/>
      <name val="Calibri"/>
      <family val="2"/>
      <scheme val="minor"/>
    </font>
    <font>
      <sz val="11"/>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9"/>
        <bgColor theme="9"/>
      </patternFill>
    </fill>
    <fill>
      <patternFill patternType="solid">
        <fgColor theme="9" tint="0.59999389629810485"/>
        <bgColor theme="9" tint="0.59999389629810485"/>
      </patternFill>
    </fill>
    <fill>
      <patternFill patternType="solid">
        <fgColor theme="9" tint="0.79998168889431442"/>
        <bgColor theme="9" tint="0.79998168889431442"/>
      </patternFill>
    </fill>
    <fill>
      <patternFill patternType="solid">
        <fgColor rgb="FFFFFF00"/>
        <bgColor indexed="64"/>
      </patternFill>
    </fill>
  </fills>
  <borders count="22">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left>
      <right style="medium">
        <color indexed="64"/>
      </right>
      <top/>
      <bottom style="thick">
        <color theme="0"/>
      </bottom>
      <diagonal/>
    </border>
    <border>
      <left style="thin">
        <color theme="0"/>
      </left>
      <right style="medium">
        <color indexed="64"/>
      </right>
      <top style="thin">
        <color theme="0"/>
      </top>
      <bottom style="thin">
        <color theme="0"/>
      </bottom>
      <diagonal/>
    </border>
    <border>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s>
  <cellStyleXfs count="2">
    <xf numFmtId="0" fontId="0" fillId="0" borderId="0"/>
    <xf numFmtId="9" fontId="4" fillId="0" borderId="0" applyFont="0" applyFill="0" applyBorder="0" applyAlignment="0" applyProtection="0"/>
  </cellStyleXfs>
  <cellXfs count="94">
    <xf numFmtId="0" fontId="0" fillId="0" borderId="0" xfId="0"/>
    <xf numFmtId="0" fontId="1" fillId="0" borderId="0" xfId="0" applyFont="1"/>
    <xf numFmtId="0" fontId="0" fillId="0" borderId="0" xfId="0" applyAlignment="1">
      <alignment vertical="center" wrapText="1"/>
    </xf>
    <xf numFmtId="14" fontId="0" fillId="0" borderId="0" xfId="0" applyNumberFormat="1" applyAlignment="1">
      <alignment vertical="center" wrapText="1"/>
    </xf>
    <xf numFmtId="6" fontId="0" fillId="0" borderId="0" xfId="0" applyNumberFormat="1"/>
    <xf numFmtId="164" fontId="0" fillId="0" borderId="0" xfId="0" applyNumberFormat="1"/>
    <xf numFmtId="165" fontId="0" fillId="0" borderId="0" xfId="0" applyNumberFormat="1"/>
    <xf numFmtId="2" fontId="0" fillId="0" borderId="0" xfId="0" applyNumberFormat="1"/>
    <xf numFmtId="0" fontId="0" fillId="0" borderId="0" xfId="0" pivotButton="1"/>
    <xf numFmtId="0" fontId="0" fillId="0" borderId="0" xfId="0" applyAlignment="1">
      <alignment horizontal="left"/>
    </xf>
    <xf numFmtId="9" fontId="0" fillId="0" borderId="0" xfId="1" applyFont="1"/>
    <xf numFmtId="0" fontId="1" fillId="0" borderId="0" xfId="0" applyFont="1" applyAlignment="1">
      <alignment horizontal="right"/>
    </xf>
    <xf numFmtId="0" fontId="1" fillId="2" borderId="0" xfId="0" applyFont="1" applyFill="1"/>
    <xf numFmtId="0" fontId="5" fillId="3" borderId="1" xfId="0" applyFont="1" applyFill="1" applyBorder="1"/>
    <xf numFmtId="0" fontId="5" fillId="3" borderId="2" xfId="0" applyFont="1" applyFill="1" applyBorder="1"/>
    <xf numFmtId="0" fontId="0" fillId="4" borderId="3" xfId="0" applyFill="1" applyBorder="1"/>
    <xf numFmtId="0" fontId="0" fillId="4" borderId="4" xfId="0" applyFill="1" applyBorder="1"/>
    <xf numFmtId="0" fontId="0" fillId="5" borderId="3" xfId="0" applyFill="1" applyBorder="1"/>
    <xf numFmtId="0" fontId="0" fillId="5" borderId="4" xfId="0" applyFill="1" applyBorder="1"/>
    <xf numFmtId="165" fontId="5" fillId="3" borderId="2" xfId="0" applyNumberFormat="1" applyFont="1" applyFill="1" applyBorder="1"/>
    <xf numFmtId="164" fontId="5" fillId="3" borderId="2" xfId="0" applyNumberFormat="1" applyFont="1" applyFill="1" applyBorder="1"/>
    <xf numFmtId="0" fontId="0" fillId="0" borderId="5" xfId="0" applyBorder="1"/>
    <xf numFmtId="9" fontId="0" fillId="0" borderId="0" xfId="0" applyNumberFormat="1"/>
    <xf numFmtId="0" fontId="0" fillId="0" borderId="5" xfId="0" pivotButton="1" applyBorder="1"/>
    <xf numFmtId="2" fontId="0" fillId="0" borderId="5" xfId="0" applyNumberFormat="1" applyBorder="1"/>
    <xf numFmtId="164" fontId="0" fillId="0" borderId="5" xfId="0" applyNumberFormat="1" applyBorder="1"/>
    <xf numFmtId="0" fontId="1" fillId="0" borderId="5" xfId="0" applyFont="1" applyBorder="1"/>
    <xf numFmtId="0" fontId="0" fillId="0" borderId="5" xfId="0" applyBorder="1" applyAlignment="1">
      <alignment horizontal="left"/>
    </xf>
    <xf numFmtId="9" fontId="5" fillId="3" borderId="2" xfId="1" applyFont="1" applyFill="1" applyBorder="1"/>
    <xf numFmtId="165" fontId="0" fillId="4" borderId="4" xfId="0" applyNumberFormat="1" applyFill="1" applyBorder="1"/>
    <xf numFmtId="164" fontId="0" fillId="4" borderId="4" xfId="0" applyNumberFormat="1" applyFill="1" applyBorder="1"/>
    <xf numFmtId="2" fontId="0" fillId="4" borderId="4" xfId="0" applyNumberFormat="1" applyFill="1" applyBorder="1"/>
    <xf numFmtId="9" fontId="0" fillId="4" borderId="4" xfId="1" applyFont="1" applyFill="1" applyBorder="1"/>
    <xf numFmtId="165" fontId="0" fillId="5" borderId="4" xfId="0" applyNumberFormat="1" applyFill="1" applyBorder="1"/>
    <xf numFmtId="164" fontId="0" fillId="5" borderId="4" xfId="0" applyNumberFormat="1" applyFill="1" applyBorder="1"/>
    <xf numFmtId="2" fontId="0" fillId="5" borderId="4" xfId="0" applyNumberFormat="1" applyFill="1" applyBorder="1"/>
    <xf numFmtId="9" fontId="0" fillId="5" borderId="4" xfId="1" applyFont="1" applyFill="1" applyBorder="1"/>
    <xf numFmtId="0" fontId="3" fillId="2" borderId="0" xfId="0" applyFont="1" applyFill="1" applyAlignment="1">
      <alignment horizontal="right"/>
    </xf>
    <xf numFmtId="168" fontId="0" fillId="0" borderId="5" xfId="0" applyNumberFormat="1" applyBorder="1"/>
    <xf numFmtId="169" fontId="0" fillId="0" borderId="5" xfId="1" applyNumberFormat="1" applyFont="1" applyBorder="1"/>
    <xf numFmtId="169" fontId="0" fillId="0" borderId="5" xfId="0" applyNumberFormat="1" applyBorder="1"/>
    <xf numFmtId="0" fontId="0" fillId="0" borderId="0" xfId="0" applyAlignment="1">
      <alignment horizontal="left" indent="1"/>
    </xf>
    <xf numFmtId="171" fontId="0" fillId="0" borderId="5" xfId="0" applyNumberFormat="1" applyBorder="1"/>
    <xf numFmtId="0" fontId="3" fillId="2" borderId="6" xfId="0" applyFont="1" applyFill="1" applyBorder="1" applyAlignment="1">
      <alignment horizontal="right"/>
    </xf>
    <xf numFmtId="0" fontId="1" fillId="2" borderId="7" xfId="0" applyFont="1" applyFill="1" applyBorder="1"/>
    <xf numFmtId="0" fontId="0" fillId="0" borderId="7" xfId="0" applyBorder="1"/>
    <xf numFmtId="0" fontId="0" fillId="0" borderId="8" xfId="0" applyBorder="1"/>
    <xf numFmtId="0" fontId="0" fillId="0" borderId="9" xfId="0" applyBorder="1"/>
    <xf numFmtId="0" fontId="0" fillId="0" borderId="10" xfId="0" applyBorder="1"/>
    <xf numFmtId="170" fontId="0" fillId="0" borderId="0" xfId="0" applyNumberFormat="1"/>
    <xf numFmtId="167" fontId="0" fillId="0" borderId="0" xfId="0" applyNumberFormat="1"/>
    <xf numFmtId="0" fontId="0" fillId="0" borderId="11" xfId="0" applyBorder="1"/>
    <xf numFmtId="0" fontId="0" fillId="0" borderId="12" xfId="0" applyBorder="1"/>
    <xf numFmtId="0" fontId="0" fillId="0" borderId="13" xfId="0" applyBorder="1"/>
    <xf numFmtId="0" fontId="3" fillId="2" borderId="7" xfId="0" applyFont="1" applyFill="1" applyBorder="1"/>
    <xf numFmtId="0" fontId="1" fillId="0" borderId="9" xfId="0" applyFont="1" applyBorder="1" applyAlignment="1">
      <alignment horizontal="right"/>
    </xf>
    <xf numFmtId="3" fontId="1" fillId="0" borderId="0" xfId="0" applyNumberFormat="1" applyFont="1"/>
    <xf numFmtId="164" fontId="1" fillId="0" borderId="0" xfId="0" applyNumberFormat="1" applyFont="1"/>
    <xf numFmtId="164" fontId="1" fillId="6" borderId="0" xfId="0" applyNumberFormat="1" applyFont="1" applyFill="1"/>
    <xf numFmtId="4" fontId="1" fillId="0" borderId="0" xfId="0" applyNumberFormat="1" applyFont="1"/>
    <xf numFmtId="2" fontId="1" fillId="0" borderId="0" xfId="0" applyNumberFormat="1" applyFont="1"/>
    <xf numFmtId="0" fontId="1" fillId="0" borderId="11" xfId="0" applyFont="1" applyBorder="1" applyAlignment="1">
      <alignment horizontal="right"/>
    </xf>
    <xf numFmtId="3" fontId="1" fillId="6" borderId="10" xfId="0" applyNumberFormat="1" applyFont="1" applyFill="1" applyBorder="1"/>
    <xf numFmtId="164" fontId="1" fillId="0" borderId="10" xfId="0" applyNumberFormat="1" applyFont="1" applyBorder="1"/>
    <xf numFmtId="164" fontId="1" fillId="6" borderId="10" xfId="0" applyNumberFormat="1" applyFont="1" applyFill="1" applyBorder="1"/>
    <xf numFmtId="171" fontId="1" fillId="6" borderId="10" xfId="0" applyNumberFormat="1" applyFont="1" applyFill="1" applyBorder="1"/>
    <xf numFmtId="166" fontId="1" fillId="0" borderId="10" xfId="0" applyNumberFormat="1" applyFont="1" applyBorder="1"/>
    <xf numFmtId="9" fontId="1" fillId="6" borderId="10" xfId="1" applyFont="1" applyFill="1" applyBorder="1"/>
    <xf numFmtId="9" fontId="1" fillId="6" borderId="10" xfId="0" applyNumberFormat="1" applyFont="1" applyFill="1" applyBorder="1"/>
    <xf numFmtId="9" fontId="1" fillId="0" borderId="10" xfId="0" applyNumberFormat="1" applyFont="1" applyBorder="1"/>
    <xf numFmtId="0" fontId="1" fillId="0" borderId="12" xfId="0" applyFont="1" applyBorder="1"/>
    <xf numFmtId="0" fontId="1" fillId="4" borderId="14" xfId="0" applyFont="1" applyFill="1" applyBorder="1"/>
    <xf numFmtId="0" fontId="1" fillId="0" borderId="14" xfId="0" applyFont="1" applyBorder="1" applyAlignment="1">
      <alignment horizontal="right"/>
    </xf>
    <xf numFmtId="164" fontId="1" fillId="0" borderId="14" xfId="0" applyNumberFormat="1" applyFont="1" applyBorder="1" applyAlignment="1">
      <alignment horizontal="right"/>
    </xf>
    <xf numFmtId="0" fontId="1" fillId="0" borderId="14" xfId="0" applyFont="1" applyBorder="1"/>
    <xf numFmtId="9" fontId="0" fillId="0" borderId="14" xfId="0" applyNumberFormat="1" applyBorder="1"/>
    <xf numFmtId="0" fontId="0" fillId="0" borderId="15" xfId="0" applyBorder="1"/>
    <xf numFmtId="171" fontId="0" fillId="0" borderId="15" xfId="0" applyNumberFormat="1" applyBorder="1"/>
    <xf numFmtId="164" fontId="0" fillId="0" borderId="15" xfId="0" applyNumberFormat="1" applyBorder="1"/>
    <xf numFmtId="169" fontId="0" fillId="0" borderId="15" xfId="0" applyNumberFormat="1" applyBorder="1"/>
    <xf numFmtId="9" fontId="0" fillId="0" borderId="16" xfId="0" applyNumberFormat="1" applyBorder="1"/>
    <xf numFmtId="166" fontId="0" fillId="0" borderId="0" xfId="0" applyNumberFormat="1"/>
    <xf numFmtId="0" fontId="5" fillId="3" borderId="17" xfId="0" applyFont="1" applyFill="1" applyBorder="1"/>
    <xf numFmtId="164" fontId="0" fillId="4" borderId="18" xfId="0" applyNumberFormat="1" applyFill="1" applyBorder="1"/>
    <xf numFmtId="164" fontId="0" fillId="5" borderId="18" xfId="0" applyNumberFormat="1" applyFill="1" applyBorder="1"/>
    <xf numFmtId="0" fontId="0" fillId="5" borderId="19" xfId="0" applyFill="1" applyBorder="1"/>
    <xf numFmtId="0" fontId="0" fillId="5" borderId="20" xfId="0" applyFill="1" applyBorder="1"/>
    <xf numFmtId="165" fontId="0" fillId="5" borderId="20" xfId="0" applyNumberFormat="1" applyFill="1" applyBorder="1"/>
    <xf numFmtId="164" fontId="0" fillId="5" borderId="20" xfId="0" applyNumberFormat="1" applyFill="1" applyBorder="1"/>
    <xf numFmtId="2" fontId="0" fillId="5" borderId="20" xfId="0" applyNumberFormat="1" applyFill="1" applyBorder="1"/>
    <xf numFmtId="9" fontId="0" fillId="5" borderId="20" xfId="1" applyFont="1" applyFill="1" applyBorder="1"/>
    <xf numFmtId="164" fontId="0" fillId="5" borderId="21" xfId="0" applyNumberFormat="1" applyFill="1" applyBorder="1"/>
    <xf numFmtId="0" fontId="1" fillId="0" borderId="5" xfId="0" applyFont="1" applyBorder="1" applyAlignment="1">
      <alignment horizontal="left"/>
    </xf>
    <xf numFmtId="0" fontId="1" fillId="0" borderId="15" xfId="0" applyFont="1" applyBorder="1" applyAlignment="1">
      <alignment horizontal="left"/>
    </xf>
  </cellXfs>
  <cellStyles count="2">
    <cellStyle name="Normal" xfId="0" builtinId="0"/>
    <cellStyle name="Percent" xfId="1" builtinId="5"/>
  </cellStyles>
  <dxfs count="89">
    <dxf>
      <numFmt numFmtId="10" formatCode="&quot;$&quot;#,##0_);[Red]\(&quot;$&quot;#,##0\)"/>
    </dxf>
    <dxf>
      <numFmt numFmtId="165" formatCode="[$-409]d\-mmm\-yyyy;@"/>
    </dxf>
    <dxf>
      <numFmt numFmtId="164" formatCode="&quot;$&quot;#,##0"/>
    </dxf>
    <dxf>
      <numFmt numFmtId="165" formatCode="[$-409]d\-mmm\-yyyy;@"/>
    </dxf>
    <dxf>
      <numFmt numFmtId="164" formatCode="&quot;$&quot;#,##0"/>
    </dxf>
    <dxf>
      <font>
        <b val="0"/>
        <i val="0"/>
        <strike val="0"/>
        <condense val="0"/>
        <extend val="0"/>
        <outline val="0"/>
        <shadow val="0"/>
        <u val="none"/>
        <vertAlign val="baseline"/>
        <sz val="11"/>
        <color theme="1"/>
        <name val="Calibri"/>
        <family val="2"/>
        <scheme val="minor"/>
      </font>
    </dxf>
    <dxf>
      <numFmt numFmtId="2" formatCode="0.00"/>
    </dxf>
    <dxf>
      <numFmt numFmtId="164" formatCode="&quot;$&quot;#,##0"/>
    </dxf>
    <dxf>
      <numFmt numFmtId="165" formatCode="[$-409]d\-mmm\-yyyy;@"/>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64" formatCode="&quot;$&quot;#,##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4" formatCode="#,##0.00"/>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font>
        <b/>
      </font>
    </dxf>
    <dxf>
      <numFmt numFmtId="166"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0"/>
    </dxf>
    <dxf>
      <font>
        <sz val="16"/>
        <color theme="9" tint="-0.499984740745262"/>
        <name val="Arial Black"/>
        <family val="2"/>
        <scheme val="none"/>
      </font>
      <border diagonalUp="0" diagonalDown="0">
        <left/>
        <right/>
        <top/>
        <bottom/>
        <vertical/>
        <horizontal/>
      </border>
    </dxf>
    <dxf>
      <font>
        <b/>
        <i val="0"/>
        <sz val="14"/>
        <color theme="0" tint="-0.499984740745262"/>
        <name val="Calibri"/>
        <family val="2"/>
        <scheme val="minor"/>
      </font>
      <fill>
        <patternFill patternType="solid">
          <bgColor theme="9" tint="0.79998168889431442"/>
        </patternFill>
      </fill>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3" defaultTableStyle="TableStyleMedium2" defaultPivotStyle="PivotStyleLight16">
    <tableStyle name="Flattened Pivot Style" table="0" count="3" xr9:uid="{4F7D67FA-30CE-427C-87D0-5E88EF97215A}">
      <tableStyleElement type="headerRow" dxfId="88"/>
      <tableStyleElement type="totalRow" dxfId="87"/>
      <tableStyleElement type="secondRowStripe" dxfId="86"/>
    </tableStyle>
    <tableStyle name="No Border" pivot="0" table="0" count="2" xr9:uid="{1011DC12-363A-4DF5-B5E5-5145F1D0B3DB}">
      <tableStyleElement type="wholeTable" dxfId="85"/>
      <tableStyleElement type="headerRow" dxfId="84"/>
    </tableStyle>
    <tableStyle name="RD Slicer" pivot="0" table="0" count="10" xr9:uid="{742B4627-4B75-4E73-ADB5-3B508F1AB395}">
      <tableStyleElement type="wholeTable" dxfId="83"/>
      <tableStyleElement type="headerRow" dxfId="82"/>
    </tableStyle>
  </tableStyles>
  <extLst>
    <ext xmlns:x14="http://schemas.microsoft.com/office/spreadsheetml/2009/9/main" uri="{46F421CA-312F-682f-3DD2-61675219B42D}">
      <x14:dxfs count="8">
        <dxf>
          <font>
            <b/>
            <i val="0"/>
            <sz val="13"/>
            <color theme="2" tint="-0.749961851863155"/>
            <name val="Palatino Linotype"/>
            <family val="1"/>
            <scheme val="none"/>
          </font>
          <fill>
            <patternFill patternType="solid">
              <fgColor auto="1"/>
              <bgColor theme="9" tint="-0.24994659260841701"/>
            </patternFill>
          </fill>
          <border>
            <left style="thin">
              <color rgb="FF999999"/>
            </left>
            <right style="thin">
              <color rgb="FF999999"/>
            </right>
            <top style="thin">
              <color rgb="FF999999"/>
            </top>
            <bottom style="thin">
              <color rgb="FF999999"/>
            </bottom>
            <vertical/>
            <horizontal/>
          </border>
        </dxf>
        <dxf>
          <font>
            <b/>
            <i val="0"/>
            <sz val="13"/>
            <color theme="2" tint="-0.749961851863155"/>
            <name val="Palatino Linotype"/>
            <family val="1"/>
            <scheme val="none"/>
          </font>
          <fill>
            <patternFill patternType="solid">
              <fgColor auto="1"/>
              <bgColor theme="9" tint="-0.24994659260841701"/>
            </patternFill>
          </fill>
          <border>
            <left style="thin">
              <color rgb="FF999999"/>
            </left>
            <right style="thin">
              <color rgb="FF999999"/>
            </right>
            <top style="thin">
              <color rgb="FF999999"/>
            </top>
            <bottom style="thin">
              <color rgb="FF999999"/>
            </bottom>
            <vertical/>
            <horizontal/>
          </border>
        </dxf>
        <dxf>
          <font>
            <b/>
            <i val="0"/>
            <sz val="13"/>
            <color theme="2" tint="-0.749961851863155"/>
            <name val="Palatino Linotype"/>
            <family val="1"/>
            <scheme val="none"/>
          </font>
          <fill>
            <patternFill patternType="solid">
              <fgColor auto="1"/>
              <bgColor theme="9" tint="-0.24994659260841701"/>
            </patternFill>
          </fill>
          <border>
            <left style="thin">
              <color rgb="FF999999"/>
            </left>
            <right style="thin">
              <color rgb="FF999999"/>
            </right>
            <top style="thin">
              <color rgb="FF999999"/>
            </top>
            <bottom style="thin">
              <color rgb="FF999999"/>
            </bottom>
            <vertical/>
            <horizontal/>
          </border>
        </dxf>
        <dxf>
          <font>
            <b/>
            <i val="0"/>
            <sz val="13"/>
            <color theme="2" tint="-0.749961851863155"/>
            <name val="Palatino Linotype"/>
            <family val="1"/>
            <scheme val="none"/>
          </font>
          <fill>
            <patternFill patternType="solid">
              <fgColor auto="1"/>
              <bgColor theme="9" tint="-0.24994659260841701"/>
            </patternFill>
          </fill>
          <border>
            <left style="thin">
              <color rgb="FF999999"/>
            </left>
            <right style="thin">
              <color rgb="FF999999"/>
            </right>
            <top style="thin">
              <color rgb="FF999999"/>
            </top>
            <bottom style="thin">
              <color rgb="FF999999"/>
            </bottom>
            <vertical/>
            <horizontal/>
          </border>
        </dxf>
        <dxf>
          <font>
            <b/>
            <i val="0"/>
            <sz val="13"/>
            <color rgb="FF828282"/>
            <name val="Palatino Linotype"/>
            <family val="1"/>
            <scheme val="none"/>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3"/>
            <color theme="2" tint="-0.749961851863155"/>
            <name val="Palatino Linotype"/>
            <family val="1"/>
            <scheme val="none"/>
          </font>
          <fill>
            <patternFill patternType="solid">
              <fgColor theme="4" tint="0.59999389629810485"/>
              <bgColor theme="9" tint="0.39994506668294322"/>
            </patternFill>
          </fill>
          <border>
            <left style="thin">
              <color rgb="FF999999"/>
            </left>
            <right style="thin">
              <color rgb="FF999999"/>
            </right>
            <top style="thin">
              <color rgb="FF999999"/>
            </top>
            <bottom style="thin">
              <color rgb="FF999999"/>
            </bottom>
            <vertical/>
            <horizontal/>
          </border>
        </dxf>
        <dxf>
          <font>
            <b/>
            <i val="0"/>
            <sz val="13"/>
            <color rgb="FF828282"/>
            <name val="Palatino Linotype"/>
            <family val="1"/>
            <scheme val="none"/>
          </font>
          <fill>
            <patternFill patternType="solid">
              <fgColor rgb="FFFFFFFF"/>
              <bgColor theme="0" tint="-0.14996795556505021"/>
            </patternFill>
          </fill>
          <border>
            <left style="thin">
              <color rgb="FFE0E0E0"/>
            </left>
            <right style="thin">
              <color rgb="FFE0E0E0"/>
            </right>
            <top style="thin">
              <color rgb="FFE0E0E0"/>
            </top>
            <bottom style="thin">
              <color rgb="FFE0E0E0"/>
            </bottom>
            <vertical/>
            <horizontal/>
          </border>
        </dxf>
        <dxf>
          <font>
            <b/>
            <i val="0"/>
            <sz val="13"/>
            <color theme="2" tint="-0.749961851863155"/>
            <name val="Palatino Linotype"/>
            <family val="1"/>
            <scheme val="none"/>
          </font>
          <fill>
            <patternFill patternType="solid">
              <fgColor rgb="FFFFFFFF"/>
              <bgColor theme="0" tint="-0.1499679555650502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RD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Dataset_ Analyzed.xlsx]Business Visualization Business!PivotTable24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a:outerShdw blurRad="50800" dist="38100" dir="2700000" algn="tl" rotWithShape="0">
              <a:prstClr val="black">
                <a:alpha val="8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noFill/>
          </a:ln>
          <a:effectLst>
            <a:outerShdw blurRad="50800" dist="38100" dir="2700000" algn="tl" rotWithShape="0">
              <a:prstClr val="black">
                <a:alpha val="8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a:outerShdw blurRad="50800" dist="38100" dir="2700000" algn="tl" rotWithShape="0">
              <a:prstClr val="black">
                <a:alpha val="80000"/>
              </a:prstClr>
            </a:outerShdw>
          </a:effectLst>
        </c:spPr>
        <c:dLbl>
          <c:idx val="0"/>
          <c:layout>
            <c:manualLayout>
              <c:x val="1.2094823415578132E-2"/>
              <c:y val="1.73913043478260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a:noFill/>
          </a:ln>
          <a:effectLst>
            <a:outerShdw blurRad="50800" dist="38100" dir="2700000" algn="tl" rotWithShape="0">
              <a:prstClr val="black">
                <a:alpha val="80000"/>
              </a:prstClr>
            </a:outerShdw>
          </a:effectLst>
        </c:spPr>
        <c:dLbl>
          <c:idx val="0"/>
          <c:layout>
            <c:manualLayout>
              <c:x val="7.2568940493467913E-3"/>
              <c:y val="1.7391304347826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a:outerShdw blurRad="50800" dist="38100" dir="2700000" algn="tl" rotWithShape="0">
              <a:prstClr val="black">
                <a:alpha val="80000"/>
              </a:prstClr>
            </a:outerShdw>
          </a:effectLst>
        </c:spPr>
        <c:dLbl>
          <c:idx val="0"/>
          <c:layout>
            <c:manualLayout>
              <c:x val="4.8379293662312089E-3"/>
              <c:y val="1.73913043478260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noFill/>
          </a:ln>
          <a:effectLst>
            <a:outerShdw blurRad="50800" dist="38100" dir="2700000" algn="tl" rotWithShape="0">
              <a:prstClr val="black">
                <a:alpha val="80000"/>
              </a:prstClr>
            </a:outerShdw>
          </a:effectLst>
        </c:spPr>
        <c:dLbl>
          <c:idx val="0"/>
          <c:layout>
            <c:manualLayout>
              <c:x val="9.6758587324624612E-3"/>
              <c:y val="1.15942028985507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a:noFill/>
          </a:ln>
          <a:effectLst>
            <a:outerShdw blurRad="50800" dist="38100" dir="2700000" algn="tl" rotWithShape="0">
              <a:prstClr val="black">
                <a:alpha val="80000"/>
              </a:prstClr>
            </a:outerShdw>
          </a:effectLst>
        </c:spPr>
        <c:dLbl>
          <c:idx val="0"/>
          <c:layout>
            <c:manualLayout>
              <c:x val="7.2568940493468797E-3"/>
              <c:y val="1.15942028985507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a:outerShdw blurRad="50800" dist="38100" dir="2700000" algn="tl" rotWithShape="0">
              <a:prstClr val="black">
                <a:alpha val="80000"/>
              </a:prstClr>
            </a:outerShdw>
          </a:effectLst>
        </c:spPr>
        <c:dLbl>
          <c:idx val="0"/>
          <c:layout>
            <c:manualLayout>
              <c:x val="0"/>
              <c:y val="-1.159420289855075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'Business Visualization Business'!$C$3:$C$4</c:f>
              <c:strCache>
                <c:ptCount val="1"/>
                <c:pt idx="0">
                  <c:v>Other Countries</c:v>
                </c:pt>
              </c:strCache>
            </c:strRef>
          </c:tx>
          <c:spPr>
            <a:solidFill>
              <a:schemeClr val="accent6">
                <a:lumMod val="50000"/>
              </a:schemeClr>
            </a:solidFill>
            <a:ln>
              <a:noFill/>
            </a:ln>
            <a:effectLst>
              <a:outerShdw blurRad="50800" dist="38100" dir="2700000" algn="tl" rotWithShape="0">
                <a:prstClr val="black">
                  <a:alpha val="80000"/>
                </a:prstClr>
              </a:outerShdw>
            </a:effectLst>
          </c:spPr>
          <c:invertIfNegative val="0"/>
          <c:dPt>
            <c:idx val="1"/>
            <c:invertIfNegative val="0"/>
            <c:bubble3D val="0"/>
            <c:extLst>
              <c:ext xmlns:c16="http://schemas.microsoft.com/office/drawing/2014/chart" uri="{C3380CC4-5D6E-409C-BE32-E72D297353CC}">
                <c16:uniqueId val="{00000007-E818-464D-BD36-8F1C40462A0D}"/>
              </c:ext>
            </c:extLst>
          </c:dPt>
          <c:dLbls>
            <c:dLbl>
              <c:idx val="1"/>
              <c:layout>
                <c:manualLayout>
                  <c:x val="0"/>
                  <c:y val="-1.159420289855075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818-464D-BD36-8F1C40462A0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Visualization Business'!$B$5:$B$9</c:f>
              <c:strCache>
                <c:ptCount val="5"/>
                <c:pt idx="0">
                  <c:v>Finance</c:v>
                </c:pt>
                <c:pt idx="1">
                  <c:v>HR</c:v>
                </c:pt>
                <c:pt idx="2">
                  <c:v>IT</c:v>
                </c:pt>
                <c:pt idx="3">
                  <c:v>Procurement</c:v>
                </c:pt>
                <c:pt idx="4">
                  <c:v>Sales</c:v>
                </c:pt>
              </c:strCache>
            </c:strRef>
          </c:cat>
          <c:val>
            <c:numRef>
              <c:f>'Business Visualization Business'!$C$5:$C$9</c:f>
              <c:numCache>
                <c:formatCode>"$"0.00,,"M"</c:formatCode>
                <c:ptCount val="5"/>
                <c:pt idx="0">
                  <c:v>21807257</c:v>
                </c:pt>
                <c:pt idx="1">
                  <c:v>16927044</c:v>
                </c:pt>
                <c:pt idx="2">
                  <c:v>19072705</c:v>
                </c:pt>
                <c:pt idx="3">
                  <c:v>16041482</c:v>
                </c:pt>
                <c:pt idx="4">
                  <c:v>18645801</c:v>
                </c:pt>
              </c:numCache>
            </c:numRef>
          </c:val>
          <c:extLst>
            <c:ext xmlns:c16="http://schemas.microsoft.com/office/drawing/2014/chart" uri="{C3380CC4-5D6E-409C-BE32-E72D297353CC}">
              <c16:uniqueId val="{00000000-E818-464D-BD36-8F1C40462A0D}"/>
            </c:ext>
          </c:extLst>
        </c:ser>
        <c:ser>
          <c:idx val="1"/>
          <c:order val="1"/>
          <c:tx>
            <c:strRef>
              <c:f>'Business Visualization Business'!$D$3:$D$4</c:f>
              <c:strCache>
                <c:ptCount val="1"/>
                <c:pt idx="0">
                  <c:v>USA</c:v>
                </c:pt>
              </c:strCache>
            </c:strRef>
          </c:tx>
          <c:spPr>
            <a:solidFill>
              <a:schemeClr val="accent2">
                <a:lumMod val="50000"/>
              </a:schemeClr>
            </a:solidFill>
            <a:ln>
              <a:noFill/>
            </a:ln>
            <a:effectLst>
              <a:outerShdw blurRad="50800" dist="38100" dir="2700000" algn="tl" rotWithShape="0">
                <a:prstClr val="black">
                  <a:alpha val="80000"/>
                </a:prstClr>
              </a:outerShdw>
            </a:effectLst>
          </c:spPr>
          <c:invertIfNegative val="0"/>
          <c:dPt>
            <c:idx val="0"/>
            <c:invertIfNegative val="0"/>
            <c:bubble3D val="0"/>
            <c:extLst>
              <c:ext xmlns:c16="http://schemas.microsoft.com/office/drawing/2014/chart" uri="{C3380CC4-5D6E-409C-BE32-E72D297353CC}">
                <c16:uniqueId val="{00000001-04DA-4B59-95BF-3B121CDC1322}"/>
              </c:ext>
            </c:extLst>
          </c:dPt>
          <c:dPt>
            <c:idx val="1"/>
            <c:invertIfNegative val="0"/>
            <c:bubble3D val="0"/>
            <c:extLst>
              <c:ext xmlns:c16="http://schemas.microsoft.com/office/drawing/2014/chart" uri="{C3380CC4-5D6E-409C-BE32-E72D297353CC}">
                <c16:uniqueId val="{00000002-04DA-4B59-95BF-3B121CDC1322}"/>
              </c:ext>
            </c:extLst>
          </c:dPt>
          <c:dPt>
            <c:idx val="2"/>
            <c:invertIfNegative val="0"/>
            <c:bubble3D val="0"/>
            <c:extLst>
              <c:ext xmlns:c16="http://schemas.microsoft.com/office/drawing/2014/chart" uri="{C3380CC4-5D6E-409C-BE32-E72D297353CC}">
                <c16:uniqueId val="{00000003-04DA-4B59-95BF-3B121CDC1322}"/>
              </c:ext>
            </c:extLst>
          </c:dPt>
          <c:dPt>
            <c:idx val="3"/>
            <c:invertIfNegative val="0"/>
            <c:bubble3D val="0"/>
            <c:extLst>
              <c:ext xmlns:c16="http://schemas.microsoft.com/office/drawing/2014/chart" uri="{C3380CC4-5D6E-409C-BE32-E72D297353CC}">
                <c16:uniqueId val="{00000004-04DA-4B59-95BF-3B121CDC1322}"/>
              </c:ext>
            </c:extLst>
          </c:dPt>
          <c:dPt>
            <c:idx val="4"/>
            <c:invertIfNegative val="0"/>
            <c:bubble3D val="0"/>
            <c:extLst>
              <c:ext xmlns:c16="http://schemas.microsoft.com/office/drawing/2014/chart" uri="{C3380CC4-5D6E-409C-BE32-E72D297353CC}">
                <c16:uniqueId val="{00000005-04DA-4B59-95BF-3B121CDC1322}"/>
              </c:ext>
            </c:extLst>
          </c:dPt>
          <c:dLbls>
            <c:dLbl>
              <c:idx val="0"/>
              <c:layout>
                <c:manualLayout>
                  <c:x val="7.2568940493468797E-3"/>
                  <c:y val="1.159420289855072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4DA-4B59-95BF-3B121CDC1322}"/>
                </c:ext>
              </c:extLst>
            </c:dLbl>
            <c:dLbl>
              <c:idx val="1"/>
              <c:layout>
                <c:manualLayout>
                  <c:x val="9.6758587324624612E-3"/>
                  <c:y val="1.159420289855072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4DA-4B59-95BF-3B121CDC1322}"/>
                </c:ext>
              </c:extLst>
            </c:dLbl>
            <c:dLbl>
              <c:idx val="2"/>
              <c:layout>
                <c:manualLayout>
                  <c:x val="4.8379293662312089E-3"/>
                  <c:y val="1.73913043478260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4DA-4B59-95BF-3B121CDC1322}"/>
                </c:ext>
              </c:extLst>
            </c:dLbl>
            <c:dLbl>
              <c:idx val="3"/>
              <c:layout>
                <c:manualLayout>
                  <c:x val="7.2568940493467913E-3"/>
                  <c:y val="1.739130434782603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4DA-4B59-95BF-3B121CDC1322}"/>
                </c:ext>
              </c:extLst>
            </c:dLbl>
            <c:dLbl>
              <c:idx val="4"/>
              <c:layout>
                <c:manualLayout>
                  <c:x val="1.2094823415578132E-2"/>
                  <c:y val="1.73913043478260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4DA-4B59-95BF-3B121CDC132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Visualization Business'!$B$5:$B$9</c:f>
              <c:strCache>
                <c:ptCount val="5"/>
                <c:pt idx="0">
                  <c:v>Finance</c:v>
                </c:pt>
                <c:pt idx="1">
                  <c:v>HR</c:v>
                </c:pt>
                <c:pt idx="2">
                  <c:v>IT</c:v>
                </c:pt>
                <c:pt idx="3">
                  <c:v>Procurement</c:v>
                </c:pt>
                <c:pt idx="4">
                  <c:v>Sales</c:v>
                </c:pt>
              </c:strCache>
            </c:strRef>
          </c:cat>
          <c:val>
            <c:numRef>
              <c:f>'Business Visualization Business'!$D$5:$D$9</c:f>
              <c:numCache>
                <c:formatCode>"$"0.00,,"M"</c:formatCode>
                <c:ptCount val="5"/>
                <c:pt idx="0">
                  <c:v>15526969</c:v>
                </c:pt>
                <c:pt idx="1">
                  <c:v>12126674</c:v>
                </c:pt>
                <c:pt idx="2">
                  <c:v>13826094</c:v>
                </c:pt>
                <c:pt idx="3">
                  <c:v>12745101</c:v>
                </c:pt>
                <c:pt idx="4">
                  <c:v>16674653</c:v>
                </c:pt>
              </c:numCache>
            </c:numRef>
          </c:val>
          <c:extLst>
            <c:ext xmlns:c16="http://schemas.microsoft.com/office/drawing/2014/chart" uri="{C3380CC4-5D6E-409C-BE32-E72D297353CC}">
              <c16:uniqueId val="{00000007-0C0D-4DA9-9BD0-83563364D5BD}"/>
            </c:ext>
          </c:extLst>
        </c:ser>
        <c:dLbls>
          <c:dLblPos val="outEnd"/>
          <c:showLegendKey val="0"/>
          <c:showVal val="1"/>
          <c:showCatName val="0"/>
          <c:showSerName val="0"/>
          <c:showPercent val="0"/>
          <c:showBubbleSize val="0"/>
        </c:dLbls>
        <c:gapWidth val="90"/>
        <c:overlap val="-30"/>
        <c:axId val="1535126896"/>
        <c:axId val="1535115856"/>
      </c:barChart>
      <c:catAx>
        <c:axId val="153512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2">
                    <a:lumMod val="10000"/>
                  </a:schemeClr>
                </a:solidFill>
                <a:latin typeface="+mn-lt"/>
                <a:ea typeface="+mn-ea"/>
                <a:cs typeface="+mn-cs"/>
              </a:defRPr>
            </a:pPr>
            <a:endParaRPr lang="en-US"/>
          </a:p>
        </c:txPr>
        <c:crossAx val="1535115856"/>
        <c:crosses val="autoZero"/>
        <c:auto val="1"/>
        <c:lblAlgn val="ctr"/>
        <c:lblOffset val="100"/>
        <c:noMultiLvlLbl val="0"/>
      </c:catAx>
      <c:valAx>
        <c:axId val="1535115856"/>
        <c:scaling>
          <c:orientation val="minMax"/>
        </c:scaling>
        <c:delete val="1"/>
        <c:axPos val="l"/>
        <c:majorGridlines>
          <c:spPr>
            <a:ln w="9525" cap="flat" cmpd="sng" algn="ctr">
              <a:noFill/>
              <a:round/>
            </a:ln>
            <a:effectLst/>
          </c:spPr>
        </c:majorGridlines>
        <c:numFmt formatCode="&quot;$&quot;0.00,,&quot;M&quot;" sourceLinked="1"/>
        <c:majorTickMark val="none"/>
        <c:minorTickMark val="none"/>
        <c:tickLblPos val="nextTo"/>
        <c:crossAx val="1535126896"/>
        <c:crosses val="autoZero"/>
        <c:crossBetween val="between"/>
      </c:valAx>
      <c:spPr>
        <a:noFill/>
        <a:ln>
          <a:noFill/>
        </a:ln>
        <a:effectLst/>
      </c:spPr>
    </c:plotArea>
    <c:legend>
      <c:legendPos val="t"/>
      <c:layout>
        <c:manualLayout>
          <c:xMode val="edge"/>
          <c:yMode val="edge"/>
          <c:x val="0.34493323376965651"/>
          <c:y val="0"/>
          <c:w val="0.3177981234087085"/>
          <c:h val="0.1048284833960972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2">
                  <a:lumMod val="1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Dataset_ Analyzed.xlsx]Business Visualization Business!PivotTable28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a:outerShdw blurRad="50800" dist="38100" dir="2700000" algn="tl" rotWithShape="0">
              <a:prstClr val="black">
                <a:alpha val="8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'Business Visualization Business'!$C$18</c:f>
              <c:strCache>
                <c:ptCount val="1"/>
                <c:pt idx="0">
                  <c:v>Total</c:v>
                </c:pt>
              </c:strCache>
            </c:strRef>
          </c:tx>
          <c:spPr>
            <a:solidFill>
              <a:schemeClr val="accent2">
                <a:lumMod val="50000"/>
              </a:schemeClr>
            </a:solidFill>
            <a:ln>
              <a:noFill/>
            </a:ln>
            <a:effectLst>
              <a:outerShdw blurRad="50800" dist="38100" dir="2700000" algn="tl" rotWithShape="0">
                <a:prstClr val="black">
                  <a:alpha val="8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Visualization Business'!$B$19:$B$23</c:f>
              <c:strCache>
                <c:ptCount val="5"/>
                <c:pt idx="0">
                  <c:v>Finance</c:v>
                </c:pt>
                <c:pt idx="1">
                  <c:v>IT</c:v>
                </c:pt>
                <c:pt idx="2">
                  <c:v>Sales</c:v>
                </c:pt>
                <c:pt idx="3">
                  <c:v>Procurement</c:v>
                </c:pt>
                <c:pt idx="4">
                  <c:v>HR</c:v>
                </c:pt>
              </c:strCache>
            </c:strRef>
          </c:cat>
          <c:val>
            <c:numRef>
              <c:f>'Business Visualization Business'!$C$19:$C$23</c:f>
              <c:numCache>
                <c:formatCode>General</c:formatCode>
                <c:ptCount val="5"/>
                <c:pt idx="0">
                  <c:v>237</c:v>
                </c:pt>
                <c:pt idx="1">
                  <c:v>216</c:v>
                </c:pt>
                <c:pt idx="2">
                  <c:v>214</c:v>
                </c:pt>
                <c:pt idx="3">
                  <c:v>196</c:v>
                </c:pt>
                <c:pt idx="4">
                  <c:v>175</c:v>
                </c:pt>
              </c:numCache>
            </c:numRef>
          </c:val>
          <c:extLst>
            <c:ext xmlns:c16="http://schemas.microsoft.com/office/drawing/2014/chart" uri="{C3380CC4-5D6E-409C-BE32-E72D297353CC}">
              <c16:uniqueId val="{00000000-229C-4D57-B14D-5E206702E560}"/>
            </c:ext>
          </c:extLst>
        </c:ser>
        <c:dLbls>
          <c:dLblPos val="outEnd"/>
          <c:showLegendKey val="0"/>
          <c:showVal val="1"/>
          <c:showCatName val="0"/>
          <c:showSerName val="0"/>
          <c:showPercent val="0"/>
          <c:showBubbleSize val="0"/>
        </c:dLbls>
        <c:gapWidth val="70"/>
        <c:axId val="1387218512"/>
        <c:axId val="1387217072"/>
      </c:barChart>
      <c:catAx>
        <c:axId val="1387218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2">
                    <a:lumMod val="10000"/>
                  </a:schemeClr>
                </a:solidFill>
                <a:latin typeface="+mn-lt"/>
                <a:ea typeface="+mn-ea"/>
                <a:cs typeface="+mn-cs"/>
              </a:defRPr>
            </a:pPr>
            <a:endParaRPr lang="en-US"/>
          </a:p>
        </c:txPr>
        <c:crossAx val="1387217072"/>
        <c:crosses val="autoZero"/>
        <c:auto val="1"/>
        <c:lblAlgn val="ctr"/>
        <c:lblOffset val="100"/>
        <c:noMultiLvlLbl val="0"/>
      </c:catAx>
      <c:valAx>
        <c:axId val="1387217072"/>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38721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Dataset_ Analyzed.xlsx]Business Visualization Business!PivotTable20</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50000"/>
              </a:schemeClr>
            </a:solidFill>
            <a:round/>
          </a:ln>
          <a:effectLst/>
        </c:spPr>
        <c:marker>
          <c:symbol val="circle"/>
          <c:size val="5"/>
          <c:spPr>
            <a:solidFill>
              <a:schemeClr val="accent2">
                <a:lumMod val="5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'Business Visualization Business'!$C$44</c:f>
              <c:strCache>
                <c:ptCount val="1"/>
                <c:pt idx="0">
                  <c:v>Total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noFill/>
              </a:ln>
              <a:effectLst/>
            </c:spPr>
          </c:marker>
          <c:cat>
            <c:multiLvlStrRef>
              <c:f>'Business Visualization Business'!$B$45:$B$137</c:f>
              <c:multiLvlStrCache>
                <c:ptCount val="8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pt idx="78">
                    <c:v>Jul</c:v>
                  </c:pt>
                  <c:pt idx="79">
                    <c:v>Aug</c:v>
                  </c:pt>
                  <c:pt idx="80">
                    <c:v>Sep</c:v>
                  </c:pt>
                  <c:pt idx="81">
                    <c:v>Oct</c:v>
                  </c:pt>
                  <c:pt idx="82">
                    <c:v>Nov</c:v>
                  </c:pt>
                  <c:pt idx="83">
                    <c:v>Jan</c:v>
                  </c:pt>
                </c:lvl>
                <c:lvl>
                  <c:pt idx="0">
                    <c:v>2018</c:v>
                  </c:pt>
                  <c:pt idx="12">
                    <c:v>2019</c:v>
                  </c:pt>
                  <c:pt idx="24">
                    <c:v>2020</c:v>
                  </c:pt>
                  <c:pt idx="36">
                    <c:v>2021</c:v>
                  </c:pt>
                  <c:pt idx="48">
                    <c:v>2022</c:v>
                  </c:pt>
                  <c:pt idx="60">
                    <c:v>2023</c:v>
                  </c:pt>
                  <c:pt idx="72">
                    <c:v>2024</c:v>
                  </c:pt>
                  <c:pt idx="83">
                    <c:v>2025</c:v>
                  </c:pt>
                </c:lvl>
              </c:multiLvlStrCache>
            </c:multiLvlStrRef>
          </c:cat>
          <c:val>
            <c:numRef>
              <c:f>'Business Visualization Business'!$C$45:$C$137</c:f>
              <c:numCache>
                <c:formatCode>General</c:formatCode>
                <c:ptCount val="84"/>
                <c:pt idx="0">
                  <c:v>6</c:v>
                </c:pt>
                <c:pt idx="1">
                  <c:v>10</c:v>
                </c:pt>
                <c:pt idx="2">
                  <c:v>14</c:v>
                </c:pt>
                <c:pt idx="3">
                  <c:v>10</c:v>
                </c:pt>
                <c:pt idx="4">
                  <c:v>9</c:v>
                </c:pt>
                <c:pt idx="5">
                  <c:v>4</c:v>
                </c:pt>
                <c:pt idx="6">
                  <c:v>10</c:v>
                </c:pt>
                <c:pt idx="7">
                  <c:v>11</c:v>
                </c:pt>
                <c:pt idx="8">
                  <c:v>8</c:v>
                </c:pt>
                <c:pt idx="9">
                  <c:v>3</c:v>
                </c:pt>
                <c:pt idx="10">
                  <c:v>10</c:v>
                </c:pt>
                <c:pt idx="11">
                  <c:v>9</c:v>
                </c:pt>
                <c:pt idx="12">
                  <c:v>8</c:v>
                </c:pt>
                <c:pt idx="13">
                  <c:v>6</c:v>
                </c:pt>
                <c:pt idx="14">
                  <c:v>12</c:v>
                </c:pt>
                <c:pt idx="15">
                  <c:v>9</c:v>
                </c:pt>
                <c:pt idx="16">
                  <c:v>11</c:v>
                </c:pt>
                <c:pt idx="17">
                  <c:v>6</c:v>
                </c:pt>
                <c:pt idx="18">
                  <c:v>8</c:v>
                </c:pt>
                <c:pt idx="19">
                  <c:v>10</c:v>
                </c:pt>
                <c:pt idx="20">
                  <c:v>9</c:v>
                </c:pt>
                <c:pt idx="21">
                  <c:v>5</c:v>
                </c:pt>
                <c:pt idx="22">
                  <c:v>7</c:v>
                </c:pt>
                <c:pt idx="23">
                  <c:v>6</c:v>
                </c:pt>
                <c:pt idx="24">
                  <c:v>12</c:v>
                </c:pt>
                <c:pt idx="25">
                  <c:v>14</c:v>
                </c:pt>
                <c:pt idx="26">
                  <c:v>7</c:v>
                </c:pt>
                <c:pt idx="27">
                  <c:v>9</c:v>
                </c:pt>
                <c:pt idx="28">
                  <c:v>9</c:v>
                </c:pt>
                <c:pt idx="29">
                  <c:v>8</c:v>
                </c:pt>
                <c:pt idx="30">
                  <c:v>12</c:v>
                </c:pt>
                <c:pt idx="31">
                  <c:v>17</c:v>
                </c:pt>
                <c:pt idx="32">
                  <c:v>14</c:v>
                </c:pt>
                <c:pt idx="33">
                  <c:v>26</c:v>
                </c:pt>
                <c:pt idx="34">
                  <c:v>18</c:v>
                </c:pt>
                <c:pt idx="35">
                  <c:v>19</c:v>
                </c:pt>
                <c:pt idx="36">
                  <c:v>14</c:v>
                </c:pt>
                <c:pt idx="37">
                  <c:v>18</c:v>
                </c:pt>
                <c:pt idx="38">
                  <c:v>20</c:v>
                </c:pt>
                <c:pt idx="39">
                  <c:v>23</c:v>
                </c:pt>
                <c:pt idx="40">
                  <c:v>22</c:v>
                </c:pt>
                <c:pt idx="41">
                  <c:v>15</c:v>
                </c:pt>
                <c:pt idx="42">
                  <c:v>24</c:v>
                </c:pt>
                <c:pt idx="43">
                  <c:v>16</c:v>
                </c:pt>
                <c:pt idx="44">
                  <c:v>20</c:v>
                </c:pt>
                <c:pt idx="45">
                  <c:v>11</c:v>
                </c:pt>
                <c:pt idx="46">
                  <c:v>11</c:v>
                </c:pt>
                <c:pt idx="47">
                  <c:v>28</c:v>
                </c:pt>
                <c:pt idx="48">
                  <c:v>13</c:v>
                </c:pt>
                <c:pt idx="49">
                  <c:v>31</c:v>
                </c:pt>
                <c:pt idx="50">
                  <c:v>17</c:v>
                </c:pt>
                <c:pt idx="51">
                  <c:v>16</c:v>
                </c:pt>
                <c:pt idx="52">
                  <c:v>27</c:v>
                </c:pt>
                <c:pt idx="53">
                  <c:v>27</c:v>
                </c:pt>
                <c:pt idx="54">
                  <c:v>19</c:v>
                </c:pt>
                <c:pt idx="55">
                  <c:v>14</c:v>
                </c:pt>
                <c:pt idx="56">
                  <c:v>14</c:v>
                </c:pt>
                <c:pt idx="57">
                  <c:v>13</c:v>
                </c:pt>
                <c:pt idx="58">
                  <c:v>10</c:v>
                </c:pt>
                <c:pt idx="59">
                  <c:v>11</c:v>
                </c:pt>
                <c:pt idx="60">
                  <c:v>9</c:v>
                </c:pt>
                <c:pt idx="61">
                  <c:v>14</c:v>
                </c:pt>
                <c:pt idx="62">
                  <c:v>12</c:v>
                </c:pt>
                <c:pt idx="63">
                  <c:v>14</c:v>
                </c:pt>
                <c:pt idx="64">
                  <c:v>8</c:v>
                </c:pt>
                <c:pt idx="65">
                  <c:v>7</c:v>
                </c:pt>
                <c:pt idx="66">
                  <c:v>11</c:v>
                </c:pt>
                <c:pt idx="67">
                  <c:v>5</c:v>
                </c:pt>
                <c:pt idx="68">
                  <c:v>10</c:v>
                </c:pt>
                <c:pt idx="69">
                  <c:v>12</c:v>
                </c:pt>
                <c:pt idx="70">
                  <c:v>9</c:v>
                </c:pt>
                <c:pt idx="71">
                  <c:v>7</c:v>
                </c:pt>
                <c:pt idx="72">
                  <c:v>9</c:v>
                </c:pt>
                <c:pt idx="73">
                  <c:v>13</c:v>
                </c:pt>
                <c:pt idx="74">
                  <c:v>13</c:v>
                </c:pt>
                <c:pt idx="75">
                  <c:v>8</c:v>
                </c:pt>
                <c:pt idx="76">
                  <c:v>9</c:v>
                </c:pt>
                <c:pt idx="77">
                  <c:v>11</c:v>
                </c:pt>
                <c:pt idx="78">
                  <c:v>10</c:v>
                </c:pt>
                <c:pt idx="79">
                  <c:v>16</c:v>
                </c:pt>
                <c:pt idx="80">
                  <c:v>9</c:v>
                </c:pt>
                <c:pt idx="81">
                  <c:v>15</c:v>
                </c:pt>
                <c:pt idx="82">
                  <c:v>5</c:v>
                </c:pt>
                <c:pt idx="83">
                  <c:v>2</c:v>
                </c:pt>
              </c:numCache>
            </c:numRef>
          </c:val>
          <c:smooth val="0"/>
          <c:extLst>
            <c:ext xmlns:c16="http://schemas.microsoft.com/office/drawing/2014/chart" uri="{C3380CC4-5D6E-409C-BE32-E72D297353CC}">
              <c16:uniqueId val="{00000000-4AE7-442D-9620-AB54F6FBAA07}"/>
            </c:ext>
          </c:extLst>
        </c:ser>
        <c:dLbls>
          <c:showLegendKey val="0"/>
          <c:showVal val="0"/>
          <c:showCatName val="0"/>
          <c:showSerName val="0"/>
          <c:showPercent val="0"/>
          <c:showBubbleSize val="0"/>
        </c:dLbls>
        <c:marker val="1"/>
        <c:smooth val="0"/>
        <c:axId val="1355657599"/>
        <c:axId val="1355666719"/>
      </c:lineChart>
      <c:catAx>
        <c:axId val="135565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10000"/>
                  </a:schemeClr>
                </a:solidFill>
                <a:latin typeface="+mn-lt"/>
                <a:ea typeface="+mn-ea"/>
                <a:cs typeface="+mn-cs"/>
              </a:defRPr>
            </a:pPr>
            <a:endParaRPr lang="en-US"/>
          </a:p>
        </c:txPr>
        <c:crossAx val="1355666719"/>
        <c:crosses val="autoZero"/>
        <c:auto val="1"/>
        <c:lblAlgn val="ctr"/>
        <c:lblOffset val="100"/>
        <c:noMultiLvlLbl val="0"/>
      </c:catAx>
      <c:valAx>
        <c:axId val="1355666719"/>
        <c:scaling>
          <c:orientation val="minMax"/>
        </c:scaling>
        <c:delete val="0"/>
        <c:axPos val="l"/>
        <c:majorGridlines>
          <c:spPr>
            <a:ln w="6350" cap="flat" cmpd="sng" algn="ctr">
              <a:solidFill>
                <a:schemeClr val="accent6">
                  <a:lumMod val="60000"/>
                  <a:lumOff val="40000"/>
                  <a:alpha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10000"/>
                  </a:schemeClr>
                </a:solidFill>
                <a:latin typeface="+mn-lt"/>
                <a:ea typeface="+mn-ea"/>
                <a:cs typeface="+mn-cs"/>
              </a:defRPr>
            </a:pPr>
            <a:endParaRPr lang="en-US"/>
          </a:p>
        </c:txPr>
        <c:crossAx val="135565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Dataset_ Analyzed.xlsx]Business Visualization Business!PivotTable18</c:name>
    <c:fmtId val="2"/>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ln>
            <a:noFill/>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eparator>/</c:separator>
          <c:extLst>
            <c:ext xmlns:c15="http://schemas.microsoft.com/office/drawing/2012/chart" uri="{CE6537A1-D6FC-4f65-9D91-7224C49458BB}"/>
          </c:extLst>
        </c:dLbl>
      </c:pivotFmt>
      <c:pivotFmt>
        <c:idx val="8"/>
        <c:spPr>
          <a:solidFill>
            <a:schemeClr val="accent2">
              <a:lumMod val="75000"/>
            </a:schemeClr>
          </a:solidFill>
          <a:ln>
            <a:noFill/>
          </a:ln>
          <a:effectLst/>
          <a:sp3d/>
        </c:spPr>
        <c:dLbl>
          <c:idx val="0"/>
          <c:layout>
            <c:manualLayout>
              <c:x val="1.3538602713860886E-2"/>
              <c:y val="2.526851696729387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separator>/</c:separator>
          <c:extLst>
            <c:ext xmlns:c15="http://schemas.microsoft.com/office/drawing/2012/chart" uri="{CE6537A1-D6FC-4f65-9D91-7224C49458BB}"/>
          </c:extLst>
        </c:dLbl>
      </c:pivotFmt>
      <c:pivotFmt>
        <c:idx val="9"/>
        <c:spPr>
          <a:solidFill>
            <a:schemeClr val="accent2">
              <a:lumMod val="60000"/>
              <a:lumOff val="40000"/>
            </a:schemeClr>
          </a:solidFill>
          <a:ln>
            <a:noFill/>
          </a:ln>
          <a:effectLst/>
          <a:sp3d/>
        </c:spPr>
        <c:dLbl>
          <c:idx val="0"/>
          <c:layout>
            <c:manualLayout>
              <c:x val="-1.2687696203136187E-2"/>
              <c:y val="4.3051134565625562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separator>/</c:separator>
          <c:extLst>
            <c:ext xmlns:c15="http://schemas.microsoft.com/office/drawing/2012/chart" uri="{CE6537A1-D6FC-4f65-9D91-7224C49458BB}"/>
          </c:extLst>
        </c:dLbl>
      </c:pivotFmt>
      <c:pivotFmt>
        <c:idx val="10"/>
        <c:spPr>
          <a:solidFill>
            <a:schemeClr val="accent2">
              <a:lumMod val="50000"/>
            </a:schemeClr>
          </a:solidFill>
          <a:ln>
            <a:noFill/>
          </a:ln>
          <a:effectLst/>
          <a:sp3d/>
        </c:spPr>
        <c:dLbl>
          <c:idx val="0"/>
          <c:layout>
            <c:manualLayout>
              <c:x val="-6.6052906562501887E-2"/>
              <c:y val="0.2525013495653468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separator>/</c:separator>
          <c:extLst>
            <c:ext xmlns:c15="http://schemas.microsoft.com/office/drawing/2012/chart" uri="{CE6537A1-D6FC-4f65-9D91-7224C49458BB}"/>
          </c:extLst>
        </c:dLbl>
      </c:pivotFmt>
      <c:pivotFmt>
        <c:idx val="11"/>
        <c:spPr>
          <a:solidFill>
            <a:schemeClr val="accent2">
              <a:lumMod val="40000"/>
              <a:lumOff val="60000"/>
            </a:schemeClr>
          </a:solidFill>
          <a:ln>
            <a:noFill/>
          </a:ln>
          <a:effectLst/>
          <a:sp3d/>
        </c:spPr>
        <c:dLbl>
          <c:idx val="0"/>
          <c:layout>
            <c:manualLayout>
              <c:x val="-1.8978988941413456E-2"/>
              <c:y val="5.3205450382531839E-3"/>
            </c:manualLayout>
          </c:layout>
          <c:spPr>
            <a:solidFill>
              <a:sysClr val="windowText" lastClr="000000">
                <a:lumMod val="75000"/>
                <a:lumOff val="25000"/>
              </a:sysClr>
            </a:solidFill>
            <a:ln>
              <a:noFill/>
            </a:ln>
            <a:effectLst/>
          </c:spPr>
          <c:txPr>
            <a:bodyPr rot="0" spcFirstLastPara="1" vertOverflow="ellipsis" vert="horz" wrap="square" lIns="38100" tIns="19050" rIns="38100" bIns="19050" anchor="ctr" anchorCtr="0">
              <a:noAutofit/>
            </a:bodyPr>
            <a:lstStyle/>
            <a:p>
              <a:pPr algn="ctr">
                <a:defRPr lang="en-US"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c:separator>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20000"/>
              <a:lumOff val="80000"/>
            </a:schemeClr>
          </a:solidFill>
          <a:ln>
            <a:noFill/>
          </a:ln>
          <a:effectLst/>
          <a:sp3d/>
        </c:spPr>
        <c:dLbl>
          <c:idx val="0"/>
          <c:layout>
            <c:manualLayout>
              <c:x val="4.3471920298352423E-2"/>
              <c:y val="-4.898270694886543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separator>/</c:separator>
          <c:extLst>
            <c:ext xmlns:c15="http://schemas.microsoft.com/office/drawing/2012/chart" uri="{CE6537A1-D6FC-4f65-9D91-7224C49458BB}"/>
          </c:extLst>
        </c:dLbl>
      </c:pivotFmt>
      <c:pivotFmt>
        <c:idx val="13"/>
        <c:spPr>
          <a:solidFill>
            <a:schemeClr val="accent2">
              <a:lumMod val="50000"/>
            </a:schemeClr>
          </a:solidFill>
          <a:ln>
            <a:noFill/>
          </a:ln>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846408709734916E-2"/>
          <c:y val="0.14524208410118947"/>
          <c:w val="0.65339130271633405"/>
          <c:h val="0.7745276521285902"/>
        </c:manualLayout>
      </c:layout>
      <c:pie3DChart>
        <c:varyColors val="1"/>
        <c:ser>
          <c:idx val="0"/>
          <c:order val="0"/>
          <c:tx>
            <c:strRef>
              <c:f>'Business Visualization Business'!$C$31</c:f>
              <c:strCache>
                <c:ptCount val="1"/>
                <c:pt idx="0">
                  <c:v>Total</c:v>
                </c:pt>
              </c:strCache>
            </c:strRef>
          </c:tx>
          <c:spPr>
            <a:ln>
              <a:noFill/>
            </a:ln>
            <a:effectLst/>
          </c:spPr>
          <c:dPt>
            <c:idx val="0"/>
            <c:bubble3D val="0"/>
            <c:spPr>
              <a:solidFill>
                <a:schemeClr val="accent2">
                  <a:lumMod val="50000"/>
                </a:schemeClr>
              </a:solidFill>
              <a:ln>
                <a:noFill/>
              </a:ln>
              <a:effectLst/>
              <a:sp3d/>
            </c:spPr>
            <c:extLst>
              <c:ext xmlns:c16="http://schemas.microsoft.com/office/drawing/2014/chart" uri="{C3380CC4-5D6E-409C-BE32-E72D297353CC}">
                <c16:uniqueId val="{00000001-9D61-4FE3-8D40-4C773549D115}"/>
              </c:ext>
            </c:extLst>
          </c:dPt>
          <c:dPt>
            <c:idx val="1"/>
            <c:bubble3D val="0"/>
            <c:spPr>
              <a:solidFill>
                <a:schemeClr val="accent2">
                  <a:lumMod val="75000"/>
                </a:schemeClr>
              </a:solidFill>
              <a:ln>
                <a:noFill/>
              </a:ln>
              <a:effectLst/>
              <a:sp3d/>
            </c:spPr>
            <c:extLst>
              <c:ext xmlns:c16="http://schemas.microsoft.com/office/drawing/2014/chart" uri="{C3380CC4-5D6E-409C-BE32-E72D297353CC}">
                <c16:uniqueId val="{00000003-9D61-4FE3-8D40-4C773549D115}"/>
              </c:ext>
            </c:extLst>
          </c:dPt>
          <c:dPt>
            <c:idx val="2"/>
            <c:bubble3D val="0"/>
            <c:spPr>
              <a:solidFill>
                <a:schemeClr val="accent2">
                  <a:lumMod val="60000"/>
                  <a:lumOff val="40000"/>
                </a:schemeClr>
              </a:solidFill>
              <a:ln>
                <a:noFill/>
              </a:ln>
              <a:effectLst/>
              <a:sp3d/>
            </c:spPr>
            <c:extLst>
              <c:ext xmlns:c16="http://schemas.microsoft.com/office/drawing/2014/chart" uri="{C3380CC4-5D6E-409C-BE32-E72D297353CC}">
                <c16:uniqueId val="{00000005-9D61-4FE3-8D40-4C773549D115}"/>
              </c:ext>
            </c:extLst>
          </c:dPt>
          <c:dPt>
            <c:idx val="3"/>
            <c:bubble3D val="0"/>
            <c:spPr>
              <a:solidFill>
                <a:schemeClr val="accent2">
                  <a:lumMod val="40000"/>
                  <a:lumOff val="60000"/>
                </a:schemeClr>
              </a:solidFill>
              <a:ln>
                <a:noFill/>
              </a:ln>
              <a:effectLst/>
              <a:sp3d/>
            </c:spPr>
            <c:extLst>
              <c:ext xmlns:c16="http://schemas.microsoft.com/office/drawing/2014/chart" uri="{C3380CC4-5D6E-409C-BE32-E72D297353CC}">
                <c16:uniqueId val="{00000007-9D61-4FE3-8D40-4C773549D115}"/>
              </c:ext>
            </c:extLst>
          </c:dPt>
          <c:dPt>
            <c:idx val="4"/>
            <c:bubble3D val="0"/>
            <c:spPr>
              <a:solidFill>
                <a:schemeClr val="accent2">
                  <a:lumMod val="20000"/>
                  <a:lumOff val="80000"/>
                </a:schemeClr>
              </a:solidFill>
              <a:ln>
                <a:noFill/>
              </a:ln>
              <a:effectLst/>
              <a:sp3d/>
            </c:spPr>
            <c:extLst>
              <c:ext xmlns:c16="http://schemas.microsoft.com/office/drawing/2014/chart" uri="{C3380CC4-5D6E-409C-BE32-E72D297353CC}">
                <c16:uniqueId val="{00000009-9D61-4FE3-8D40-4C773549D115}"/>
              </c:ext>
            </c:extLst>
          </c:dPt>
          <c:dLbls>
            <c:dLbl>
              <c:idx val="0"/>
              <c:layout>
                <c:manualLayout>
                  <c:x val="-6.6052906562501887E-2"/>
                  <c:y val="0.25250134956534687"/>
                </c:manualLayout>
              </c:layout>
              <c:dLblPos val="bestFit"/>
              <c:showLegendKey val="0"/>
              <c:showVal val="1"/>
              <c:showCatName val="0"/>
              <c:showSerName val="0"/>
              <c:showPercent val="1"/>
              <c:showBubbleSize val="0"/>
              <c:separator>/</c:separator>
              <c:extLst>
                <c:ext xmlns:c15="http://schemas.microsoft.com/office/drawing/2012/chart" uri="{CE6537A1-D6FC-4f65-9D91-7224C49458BB}"/>
                <c:ext xmlns:c16="http://schemas.microsoft.com/office/drawing/2014/chart" uri="{C3380CC4-5D6E-409C-BE32-E72D297353CC}">
                  <c16:uniqueId val="{00000001-9D61-4FE3-8D40-4C773549D115}"/>
                </c:ext>
              </c:extLst>
            </c:dLbl>
            <c:dLbl>
              <c:idx val="1"/>
              <c:layout>
                <c:manualLayout>
                  <c:x val="1.3538602713860886E-2"/>
                  <c:y val="2.5268516967293875E-2"/>
                </c:manualLayout>
              </c:layout>
              <c:dLblPos val="bestFit"/>
              <c:showLegendKey val="0"/>
              <c:showVal val="1"/>
              <c:showCatName val="0"/>
              <c:showSerName val="0"/>
              <c:showPercent val="1"/>
              <c:showBubbleSize val="0"/>
              <c:separator>/</c:separator>
              <c:extLst>
                <c:ext xmlns:c15="http://schemas.microsoft.com/office/drawing/2012/chart" uri="{CE6537A1-D6FC-4f65-9D91-7224C49458BB}"/>
                <c:ext xmlns:c16="http://schemas.microsoft.com/office/drawing/2014/chart" uri="{C3380CC4-5D6E-409C-BE32-E72D297353CC}">
                  <c16:uniqueId val="{00000003-9D61-4FE3-8D40-4C773549D115}"/>
                </c:ext>
              </c:extLst>
            </c:dLbl>
            <c:dLbl>
              <c:idx val="2"/>
              <c:layout>
                <c:manualLayout>
                  <c:x val="-1.2687696203136187E-2"/>
                  <c:y val="4.3051134565625562E-3"/>
                </c:manualLayout>
              </c:layout>
              <c:dLblPos val="bestFit"/>
              <c:showLegendKey val="0"/>
              <c:showVal val="1"/>
              <c:showCatName val="0"/>
              <c:showSerName val="0"/>
              <c:showPercent val="1"/>
              <c:showBubbleSize val="0"/>
              <c:separator>/</c:separator>
              <c:extLst>
                <c:ext xmlns:c15="http://schemas.microsoft.com/office/drawing/2012/chart" uri="{CE6537A1-D6FC-4f65-9D91-7224C49458BB}"/>
                <c:ext xmlns:c16="http://schemas.microsoft.com/office/drawing/2014/chart" uri="{C3380CC4-5D6E-409C-BE32-E72D297353CC}">
                  <c16:uniqueId val="{00000005-9D61-4FE3-8D40-4C773549D115}"/>
                </c:ext>
              </c:extLst>
            </c:dLbl>
            <c:dLbl>
              <c:idx val="3"/>
              <c:layout>
                <c:manualLayout>
                  <c:x val="-1.8978988941413456E-2"/>
                  <c:y val="5.3205450382531839E-3"/>
                </c:manualLayout>
              </c:layout>
              <c:spPr>
                <a:solidFill>
                  <a:sysClr val="windowText" lastClr="000000">
                    <a:lumMod val="75000"/>
                    <a:lumOff val="25000"/>
                  </a:sysClr>
                </a:solidFill>
                <a:ln>
                  <a:noFill/>
                </a:ln>
                <a:effectLst/>
              </c:spPr>
              <c:txPr>
                <a:bodyPr rot="0" spcFirstLastPara="1" vertOverflow="ellipsis" vert="horz" wrap="square" lIns="38100" tIns="19050" rIns="38100" bIns="19050" anchor="ctr" anchorCtr="0">
                  <a:noAutofit/>
                </a:bodyPr>
                <a:lstStyle/>
                <a:p>
                  <a:pPr algn="ctr">
                    <a:defRPr lang="en-US"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c:separator>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7-9D61-4FE3-8D40-4C773549D115}"/>
                </c:ext>
              </c:extLst>
            </c:dLbl>
            <c:dLbl>
              <c:idx val="4"/>
              <c:layout>
                <c:manualLayout>
                  <c:x val="4.3471920298352423E-2"/>
                  <c:y val="-4.8982706948865432E-2"/>
                </c:manualLayout>
              </c:layout>
              <c:dLblPos val="bestFit"/>
              <c:showLegendKey val="0"/>
              <c:showVal val="1"/>
              <c:showCatName val="0"/>
              <c:showSerName val="0"/>
              <c:showPercent val="1"/>
              <c:showBubbleSize val="0"/>
              <c:separator>/</c:separator>
              <c:extLst>
                <c:ext xmlns:c15="http://schemas.microsoft.com/office/drawing/2012/chart" uri="{CE6537A1-D6FC-4f65-9D91-7224C49458BB}"/>
                <c:ext xmlns:c16="http://schemas.microsoft.com/office/drawing/2014/chart" uri="{C3380CC4-5D6E-409C-BE32-E72D297353CC}">
                  <c16:uniqueId val="{00000009-9D61-4FE3-8D40-4C773549D11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eparator>/</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'Business Visualization Business'!$B$32:$B$36</c:f>
              <c:strCache>
                <c:ptCount val="5"/>
                <c:pt idx="0">
                  <c:v>Exceptional</c:v>
                </c:pt>
                <c:pt idx="1">
                  <c:v>Above Average</c:v>
                </c:pt>
                <c:pt idx="2">
                  <c:v>Average</c:v>
                </c:pt>
                <c:pt idx="3">
                  <c:v>Poor</c:v>
                </c:pt>
                <c:pt idx="4">
                  <c:v>Very Poor</c:v>
                </c:pt>
              </c:strCache>
            </c:strRef>
          </c:cat>
          <c:val>
            <c:numRef>
              <c:f>'Business Visualization Business'!$C$32:$C$36</c:f>
              <c:numCache>
                <c:formatCode>"$"#,##0</c:formatCode>
                <c:ptCount val="5"/>
                <c:pt idx="0">
                  <c:v>398149.15346534655</c:v>
                </c:pt>
                <c:pt idx="1">
                  <c:v>183024.13366336634</c:v>
                </c:pt>
                <c:pt idx="2">
                  <c:v>92608.415929203533</c:v>
                </c:pt>
                <c:pt idx="3">
                  <c:v>60293.922580645158</c:v>
                </c:pt>
                <c:pt idx="4">
                  <c:v>37549.75</c:v>
                </c:pt>
              </c:numCache>
            </c:numRef>
          </c:val>
          <c:extLst>
            <c:ext xmlns:c16="http://schemas.microsoft.com/office/drawing/2014/chart" uri="{C3380CC4-5D6E-409C-BE32-E72D297353CC}">
              <c16:uniqueId val="{0000000A-9D61-4FE3-8D40-4C773549D115}"/>
            </c:ext>
          </c:extLst>
        </c:ser>
        <c:dLbls>
          <c:dLblPos val="ctr"/>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2027263974183275"/>
          <c:y val="0.21489827069488654"/>
          <c:w val="0.26348103700153425"/>
          <c:h val="0.57020299324286594"/>
        </c:manualLayout>
      </c:layout>
      <c:overlay val="0"/>
      <c:spPr>
        <a:noFill/>
        <a:ln>
          <a:noFill/>
        </a:ln>
        <a:effectLst/>
      </c:spPr>
      <c:txPr>
        <a:bodyPr rot="0" spcFirstLastPara="1" vertOverflow="ellipsis" vert="horz" wrap="square" anchor="ctr" anchorCtr="1"/>
        <a:lstStyle/>
        <a:p>
          <a:pPr>
            <a:defRPr lang="en-US" sz="1100" b="1" i="0" u="none" strike="noStrike" kern="1200" baseline="0">
              <a:solidFill>
                <a:schemeClr val="bg2">
                  <a:lumMod val="1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Dataset_ Analyzed.xlsx]Business Visualization Business!PivotTable24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'Business Visualization Business'!$C$3:$C$4</c:f>
              <c:strCache>
                <c:ptCount val="1"/>
                <c:pt idx="0">
                  <c:v>Other Countries</c:v>
                </c:pt>
              </c:strCache>
            </c:strRef>
          </c:tx>
          <c:spPr>
            <a:solidFill>
              <a:schemeClr val="accent1"/>
            </a:solidFill>
            <a:ln>
              <a:noFill/>
            </a:ln>
            <a:effectLst/>
          </c:spPr>
          <c:invertIfNegative val="0"/>
          <c:cat>
            <c:strRef>
              <c:f>'Business Visualization Business'!$B$5:$B$9</c:f>
              <c:strCache>
                <c:ptCount val="5"/>
                <c:pt idx="0">
                  <c:v>Finance</c:v>
                </c:pt>
                <c:pt idx="1">
                  <c:v>HR</c:v>
                </c:pt>
                <c:pt idx="2">
                  <c:v>IT</c:v>
                </c:pt>
                <c:pt idx="3">
                  <c:v>Procurement</c:v>
                </c:pt>
                <c:pt idx="4">
                  <c:v>Sales</c:v>
                </c:pt>
              </c:strCache>
            </c:strRef>
          </c:cat>
          <c:val>
            <c:numRef>
              <c:f>'Business Visualization Business'!$C$5:$C$9</c:f>
              <c:numCache>
                <c:formatCode>"$"0.00,,"M"</c:formatCode>
                <c:ptCount val="5"/>
                <c:pt idx="0">
                  <c:v>21807257</c:v>
                </c:pt>
                <c:pt idx="1">
                  <c:v>16927044</c:v>
                </c:pt>
                <c:pt idx="2">
                  <c:v>19072705</c:v>
                </c:pt>
                <c:pt idx="3">
                  <c:v>16041482</c:v>
                </c:pt>
                <c:pt idx="4">
                  <c:v>18645801</c:v>
                </c:pt>
              </c:numCache>
            </c:numRef>
          </c:val>
          <c:extLst>
            <c:ext xmlns:c16="http://schemas.microsoft.com/office/drawing/2014/chart" uri="{C3380CC4-5D6E-409C-BE32-E72D297353CC}">
              <c16:uniqueId val="{00000000-8A56-4C15-BD4D-6B1F6BB7E335}"/>
            </c:ext>
          </c:extLst>
        </c:ser>
        <c:ser>
          <c:idx val="1"/>
          <c:order val="1"/>
          <c:tx>
            <c:strRef>
              <c:f>'Business Visualization Business'!$D$3:$D$4</c:f>
              <c:strCache>
                <c:ptCount val="1"/>
                <c:pt idx="0">
                  <c:v>USA</c:v>
                </c:pt>
              </c:strCache>
            </c:strRef>
          </c:tx>
          <c:spPr>
            <a:solidFill>
              <a:schemeClr val="accent2"/>
            </a:solidFill>
            <a:ln>
              <a:noFill/>
            </a:ln>
            <a:effectLst/>
          </c:spPr>
          <c:invertIfNegative val="0"/>
          <c:cat>
            <c:strRef>
              <c:f>'Business Visualization Business'!$B$5:$B$9</c:f>
              <c:strCache>
                <c:ptCount val="5"/>
                <c:pt idx="0">
                  <c:v>Finance</c:v>
                </c:pt>
                <c:pt idx="1">
                  <c:v>HR</c:v>
                </c:pt>
                <c:pt idx="2">
                  <c:v>IT</c:v>
                </c:pt>
                <c:pt idx="3">
                  <c:v>Procurement</c:v>
                </c:pt>
                <c:pt idx="4">
                  <c:v>Sales</c:v>
                </c:pt>
              </c:strCache>
            </c:strRef>
          </c:cat>
          <c:val>
            <c:numRef>
              <c:f>'Business Visualization Business'!$D$5:$D$9</c:f>
              <c:numCache>
                <c:formatCode>"$"0.00,,"M"</c:formatCode>
                <c:ptCount val="5"/>
                <c:pt idx="0">
                  <c:v>15526969</c:v>
                </c:pt>
                <c:pt idx="1">
                  <c:v>12126674</c:v>
                </c:pt>
                <c:pt idx="2">
                  <c:v>13826094</c:v>
                </c:pt>
                <c:pt idx="3">
                  <c:v>12745101</c:v>
                </c:pt>
                <c:pt idx="4">
                  <c:v>16674653</c:v>
                </c:pt>
              </c:numCache>
            </c:numRef>
          </c:val>
          <c:extLst>
            <c:ext xmlns:c16="http://schemas.microsoft.com/office/drawing/2014/chart" uri="{C3380CC4-5D6E-409C-BE32-E72D297353CC}">
              <c16:uniqueId val="{00000007-F9EA-491A-9395-0F99DE86502D}"/>
            </c:ext>
          </c:extLst>
        </c:ser>
        <c:dLbls>
          <c:showLegendKey val="0"/>
          <c:showVal val="0"/>
          <c:showCatName val="0"/>
          <c:showSerName val="0"/>
          <c:showPercent val="0"/>
          <c:showBubbleSize val="0"/>
        </c:dLbls>
        <c:gapWidth val="219"/>
        <c:overlap val="-27"/>
        <c:axId val="1535126896"/>
        <c:axId val="1535115856"/>
      </c:barChart>
      <c:catAx>
        <c:axId val="153512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115856"/>
        <c:crosses val="autoZero"/>
        <c:auto val="1"/>
        <c:lblAlgn val="ctr"/>
        <c:lblOffset val="100"/>
        <c:noMultiLvlLbl val="0"/>
      </c:catAx>
      <c:valAx>
        <c:axId val="1535115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12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Dataset_ Analyzed.xlsx]Business Visualization Business!PivotTable28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'Business Visualization Business'!$C$18</c:f>
              <c:strCache>
                <c:ptCount val="1"/>
                <c:pt idx="0">
                  <c:v>Total</c:v>
                </c:pt>
              </c:strCache>
            </c:strRef>
          </c:tx>
          <c:spPr>
            <a:solidFill>
              <a:schemeClr val="accent1"/>
            </a:solidFill>
            <a:ln>
              <a:noFill/>
            </a:ln>
            <a:effectLst/>
          </c:spPr>
          <c:invertIfNegative val="0"/>
          <c:cat>
            <c:strRef>
              <c:f>'Business Visualization Business'!$B$19:$B$23</c:f>
              <c:strCache>
                <c:ptCount val="5"/>
                <c:pt idx="0">
                  <c:v>Finance</c:v>
                </c:pt>
                <c:pt idx="1">
                  <c:v>IT</c:v>
                </c:pt>
                <c:pt idx="2">
                  <c:v>Sales</c:v>
                </c:pt>
                <c:pt idx="3">
                  <c:v>Procurement</c:v>
                </c:pt>
                <c:pt idx="4">
                  <c:v>HR</c:v>
                </c:pt>
              </c:strCache>
            </c:strRef>
          </c:cat>
          <c:val>
            <c:numRef>
              <c:f>'Business Visualization Business'!$C$19:$C$23</c:f>
              <c:numCache>
                <c:formatCode>General</c:formatCode>
                <c:ptCount val="5"/>
                <c:pt idx="0">
                  <c:v>237</c:v>
                </c:pt>
                <c:pt idx="1">
                  <c:v>216</c:v>
                </c:pt>
                <c:pt idx="2">
                  <c:v>214</c:v>
                </c:pt>
                <c:pt idx="3">
                  <c:v>196</c:v>
                </c:pt>
                <c:pt idx="4">
                  <c:v>175</c:v>
                </c:pt>
              </c:numCache>
            </c:numRef>
          </c:val>
          <c:extLst>
            <c:ext xmlns:c16="http://schemas.microsoft.com/office/drawing/2014/chart" uri="{C3380CC4-5D6E-409C-BE32-E72D297353CC}">
              <c16:uniqueId val="{00000000-0427-4C32-AE87-73E6EA417E9D}"/>
            </c:ext>
          </c:extLst>
        </c:ser>
        <c:dLbls>
          <c:showLegendKey val="0"/>
          <c:showVal val="0"/>
          <c:showCatName val="0"/>
          <c:showSerName val="0"/>
          <c:showPercent val="0"/>
          <c:showBubbleSize val="0"/>
        </c:dLbls>
        <c:gapWidth val="182"/>
        <c:axId val="1387218512"/>
        <c:axId val="1387217072"/>
      </c:barChart>
      <c:catAx>
        <c:axId val="1387218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217072"/>
        <c:crosses val="autoZero"/>
        <c:auto val="1"/>
        <c:lblAlgn val="ctr"/>
        <c:lblOffset val="100"/>
        <c:noMultiLvlLbl val="0"/>
      </c:catAx>
      <c:valAx>
        <c:axId val="138721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21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Dataset_ Analyzed.xlsx]Business Visualization Business!PivotTable18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'Business Visualization Business'!$C$31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EDC-4ABA-88BD-1A471F6445B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EDC-4ABA-88BD-1A471F6445B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EDC-4ABA-88BD-1A471F6445B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EDC-4ABA-88BD-1A471F6445B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EDC-4ABA-88BD-1A471F6445BE}"/>
              </c:ext>
            </c:extLst>
          </c:dPt>
          <c:cat>
            <c:strRef>
              <c:f>'Business Visualization Business'!$B$32:$B$36</c:f>
              <c:strCache>
                <c:ptCount val="5"/>
                <c:pt idx="0">
                  <c:v>Exceptional</c:v>
                </c:pt>
                <c:pt idx="1">
                  <c:v>Above Average</c:v>
                </c:pt>
                <c:pt idx="2">
                  <c:v>Average</c:v>
                </c:pt>
                <c:pt idx="3">
                  <c:v>Poor</c:v>
                </c:pt>
                <c:pt idx="4">
                  <c:v>Very Poor</c:v>
                </c:pt>
              </c:strCache>
            </c:strRef>
          </c:cat>
          <c:val>
            <c:numRef>
              <c:f>'Business Visualization Business'!$C$32:$C$36</c:f>
              <c:numCache>
                <c:formatCode>"$"#,##0</c:formatCode>
                <c:ptCount val="5"/>
                <c:pt idx="0">
                  <c:v>398149.15346534655</c:v>
                </c:pt>
                <c:pt idx="1">
                  <c:v>183024.13366336634</c:v>
                </c:pt>
                <c:pt idx="2">
                  <c:v>92608.415929203533</c:v>
                </c:pt>
                <c:pt idx="3">
                  <c:v>60293.922580645158</c:v>
                </c:pt>
                <c:pt idx="4">
                  <c:v>37549.75</c:v>
                </c:pt>
              </c:numCache>
            </c:numRef>
          </c:val>
          <c:extLst>
            <c:ext xmlns:c16="http://schemas.microsoft.com/office/drawing/2014/chart" uri="{C3380CC4-5D6E-409C-BE32-E72D297353CC}">
              <c16:uniqueId val="{00000000-D038-4FA2-9E49-9BF07297F41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Dataset_ Analyzed.xlsx]Business Visualization Business!PivotTable20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'Business Visualization Business'!$C$44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'Business Visualization Business'!$B$45:$B$137</c:f>
              <c:multiLvlStrCache>
                <c:ptCount val="8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pt idx="78">
                    <c:v>Jul</c:v>
                  </c:pt>
                  <c:pt idx="79">
                    <c:v>Aug</c:v>
                  </c:pt>
                  <c:pt idx="80">
                    <c:v>Sep</c:v>
                  </c:pt>
                  <c:pt idx="81">
                    <c:v>Oct</c:v>
                  </c:pt>
                  <c:pt idx="82">
                    <c:v>Nov</c:v>
                  </c:pt>
                  <c:pt idx="83">
                    <c:v>Jan</c:v>
                  </c:pt>
                </c:lvl>
                <c:lvl>
                  <c:pt idx="0">
                    <c:v>2018</c:v>
                  </c:pt>
                  <c:pt idx="12">
                    <c:v>2019</c:v>
                  </c:pt>
                  <c:pt idx="24">
                    <c:v>2020</c:v>
                  </c:pt>
                  <c:pt idx="36">
                    <c:v>2021</c:v>
                  </c:pt>
                  <c:pt idx="48">
                    <c:v>2022</c:v>
                  </c:pt>
                  <c:pt idx="60">
                    <c:v>2023</c:v>
                  </c:pt>
                  <c:pt idx="72">
                    <c:v>2024</c:v>
                  </c:pt>
                  <c:pt idx="83">
                    <c:v>2025</c:v>
                  </c:pt>
                </c:lvl>
              </c:multiLvlStrCache>
            </c:multiLvlStrRef>
          </c:cat>
          <c:val>
            <c:numRef>
              <c:f>'Business Visualization Business'!$C$45:$C$137</c:f>
              <c:numCache>
                <c:formatCode>General</c:formatCode>
                <c:ptCount val="84"/>
                <c:pt idx="0">
                  <c:v>6</c:v>
                </c:pt>
                <c:pt idx="1">
                  <c:v>10</c:v>
                </c:pt>
                <c:pt idx="2">
                  <c:v>14</c:v>
                </c:pt>
                <c:pt idx="3">
                  <c:v>10</c:v>
                </c:pt>
                <c:pt idx="4">
                  <c:v>9</c:v>
                </c:pt>
                <c:pt idx="5">
                  <c:v>4</c:v>
                </c:pt>
                <c:pt idx="6">
                  <c:v>10</c:v>
                </c:pt>
                <c:pt idx="7">
                  <c:v>11</c:v>
                </c:pt>
                <c:pt idx="8">
                  <c:v>8</c:v>
                </c:pt>
                <c:pt idx="9">
                  <c:v>3</c:v>
                </c:pt>
                <c:pt idx="10">
                  <c:v>10</c:v>
                </c:pt>
                <c:pt idx="11">
                  <c:v>9</c:v>
                </c:pt>
                <c:pt idx="12">
                  <c:v>8</c:v>
                </c:pt>
                <c:pt idx="13">
                  <c:v>6</c:v>
                </c:pt>
                <c:pt idx="14">
                  <c:v>12</c:v>
                </c:pt>
                <c:pt idx="15">
                  <c:v>9</c:v>
                </c:pt>
                <c:pt idx="16">
                  <c:v>11</c:v>
                </c:pt>
                <c:pt idx="17">
                  <c:v>6</c:v>
                </c:pt>
                <c:pt idx="18">
                  <c:v>8</c:v>
                </c:pt>
                <c:pt idx="19">
                  <c:v>10</c:v>
                </c:pt>
                <c:pt idx="20">
                  <c:v>9</c:v>
                </c:pt>
                <c:pt idx="21">
                  <c:v>5</c:v>
                </c:pt>
                <c:pt idx="22">
                  <c:v>7</c:v>
                </c:pt>
                <c:pt idx="23">
                  <c:v>6</c:v>
                </c:pt>
                <c:pt idx="24">
                  <c:v>12</c:v>
                </c:pt>
                <c:pt idx="25">
                  <c:v>14</c:v>
                </c:pt>
                <c:pt idx="26">
                  <c:v>7</c:v>
                </c:pt>
                <c:pt idx="27">
                  <c:v>9</c:v>
                </c:pt>
                <c:pt idx="28">
                  <c:v>9</c:v>
                </c:pt>
                <c:pt idx="29">
                  <c:v>8</c:v>
                </c:pt>
                <c:pt idx="30">
                  <c:v>12</c:v>
                </c:pt>
                <c:pt idx="31">
                  <c:v>17</c:v>
                </c:pt>
                <c:pt idx="32">
                  <c:v>14</c:v>
                </c:pt>
                <c:pt idx="33">
                  <c:v>26</c:v>
                </c:pt>
                <c:pt idx="34">
                  <c:v>18</c:v>
                </c:pt>
                <c:pt idx="35">
                  <c:v>19</c:v>
                </c:pt>
                <c:pt idx="36">
                  <c:v>14</c:v>
                </c:pt>
                <c:pt idx="37">
                  <c:v>18</c:v>
                </c:pt>
                <c:pt idx="38">
                  <c:v>20</c:v>
                </c:pt>
                <c:pt idx="39">
                  <c:v>23</c:v>
                </c:pt>
                <c:pt idx="40">
                  <c:v>22</c:v>
                </c:pt>
                <c:pt idx="41">
                  <c:v>15</c:v>
                </c:pt>
                <c:pt idx="42">
                  <c:v>24</c:v>
                </c:pt>
                <c:pt idx="43">
                  <c:v>16</c:v>
                </c:pt>
                <c:pt idx="44">
                  <c:v>20</c:v>
                </c:pt>
                <c:pt idx="45">
                  <c:v>11</c:v>
                </c:pt>
                <c:pt idx="46">
                  <c:v>11</c:v>
                </c:pt>
                <c:pt idx="47">
                  <c:v>28</c:v>
                </c:pt>
                <c:pt idx="48">
                  <c:v>13</c:v>
                </c:pt>
                <c:pt idx="49">
                  <c:v>31</c:v>
                </c:pt>
                <c:pt idx="50">
                  <c:v>17</c:v>
                </c:pt>
                <c:pt idx="51">
                  <c:v>16</c:v>
                </c:pt>
                <c:pt idx="52">
                  <c:v>27</c:v>
                </c:pt>
                <c:pt idx="53">
                  <c:v>27</c:v>
                </c:pt>
                <c:pt idx="54">
                  <c:v>19</c:v>
                </c:pt>
                <c:pt idx="55">
                  <c:v>14</c:v>
                </c:pt>
                <c:pt idx="56">
                  <c:v>14</c:v>
                </c:pt>
                <c:pt idx="57">
                  <c:v>13</c:v>
                </c:pt>
                <c:pt idx="58">
                  <c:v>10</c:v>
                </c:pt>
                <c:pt idx="59">
                  <c:v>11</c:v>
                </c:pt>
                <c:pt idx="60">
                  <c:v>9</c:v>
                </c:pt>
                <c:pt idx="61">
                  <c:v>14</c:v>
                </c:pt>
                <c:pt idx="62">
                  <c:v>12</c:v>
                </c:pt>
                <c:pt idx="63">
                  <c:v>14</c:v>
                </c:pt>
                <c:pt idx="64">
                  <c:v>8</c:v>
                </c:pt>
                <c:pt idx="65">
                  <c:v>7</c:v>
                </c:pt>
                <c:pt idx="66">
                  <c:v>11</c:v>
                </c:pt>
                <c:pt idx="67">
                  <c:v>5</c:v>
                </c:pt>
                <c:pt idx="68">
                  <c:v>10</c:v>
                </c:pt>
                <c:pt idx="69">
                  <c:v>12</c:v>
                </c:pt>
                <c:pt idx="70">
                  <c:v>9</c:v>
                </c:pt>
                <c:pt idx="71">
                  <c:v>7</c:v>
                </c:pt>
                <c:pt idx="72">
                  <c:v>9</c:v>
                </c:pt>
                <c:pt idx="73">
                  <c:v>13</c:v>
                </c:pt>
                <c:pt idx="74">
                  <c:v>13</c:v>
                </c:pt>
                <c:pt idx="75">
                  <c:v>8</c:v>
                </c:pt>
                <c:pt idx="76">
                  <c:v>9</c:v>
                </c:pt>
                <c:pt idx="77">
                  <c:v>11</c:v>
                </c:pt>
                <c:pt idx="78">
                  <c:v>10</c:v>
                </c:pt>
                <c:pt idx="79">
                  <c:v>16</c:v>
                </c:pt>
                <c:pt idx="80">
                  <c:v>9</c:v>
                </c:pt>
                <c:pt idx="81">
                  <c:v>15</c:v>
                </c:pt>
                <c:pt idx="82">
                  <c:v>5</c:v>
                </c:pt>
                <c:pt idx="83">
                  <c:v>2</c:v>
                </c:pt>
              </c:numCache>
            </c:numRef>
          </c:val>
          <c:smooth val="0"/>
          <c:extLst>
            <c:ext xmlns:c16="http://schemas.microsoft.com/office/drawing/2014/chart" uri="{C3380CC4-5D6E-409C-BE32-E72D297353CC}">
              <c16:uniqueId val="{00000000-C83A-4145-B8BF-06435D94C251}"/>
            </c:ext>
          </c:extLst>
        </c:ser>
        <c:dLbls>
          <c:showLegendKey val="0"/>
          <c:showVal val="0"/>
          <c:showCatName val="0"/>
          <c:showSerName val="0"/>
          <c:showPercent val="0"/>
          <c:showBubbleSize val="0"/>
        </c:dLbls>
        <c:marker val="1"/>
        <c:smooth val="0"/>
        <c:axId val="1355657599"/>
        <c:axId val="1355666719"/>
      </c:lineChart>
      <c:catAx>
        <c:axId val="135565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666719"/>
        <c:crosses val="autoZero"/>
        <c:auto val="1"/>
        <c:lblAlgn val="ctr"/>
        <c:lblOffset val="100"/>
        <c:noMultiLvlLbl val="0"/>
      </c:catAx>
      <c:valAx>
        <c:axId val="135566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65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'Business Visualization Business'!$Q$45</c:f>
              <c:strCache>
                <c:ptCount val="1"/>
                <c:pt idx="0">
                  <c:v>Running Total</c:v>
                </c:pt>
              </c:strCache>
            </c:strRef>
          </c:tx>
          <c:spPr>
            <a:ln w="28575" cap="rnd">
              <a:solidFill>
                <a:schemeClr val="accent1"/>
              </a:solidFill>
              <a:round/>
            </a:ln>
            <a:effectLst/>
          </c:spPr>
          <c:marker>
            <c:symbol val="none"/>
          </c:marker>
          <c:cat>
            <c:numRef>
              <c:f>'Business Visualization Business'!$O$46:$O$131</c:f>
              <c:numCache>
                <c:formatCode>mmm\-yyyy</c:formatCode>
                <c:ptCount val="86"/>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numCache>
            </c:numRef>
          </c:cat>
          <c:val>
            <c:numRef>
              <c:f>'Business Visualization Business'!$Q$46:$Q$131</c:f>
              <c:numCache>
                <c:formatCode>General</c:formatCode>
                <c:ptCount val="86"/>
                <c:pt idx="0">
                  <c:v>6</c:v>
                </c:pt>
                <c:pt idx="1">
                  <c:v>16</c:v>
                </c:pt>
                <c:pt idx="2">
                  <c:v>30</c:v>
                </c:pt>
                <c:pt idx="3">
                  <c:v>40</c:v>
                </c:pt>
                <c:pt idx="4">
                  <c:v>49</c:v>
                </c:pt>
                <c:pt idx="5">
                  <c:v>53</c:v>
                </c:pt>
                <c:pt idx="6">
                  <c:v>63</c:v>
                </c:pt>
                <c:pt idx="7">
                  <c:v>74</c:v>
                </c:pt>
                <c:pt idx="8">
                  <c:v>82</c:v>
                </c:pt>
                <c:pt idx="9">
                  <c:v>85</c:v>
                </c:pt>
                <c:pt idx="10">
                  <c:v>95</c:v>
                </c:pt>
                <c:pt idx="11">
                  <c:v>104</c:v>
                </c:pt>
                <c:pt idx="12">
                  <c:v>112</c:v>
                </c:pt>
                <c:pt idx="13">
                  <c:v>118</c:v>
                </c:pt>
                <c:pt idx="14">
                  <c:v>130</c:v>
                </c:pt>
                <c:pt idx="15">
                  <c:v>139</c:v>
                </c:pt>
                <c:pt idx="16">
                  <c:v>150</c:v>
                </c:pt>
                <c:pt idx="17">
                  <c:v>156</c:v>
                </c:pt>
                <c:pt idx="18">
                  <c:v>164</c:v>
                </c:pt>
                <c:pt idx="19">
                  <c:v>174</c:v>
                </c:pt>
                <c:pt idx="20">
                  <c:v>183</c:v>
                </c:pt>
                <c:pt idx="21">
                  <c:v>188</c:v>
                </c:pt>
                <c:pt idx="22">
                  <c:v>195</c:v>
                </c:pt>
                <c:pt idx="23">
                  <c:v>201</c:v>
                </c:pt>
                <c:pt idx="24">
                  <c:v>213</c:v>
                </c:pt>
                <c:pt idx="25">
                  <c:v>227</c:v>
                </c:pt>
                <c:pt idx="26">
                  <c:v>234</c:v>
                </c:pt>
                <c:pt idx="27">
                  <c:v>243</c:v>
                </c:pt>
                <c:pt idx="28">
                  <c:v>252</c:v>
                </c:pt>
                <c:pt idx="29">
                  <c:v>260</c:v>
                </c:pt>
                <c:pt idx="30">
                  <c:v>272</c:v>
                </c:pt>
                <c:pt idx="31">
                  <c:v>289</c:v>
                </c:pt>
                <c:pt idx="32">
                  <c:v>303</c:v>
                </c:pt>
                <c:pt idx="33">
                  <c:v>329</c:v>
                </c:pt>
                <c:pt idx="34">
                  <c:v>347</c:v>
                </c:pt>
                <c:pt idx="35">
                  <c:v>366</c:v>
                </c:pt>
                <c:pt idx="36">
                  <c:v>380</c:v>
                </c:pt>
                <c:pt idx="37">
                  <c:v>398</c:v>
                </c:pt>
                <c:pt idx="38">
                  <c:v>418</c:v>
                </c:pt>
                <c:pt idx="39">
                  <c:v>441</c:v>
                </c:pt>
                <c:pt idx="40">
                  <c:v>463</c:v>
                </c:pt>
                <c:pt idx="41">
                  <c:v>478</c:v>
                </c:pt>
                <c:pt idx="42">
                  <c:v>502</c:v>
                </c:pt>
                <c:pt idx="43">
                  <c:v>518</c:v>
                </c:pt>
                <c:pt idx="44">
                  <c:v>538</c:v>
                </c:pt>
                <c:pt idx="45">
                  <c:v>549</c:v>
                </c:pt>
                <c:pt idx="46">
                  <c:v>560</c:v>
                </c:pt>
                <c:pt idx="47">
                  <c:v>588</c:v>
                </c:pt>
                <c:pt idx="48">
                  <c:v>601</c:v>
                </c:pt>
                <c:pt idx="49">
                  <c:v>632</c:v>
                </c:pt>
                <c:pt idx="50">
                  <c:v>649</c:v>
                </c:pt>
                <c:pt idx="51">
                  <c:v>665</c:v>
                </c:pt>
                <c:pt idx="52">
                  <c:v>692</c:v>
                </c:pt>
                <c:pt idx="53">
                  <c:v>719</c:v>
                </c:pt>
                <c:pt idx="54">
                  <c:v>738</c:v>
                </c:pt>
                <c:pt idx="55">
                  <c:v>752</c:v>
                </c:pt>
                <c:pt idx="56">
                  <c:v>766</c:v>
                </c:pt>
                <c:pt idx="57">
                  <c:v>779</c:v>
                </c:pt>
                <c:pt idx="58">
                  <c:v>789</c:v>
                </c:pt>
                <c:pt idx="59">
                  <c:v>800</c:v>
                </c:pt>
                <c:pt idx="60">
                  <c:v>809</c:v>
                </c:pt>
                <c:pt idx="61">
                  <c:v>823</c:v>
                </c:pt>
                <c:pt idx="62">
                  <c:v>835</c:v>
                </c:pt>
                <c:pt idx="63">
                  <c:v>849</c:v>
                </c:pt>
                <c:pt idx="64">
                  <c:v>857</c:v>
                </c:pt>
                <c:pt idx="65">
                  <c:v>864</c:v>
                </c:pt>
                <c:pt idx="66">
                  <c:v>875</c:v>
                </c:pt>
                <c:pt idx="67">
                  <c:v>880</c:v>
                </c:pt>
                <c:pt idx="68">
                  <c:v>890</c:v>
                </c:pt>
                <c:pt idx="69">
                  <c:v>902</c:v>
                </c:pt>
                <c:pt idx="70">
                  <c:v>911</c:v>
                </c:pt>
                <c:pt idx="71">
                  <c:v>918</c:v>
                </c:pt>
                <c:pt idx="72">
                  <c:v>927</c:v>
                </c:pt>
                <c:pt idx="73">
                  <c:v>940</c:v>
                </c:pt>
                <c:pt idx="74">
                  <c:v>953</c:v>
                </c:pt>
                <c:pt idx="75">
                  <c:v>961</c:v>
                </c:pt>
                <c:pt idx="76">
                  <c:v>970</c:v>
                </c:pt>
                <c:pt idx="77">
                  <c:v>981</c:v>
                </c:pt>
                <c:pt idx="78">
                  <c:v>991</c:v>
                </c:pt>
                <c:pt idx="79">
                  <c:v>1007</c:v>
                </c:pt>
                <c:pt idx="80">
                  <c:v>1016</c:v>
                </c:pt>
                <c:pt idx="81">
                  <c:v>1031</c:v>
                </c:pt>
                <c:pt idx="82">
                  <c:v>1036</c:v>
                </c:pt>
                <c:pt idx="83">
                  <c:v>1036</c:v>
                </c:pt>
                <c:pt idx="84">
                  <c:v>1038</c:v>
                </c:pt>
                <c:pt idx="85">
                  <c:v>1038</c:v>
                </c:pt>
              </c:numCache>
            </c:numRef>
          </c:val>
          <c:smooth val="0"/>
          <c:extLst>
            <c:ext xmlns:c16="http://schemas.microsoft.com/office/drawing/2014/chart" uri="{C3380CC4-5D6E-409C-BE32-E72D297353CC}">
              <c16:uniqueId val="{00000000-54C1-4116-A754-EC78F27E78EA}"/>
            </c:ext>
          </c:extLst>
        </c:ser>
        <c:dLbls>
          <c:showLegendKey val="0"/>
          <c:showVal val="0"/>
          <c:showCatName val="0"/>
          <c:showSerName val="0"/>
          <c:showPercent val="0"/>
          <c:showBubbleSize val="0"/>
        </c:dLbls>
        <c:smooth val="0"/>
        <c:axId val="1355668159"/>
        <c:axId val="1355661439"/>
      </c:lineChart>
      <c:dateAx>
        <c:axId val="1355668159"/>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661439"/>
        <c:crosses val="autoZero"/>
        <c:auto val="1"/>
        <c:lblOffset val="100"/>
        <c:baseTimeUnit val="months"/>
      </c:dateAx>
      <c:valAx>
        <c:axId val="135566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6681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111125</xdr:colOff>
      <xdr:row>1</xdr:row>
      <xdr:rowOff>0</xdr:rowOff>
    </xdr:from>
    <xdr:to>
      <xdr:col>33</xdr:col>
      <xdr:colOff>259588</xdr:colOff>
      <xdr:row>45</xdr:row>
      <xdr:rowOff>126999</xdr:rowOff>
    </xdr:to>
    <xdr:sp macro="" textlink="">
      <xdr:nvSpPr>
        <xdr:cNvPr id="95" name="Rectangle: Rounded Corners 94">
          <a:extLst>
            <a:ext uri="{FF2B5EF4-FFF2-40B4-BE49-F238E27FC236}">
              <a16:creationId xmlns:a16="http://schemas.microsoft.com/office/drawing/2014/main" id="{68D062C8-A35A-4416-B689-B94CC913A1B0}"/>
            </a:ext>
          </a:extLst>
        </xdr:cNvPr>
        <xdr:cNvSpPr/>
      </xdr:nvSpPr>
      <xdr:spPr>
        <a:xfrm>
          <a:off x="1317625" y="190500"/>
          <a:ext cx="18849213" cy="8508999"/>
        </a:xfrm>
        <a:prstGeom prst="roundRect">
          <a:avLst>
            <a:gd name="adj" fmla="val 808"/>
          </a:avLst>
        </a:prstGeom>
        <a:noFill/>
        <a:ln>
          <a:solidFill>
            <a:schemeClr val="accent1">
              <a:shade val="1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11</xdr:col>
      <xdr:colOff>169481</xdr:colOff>
      <xdr:row>1</xdr:row>
      <xdr:rowOff>31750</xdr:rowOff>
    </xdr:from>
    <xdr:to>
      <xdr:col>24</xdr:col>
      <xdr:colOff>201231</xdr:colOff>
      <xdr:row>4</xdr:row>
      <xdr:rowOff>47625</xdr:rowOff>
    </xdr:to>
    <xdr:sp macro="" textlink="">
      <xdr:nvSpPr>
        <xdr:cNvPr id="198" name="TextBox 197">
          <a:extLst>
            <a:ext uri="{FF2B5EF4-FFF2-40B4-BE49-F238E27FC236}">
              <a16:creationId xmlns:a16="http://schemas.microsoft.com/office/drawing/2014/main" id="{1E09FEAC-C596-43AA-B097-16726D765FED}"/>
            </a:ext>
          </a:extLst>
        </xdr:cNvPr>
        <xdr:cNvSpPr txBox="1"/>
      </xdr:nvSpPr>
      <xdr:spPr>
        <a:xfrm>
          <a:off x="6805231" y="222250"/>
          <a:ext cx="7874000" cy="587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kern="1200">
              <a:latin typeface="Segoe UI Black" panose="020B0A02040204020203" pitchFamily="34" charset="0"/>
              <a:ea typeface="Segoe UI Black" panose="020B0A02040204020203" pitchFamily="34" charset="0"/>
            </a:rPr>
            <a:t>Report Dashboard</a:t>
          </a:r>
        </a:p>
      </xdr:txBody>
    </xdr:sp>
    <xdr:clientData/>
  </xdr:twoCellAnchor>
  <xdr:twoCellAnchor>
    <xdr:from>
      <xdr:col>8</xdr:col>
      <xdr:colOff>215900</xdr:colOff>
      <xdr:row>4</xdr:row>
      <xdr:rowOff>81645</xdr:rowOff>
    </xdr:from>
    <xdr:to>
      <xdr:col>33</xdr:col>
      <xdr:colOff>96838</xdr:colOff>
      <xdr:row>12</xdr:row>
      <xdr:rowOff>112125</xdr:rowOff>
    </xdr:to>
    <xdr:grpSp>
      <xdr:nvGrpSpPr>
        <xdr:cNvPr id="447" name="Group 446">
          <a:extLst>
            <a:ext uri="{FF2B5EF4-FFF2-40B4-BE49-F238E27FC236}">
              <a16:creationId xmlns:a16="http://schemas.microsoft.com/office/drawing/2014/main" id="{3CE59CEB-23DE-736A-15FA-DF611BFA0E1A}"/>
            </a:ext>
          </a:extLst>
        </xdr:cNvPr>
        <xdr:cNvGrpSpPr/>
      </xdr:nvGrpSpPr>
      <xdr:grpSpPr>
        <a:xfrm>
          <a:off x="5041900" y="843645"/>
          <a:ext cx="14962188" cy="1554480"/>
          <a:chOff x="4930321" y="1524000"/>
          <a:chExt cx="15179903" cy="1554480"/>
        </a:xfrm>
      </xdr:grpSpPr>
      <xdr:sp macro="" textlink="">
        <xdr:nvSpPr>
          <xdr:cNvPr id="347" name="Rectangle: Rounded Corners 346">
            <a:extLst>
              <a:ext uri="{FF2B5EF4-FFF2-40B4-BE49-F238E27FC236}">
                <a16:creationId xmlns:a16="http://schemas.microsoft.com/office/drawing/2014/main" id="{7993E87B-B780-E837-BD00-86D7E3A56C66}"/>
              </a:ext>
            </a:extLst>
          </xdr:cNvPr>
          <xdr:cNvSpPr/>
        </xdr:nvSpPr>
        <xdr:spPr>
          <a:xfrm>
            <a:off x="4930321" y="1524000"/>
            <a:ext cx="15179903" cy="1554480"/>
          </a:xfrm>
          <a:prstGeom prst="roundRect">
            <a:avLst>
              <a:gd name="adj" fmla="val 808"/>
            </a:avLst>
          </a:prstGeom>
          <a:solidFill>
            <a:schemeClr val="accent6">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nvGrpSpPr>
          <xdr:cNvPr id="440" name="Group 439">
            <a:extLst>
              <a:ext uri="{FF2B5EF4-FFF2-40B4-BE49-F238E27FC236}">
                <a16:creationId xmlns:a16="http://schemas.microsoft.com/office/drawing/2014/main" id="{935ED348-A7D6-0351-9BE7-39B82E8E988B}"/>
              </a:ext>
            </a:extLst>
          </xdr:cNvPr>
          <xdr:cNvGrpSpPr/>
        </xdr:nvGrpSpPr>
        <xdr:grpSpPr>
          <a:xfrm>
            <a:off x="5073647" y="1844040"/>
            <a:ext cx="1855411" cy="914400"/>
            <a:chOff x="5073647" y="1909442"/>
            <a:chExt cx="1855411" cy="914400"/>
          </a:xfrm>
        </xdr:grpSpPr>
        <xdr:sp macro="" textlink="">
          <xdr:nvSpPr>
            <xdr:cNvPr id="365" name="Rectangle: Diagonal Corners Rounded 364">
              <a:extLst>
                <a:ext uri="{FF2B5EF4-FFF2-40B4-BE49-F238E27FC236}">
                  <a16:creationId xmlns:a16="http://schemas.microsoft.com/office/drawing/2014/main" id="{5A9C57ED-17EA-D5B4-5872-DAE0CAA38642}"/>
                </a:ext>
              </a:extLst>
            </xdr:cNvPr>
            <xdr:cNvSpPr/>
          </xdr:nvSpPr>
          <xdr:spPr>
            <a:xfrm>
              <a:off x="5073647" y="1909442"/>
              <a:ext cx="1855411" cy="914400"/>
            </a:xfrm>
            <a:prstGeom prst="round2DiagRect">
              <a:avLst>
                <a:gd name="adj1" fmla="val 9723"/>
                <a:gd name="adj2" fmla="val 0"/>
              </a:avLst>
            </a:prstGeom>
            <a:solidFill>
              <a:schemeClr val="accent6">
                <a:lumMod val="75000"/>
              </a:schemeClr>
            </a:solidFill>
            <a:ln>
              <a:noFill/>
            </a:ln>
            <a:effectLst>
              <a:outerShdw blurRad="50800" dist="38100" dir="2700000" algn="tl" rotWithShape="0">
                <a:schemeClr val="tx1">
                  <a:lumMod val="95000"/>
                  <a:lumOff val="5000"/>
                  <a:alpha val="8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Business Analysis Questions'!E4">
          <xdr:nvSpPr>
            <xdr:cNvPr id="366" name="TextBox 365">
              <a:extLst>
                <a:ext uri="{FF2B5EF4-FFF2-40B4-BE49-F238E27FC236}">
                  <a16:creationId xmlns:a16="http://schemas.microsoft.com/office/drawing/2014/main" id="{23EEE7FB-01E8-CBBC-EC5D-F1CA4080F834}"/>
                </a:ext>
              </a:extLst>
            </xdr:cNvPr>
            <xdr:cNvSpPr txBox="1"/>
          </xdr:nvSpPr>
          <xdr:spPr>
            <a:xfrm>
              <a:off x="5363739" y="1952623"/>
              <a:ext cx="1272375"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57EE0AE-49BC-42B1-B922-43CE37D60C05}" type="TxLink">
                <a:rPr lang="en-US" sz="2400" b="1" i="0" u="none" strike="noStrike" kern="1200">
                  <a:solidFill>
                    <a:schemeClr val="bg1"/>
                  </a:solidFill>
                  <a:latin typeface="Arial Black" panose="020B0A04020102020204" pitchFamily="34" charset="0"/>
                  <a:ea typeface="+mn-ea"/>
                  <a:cs typeface="Arial" panose="020B0604020202020204" pitchFamily="34" charset="0"/>
                </a:rPr>
                <a:pPr marL="0" indent="0" algn="ctr"/>
                <a:t>1,038</a:t>
              </a:fld>
              <a:endParaRPr lang="en-US" sz="2400" b="1" i="0" u="none" strike="noStrike" kern="1200">
                <a:solidFill>
                  <a:schemeClr val="bg1"/>
                </a:solidFill>
                <a:latin typeface="Arial Black" panose="020B0A04020102020204" pitchFamily="34" charset="0"/>
                <a:ea typeface="+mn-ea"/>
                <a:cs typeface="Arial" panose="020B0604020202020204" pitchFamily="34" charset="0"/>
              </a:endParaRPr>
            </a:p>
          </xdr:txBody>
        </xdr:sp>
        <xdr:sp macro="" textlink="">
          <xdr:nvSpPr>
            <xdr:cNvPr id="367" name="TextBox 366">
              <a:extLst>
                <a:ext uri="{FF2B5EF4-FFF2-40B4-BE49-F238E27FC236}">
                  <a16:creationId xmlns:a16="http://schemas.microsoft.com/office/drawing/2014/main" id="{E5EBCF8A-98AC-14AD-D0A4-D8DBC4A92C2E}"/>
                </a:ext>
              </a:extLst>
            </xdr:cNvPr>
            <xdr:cNvSpPr txBox="1"/>
          </xdr:nvSpPr>
          <xdr:spPr>
            <a:xfrm>
              <a:off x="5190998" y="2428874"/>
              <a:ext cx="162071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No of All Employees</a:t>
              </a:r>
            </a:p>
          </xdr:txBody>
        </xdr:sp>
      </xdr:grpSp>
      <xdr:grpSp>
        <xdr:nvGrpSpPr>
          <xdr:cNvPr id="441" name="Group 440">
            <a:extLst>
              <a:ext uri="{FF2B5EF4-FFF2-40B4-BE49-F238E27FC236}">
                <a16:creationId xmlns:a16="http://schemas.microsoft.com/office/drawing/2014/main" id="{199C8BE5-43DA-A75E-C3E2-39DD32F4A015}"/>
              </a:ext>
            </a:extLst>
          </xdr:cNvPr>
          <xdr:cNvGrpSpPr/>
        </xdr:nvGrpSpPr>
        <xdr:grpSpPr>
          <a:xfrm>
            <a:off x="7256793" y="1844040"/>
            <a:ext cx="1855411" cy="914400"/>
            <a:chOff x="7256793" y="1909442"/>
            <a:chExt cx="1855411" cy="914400"/>
          </a:xfrm>
        </xdr:grpSpPr>
        <xdr:sp macro="" textlink="">
          <xdr:nvSpPr>
            <xdr:cNvPr id="362" name="Rectangle: Diagonal Corners Rounded 361">
              <a:extLst>
                <a:ext uri="{FF2B5EF4-FFF2-40B4-BE49-F238E27FC236}">
                  <a16:creationId xmlns:a16="http://schemas.microsoft.com/office/drawing/2014/main" id="{73E1360C-8C32-9D51-F22A-8512961B24C6}"/>
                </a:ext>
              </a:extLst>
            </xdr:cNvPr>
            <xdr:cNvSpPr/>
          </xdr:nvSpPr>
          <xdr:spPr>
            <a:xfrm>
              <a:off x="7256793" y="1909442"/>
              <a:ext cx="1855411" cy="914400"/>
            </a:xfrm>
            <a:prstGeom prst="round2DiagRect">
              <a:avLst>
                <a:gd name="adj1" fmla="val 9723"/>
                <a:gd name="adj2" fmla="val 0"/>
              </a:avLst>
            </a:prstGeom>
            <a:solidFill>
              <a:schemeClr val="accent6">
                <a:lumMod val="75000"/>
              </a:schemeClr>
            </a:solidFill>
            <a:ln>
              <a:noFill/>
            </a:ln>
            <a:effectLst>
              <a:outerShdw blurRad="50800" dist="38100" dir="2700000" algn="tl" rotWithShape="0">
                <a:schemeClr val="tx1">
                  <a:lumMod val="95000"/>
                  <a:lumOff val="5000"/>
                  <a:alpha val="8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Business Analysis Questions'!E13">
          <xdr:nvSpPr>
            <xdr:cNvPr id="363" name="TextBox 362">
              <a:extLst>
                <a:ext uri="{FF2B5EF4-FFF2-40B4-BE49-F238E27FC236}">
                  <a16:creationId xmlns:a16="http://schemas.microsoft.com/office/drawing/2014/main" id="{59DF8ED3-78D2-4CE6-C106-4ADE80F2C839}"/>
                </a:ext>
              </a:extLst>
            </xdr:cNvPr>
            <xdr:cNvSpPr txBox="1"/>
          </xdr:nvSpPr>
          <xdr:spPr>
            <a:xfrm>
              <a:off x="7548314" y="1952623"/>
              <a:ext cx="1272375"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CD24B46-B47C-4192-A2FE-7448AA5FDEC1}" type="TxLink">
                <a:rPr lang="en-US" sz="2400" b="1" i="0" u="none" strike="noStrike" kern="1200">
                  <a:solidFill>
                    <a:schemeClr val="bg1"/>
                  </a:solidFill>
                  <a:latin typeface="Arial Black" panose="020B0A04020102020204" pitchFamily="34" charset="0"/>
                  <a:ea typeface="+mn-ea"/>
                  <a:cs typeface="Arial" panose="020B0604020202020204" pitchFamily="34" charset="0"/>
                </a:rPr>
                <a:pPr marL="0" indent="0" algn="ctr"/>
                <a:t>33.4</a:t>
              </a:fld>
              <a:endParaRPr lang="en-US" sz="2400" b="1" i="0" u="none" strike="noStrike" kern="1200">
                <a:solidFill>
                  <a:schemeClr val="bg1"/>
                </a:solidFill>
                <a:latin typeface="Arial Black" panose="020B0A04020102020204" pitchFamily="34" charset="0"/>
                <a:ea typeface="+mn-ea"/>
                <a:cs typeface="Arial" panose="020B0604020202020204" pitchFamily="34" charset="0"/>
              </a:endParaRPr>
            </a:p>
          </xdr:txBody>
        </xdr:sp>
        <xdr:sp macro="" textlink="">
          <xdr:nvSpPr>
            <xdr:cNvPr id="364" name="TextBox 363">
              <a:extLst>
                <a:ext uri="{FF2B5EF4-FFF2-40B4-BE49-F238E27FC236}">
                  <a16:creationId xmlns:a16="http://schemas.microsoft.com/office/drawing/2014/main" id="{826DA6D0-A4A8-EA5F-8426-71053AAD2D86}"/>
                </a:ext>
              </a:extLst>
            </xdr:cNvPr>
            <xdr:cNvSpPr txBox="1"/>
          </xdr:nvSpPr>
          <xdr:spPr>
            <a:xfrm>
              <a:off x="7380377" y="2428874"/>
              <a:ext cx="1608246"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Average Age</a:t>
              </a:r>
            </a:p>
          </xdr:txBody>
        </xdr:sp>
      </xdr:grpSp>
      <xdr:grpSp>
        <xdr:nvGrpSpPr>
          <xdr:cNvPr id="442" name="Group 441">
            <a:extLst>
              <a:ext uri="{FF2B5EF4-FFF2-40B4-BE49-F238E27FC236}">
                <a16:creationId xmlns:a16="http://schemas.microsoft.com/office/drawing/2014/main" id="{9EB8B296-AB26-9AC9-324F-C4B1E1880EC6}"/>
              </a:ext>
            </a:extLst>
          </xdr:cNvPr>
          <xdr:cNvGrpSpPr/>
        </xdr:nvGrpSpPr>
        <xdr:grpSpPr>
          <a:xfrm>
            <a:off x="9439939" y="1844040"/>
            <a:ext cx="1855411" cy="914400"/>
            <a:chOff x="9439939" y="1909442"/>
            <a:chExt cx="1855411" cy="914400"/>
          </a:xfrm>
        </xdr:grpSpPr>
        <xdr:sp macro="" textlink="">
          <xdr:nvSpPr>
            <xdr:cNvPr id="359" name="Rectangle: Diagonal Corners Rounded 358">
              <a:extLst>
                <a:ext uri="{FF2B5EF4-FFF2-40B4-BE49-F238E27FC236}">
                  <a16:creationId xmlns:a16="http://schemas.microsoft.com/office/drawing/2014/main" id="{C07F5BDD-D213-305C-AF23-8AE752C5B95A}"/>
                </a:ext>
              </a:extLst>
            </xdr:cNvPr>
            <xdr:cNvSpPr/>
          </xdr:nvSpPr>
          <xdr:spPr>
            <a:xfrm>
              <a:off x="9439939" y="1909442"/>
              <a:ext cx="1855411" cy="914400"/>
            </a:xfrm>
            <a:prstGeom prst="round2DiagRect">
              <a:avLst>
                <a:gd name="adj1" fmla="val 9723"/>
                <a:gd name="adj2" fmla="val 0"/>
              </a:avLst>
            </a:prstGeom>
            <a:solidFill>
              <a:schemeClr val="accent6">
                <a:lumMod val="75000"/>
              </a:schemeClr>
            </a:solidFill>
            <a:ln>
              <a:noFill/>
            </a:ln>
            <a:effectLst>
              <a:outerShdw blurRad="50800" dist="38100" dir="2700000" algn="tl" rotWithShape="0">
                <a:schemeClr val="tx1">
                  <a:lumMod val="95000"/>
                  <a:lumOff val="5000"/>
                  <a:alpha val="8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Business Analysis Questions'!E16">
          <xdr:nvSpPr>
            <xdr:cNvPr id="360" name="TextBox 359">
              <a:extLst>
                <a:ext uri="{FF2B5EF4-FFF2-40B4-BE49-F238E27FC236}">
                  <a16:creationId xmlns:a16="http://schemas.microsoft.com/office/drawing/2014/main" id="{D6C3F39E-C39D-BFFE-3173-49B61DA57C9A}"/>
                </a:ext>
              </a:extLst>
            </xdr:cNvPr>
            <xdr:cNvSpPr txBox="1"/>
          </xdr:nvSpPr>
          <xdr:spPr>
            <a:xfrm>
              <a:off x="9731456" y="1952623"/>
              <a:ext cx="1272375"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42B33DE-9D75-42B1-8739-93768800928B}" type="TxLink">
                <a:rPr lang="en-US" sz="2400" b="1" i="0" u="none" strike="noStrike" kern="1200">
                  <a:solidFill>
                    <a:schemeClr val="bg1"/>
                  </a:solidFill>
                  <a:latin typeface="Arial Black" panose="020B0A04020102020204" pitchFamily="34" charset="0"/>
                  <a:ea typeface="+mn-ea"/>
                  <a:cs typeface="Arial" panose="020B0604020202020204" pitchFamily="34" charset="0"/>
                </a:rPr>
                <a:pPr marL="0" indent="0" algn="ctr"/>
                <a:t>3.4</a:t>
              </a:fld>
              <a:endParaRPr lang="en-US" sz="2400" b="1" i="0" u="none" strike="noStrike" kern="1200">
                <a:solidFill>
                  <a:schemeClr val="bg1"/>
                </a:solidFill>
                <a:latin typeface="Arial Black" panose="020B0A04020102020204" pitchFamily="34" charset="0"/>
                <a:ea typeface="+mn-ea"/>
                <a:cs typeface="Arial" panose="020B0604020202020204" pitchFamily="34" charset="0"/>
              </a:endParaRPr>
            </a:p>
          </xdr:txBody>
        </xdr:sp>
        <xdr:sp macro="" textlink="">
          <xdr:nvSpPr>
            <xdr:cNvPr id="361" name="TextBox 360">
              <a:extLst>
                <a:ext uri="{FF2B5EF4-FFF2-40B4-BE49-F238E27FC236}">
                  <a16:creationId xmlns:a16="http://schemas.microsoft.com/office/drawing/2014/main" id="{535478CF-8D51-BE87-7E8A-73542AED75B9}"/>
                </a:ext>
              </a:extLst>
            </xdr:cNvPr>
            <xdr:cNvSpPr txBox="1"/>
          </xdr:nvSpPr>
          <xdr:spPr>
            <a:xfrm>
              <a:off x="9563509" y="2428874"/>
              <a:ext cx="166987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Average Tenure (Yrs)</a:t>
              </a:r>
            </a:p>
          </xdr:txBody>
        </xdr:sp>
      </xdr:grpSp>
      <xdr:grpSp>
        <xdr:nvGrpSpPr>
          <xdr:cNvPr id="444" name="Group 443">
            <a:extLst>
              <a:ext uri="{FF2B5EF4-FFF2-40B4-BE49-F238E27FC236}">
                <a16:creationId xmlns:a16="http://schemas.microsoft.com/office/drawing/2014/main" id="{068FB42B-7F21-4005-5510-BF7A9E5B72ED}"/>
              </a:ext>
            </a:extLst>
          </xdr:cNvPr>
          <xdr:cNvGrpSpPr/>
        </xdr:nvGrpSpPr>
        <xdr:grpSpPr>
          <a:xfrm>
            <a:off x="14328260" y="1844040"/>
            <a:ext cx="2377440" cy="914400"/>
            <a:chOff x="14328260" y="1909442"/>
            <a:chExt cx="2377440" cy="914400"/>
          </a:xfrm>
        </xdr:grpSpPr>
        <xdr:sp macro="" textlink="">
          <xdr:nvSpPr>
            <xdr:cNvPr id="356" name="Rectangle: Diagonal Corners Rounded 355">
              <a:extLst>
                <a:ext uri="{FF2B5EF4-FFF2-40B4-BE49-F238E27FC236}">
                  <a16:creationId xmlns:a16="http://schemas.microsoft.com/office/drawing/2014/main" id="{69863D3C-0EA9-B773-13DC-497B18C695CA}"/>
                </a:ext>
              </a:extLst>
            </xdr:cNvPr>
            <xdr:cNvSpPr/>
          </xdr:nvSpPr>
          <xdr:spPr>
            <a:xfrm>
              <a:off x="14328260" y="1909442"/>
              <a:ext cx="2377440" cy="914400"/>
            </a:xfrm>
            <a:prstGeom prst="round2DiagRect">
              <a:avLst>
                <a:gd name="adj1" fmla="val 9723"/>
                <a:gd name="adj2" fmla="val 0"/>
              </a:avLst>
            </a:prstGeom>
            <a:solidFill>
              <a:schemeClr val="accent6">
                <a:lumMod val="75000"/>
              </a:schemeClr>
            </a:solidFill>
            <a:ln>
              <a:noFill/>
            </a:ln>
            <a:effectLst>
              <a:outerShdw blurRad="50800" dist="38100" dir="2700000" algn="tl" rotWithShape="0">
                <a:schemeClr val="tx1">
                  <a:lumMod val="95000"/>
                  <a:lumOff val="5000"/>
                  <a:alpha val="8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Business Analysis Questions'!E10">
          <xdr:nvSpPr>
            <xdr:cNvPr id="357" name="TextBox 356">
              <a:extLst>
                <a:ext uri="{FF2B5EF4-FFF2-40B4-BE49-F238E27FC236}">
                  <a16:creationId xmlns:a16="http://schemas.microsoft.com/office/drawing/2014/main" id="{681562BD-5361-3AA5-485D-041C9884C02E}"/>
                </a:ext>
              </a:extLst>
            </xdr:cNvPr>
            <xdr:cNvSpPr txBox="1"/>
          </xdr:nvSpPr>
          <xdr:spPr>
            <a:xfrm>
              <a:off x="14510355" y="1952623"/>
              <a:ext cx="201325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2CD5A5B-28C7-4AC6-B49C-F0C32A551115}" type="TxLink">
                <a:rPr lang="en-US" sz="2400" b="1" i="0" u="none" strike="noStrike" kern="1200">
                  <a:solidFill>
                    <a:schemeClr val="bg1"/>
                  </a:solidFill>
                  <a:latin typeface="Arial Black" panose="020B0A04020102020204" pitchFamily="34" charset="0"/>
                  <a:ea typeface="+mn-ea"/>
                  <a:cs typeface="Arial" panose="020B0604020202020204" pitchFamily="34" charset="0"/>
                </a:rPr>
                <a:pPr marL="0" indent="0" algn="ctr"/>
                <a:t>$157,412</a:t>
              </a:fld>
              <a:endParaRPr lang="en-US" sz="2400" b="1" i="0" u="none" strike="noStrike" kern="1200">
                <a:solidFill>
                  <a:schemeClr val="bg1"/>
                </a:solidFill>
                <a:latin typeface="Arial Black" panose="020B0A04020102020204" pitchFamily="34" charset="0"/>
                <a:ea typeface="+mn-ea"/>
                <a:cs typeface="Arial" panose="020B0604020202020204" pitchFamily="34" charset="0"/>
              </a:endParaRPr>
            </a:p>
          </xdr:txBody>
        </xdr:sp>
        <xdr:sp macro="" textlink="">
          <xdr:nvSpPr>
            <xdr:cNvPr id="358" name="TextBox 357">
              <a:extLst>
                <a:ext uri="{FF2B5EF4-FFF2-40B4-BE49-F238E27FC236}">
                  <a16:creationId xmlns:a16="http://schemas.microsoft.com/office/drawing/2014/main" id="{E910E59D-FFAB-1603-9AAE-9895D0104648}"/>
                </a:ext>
              </a:extLst>
            </xdr:cNvPr>
            <xdr:cNvSpPr txBox="1"/>
          </xdr:nvSpPr>
          <xdr:spPr>
            <a:xfrm>
              <a:off x="14716880" y="2428874"/>
              <a:ext cx="16002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Average Salary</a:t>
              </a:r>
            </a:p>
          </xdr:txBody>
        </xdr:sp>
      </xdr:grpSp>
      <xdr:grpSp>
        <xdr:nvGrpSpPr>
          <xdr:cNvPr id="443" name="Group 442">
            <a:extLst>
              <a:ext uri="{FF2B5EF4-FFF2-40B4-BE49-F238E27FC236}">
                <a16:creationId xmlns:a16="http://schemas.microsoft.com/office/drawing/2014/main" id="{2CEF8E75-5B2D-CFBA-1DC0-46C18A348163}"/>
              </a:ext>
            </a:extLst>
          </xdr:cNvPr>
          <xdr:cNvGrpSpPr/>
        </xdr:nvGrpSpPr>
        <xdr:grpSpPr>
          <a:xfrm>
            <a:off x="11623085" y="1844040"/>
            <a:ext cx="2377440" cy="914400"/>
            <a:chOff x="11623085" y="1909442"/>
            <a:chExt cx="2377440" cy="914400"/>
          </a:xfrm>
        </xdr:grpSpPr>
        <xdr:sp macro="" textlink="">
          <xdr:nvSpPr>
            <xdr:cNvPr id="433" name="Rectangle: Diagonal Corners Rounded 432">
              <a:extLst>
                <a:ext uri="{FF2B5EF4-FFF2-40B4-BE49-F238E27FC236}">
                  <a16:creationId xmlns:a16="http://schemas.microsoft.com/office/drawing/2014/main" id="{D5A17221-D499-44BD-8031-02C09FFDEB2D}"/>
                </a:ext>
              </a:extLst>
            </xdr:cNvPr>
            <xdr:cNvSpPr/>
          </xdr:nvSpPr>
          <xdr:spPr>
            <a:xfrm>
              <a:off x="11623085" y="1909442"/>
              <a:ext cx="2377440" cy="914400"/>
            </a:xfrm>
            <a:prstGeom prst="round2DiagRect">
              <a:avLst>
                <a:gd name="adj1" fmla="val 9723"/>
                <a:gd name="adj2" fmla="val 0"/>
              </a:avLst>
            </a:prstGeom>
            <a:solidFill>
              <a:schemeClr val="accent6">
                <a:lumMod val="75000"/>
              </a:schemeClr>
            </a:solidFill>
            <a:ln>
              <a:noFill/>
            </a:ln>
            <a:effectLst>
              <a:outerShdw blurRad="50800" dist="38100" dir="2700000" algn="tl" rotWithShape="0">
                <a:schemeClr val="tx1">
                  <a:lumMod val="95000"/>
                  <a:lumOff val="5000"/>
                  <a:alpha val="8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Business Analysis Questions'!E62">
          <xdr:nvSpPr>
            <xdr:cNvPr id="434" name="TextBox 433">
              <a:extLst>
                <a:ext uri="{FF2B5EF4-FFF2-40B4-BE49-F238E27FC236}">
                  <a16:creationId xmlns:a16="http://schemas.microsoft.com/office/drawing/2014/main" id="{02D841E0-731B-7532-2B93-B1767493044C}"/>
                </a:ext>
              </a:extLst>
            </xdr:cNvPr>
            <xdr:cNvSpPr txBox="1"/>
          </xdr:nvSpPr>
          <xdr:spPr>
            <a:xfrm>
              <a:off x="11805180" y="1952623"/>
              <a:ext cx="201325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AC93227-79A1-4D12-BC77-B06A1922954E}" type="TxLink">
                <a:rPr lang="en-US" sz="2400" b="1" i="0" u="none" strike="noStrike" kern="1200">
                  <a:solidFill>
                    <a:schemeClr val="bg1"/>
                  </a:solidFill>
                  <a:latin typeface="Arial Black" panose="020B0A04020102020204" pitchFamily="34" charset="0"/>
                  <a:ea typeface="+mn-ea"/>
                  <a:cs typeface="Arial" panose="020B0604020202020204" pitchFamily="34" charset="0"/>
                </a:rPr>
                <a:pPr marL="0" indent="0" algn="ctr"/>
                <a:t>$4,027</a:t>
              </a:fld>
              <a:endParaRPr lang="en-US" sz="2400" b="1" i="0" u="none" strike="noStrike" kern="1200">
                <a:solidFill>
                  <a:schemeClr val="bg1"/>
                </a:solidFill>
                <a:latin typeface="Arial Black" panose="020B0A04020102020204" pitchFamily="34" charset="0"/>
                <a:ea typeface="+mn-ea"/>
                <a:cs typeface="Arial" panose="020B0604020202020204" pitchFamily="34" charset="0"/>
              </a:endParaRPr>
            </a:p>
          </xdr:txBody>
        </xdr:sp>
        <xdr:sp macro="" textlink="">
          <xdr:nvSpPr>
            <xdr:cNvPr id="435" name="TextBox 434">
              <a:extLst>
                <a:ext uri="{FF2B5EF4-FFF2-40B4-BE49-F238E27FC236}">
                  <a16:creationId xmlns:a16="http://schemas.microsoft.com/office/drawing/2014/main" id="{7AA7F637-2A93-A0FD-75FA-ABCF9EE3BDEF}"/>
                </a:ext>
              </a:extLst>
            </xdr:cNvPr>
            <xdr:cNvSpPr txBox="1"/>
          </xdr:nvSpPr>
          <xdr:spPr>
            <a:xfrm>
              <a:off x="12011705" y="2428874"/>
              <a:ext cx="16002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Avg Salary Bonus</a:t>
              </a:r>
            </a:p>
          </xdr:txBody>
        </xdr:sp>
      </xdr:grpSp>
      <xdr:grpSp>
        <xdr:nvGrpSpPr>
          <xdr:cNvPr id="445" name="Group 444">
            <a:extLst>
              <a:ext uri="{FF2B5EF4-FFF2-40B4-BE49-F238E27FC236}">
                <a16:creationId xmlns:a16="http://schemas.microsoft.com/office/drawing/2014/main" id="{76128797-1924-C726-9C08-590056A29AC3}"/>
              </a:ext>
            </a:extLst>
          </xdr:cNvPr>
          <xdr:cNvGrpSpPr/>
        </xdr:nvGrpSpPr>
        <xdr:grpSpPr>
          <a:xfrm>
            <a:off x="17033433" y="1844040"/>
            <a:ext cx="2926080" cy="914400"/>
            <a:chOff x="17033433" y="1909442"/>
            <a:chExt cx="2926080" cy="914400"/>
          </a:xfrm>
        </xdr:grpSpPr>
        <xdr:sp macro="" textlink="">
          <xdr:nvSpPr>
            <xdr:cNvPr id="353" name="Rectangle: Diagonal Corners Rounded 352">
              <a:extLst>
                <a:ext uri="{FF2B5EF4-FFF2-40B4-BE49-F238E27FC236}">
                  <a16:creationId xmlns:a16="http://schemas.microsoft.com/office/drawing/2014/main" id="{B5DD588E-8CF1-7CE8-D40D-872AE0D6E2E6}"/>
                </a:ext>
              </a:extLst>
            </xdr:cNvPr>
            <xdr:cNvSpPr/>
          </xdr:nvSpPr>
          <xdr:spPr>
            <a:xfrm>
              <a:off x="17033433" y="1909442"/>
              <a:ext cx="2926080" cy="914400"/>
            </a:xfrm>
            <a:prstGeom prst="round2DiagRect">
              <a:avLst>
                <a:gd name="adj1" fmla="val 9723"/>
                <a:gd name="adj2" fmla="val 0"/>
              </a:avLst>
            </a:prstGeom>
            <a:solidFill>
              <a:schemeClr val="accent6">
                <a:lumMod val="75000"/>
              </a:schemeClr>
            </a:solidFill>
            <a:ln>
              <a:noFill/>
            </a:ln>
            <a:effectLst>
              <a:outerShdw blurRad="50800" dist="38100" dir="2700000" algn="tl" rotWithShape="0">
                <a:schemeClr val="tx1">
                  <a:lumMod val="95000"/>
                  <a:lumOff val="5000"/>
                  <a:alpha val="8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Business Analysis Questions'!E7">
          <xdr:nvSpPr>
            <xdr:cNvPr id="354" name="TextBox 353">
              <a:extLst>
                <a:ext uri="{FF2B5EF4-FFF2-40B4-BE49-F238E27FC236}">
                  <a16:creationId xmlns:a16="http://schemas.microsoft.com/office/drawing/2014/main" id="{08A042B6-5CE2-E672-646E-97A771C8FA03}"/>
                </a:ext>
              </a:extLst>
            </xdr:cNvPr>
            <xdr:cNvSpPr txBox="1"/>
          </xdr:nvSpPr>
          <xdr:spPr>
            <a:xfrm>
              <a:off x="17216313" y="1952623"/>
              <a:ext cx="256032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636F3BF-2221-4921-959A-388748599D02}" type="TxLink">
                <a:rPr lang="en-US" sz="2400" b="1" i="0" u="none" strike="noStrike" kern="1200">
                  <a:solidFill>
                    <a:schemeClr val="bg1"/>
                  </a:solidFill>
                  <a:latin typeface="Arial Black" panose="020B0A04020102020204" pitchFamily="34" charset="0"/>
                  <a:ea typeface="+mn-ea"/>
                  <a:cs typeface="Arial" panose="020B0604020202020204" pitchFamily="34" charset="0"/>
                </a:rPr>
                <a:pPr marL="0" indent="0" algn="ctr"/>
                <a:t>$163,393,780</a:t>
              </a:fld>
              <a:endParaRPr lang="en-US" sz="2400" b="1" i="0" u="none" strike="noStrike" kern="1200">
                <a:solidFill>
                  <a:schemeClr val="bg1"/>
                </a:solidFill>
                <a:latin typeface="Arial Black" panose="020B0A04020102020204" pitchFamily="34" charset="0"/>
                <a:ea typeface="+mn-ea"/>
                <a:cs typeface="Arial" panose="020B0604020202020204" pitchFamily="34" charset="0"/>
              </a:endParaRPr>
            </a:p>
          </xdr:txBody>
        </xdr:sp>
        <xdr:sp macro="" textlink="">
          <xdr:nvSpPr>
            <xdr:cNvPr id="355" name="TextBox 354">
              <a:extLst>
                <a:ext uri="{FF2B5EF4-FFF2-40B4-BE49-F238E27FC236}">
                  <a16:creationId xmlns:a16="http://schemas.microsoft.com/office/drawing/2014/main" id="{048EDCF9-B40E-1C32-717A-4BE3CA7B55E3}"/>
                </a:ext>
              </a:extLst>
            </xdr:cNvPr>
            <xdr:cNvSpPr txBox="1"/>
          </xdr:nvSpPr>
          <xdr:spPr>
            <a:xfrm>
              <a:off x="17696373" y="2428874"/>
              <a:ext cx="16002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Total Salary</a:t>
              </a:r>
            </a:p>
          </xdr:txBody>
        </xdr:sp>
      </xdr:grpSp>
    </xdr:grpSp>
    <xdr:clientData/>
  </xdr:twoCellAnchor>
  <xdr:twoCellAnchor>
    <xdr:from>
      <xdr:col>8</xdr:col>
      <xdr:colOff>222249</xdr:colOff>
      <xdr:row>13</xdr:row>
      <xdr:rowOff>95250</xdr:rowOff>
    </xdr:from>
    <xdr:to>
      <xdr:col>24</xdr:col>
      <xdr:colOff>126817</xdr:colOff>
      <xdr:row>29</xdr:row>
      <xdr:rowOff>64770</xdr:rowOff>
    </xdr:to>
    <xdr:grpSp>
      <xdr:nvGrpSpPr>
        <xdr:cNvPr id="459" name="Group 458">
          <a:extLst>
            <a:ext uri="{FF2B5EF4-FFF2-40B4-BE49-F238E27FC236}">
              <a16:creationId xmlns:a16="http://schemas.microsoft.com/office/drawing/2014/main" id="{B0C16280-B9E6-13F3-1C4E-B199A0C857EC}"/>
            </a:ext>
          </a:extLst>
        </xdr:cNvPr>
        <xdr:cNvGrpSpPr/>
      </xdr:nvGrpSpPr>
      <xdr:grpSpPr>
        <a:xfrm>
          <a:off x="5048249" y="2571750"/>
          <a:ext cx="9556568" cy="3017520"/>
          <a:chOff x="4857749" y="3238500"/>
          <a:chExt cx="9556568" cy="3017520"/>
        </a:xfrm>
      </xdr:grpSpPr>
      <xdr:sp macro="" textlink="">
        <xdr:nvSpPr>
          <xdr:cNvPr id="369" name="Rectangle: Rounded Corners 368">
            <a:extLst>
              <a:ext uri="{FF2B5EF4-FFF2-40B4-BE49-F238E27FC236}">
                <a16:creationId xmlns:a16="http://schemas.microsoft.com/office/drawing/2014/main" id="{2C74786B-076A-5B41-7EB5-14D87E1E67DC}"/>
              </a:ext>
            </a:extLst>
          </xdr:cNvPr>
          <xdr:cNvSpPr/>
        </xdr:nvSpPr>
        <xdr:spPr>
          <a:xfrm>
            <a:off x="4857749" y="3238500"/>
            <a:ext cx="9556568" cy="3017520"/>
          </a:xfrm>
          <a:prstGeom prst="roundRect">
            <a:avLst>
              <a:gd name="adj" fmla="val 808"/>
            </a:avLst>
          </a:prstGeom>
          <a:solidFill>
            <a:schemeClr val="accent6">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70" name="TextBox 369">
            <a:extLst>
              <a:ext uri="{FF2B5EF4-FFF2-40B4-BE49-F238E27FC236}">
                <a16:creationId xmlns:a16="http://schemas.microsoft.com/office/drawing/2014/main" id="{E951A0BB-2EBF-34CB-E7BF-3DCFCA8CEFFC}"/>
              </a:ext>
            </a:extLst>
          </xdr:cNvPr>
          <xdr:cNvSpPr txBox="1"/>
        </xdr:nvSpPr>
        <xdr:spPr>
          <a:xfrm>
            <a:off x="4893553" y="3238500"/>
            <a:ext cx="2623265"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kern="1200">
                <a:solidFill>
                  <a:schemeClr val="tx1">
                    <a:lumMod val="75000"/>
                    <a:lumOff val="25000"/>
                  </a:schemeClr>
                </a:solidFill>
                <a:latin typeface="Arial Black" panose="020B0A04020102020204" pitchFamily="34" charset="0"/>
                <a:ea typeface="Segoe UI Black" panose="020B0A02040204020203" pitchFamily="34" charset="0"/>
                <a:cs typeface="Segoe UI Semibold" panose="020B0702040204020203" pitchFamily="34" charset="0"/>
              </a:rPr>
              <a:t>Male vs Female</a:t>
            </a:r>
          </a:p>
        </xdr:txBody>
      </xdr:sp>
      <xdr:grpSp>
        <xdr:nvGrpSpPr>
          <xdr:cNvPr id="371" name="Group 370">
            <a:extLst>
              <a:ext uri="{FF2B5EF4-FFF2-40B4-BE49-F238E27FC236}">
                <a16:creationId xmlns:a16="http://schemas.microsoft.com/office/drawing/2014/main" id="{55B3201F-0A54-47D3-8896-94E9DFFED028}"/>
              </a:ext>
            </a:extLst>
          </xdr:cNvPr>
          <xdr:cNvGrpSpPr/>
        </xdr:nvGrpSpPr>
        <xdr:grpSpPr>
          <a:xfrm>
            <a:off x="7080970" y="3782591"/>
            <a:ext cx="2102889" cy="1097282"/>
            <a:chOff x="5063599" y="4822507"/>
            <a:chExt cx="2127082" cy="1096831"/>
          </a:xfrm>
        </xdr:grpSpPr>
        <xdr:sp macro="" textlink="">
          <xdr:nvSpPr>
            <xdr:cNvPr id="424" name="Rectangle: Diagonal Corners Rounded 423">
              <a:extLst>
                <a:ext uri="{FF2B5EF4-FFF2-40B4-BE49-F238E27FC236}">
                  <a16:creationId xmlns:a16="http://schemas.microsoft.com/office/drawing/2014/main" id="{67BFAA65-477D-82D4-A916-4EFA53A7078A}"/>
                </a:ext>
              </a:extLst>
            </xdr:cNvPr>
            <xdr:cNvSpPr/>
          </xdr:nvSpPr>
          <xdr:spPr>
            <a:xfrm>
              <a:off x="5080446" y="4822507"/>
              <a:ext cx="2097447" cy="1096831"/>
            </a:xfrm>
            <a:prstGeom prst="round2DiagRect">
              <a:avLst>
                <a:gd name="adj1" fmla="val 7506"/>
                <a:gd name="adj2" fmla="val 0"/>
              </a:avLst>
            </a:prstGeom>
            <a:solidFill>
              <a:schemeClr val="accent6">
                <a:lumMod val="75000"/>
              </a:schemeClr>
            </a:solidFill>
            <a:ln>
              <a:noFill/>
            </a:ln>
            <a:effectLst>
              <a:outerShdw blurRad="50800" dist="38100" dir="2700000" algn="tl" rotWithShape="0">
                <a:prstClr val="black">
                  <a:alpha val="8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Business Analysis Questions'!D54">
          <xdr:nvSpPr>
            <xdr:cNvPr id="425" name="TextBox 424">
              <a:extLst>
                <a:ext uri="{FF2B5EF4-FFF2-40B4-BE49-F238E27FC236}">
                  <a16:creationId xmlns:a16="http://schemas.microsoft.com/office/drawing/2014/main" id="{902051EB-B4CD-C85F-0385-FF9B8033EB85}"/>
                </a:ext>
              </a:extLst>
            </xdr:cNvPr>
            <xdr:cNvSpPr txBox="1"/>
          </xdr:nvSpPr>
          <xdr:spPr>
            <a:xfrm>
              <a:off x="5063599" y="5199062"/>
              <a:ext cx="919192" cy="429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D7CF67C-5E68-434B-8448-83C85A40F116}" type="TxLink">
                <a:rPr lang="en-US" sz="1800" b="1" i="0" u="none" strike="noStrike" kern="1200">
                  <a:solidFill>
                    <a:schemeClr val="bg1"/>
                  </a:solidFill>
                  <a:latin typeface="Arial Black" panose="020B0A04020102020204" pitchFamily="34" charset="0"/>
                  <a:ea typeface="+mn-ea"/>
                  <a:cs typeface="Arial" panose="020B0604020202020204" pitchFamily="34" charset="0"/>
                </a:rPr>
                <a:pPr marL="0" indent="0" algn="ctr"/>
                <a:t>33.9</a:t>
              </a:fld>
              <a:endParaRPr lang="en-US" sz="1800" b="1" i="0" u="none" strike="noStrike" kern="1200">
                <a:solidFill>
                  <a:schemeClr val="bg1"/>
                </a:solidFill>
                <a:latin typeface="Arial Black" panose="020B0A04020102020204" pitchFamily="34" charset="0"/>
                <a:ea typeface="+mn-ea"/>
                <a:cs typeface="Arial" panose="020B0604020202020204" pitchFamily="34" charset="0"/>
              </a:endParaRPr>
            </a:p>
          </xdr:txBody>
        </xdr:sp>
        <xdr:sp macro="" textlink="">
          <xdr:nvSpPr>
            <xdr:cNvPr id="426" name="TextBox 425">
              <a:extLst>
                <a:ext uri="{FF2B5EF4-FFF2-40B4-BE49-F238E27FC236}">
                  <a16:creationId xmlns:a16="http://schemas.microsoft.com/office/drawing/2014/main" id="{9E84D659-0C48-F6CC-6BAC-A0152CBE59C2}"/>
                </a:ext>
              </a:extLst>
            </xdr:cNvPr>
            <xdr:cNvSpPr txBox="1"/>
          </xdr:nvSpPr>
          <xdr:spPr>
            <a:xfrm>
              <a:off x="5386472" y="4822507"/>
              <a:ext cx="1389700" cy="274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kern="1200">
                  <a:solidFill>
                    <a:schemeClr val="accent6">
                      <a:lumMod val="20000"/>
                      <a:lumOff val="80000"/>
                    </a:schemeClr>
                  </a:solidFill>
                  <a:latin typeface="Arial Black" panose="020B0A04020102020204" pitchFamily="34" charset="0"/>
                  <a:ea typeface="Segoe UI Black" panose="020B0A02040204020203" pitchFamily="34" charset="0"/>
                  <a:cs typeface="Segoe UI Semibold" panose="020B0702040204020203" pitchFamily="34" charset="0"/>
                </a:rPr>
                <a:t>Average Age</a:t>
              </a:r>
            </a:p>
          </xdr:txBody>
        </xdr:sp>
        <xdr:sp macro="" textlink="">
          <xdr:nvSpPr>
            <xdr:cNvPr id="427" name="TextBox 426">
              <a:extLst>
                <a:ext uri="{FF2B5EF4-FFF2-40B4-BE49-F238E27FC236}">
                  <a16:creationId xmlns:a16="http://schemas.microsoft.com/office/drawing/2014/main" id="{F7683387-4AA2-6DAE-79E9-14EF0D269FD8}"/>
                </a:ext>
              </a:extLst>
            </xdr:cNvPr>
            <xdr:cNvSpPr txBox="1"/>
          </xdr:nvSpPr>
          <xdr:spPr>
            <a:xfrm>
              <a:off x="5945333" y="5261014"/>
              <a:ext cx="367677" cy="345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VS</a:t>
              </a:r>
            </a:p>
          </xdr:txBody>
        </xdr:sp>
        <xdr:sp macro="" textlink="'Business Analysis Questions'!D55">
          <xdr:nvSpPr>
            <xdr:cNvPr id="428" name="TextBox 427">
              <a:extLst>
                <a:ext uri="{FF2B5EF4-FFF2-40B4-BE49-F238E27FC236}">
                  <a16:creationId xmlns:a16="http://schemas.microsoft.com/office/drawing/2014/main" id="{9A557920-E31B-69D7-1EBF-B002F7898192}"/>
                </a:ext>
              </a:extLst>
            </xdr:cNvPr>
            <xdr:cNvSpPr txBox="1"/>
          </xdr:nvSpPr>
          <xdr:spPr>
            <a:xfrm>
              <a:off x="6271489" y="5199062"/>
              <a:ext cx="919192" cy="429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ED00FF0-11F0-40E2-803A-AFB0146BC4C5}" type="TxLink">
                <a:rPr lang="en-US" sz="1800" b="1" i="0" u="none" strike="noStrike" kern="1200">
                  <a:solidFill>
                    <a:schemeClr val="bg1"/>
                  </a:solidFill>
                  <a:latin typeface="Arial Black" panose="020B0A04020102020204" pitchFamily="34" charset="0"/>
                  <a:ea typeface="+mn-ea"/>
                  <a:cs typeface="Arial" panose="020B0604020202020204" pitchFamily="34" charset="0"/>
                </a:rPr>
                <a:pPr marL="0" indent="0" algn="ctr"/>
                <a:t>33.0</a:t>
              </a:fld>
              <a:endParaRPr lang="en-US" sz="1800" b="1" i="0" u="none" strike="noStrike" kern="1200">
                <a:solidFill>
                  <a:schemeClr val="bg1"/>
                </a:solidFill>
                <a:latin typeface="Arial Black" panose="020B0A04020102020204" pitchFamily="34" charset="0"/>
                <a:ea typeface="+mn-ea"/>
                <a:cs typeface="Arial" panose="020B0604020202020204" pitchFamily="34" charset="0"/>
              </a:endParaRPr>
            </a:p>
          </xdr:txBody>
        </xdr:sp>
        <xdr:sp macro="" textlink="">
          <xdr:nvSpPr>
            <xdr:cNvPr id="429" name="TextBox 428">
              <a:extLst>
                <a:ext uri="{FF2B5EF4-FFF2-40B4-BE49-F238E27FC236}">
                  <a16:creationId xmlns:a16="http://schemas.microsoft.com/office/drawing/2014/main" id="{89BDAF63-42F6-5A9C-609B-0376CCD68F46}"/>
                </a:ext>
              </a:extLst>
            </xdr:cNvPr>
            <xdr:cNvSpPr txBox="1"/>
          </xdr:nvSpPr>
          <xdr:spPr>
            <a:xfrm>
              <a:off x="5231534" y="5541207"/>
              <a:ext cx="655130" cy="255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Female</a:t>
              </a:r>
              <a:endParaRPr lang="en-US" sz="12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sp macro="" textlink="">
          <xdr:nvSpPr>
            <xdr:cNvPr id="430" name="TextBox 429">
              <a:extLst>
                <a:ext uri="{FF2B5EF4-FFF2-40B4-BE49-F238E27FC236}">
                  <a16:creationId xmlns:a16="http://schemas.microsoft.com/office/drawing/2014/main" id="{11D5C0C5-6B40-93B7-060C-C44416293B25}"/>
                </a:ext>
              </a:extLst>
            </xdr:cNvPr>
            <xdr:cNvSpPr txBox="1"/>
          </xdr:nvSpPr>
          <xdr:spPr>
            <a:xfrm>
              <a:off x="6440408" y="5541206"/>
              <a:ext cx="509546" cy="255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Male</a:t>
              </a:r>
              <a:endParaRPr lang="en-US" sz="12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grpSp>
      <xdr:grpSp>
        <xdr:nvGrpSpPr>
          <xdr:cNvPr id="372" name="Group 371">
            <a:extLst>
              <a:ext uri="{FF2B5EF4-FFF2-40B4-BE49-F238E27FC236}">
                <a16:creationId xmlns:a16="http://schemas.microsoft.com/office/drawing/2014/main" id="{E2350165-304D-EFA4-0E5F-FE6B1CD89DA9}"/>
              </a:ext>
            </a:extLst>
          </xdr:cNvPr>
          <xdr:cNvGrpSpPr/>
        </xdr:nvGrpSpPr>
        <xdr:grpSpPr>
          <a:xfrm>
            <a:off x="4989793" y="3782591"/>
            <a:ext cx="1981006" cy="1097280"/>
            <a:chOff x="5000763" y="6437296"/>
            <a:chExt cx="1999337" cy="1101466"/>
          </a:xfrm>
        </xdr:grpSpPr>
        <xdr:sp macro="" textlink="">
          <xdr:nvSpPr>
            <xdr:cNvPr id="417" name="Rectangle: Diagonal Corners Rounded 416">
              <a:extLst>
                <a:ext uri="{FF2B5EF4-FFF2-40B4-BE49-F238E27FC236}">
                  <a16:creationId xmlns:a16="http://schemas.microsoft.com/office/drawing/2014/main" id="{AB33C10F-3F7E-EC9D-2AA8-F9FC4D26CD49}"/>
                </a:ext>
              </a:extLst>
            </xdr:cNvPr>
            <xdr:cNvSpPr/>
          </xdr:nvSpPr>
          <xdr:spPr>
            <a:xfrm>
              <a:off x="5000763" y="6437296"/>
              <a:ext cx="1999337" cy="1101466"/>
            </a:xfrm>
            <a:prstGeom prst="round2DiagRect">
              <a:avLst>
                <a:gd name="adj1" fmla="val 7506"/>
                <a:gd name="adj2" fmla="val 0"/>
              </a:avLst>
            </a:prstGeom>
            <a:solidFill>
              <a:schemeClr val="accent6">
                <a:lumMod val="75000"/>
              </a:schemeClr>
            </a:solidFill>
            <a:ln>
              <a:noFill/>
            </a:ln>
            <a:effectLst>
              <a:outerShdw blurRad="50800" dist="38100" dir="2700000" algn="tl" rotWithShape="0">
                <a:prstClr val="black">
                  <a:alpha val="8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Business Analysis Questions'!C54">
          <xdr:nvSpPr>
            <xdr:cNvPr id="418" name="TextBox 417">
              <a:extLst>
                <a:ext uri="{FF2B5EF4-FFF2-40B4-BE49-F238E27FC236}">
                  <a16:creationId xmlns:a16="http://schemas.microsoft.com/office/drawing/2014/main" id="{5F29BC96-39BF-416C-560D-15AF0F0DC2E9}"/>
                </a:ext>
              </a:extLst>
            </xdr:cNvPr>
            <xdr:cNvSpPr txBox="1"/>
          </xdr:nvSpPr>
          <xdr:spPr>
            <a:xfrm>
              <a:off x="5056233" y="6786534"/>
              <a:ext cx="729988" cy="428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FEECA00-12DF-42D9-8C13-534CE011D4AB}" type="TxLink">
                <a:rPr lang="en-US" sz="1800" b="1" i="0" u="none" strike="noStrike" kern="1200">
                  <a:solidFill>
                    <a:schemeClr val="bg1"/>
                  </a:solidFill>
                  <a:latin typeface="Arial Black" panose="020B0A04020102020204" pitchFamily="34" charset="0"/>
                  <a:ea typeface="+mn-ea"/>
                  <a:cs typeface="Arial" panose="020B0604020202020204" pitchFamily="34" charset="0"/>
                </a:rPr>
                <a:pPr marL="0" indent="0" algn="ctr"/>
                <a:t>475</a:t>
              </a:fld>
              <a:endParaRPr lang="en-US" sz="1800" b="1" i="0" u="none" strike="noStrike" kern="1200">
                <a:solidFill>
                  <a:schemeClr val="bg1"/>
                </a:solidFill>
                <a:latin typeface="Arial Black" panose="020B0A04020102020204" pitchFamily="34" charset="0"/>
                <a:ea typeface="+mn-ea"/>
                <a:cs typeface="Arial" panose="020B0604020202020204" pitchFamily="34" charset="0"/>
              </a:endParaRPr>
            </a:p>
          </xdr:txBody>
        </xdr:sp>
        <xdr:sp macro="" textlink="">
          <xdr:nvSpPr>
            <xdr:cNvPr id="419" name="TextBox 418">
              <a:extLst>
                <a:ext uri="{FF2B5EF4-FFF2-40B4-BE49-F238E27FC236}">
                  <a16:creationId xmlns:a16="http://schemas.microsoft.com/office/drawing/2014/main" id="{A45E95B8-B694-FC98-18E0-A1FDA73D70F9}"/>
                </a:ext>
              </a:extLst>
            </xdr:cNvPr>
            <xdr:cNvSpPr txBox="1"/>
          </xdr:nvSpPr>
          <xdr:spPr>
            <a:xfrm>
              <a:off x="5223878" y="6437296"/>
              <a:ext cx="1553107" cy="275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kern="1200">
                  <a:solidFill>
                    <a:schemeClr val="accent6">
                      <a:lumMod val="20000"/>
                      <a:lumOff val="80000"/>
                    </a:schemeClr>
                  </a:solidFill>
                  <a:latin typeface="Arial Black" panose="020B0A04020102020204" pitchFamily="34" charset="0"/>
                  <a:ea typeface="Segoe UI Black" panose="020B0A02040204020203" pitchFamily="34" charset="0"/>
                  <a:cs typeface="Segoe UI Semibold" panose="020B0702040204020203" pitchFamily="34" charset="0"/>
                </a:rPr>
                <a:t>Gender</a:t>
              </a:r>
              <a:r>
                <a:rPr lang="en-US" sz="12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 </a:t>
              </a:r>
              <a:r>
                <a:rPr lang="en-US" sz="1200" b="0" kern="1200">
                  <a:solidFill>
                    <a:schemeClr val="accent6">
                      <a:lumMod val="20000"/>
                      <a:lumOff val="80000"/>
                    </a:schemeClr>
                  </a:solidFill>
                  <a:latin typeface="Arial Black" panose="020B0A04020102020204" pitchFamily="34" charset="0"/>
                  <a:ea typeface="Segoe UI Black" panose="020B0A02040204020203" pitchFamily="34" charset="0"/>
                  <a:cs typeface="Segoe UI Semibold" panose="020B0702040204020203" pitchFamily="34" charset="0"/>
                </a:rPr>
                <a:t>Count</a:t>
              </a:r>
            </a:p>
          </xdr:txBody>
        </xdr:sp>
        <xdr:sp macro="" textlink="">
          <xdr:nvSpPr>
            <xdr:cNvPr id="420" name="TextBox 419">
              <a:extLst>
                <a:ext uri="{FF2B5EF4-FFF2-40B4-BE49-F238E27FC236}">
                  <a16:creationId xmlns:a16="http://schemas.microsoft.com/office/drawing/2014/main" id="{F8A27D49-0C07-8C5C-83C3-EE1B29F0293E}"/>
                </a:ext>
              </a:extLst>
            </xdr:cNvPr>
            <xdr:cNvSpPr txBox="1"/>
          </xdr:nvSpPr>
          <xdr:spPr>
            <a:xfrm>
              <a:off x="5816824" y="6834224"/>
              <a:ext cx="367213" cy="345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VS</a:t>
              </a:r>
            </a:p>
          </xdr:txBody>
        </xdr:sp>
        <xdr:sp macro="" textlink="'Business Analysis Questions'!C55">
          <xdr:nvSpPr>
            <xdr:cNvPr id="421" name="TextBox 420">
              <a:extLst>
                <a:ext uri="{FF2B5EF4-FFF2-40B4-BE49-F238E27FC236}">
                  <a16:creationId xmlns:a16="http://schemas.microsoft.com/office/drawing/2014/main" id="{09DF7177-8317-7AE0-94B6-691ED4B57587}"/>
                </a:ext>
              </a:extLst>
            </xdr:cNvPr>
            <xdr:cNvSpPr txBox="1"/>
          </xdr:nvSpPr>
          <xdr:spPr>
            <a:xfrm>
              <a:off x="6243727" y="6786534"/>
              <a:ext cx="729561" cy="431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D9A56B0-73BE-4A22-B91C-FFE0DE056C4B}" type="TxLink">
                <a:rPr lang="en-US" sz="1800" b="1" i="0" u="none" strike="noStrike" kern="1200">
                  <a:solidFill>
                    <a:schemeClr val="bg1"/>
                  </a:solidFill>
                  <a:latin typeface="Arial Black" panose="020B0A04020102020204" pitchFamily="34" charset="0"/>
                  <a:ea typeface="+mn-ea"/>
                  <a:cs typeface="Arial" panose="020B0604020202020204" pitchFamily="34" charset="0"/>
                </a:rPr>
                <a:pPr marL="0" indent="0" algn="ctr"/>
                <a:t>525</a:t>
              </a:fld>
              <a:endParaRPr lang="en-US" sz="1800" b="1" i="0" u="none" strike="noStrike" kern="1200">
                <a:solidFill>
                  <a:schemeClr val="bg1"/>
                </a:solidFill>
                <a:latin typeface="Arial Black" panose="020B0A04020102020204" pitchFamily="34" charset="0"/>
                <a:ea typeface="+mn-ea"/>
                <a:cs typeface="Arial" panose="020B0604020202020204" pitchFamily="34" charset="0"/>
              </a:endParaRPr>
            </a:p>
          </xdr:txBody>
        </xdr:sp>
        <xdr:sp macro="" textlink="">
          <xdr:nvSpPr>
            <xdr:cNvPr id="422" name="TextBox 421">
              <a:extLst>
                <a:ext uri="{FF2B5EF4-FFF2-40B4-BE49-F238E27FC236}">
                  <a16:creationId xmlns:a16="http://schemas.microsoft.com/office/drawing/2014/main" id="{67092BCB-A988-F4C7-252D-7EEC7D7C0025}"/>
                </a:ext>
              </a:extLst>
            </xdr:cNvPr>
            <xdr:cNvSpPr txBox="1"/>
          </xdr:nvSpPr>
          <xdr:spPr>
            <a:xfrm>
              <a:off x="5139036" y="7141476"/>
              <a:ext cx="655149" cy="257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Female</a:t>
              </a:r>
              <a:endParaRPr lang="en-US" sz="12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sp macro="" textlink="">
          <xdr:nvSpPr>
            <xdr:cNvPr id="423" name="TextBox 422">
              <a:extLst>
                <a:ext uri="{FF2B5EF4-FFF2-40B4-BE49-F238E27FC236}">
                  <a16:creationId xmlns:a16="http://schemas.microsoft.com/office/drawing/2014/main" id="{7B5202B3-4BE8-2EF9-362B-4CC19A6103E6}"/>
                </a:ext>
              </a:extLst>
            </xdr:cNvPr>
            <xdr:cNvSpPr txBox="1"/>
          </xdr:nvSpPr>
          <xdr:spPr>
            <a:xfrm>
              <a:off x="6353729" y="7141476"/>
              <a:ext cx="509561" cy="255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Male</a:t>
              </a:r>
              <a:endParaRPr lang="en-US" sz="12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grpSp>
      <xdr:grpSp>
        <xdr:nvGrpSpPr>
          <xdr:cNvPr id="373" name="Group 372">
            <a:extLst>
              <a:ext uri="{FF2B5EF4-FFF2-40B4-BE49-F238E27FC236}">
                <a16:creationId xmlns:a16="http://schemas.microsoft.com/office/drawing/2014/main" id="{04640E31-EC08-4BC0-1D40-BF78AF2AF30B}"/>
              </a:ext>
            </a:extLst>
          </xdr:cNvPr>
          <xdr:cNvGrpSpPr/>
        </xdr:nvGrpSpPr>
        <xdr:grpSpPr>
          <a:xfrm>
            <a:off x="9266287" y="3782591"/>
            <a:ext cx="2948501" cy="1097280"/>
            <a:chOff x="8096342" y="4817629"/>
            <a:chExt cx="2962791" cy="1097721"/>
          </a:xfrm>
        </xdr:grpSpPr>
        <xdr:sp macro="" textlink="">
          <xdr:nvSpPr>
            <xdr:cNvPr id="408" name="Rectangle: Diagonal Corners Rounded 407">
              <a:extLst>
                <a:ext uri="{FF2B5EF4-FFF2-40B4-BE49-F238E27FC236}">
                  <a16:creationId xmlns:a16="http://schemas.microsoft.com/office/drawing/2014/main" id="{328174E9-6CA3-6EC6-C640-D1E82A9C4A1B}"/>
                </a:ext>
              </a:extLst>
            </xdr:cNvPr>
            <xdr:cNvSpPr/>
          </xdr:nvSpPr>
          <xdr:spPr>
            <a:xfrm>
              <a:off x="8128247" y="4817629"/>
              <a:ext cx="2898983" cy="1097721"/>
            </a:xfrm>
            <a:prstGeom prst="round2DiagRect">
              <a:avLst>
                <a:gd name="adj1" fmla="val 6419"/>
                <a:gd name="adj2" fmla="val 0"/>
              </a:avLst>
            </a:prstGeom>
            <a:solidFill>
              <a:schemeClr val="accent6">
                <a:lumMod val="75000"/>
              </a:schemeClr>
            </a:solidFill>
            <a:ln>
              <a:noFill/>
            </a:ln>
            <a:effectLst>
              <a:outerShdw blurRad="50800" dist="38100" dir="2700000" algn="tl" rotWithShape="0">
                <a:prstClr val="black">
                  <a:alpha val="8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nvGrpSpPr>
            <xdr:cNvPr id="409" name="Group 408">
              <a:extLst>
                <a:ext uri="{FF2B5EF4-FFF2-40B4-BE49-F238E27FC236}">
                  <a16:creationId xmlns:a16="http://schemas.microsoft.com/office/drawing/2014/main" id="{9FA440AD-DA17-3EE4-AEB9-E27F18A9770B}"/>
                </a:ext>
              </a:extLst>
            </xdr:cNvPr>
            <xdr:cNvGrpSpPr/>
          </xdr:nvGrpSpPr>
          <xdr:grpSpPr>
            <a:xfrm>
              <a:off x="8096342" y="5190064"/>
              <a:ext cx="1369714" cy="597431"/>
              <a:chOff x="8096342" y="5190064"/>
              <a:chExt cx="1369714" cy="597431"/>
            </a:xfrm>
          </xdr:grpSpPr>
          <xdr:sp macro="" textlink="'Business Analysis Questions'!F54">
            <xdr:nvSpPr>
              <xdr:cNvPr id="415" name="TextBox 414">
                <a:extLst>
                  <a:ext uri="{FF2B5EF4-FFF2-40B4-BE49-F238E27FC236}">
                    <a16:creationId xmlns:a16="http://schemas.microsoft.com/office/drawing/2014/main" id="{C7D04646-603B-1EF3-2BB4-E148DDAFDE61}"/>
                  </a:ext>
                </a:extLst>
              </xdr:cNvPr>
              <xdr:cNvSpPr txBox="1"/>
            </xdr:nvSpPr>
            <xdr:spPr>
              <a:xfrm>
                <a:off x="8096342" y="5190064"/>
                <a:ext cx="1369714" cy="457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00D5499-CCF7-4109-A779-CC03B03B1E36}" type="TxLink">
                  <a:rPr lang="en-US" sz="1800" b="1" i="0" u="none" strike="noStrike" kern="1200">
                    <a:solidFill>
                      <a:schemeClr val="bg1"/>
                    </a:solidFill>
                    <a:latin typeface="Arial Black" panose="020B0A04020102020204" pitchFamily="34" charset="0"/>
                    <a:ea typeface="+mn-ea"/>
                    <a:cs typeface="Arial" panose="020B0604020202020204" pitchFamily="34" charset="0"/>
                  </a:rPr>
                  <a:pPr marL="0" indent="0" algn="ctr"/>
                  <a:t>$155,597</a:t>
                </a:fld>
                <a:endParaRPr lang="en-US" sz="1800" b="1" i="0" u="none" strike="noStrike" kern="1200">
                  <a:solidFill>
                    <a:schemeClr val="bg1"/>
                  </a:solidFill>
                  <a:latin typeface="Arial Black" panose="020B0A04020102020204" pitchFamily="34" charset="0"/>
                  <a:ea typeface="+mn-ea"/>
                  <a:cs typeface="Arial" panose="020B0604020202020204" pitchFamily="34" charset="0"/>
                </a:endParaRPr>
              </a:p>
            </xdr:txBody>
          </xdr:sp>
          <xdr:sp macro="" textlink="">
            <xdr:nvSpPr>
              <xdr:cNvPr id="416" name="TextBox 415">
                <a:extLst>
                  <a:ext uri="{FF2B5EF4-FFF2-40B4-BE49-F238E27FC236}">
                    <a16:creationId xmlns:a16="http://schemas.microsoft.com/office/drawing/2014/main" id="{91480F04-ED3B-B547-3FA2-000DC26F8045}"/>
                  </a:ext>
                </a:extLst>
              </xdr:cNvPr>
              <xdr:cNvSpPr txBox="1"/>
            </xdr:nvSpPr>
            <xdr:spPr>
              <a:xfrm>
                <a:off x="8486623" y="5531360"/>
                <a:ext cx="652959" cy="256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Female</a:t>
                </a:r>
              </a:p>
            </xdr:txBody>
          </xdr:sp>
        </xdr:grpSp>
        <xdr:sp macro="" textlink="">
          <xdr:nvSpPr>
            <xdr:cNvPr id="410" name="TextBox 409">
              <a:extLst>
                <a:ext uri="{FF2B5EF4-FFF2-40B4-BE49-F238E27FC236}">
                  <a16:creationId xmlns:a16="http://schemas.microsoft.com/office/drawing/2014/main" id="{50C83169-1888-C740-5E57-6E77663C54EA}"/>
                </a:ext>
              </a:extLst>
            </xdr:cNvPr>
            <xdr:cNvSpPr txBox="1"/>
          </xdr:nvSpPr>
          <xdr:spPr>
            <a:xfrm>
              <a:off x="8672699" y="4817629"/>
              <a:ext cx="1810080" cy="27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kern="1200">
                  <a:solidFill>
                    <a:schemeClr val="accent6">
                      <a:lumMod val="20000"/>
                      <a:lumOff val="80000"/>
                    </a:schemeClr>
                  </a:solidFill>
                  <a:latin typeface="Arial Black" panose="020B0A04020102020204" pitchFamily="34" charset="0"/>
                  <a:ea typeface="Segoe UI Black" panose="020B0A02040204020203" pitchFamily="34" charset="0"/>
                  <a:cs typeface="Segoe UI Semibold" panose="020B0702040204020203" pitchFamily="34" charset="0"/>
                </a:rPr>
                <a:t>Average of Salary</a:t>
              </a:r>
            </a:p>
          </xdr:txBody>
        </xdr:sp>
        <xdr:grpSp>
          <xdr:nvGrpSpPr>
            <xdr:cNvPr id="411" name="Group 410">
              <a:extLst>
                <a:ext uri="{FF2B5EF4-FFF2-40B4-BE49-F238E27FC236}">
                  <a16:creationId xmlns:a16="http://schemas.microsoft.com/office/drawing/2014/main" id="{6C61D703-8669-1126-480D-9C0AA1B7E4C1}"/>
                </a:ext>
              </a:extLst>
            </xdr:cNvPr>
            <xdr:cNvGrpSpPr/>
          </xdr:nvGrpSpPr>
          <xdr:grpSpPr>
            <a:xfrm>
              <a:off x="9689418" y="5190064"/>
              <a:ext cx="1369715" cy="597426"/>
              <a:chOff x="9689418" y="5190064"/>
              <a:chExt cx="1369715" cy="597426"/>
            </a:xfrm>
          </xdr:grpSpPr>
          <xdr:sp macro="" textlink="'Business Analysis Questions'!F55">
            <xdr:nvSpPr>
              <xdr:cNvPr id="413" name="TextBox 412">
                <a:extLst>
                  <a:ext uri="{FF2B5EF4-FFF2-40B4-BE49-F238E27FC236}">
                    <a16:creationId xmlns:a16="http://schemas.microsoft.com/office/drawing/2014/main" id="{592CD2DD-E2A7-4357-CAEB-539D00C26DF0}"/>
                  </a:ext>
                </a:extLst>
              </xdr:cNvPr>
              <xdr:cNvSpPr txBox="1"/>
            </xdr:nvSpPr>
            <xdr:spPr>
              <a:xfrm>
                <a:off x="9689418" y="5190064"/>
                <a:ext cx="1369715" cy="457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5E57EB4-2DB3-4BDF-BD09-4D17C9AB8839}" type="TxLink">
                  <a:rPr lang="en-US" sz="1800" b="1" i="0" u="none" strike="noStrike" kern="1200">
                    <a:solidFill>
                      <a:schemeClr val="bg1"/>
                    </a:solidFill>
                    <a:latin typeface="Arial Black" panose="020B0A04020102020204" pitchFamily="34" charset="0"/>
                    <a:ea typeface="+mn-ea"/>
                    <a:cs typeface="Arial" panose="020B0604020202020204" pitchFamily="34" charset="0"/>
                  </a:rPr>
                  <a:pPr marL="0" indent="0" algn="ctr"/>
                  <a:t>$161,017</a:t>
                </a:fld>
                <a:endParaRPr lang="en-US" sz="1800" b="1" i="0" u="none" strike="noStrike" kern="1200">
                  <a:solidFill>
                    <a:schemeClr val="bg1"/>
                  </a:solidFill>
                  <a:latin typeface="Arial Black" panose="020B0A04020102020204" pitchFamily="34" charset="0"/>
                  <a:ea typeface="+mn-ea"/>
                  <a:cs typeface="Arial" panose="020B0604020202020204" pitchFamily="34" charset="0"/>
                </a:endParaRPr>
              </a:p>
            </xdr:txBody>
          </xdr:sp>
          <xdr:sp macro="" textlink="">
            <xdr:nvSpPr>
              <xdr:cNvPr id="414" name="TextBox 413">
                <a:extLst>
                  <a:ext uri="{FF2B5EF4-FFF2-40B4-BE49-F238E27FC236}">
                    <a16:creationId xmlns:a16="http://schemas.microsoft.com/office/drawing/2014/main" id="{EC5B4849-AFE9-4A69-296E-A0121ABAF06C}"/>
                  </a:ext>
                </a:extLst>
              </xdr:cNvPr>
              <xdr:cNvSpPr txBox="1"/>
            </xdr:nvSpPr>
            <xdr:spPr>
              <a:xfrm>
                <a:off x="10088443" y="5531355"/>
                <a:ext cx="507857" cy="256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Male</a:t>
                </a:r>
              </a:p>
            </xdr:txBody>
          </xdr:sp>
        </xdr:grpSp>
        <xdr:sp macro="" textlink="">
          <xdr:nvSpPr>
            <xdr:cNvPr id="412" name="TextBox 411">
              <a:extLst>
                <a:ext uri="{FF2B5EF4-FFF2-40B4-BE49-F238E27FC236}">
                  <a16:creationId xmlns:a16="http://schemas.microsoft.com/office/drawing/2014/main" id="{5F013AB3-2F16-A188-4D10-21C9B32EDDF0}"/>
                </a:ext>
              </a:extLst>
            </xdr:cNvPr>
            <xdr:cNvSpPr txBox="1"/>
          </xdr:nvSpPr>
          <xdr:spPr>
            <a:xfrm>
              <a:off x="9395110" y="5305854"/>
              <a:ext cx="365257" cy="313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VS</a:t>
              </a:r>
            </a:p>
          </xdr:txBody>
        </xdr:sp>
      </xdr:grpSp>
      <xdr:grpSp>
        <xdr:nvGrpSpPr>
          <xdr:cNvPr id="374" name="Group 373">
            <a:extLst>
              <a:ext uri="{FF2B5EF4-FFF2-40B4-BE49-F238E27FC236}">
                <a16:creationId xmlns:a16="http://schemas.microsoft.com/office/drawing/2014/main" id="{E58C3635-73FB-6730-8C14-822FE02AAF01}"/>
              </a:ext>
            </a:extLst>
          </xdr:cNvPr>
          <xdr:cNvGrpSpPr/>
        </xdr:nvGrpSpPr>
        <xdr:grpSpPr>
          <a:xfrm>
            <a:off x="12309863" y="3782591"/>
            <a:ext cx="1975857" cy="2292260"/>
            <a:chOff x="8840326" y="3221338"/>
            <a:chExt cx="1977565" cy="2291384"/>
          </a:xfrm>
        </xdr:grpSpPr>
        <xdr:sp macro="" textlink="">
          <xdr:nvSpPr>
            <xdr:cNvPr id="399" name="Rectangle: Diagonal Corners Rounded 398">
              <a:extLst>
                <a:ext uri="{FF2B5EF4-FFF2-40B4-BE49-F238E27FC236}">
                  <a16:creationId xmlns:a16="http://schemas.microsoft.com/office/drawing/2014/main" id="{5D737A64-DDE1-26CA-94D4-EC10C476C351}"/>
                </a:ext>
              </a:extLst>
            </xdr:cNvPr>
            <xdr:cNvSpPr/>
          </xdr:nvSpPr>
          <xdr:spPr>
            <a:xfrm>
              <a:off x="8840326" y="3221338"/>
              <a:ext cx="1977565" cy="2291384"/>
            </a:xfrm>
            <a:prstGeom prst="round2DiagRect">
              <a:avLst>
                <a:gd name="adj1" fmla="val 6419"/>
                <a:gd name="adj2" fmla="val 0"/>
              </a:avLst>
            </a:prstGeom>
            <a:solidFill>
              <a:schemeClr val="accent6">
                <a:lumMod val="75000"/>
              </a:schemeClr>
            </a:solidFill>
            <a:ln>
              <a:noFill/>
            </a:ln>
            <a:effectLst>
              <a:outerShdw blurRad="50800" dist="38100" dir="2700000" algn="tl" rotWithShape="0">
                <a:prstClr val="black">
                  <a:alpha val="8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nvGrpSpPr>
            <xdr:cNvPr id="400" name="Group 399">
              <a:extLst>
                <a:ext uri="{FF2B5EF4-FFF2-40B4-BE49-F238E27FC236}">
                  <a16:creationId xmlns:a16="http://schemas.microsoft.com/office/drawing/2014/main" id="{6D8AA806-15FA-B088-4E4C-50EF338C8DC1}"/>
                </a:ext>
              </a:extLst>
            </xdr:cNvPr>
            <xdr:cNvGrpSpPr/>
          </xdr:nvGrpSpPr>
          <xdr:grpSpPr>
            <a:xfrm>
              <a:off x="8970896" y="3656299"/>
              <a:ext cx="1716426" cy="611018"/>
              <a:chOff x="8970896" y="3656299"/>
              <a:chExt cx="1716426" cy="611018"/>
            </a:xfrm>
          </xdr:grpSpPr>
          <xdr:sp macro="" textlink="'Business Analysis Questions'!G54">
            <xdr:nvSpPr>
              <xdr:cNvPr id="406" name="TextBox 405">
                <a:extLst>
                  <a:ext uri="{FF2B5EF4-FFF2-40B4-BE49-F238E27FC236}">
                    <a16:creationId xmlns:a16="http://schemas.microsoft.com/office/drawing/2014/main" id="{5C59A947-C882-2735-4C0C-C7B93F09595A}"/>
                  </a:ext>
                </a:extLst>
              </xdr:cNvPr>
              <xdr:cNvSpPr txBox="1"/>
            </xdr:nvSpPr>
            <xdr:spPr>
              <a:xfrm>
                <a:off x="8970896" y="3810181"/>
                <a:ext cx="1716426" cy="457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6763A8C-E840-45CC-A7E6-6F009A8B923B}" type="TxLink">
                  <a:rPr lang="en-US" sz="1800" b="1" i="0" u="none" strike="noStrike" kern="1200">
                    <a:solidFill>
                      <a:schemeClr val="bg1"/>
                    </a:solidFill>
                    <a:latin typeface="Arial Black" panose="020B0A04020102020204" pitchFamily="34" charset="0"/>
                    <a:ea typeface="+mn-ea"/>
                    <a:cs typeface="Arial" panose="020B0604020202020204" pitchFamily="34" charset="0"/>
                  </a:rPr>
                  <a:pPr marL="0" indent="0" algn="ctr"/>
                  <a:t>$73,908,447</a:t>
                </a:fld>
                <a:endParaRPr lang="en-US" sz="1800" b="1" i="0" u="none" strike="noStrike" kern="1200">
                  <a:solidFill>
                    <a:schemeClr val="bg1"/>
                  </a:solidFill>
                  <a:latin typeface="Arial Black" panose="020B0A04020102020204" pitchFamily="34" charset="0"/>
                  <a:ea typeface="+mn-ea"/>
                  <a:cs typeface="Arial" panose="020B0604020202020204" pitchFamily="34" charset="0"/>
                </a:endParaRPr>
              </a:p>
            </xdr:txBody>
          </xdr:sp>
          <xdr:sp macro="" textlink="">
            <xdr:nvSpPr>
              <xdr:cNvPr id="407" name="TextBox 406">
                <a:extLst>
                  <a:ext uri="{FF2B5EF4-FFF2-40B4-BE49-F238E27FC236}">
                    <a16:creationId xmlns:a16="http://schemas.microsoft.com/office/drawing/2014/main" id="{148A6F05-46C2-D701-FD2A-2077E526212F}"/>
                  </a:ext>
                </a:extLst>
              </xdr:cNvPr>
              <xdr:cNvSpPr txBox="1"/>
            </xdr:nvSpPr>
            <xdr:spPr>
              <a:xfrm>
                <a:off x="9503879" y="3656299"/>
                <a:ext cx="650435" cy="255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Female</a:t>
                </a:r>
              </a:p>
            </xdr:txBody>
          </xdr:sp>
        </xdr:grpSp>
        <xdr:sp macro="" textlink="">
          <xdr:nvSpPr>
            <xdr:cNvPr id="401" name="TextBox 400">
              <a:extLst>
                <a:ext uri="{FF2B5EF4-FFF2-40B4-BE49-F238E27FC236}">
                  <a16:creationId xmlns:a16="http://schemas.microsoft.com/office/drawing/2014/main" id="{7FFF6C05-F10E-8367-4131-8F0A19547ACE}"/>
                </a:ext>
              </a:extLst>
            </xdr:cNvPr>
            <xdr:cNvSpPr txBox="1"/>
          </xdr:nvSpPr>
          <xdr:spPr>
            <a:xfrm>
              <a:off x="9076037" y="3221338"/>
              <a:ext cx="1506131" cy="276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kern="1200">
                  <a:solidFill>
                    <a:schemeClr val="accent6">
                      <a:lumMod val="20000"/>
                      <a:lumOff val="80000"/>
                    </a:schemeClr>
                  </a:solidFill>
                  <a:latin typeface="Arial Black" panose="020B0A04020102020204" pitchFamily="34" charset="0"/>
                  <a:ea typeface="Segoe UI Black" panose="020B0A02040204020203" pitchFamily="34" charset="0"/>
                  <a:cs typeface="Segoe UI Semibold" panose="020B0702040204020203" pitchFamily="34" charset="0"/>
                </a:rPr>
                <a:t>Sum of Salary</a:t>
              </a:r>
            </a:p>
          </xdr:txBody>
        </xdr:sp>
        <xdr:grpSp>
          <xdr:nvGrpSpPr>
            <xdr:cNvPr id="402" name="Group 401">
              <a:extLst>
                <a:ext uri="{FF2B5EF4-FFF2-40B4-BE49-F238E27FC236}">
                  <a16:creationId xmlns:a16="http://schemas.microsoft.com/office/drawing/2014/main" id="{5544D5C8-B474-90F6-D473-B6E70802C2BD}"/>
                </a:ext>
              </a:extLst>
            </xdr:cNvPr>
            <xdr:cNvGrpSpPr/>
          </xdr:nvGrpSpPr>
          <xdr:grpSpPr>
            <a:xfrm>
              <a:off x="8970896" y="4785345"/>
              <a:ext cx="1716425" cy="629111"/>
              <a:chOff x="8970896" y="4785345"/>
              <a:chExt cx="1716425" cy="629111"/>
            </a:xfrm>
          </xdr:grpSpPr>
          <xdr:sp macro="" textlink="'Business Analysis Questions'!G55">
            <xdr:nvSpPr>
              <xdr:cNvPr id="404" name="TextBox 403">
                <a:extLst>
                  <a:ext uri="{FF2B5EF4-FFF2-40B4-BE49-F238E27FC236}">
                    <a16:creationId xmlns:a16="http://schemas.microsoft.com/office/drawing/2014/main" id="{CD93F459-BDEA-17C5-F144-C297D84A6339}"/>
                  </a:ext>
                </a:extLst>
              </xdr:cNvPr>
              <xdr:cNvSpPr txBox="1"/>
            </xdr:nvSpPr>
            <xdr:spPr>
              <a:xfrm>
                <a:off x="8970896" y="4785345"/>
                <a:ext cx="1716425" cy="457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CBF316D-DC48-4CEE-8F53-0BE1B25C20DF}" type="TxLink">
                  <a:rPr lang="en-US" sz="1800" b="1" i="0" u="none" strike="noStrike" kern="1200">
                    <a:solidFill>
                      <a:schemeClr val="bg1"/>
                    </a:solidFill>
                    <a:latin typeface="Arial Black" panose="020B0A04020102020204" pitchFamily="34" charset="0"/>
                    <a:ea typeface="+mn-ea"/>
                    <a:cs typeface="Arial" panose="020B0604020202020204" pitchFamily="34" charset="0"/>
                  </a:rPr>
                  <a:pPr marL="0" indent="0" algn="ctr"/>
                  <a:t>$84,533,741</a:t>
                </a:fld>
                <a:endParaRPr lang="en-US" sz="1800" b="1" i="0" u="none" strike="noStrike" kern="1200">
                  <a:solidFill>
                    <a:schemeClr val="bg1"/>
                  </a:solidFill>
                  <a:latin typeface="Arial Black" panose="020B0A04020102020204" pitchFamily="34" charset="0"/>
                  <a:ea typeface="+mn-ea"/>
                  <a:cs typeface="Arial" panose="020B0604020202020204" pitchFamily="34" charset="0"/>
                </a:endParaRPr>
              </a:p>
            </xdr:txBody>
          </xdr:sp>
          <xdr:sp macro="" textlink="">
            <xdr:nvSpPr>
              <xdr:cNvPr id="405" name="TextBox 404">
                <a:extLst>
                  <a:ext uri="{FF2B5EF4-FFF2-40B4-BE49-F238E27FC236}">
                    <a16:creationId xmlns:a16="http://schemas.microsoft.com/office/drawing/2014/main" id="{37B3A8D1-A117-E219-0C4D-15919BA45AE8}"/>
                  </a:ext>
                </a:extLst>
              </xdr:cNvPr>
              <xdr:cNvSpPr txBox="1"/>
            </xdr:nvSpPr>
            <xdr:spPr>
              <a:xfrm>
                <a:off x="9576162" y="5158460"/>
                <a:ext cx="505894" cy="255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Male</a:t>
                </a:r>
              </a:p>
            </xdr:txBody>
          </xdr:sp>
        </xdr:grpSp>
        <xdr:sp macro="" textlink="">
          <xdr:nvSpPr>
            <xdr:cNvPr id="403" name="TextBox 402">
              <a:extLst>
                <a:ext uri="{FF2B5EF4-FFF2-40B4-BE49-F238E27FC236}">
                  <a16:creationId xmlns:a16="http://schemas.microsoft.com/office/drawing/2014/main" id="{A1755039-7D7A-CD83-C594-816C2347AC7F}"/>
                </a:ext>
              </a:extLst>
            </xdr:cNvPr>
            <xdr:cNvSpPr txBox="1"/>
          </xdr:nvSpPr>
          <xdr:spPr>
            <a:xfrm>
              <a:off x="9579470" y="4348091"/>
              <a:ext cx="546895" cy="337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VS</a:t>
              </a:r>
            </a:p>
          </xdr:txBody>
        </xdr:sp>
      </xdr:grpSp>
      <xdr:grpSp>
        <xdr:nvGrpSpPr>
          <xdr:cNvPr id="375" name="Group 374">
            <a:extLst>
              <a:ext uri="{FF2B5EF4-FFF2-40B4-BE49-F238E27FC236}">
                <a16:creationId xmlns:a16="http://schemas.microsoft.com/office/drawing/2014/main" id="{C0FA6D5D-79D6-B6F2-3E84-10CC4A0DF989}"/>
              </a:ext>
            </a:extLst>
          </xdr:cNvPr>
          <xdr:cNvGrpSpPr/>
        </xdr:nvGrpSpPr>
        <xdr:grpSpPr>
          <a:xfrm>
            <a:off x="9298040" y="4985906"/>
            <a:ext cx="2885001" cy="1097280"/>
            <a:chOff x="4327803" y="6437296"/>
            <a:chExt cx="2914370" cy="1097184"/>
          </a:xfrm>
        </xdr:grpSpPr>
        <xdr:sp macro="" textlink="">
          <xdr:nvSpPr>
            <xdr:cNvPr id="392" name="Rectangle: Diagonal Corners Rounded 391">
              <a:extLst>
                <a:ext uri="{FF2B5EF4-FFF2-40B4-BE49-F238E27FC236}">
                  <a16:creationId xmlns:a16="http://schemas.microsoft.com/office/drawing/2014/main" id="{8C284D6F-A38B-22D7-FE60-CAD1AB217415}"/>
                </a:ext>
              </a:extLst>
            </xdr:cNvPr>
            <xdr:cNvSpPr/>
          </xdr:nvSpPr>
          <xdr:spPr>
            <a:xfrm>
              <a:off x="4327803" y="6437296"/>
              <a:ext cx="2914370" cy="1097184"/>
            </a:xfrm>
            <a:prstGeom prst="round2DiagRect">
              <a:avLst>
                <a:gd name="adj1" fmla="val 7506"/>
                <a:gd name="adj2" fmla="val 0"/>
              </a:avLst>
            </a:prstGeom>
            <a:solidFill>
              <a:schemeClr val="accent6">
                <a:lumMod val="75000"/>
              </a:schemeClr>
            </a:solidFill>
            <a:ln>
              <a:noFill/>
            </a:ln>
            <a:effectLst>
              <a:outerShdw blurRad="50800" dist="38100" dir="2700000" algn="tl" rotWithShape="0">
                <a:prstClr val="black">
                  <a:alpha val="8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Business Analysis Questions'!H54">
          <xdr:nvSpPr>
            <xdr:cNvPr id="393" name="TextBox 392">
              <a:extLst>
                <a:ext uri="{FF2B5EF4-FFF2-40B4-BE49-F238E27FC236}">
                  <a16:creationId xmlns:a16="http://schemas.microsoft.com/office/drawing/2014/main" id="{C1468C84-B52C-89B0-87D4-7E04E4AEC965}"/>
                </a:ext>
              </a:extLst>
            </xdr:cNvPr>
            <xdr:cNvSpPr txBox="1"/>
          </xdr:nvSpPr>
          <xdr:spPr>
            <a:xfrm>
              <a:off x="4414360" y="6786639"/>
              <a:ext cx="1002876" cy="45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23D1832-2245-4192-A159-9A27282AE949}" type="TxLink">
                <a:rPr lang="en-US" sz="1800" b="1" i="0" u="none" strike="noStrike" kern="1200">
                  <a:solidFill>
                    <a:schemeClr val="bg1"/>
                  </a:solidFill>
                  <a:latin typeface="Arial Black" panose="020B0A04020102020204" pitchFamily="34" charset="0"/>
                  <a:ea typeface="+mn-ea"/>
                  <a:cs typeface="Arial" panose="020B0604020202020204" pitchFamily="34" charset="0"/>
                </a:rPr>
                <a:pPr marL="0" indent="0" algn="ctr"/>
                <a:t>45.2%</a:t>
              </a:fld>
              <a:endParaRPr lang="en-US" sz="1800" b="1" i="0" u="none" strike="noStrike" kern="1200">
                <a:solidFill>
                  <a:schemeClr val="bg1"/>
                </a:solidFill>
                <a:latin typeface="Arial Black" panose="020B0A04020102020204" pitchFamily="34" charset="0"/>
                <a:ea typeface="+mn-ea"/>
                <a:cs typeface="Arial" panose="020B0604020202020204" pitchFamily="34" charset="0"/>
              </a:endParaRPr>
            </a:p>
          </xdr:txBody>
        </xdr:sp>
        <xdr:sp macro="" textlink="">
          <xdr:nvSpPr>
            <xdr:cNvPr id="394" name="TextBox 393">
              <a:extLst>
                <a:ext uri="{FF2B5EF4-FFF2-40B4-BE49-F238E27FC236}">
                  <a16:creationId xmlns:a16="http://schemas.microsoft.com/office/drawing/2014/main" id="{8DAC146C-FC44-3C1C-BDFE-68F4E56A5AEF}"/>
                </a:ext>
              </a:extLst>
            </xdr:cNvPr>
            <xdr:cNvSpPr txBox="1"/>
          </xdr:nvSpPr>
          <xdr:spPr>
            <a:xfrm>
              <a:off x="5031349" y="6437296"/>
              <a:ext cx="1507279" cy="274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kern="1200">
                  <a:solidFill>
                    <a:schemeClr val="accent6">
                      <a:lumMod val="20000"/>
                      <a:lumOff val="80000"/>
                    </a:schemeClr>
                  </a:solidFill>
                  <a:latin typeface="Arial Black" panose="020B0A04020102020204" pitchFamily="34" charset="0"/>
                  <a:ea typeface="Segoe UI Black" panose="020B0A02040204020203" pitchFamily="34" charset="0"/>
                  <a:cs typeface="Segoe UI Semibold" panose="020B0702040204020203" pitchFamily="34" charset="0"/>
                </a:rPr>
                <a:t>Salary Ratio</a:t>
              </a:r>
            </a:p>
          </xdr:txBody>
        </xdr:sp>
        <xdr:sp macro="" textlink="">
          <xdr:nvSpPr>
            <xdr:cNvPr id="395" name="TextBox 394">
              <a:extLst>
                <a:ext uri="{FF2B5EF4-FFF2-40B4-BE49-F238E27FC236}">
                  <a16:creationId xmlns:a16="http://schemas.microsoft.com/office/drawing/2014/main" id="{26DF2448-930D-BB45-5E26-EC5B47445C8E}"/>
                </a:ext>
              </a:extLst>
            </xdr:cNvPr>
            <xdr:cNvSpPr txBox="1"/>
          </xdr:nvSpPr>
          <xdr:spPr>
            <a:xfrm>
              <a:off x="5602839" y="6868441"/>
              <a:ext cx="364296" cy="345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VS</a:t>
              </a:r>
              <a:endParaRPr lang="en-US" sz="105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sp macro="" textlink="'Business Analysis Questions'!H55">
          <xdr:nvSpPr>
            <xdr:cNvPr id="396" name="TextBox 395">
              <a:extLst>
                <a:ext uri="{FF2B5EF4-FFF2-40B4-BE49-F238E27FC236}">
                  <a16:creationId xmlns:a16="http://schemas.microsoft.com/office/drawing/2014/main" id="{739F8890-E5DA-CDEE-9825-86460D7401D4}"/>
                </a:ext>
              </a:extLst>
            </xdr:cNvPr>
            <xdr:cNvSpPr txBox="1"/>
          </xdr:nvSpPr>
          <xdr:spPr>
            <a:xfrm>
              <a:off x="6158668" y="6786639"/>
              <a:ext cx="1002876" cy="45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E54A824-84EE-43F2-A95A-FD810821E7E9}" type="TxLink">
                <a:rPr lang="en-US" sz="1800" b="1" i="0" u="none" strike="noStrike" kern="1200">
                  <a:solidFill>
                    <a:schemeClr val="bg1"/>
                  </a:solidFill>
                  <a:latin typeface="Arial Black" panose="020B0A04020102020204" pitchFamily="34" charset="0"/>
                  <a:ea typeface="+mn-ea"/>
                  <a:cs typeface="Arial" panose="020B0604020202020204" pitchFamily="34" charset="0"/>
                </a:rPr>
                <a:pPr marL="0" indent="0" algn="ctr"/>
                <a:t>51.7%</a:t>
              </a:fld>
              <a:endParaRPr lang="en-US" sz="1800" b="1" i="0" u="none" strike="noStrike" kern="1200">
                <a:solidFill>
                  <a:schemeClr val="bg1"/>
                </a:solidFill>
                <a:latin typeface="Arial Black" panose="020B0A04020102020204" pitchFamily="34" charset="0"/>
                <a:ea typeface="+mn-ea"/>
                <a:cs typeface="Arial" panose="020B0604020202020204" pitchFamily="34" charset="0"/>
              </a:endParaRPr>
            </a:p>
          </xdr:txBody>
        </xdr:sp>
        <xdr:sp macro="" textlink="">
          <xdr:nvSpPr>
            <xdr:cNvPr id="397" name="TextBox 396">
              <a:extLst>
                <a:ext uri="{FF2B5EF4-FFF2-40B4-BE49-F238E27FC236}">
                  <a16:creationId xmlns:a16="http://schemas.microsoft.com/office/drawing/2014/main" id="{4393D1B4-B0EE-97E7-3586-D5E100B76FC1}"/>
                </a:ext>
              </a:extLst>
            </xdr:cNvPr>
            <xdr:cNvSpPr txBox="1"/>
          </xdr:nvSpPr>
          <xdr:spPr>
            <a:xfrm>
              <a:off x="4587590" y="7175213"/>
              <a:ext cx="656428" cy="256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Female</a:t>
              </a:r>
              <a:endParaRPr lang="en-US" sz="12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sp macro="" textlink="">
          <xdr:nvSpPr>
            <xdr:cNvPr id="398" name="TextBox 397">
              <a:extLst>
                <a:ext uri="{FF2B5EF4-FFF2-40B4-BE49-F238E27FC236}">
                  <a16:creationId xmlns:a16="http://schemas.microsoft.com/office/drawing/2014/main" id="{4C9430D4-E573-4F39-702C-E47941BED89E}"/>
                </a:ext>
              </a:extLst>
            </xdr:cNvPr>
            <xdr:cNvSpPr txBox="1"/>
          </xdr:nvSpPr>
          <xdr:spPr>
            <a:xfrm>
              <a:off x="6431201" y="7175213"/>
              <a:ext cx="510555" cy="255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Male</a:t>
              </a:r>
              <a:endParaRPr lang="en-US" sz="12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grpSp>
      <xdr:grpSp>
        <xdr:nvGrpSpPr>
          <xdr:cNvPr id="376" name="Group 375">
            <a:extLst>
              <a:ext uri="{FF2B5EF4-FFF2-40B4-BE49-F238E27FC236}">
                <a16:creationId xmlns:a16="http://schemas.microsoft.com/office/drawing/2014/main" id="{5A4C4FF0-FFBF-7B1F-D3F3-B1A41CA96B89}"/>
              </a:ext>
            </a:extLst>
          </xdr:cNvPr>
          <xdr:cNvGrpSpPr/>
        </xdr:nvGrpSpPr>
        <xdr:grpSpPr>
          <a:xfrm>
            <a:off x="4989793" y="4985906"/>
            <a:ext cx="1981006" cy="1097280"/>
            <a:chOff x="5000763" y="6437296"/>
            <a:chExt cx="1999337" cy="1097184"/>
          </a:xfrm>
        </xdr:grpSpPr>
        <xdr:sp macro="" textlink="">
          <xdr:nvSpPr>
            <xdr:cNvPr id="385" name="Rectangle: Diagonal Corners Rounded 384">
              <a:extLst>
                <a:ext uri="{FF2B5EF4-FFF2-40B4-BE49-F238E27FC236}">
                  <a16:creationId xmlns:a16="http://schemas.microsoft.com/office/drawing/2014/main" id="{AC367CDE-1FA7-1474-C0F6-CF488ED76B5F}"/>
                </a:ext>
              </a:extLst>
            </xdr:cNvPr>
            <xdr:cNvSpPr/>
          </xdr:nvSpPr>
          <xdr:spPr>
            <a:xfrm>
              <a:off x="5000763" y="6437296"/>
              <a:ext cx="1999337" cy="1097184"/>
            </a:xfrm>
            <a:prstGeom prst="round2DiagRect">
              <a:avLst>
                <a:gd name="adj1" fmla="val 7506"/>
                <a:gd name="adj2" fmla="val 0"/>
              </a:avLst>
            </a:prstGeom>
            <a:solidFill>
              <a:schemeClr val="accent6">
                <a:lumMod val="75000"/>
              </a:schemeClr>
            </a:solidFill>
            <a:ln>
              <a:noFill/>
            </a:ln>
            <a:effectLst>
              <a:outerShdw blurRad="50800" dist="38100" dir="2700000" algn="tl" rotWithShape="0">
                <a:prstClr val="black">
                  <a:alpha val="8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Business Analysis Questions'!I54">
          <xdr:nvSpPr>
            <xdr:cNvPr id="386" name="TextBox 385">
              <a:extLst>
                <a:ext uri="{FF2B5EF4-FFF2-40B4-BE49-F238E27FC236}">
                  <a16:creationId xmlns:a16="http://schemas.microsoft.com/office/drawing/2014/main" id="{590CA35B-9FA7-81FC-E3D4-77F9D727E81A}"/>
                </a:ext>
              </a:extLst>
            </xdr:cNvPr>
            <xdr:cNvSpPr txBox="1"/>
          </xdr:nvSpPr>
          <xdr:spPr>
            <a:xfrm>
              <a:off x="5035533" y="6786639"/>
              <a:ext cx="729988" cy="457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B213A4C-0327-4AEB-8EE1-5173BA46ECE4}" type="TxLink">
                <a:rPr lang="en-US" sz="1800" b="1" i="0" u="none" strike="noStrike" kern="1200">
                  <a:solidFill>
                    <a:schemeClr val="bg1"/>
                  </a:solidFill>
                  <a:latin typeface="Arial Black" panose="020B0A04020102020204" pitchFamily="34" charset="0"/>
                  <a:ea typeface="+mn-ea"/>
                  <a:cs typeface="Arial" panose="020B0604020202020204" pitchFamily="34" charset="0"/>
                </a:rPr>
                <a:pPr marL="0" indent="0" algn="ctr"/>
                <a:t>46%</a:t>
              </a:fld>
              <a:endParaRPr lang="en-US" sz="1800" b="1" i="0" u="none" strike="noStrike" kern="1200">
                <a:solidFill>
                  <a:schemeClr val="bg1"/>
                </a:solidFill>
                <a:latin typeface="Arial Black" panose="020B0A04020102020204" pitchFamily="34" charset="0"/>
                <a:ea typeface="+mn-ea"/>
                <a:cs typeface="Arial" panose="020B0604020202020204" pitchFamily="34" charset="0"/>
              </a:endParaRPr>
            </a:p>
          </xdr:txBody>
        </xdr:sp>
        <xdr:sp macro="" textlink="">
          <xdr:nvSpPr>
            <xdr:cNvPr id="387" name="TextBox 386">
              <a:extLst>
                <a:ext uri="{FF2B5EF4-FFF2-40B4-BE49-F238E27FC236}">
                  <a16:creationId xmlns:a16="http://schemas.microsoft.com/office/drawing/2014/main" id="{80AB6595-B2F6-F8EC-A89E-753E59B62E7A}"/>
                </a:ext>
              </a:extLst>
            </xdr:cNvPr>
            <xdr:cNvSpPr txBox="1"/>
          </xdr:nvSpPr>
          <xdr:spPr>
            <a:xfrm>
              <a:off x="5213643" y="6437296"/>
              <a:ext cx="1573576" cy="274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kern="1200">
                  <a:solidFill>
                    <a:schemeClr val="accent6">
                      <a:lumMod val="20000"/>
                      <a:lumOff val="80000"/>
                    </a:schemeClr>
                  </a:solidFill>
                  <a:latin typeface="Arial Black" panose="020B0A04020102020204" pitchFamily="34" charset="0"/>
                  <a:ea typeface="Segoe UI Black" panose="020B0A02040204020203" pitchFamily="34" charset="0"/>
                  <a:cs typeface="Segoe UI Semibold" panose="020B0702040204020203" pitchFamily="34" charset="0"/>
                </a:rPr>
                <a:t>Gender</a:t>
              </a:r>
              <a:r>
                <a:rPr lang="en-US" sz="12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 </a:t>
              </a:r>
              <a:r>
                <a:rPr lang="en-US" sz="1200" b="0" kern="1200">
                  <a:solidFill>
                    <a:schemeClr val="accent6">
                      <a:lumMod val="20000"/>
                      <a:lumOff val="80000"/>
                    </a:schemeClr>
                  </a:solidFill>
                  <a:latin typeface="Arial Black" panose="020B0A04020102020204" pitchFamily="34" charset="0"/>
                  <a:ea typeface="Segoe UI Black" panose="020B0A02040204020203" pitchFamily="34" charset="0"/>
                  <a:cs typeface="Segoe UI Semibold" panose="020B0702040204020203" pitchFamily="34" charset="0"/>
                </a:rPr>
                <a:t>Ratio</a:t>
              </a:r>
            </a:p>
          </xdr:txBody>
        </xdr:sp>
        <xdr:sp macro="" textlink="">
          <xdr:nvSpPr>
            <xdr:cNvPr id="388" name="TextBox 387">
              <a:extLst>
                <a:ext uri="{FF2B5EF4-FFF2-40B4-BE49-F238E27FC236}">
                  <a16:creationId xmlns:a16="http://schemas.microsoft.com/office/drawing/2014/main" id="{0F79F155-C4B6-63CE-B7B0-54FA6E3AFB19}"/>
                </a:ext>
              </a:extLst>
            </xdr:cNvPr>
            <xdr:cNvSpPr txBox="1"/>
          </xdr:nvSpPr>
          <xdr:spPr>
            <a:xfrm>
              <a:off x="5818583" y="6848414"/>
              <a:ext cx="363698" cy="345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VS</a:t>
              </a:r>
            </a:p>
          </xdr:txBody>
        </xdr:sp>
        <xdr:sp macro="" textlink="'Business Analysis Questions'!I55">
          <xdr:nvSpPr>
            <xdr:cNvPr id="389" name="TextBox 388">
              <a:extLst>
                <a:ext uri="{FF2B5EF4-FFF2-40B4-BE49-F238E27FC236}">
                  <a16:creationId xmlns:a16="http://schemas.microsoft.com/office/drawing/2014/main" id="{5AD5D7FB-3D9F-9944-D017-5DF47082372A}"/>
                </a:ext>
              </a:extLst>
            </xdr:cNvPr>
            <xdr:cNvSpPr txBox="1"/>
          </xdr:nvSpPr>
          <xdr:spPr>
            <a:xfrm>
              <a:off x="6239335" y="6786639"/>
              <a:ext cx="729988" cy="45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897F410-1EB3-410E-8396-1CC4854B6EEF}" type="TxLink">
                <a:rPr lang="en-US" sz="1800" b="1" i="0" u="none" strike="noStrike" kern="1200">
                  <a:solidFill>
                    <a:schemeClr val="bg1"/>
                  </a:solidFill>
                  <a:latin typeface="Arial Black" panose="020B0A04020102020204" pitchFamily="34" charset="0"/>
                  <a:ea typeface="+mn-ea"/>
                  <a:cs typeface="Arial" panose="020B0604020202020204" pitchFamily="34" charset="0"/>
                </a:rPr>
                <a:pPr marL="0" indent="0" algn="ctr"/>
                <a:t>51%</a:t>
              </a:fld>
              <a:endParaRPr lang="en-US" sz="1800" b="1" i="0" u="none" strike="noStrike" kern="1200">
                <a:solidFill>
                  <a:schemeClr val="bg1"/>
                </a:solidFill>
                <a:latin typeface="Arial Black" panose="020B0A04020102020204" pitchFamily="34" charset="0"/>
                <a:ea typeface="+mn-ea"/>
                <a:cs typeface="Arial" panose="020B0604020202020204" pitchFamily="34" charset="0"/>
              </a:endParaRPr>
            </a:p>
          </xdr:txBody>
        </xdr:sp>
        <xdr:sp macro="" textlink="">
          <xdr:nvSpPr>
            <xdr:cNvPr id="390" name="TextBox 389">
              <a:extLst>
                <a:ext uri="{FF2B5EF4-FFF2-40B4-BE49-F238E27FC236}">
                  <a16:creationId xmlns:a16="http://schemas.microsoft.com/office/drawing/2014/main" id="{232CC649-50C9-4FC4-12C5-CAEEF0642BF3}"/>
                </a:ext>
              </a:extLst>
            </xdr:cNvPr>
            <xdr:cNvSpPr txBox="1"/>
          </xdr:nvSpPr>
          <xdr:spPr>
            <a:xfrm>
              <a:off x="5052101" y="7171795"/>
              <a:ext cx="659199" cy="256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Female</a:t>
              </a:r>
              <a:endParaRPr lang="en-US" sz="12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sp macro="" textlink="">
          <xdr:nvSpPr>
            <xdr:cNvPr id="391" name="TextBox 390">
              <a:extLst>
                <a:ext uri="{FF2B5EF4-FFF2-40B4-BE49-F238E27FC236}">
                  <a16:creationId xmlns:a16="http://schemas.microsoft.com/office/drawing/2014/main" id="{293B5B84-BCB9-AE85-5D3F-F0A710E2055E}"/>
                </a:ext>
              </a:extLst>
            </xdr:cNvPr>
            <xdr:cNvSpPr txBox="1"/>
          </xdr:nvSpPr>
          <xdr:spPr>
            <a:xfrm>
              <a:off x="6331842" y="7171794"/>
              <a:ext cx="506963" cy="256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Male</a:t>
              </a:r>
              <a:endParaRPr lang="en-US" sz="12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grpSp>
      <xdr:grpSp>
        <xdr:nvGrpSpPr>
          <xdr:cNvPr id="377" name="Group 376">
            <a:extLst>
              <a:ext uri="{FF2B5EF4-FFF2-40B4-BE49-F238E27FC236}">
                <a16:creationId xmlns:a16="http://schemas.microsoft.com/office/drawing/2014/main" id="{7FED39E7-008E-95C8-950B-63F74D16FF02}"/>
              </a:ext>
            </a:extLst>
          </xdr:cNvPr>
          <xdr:cNvGrpSpPr/>
        </xdr:nvGrpSpPr>
        <xdr:grpSpPr>
          <a:xfrm>
            <a:off x="7097622" y="4985906"/>
            <a:ext cx="2073595" cy="1097284"/>
            <a:chOff x="5201829" y="4822507"/>
            <a:chExt cx="2097375" cy="1092609"/>
          </a:xfrm>
        </xdr:grpSpPr>
        <xdr:sp macro="" textlink="">
          <xdr:nvSpPr>
            <xdr:cNvPr id="378" name="Rectangle: Diagonal Corners Rounded 377">
              <a:extLst>
                <a:ext uri="{FF2B5EF4-FFF2-40B4-BE49-F238E27FC236}">
                  <a16:creationId xmlns:a16="http://schemas.microsoft.com/office/drawing/2014/main" id="{A829FD66-0C4D-39D3-5C80-12D629E806B1}"/>
                </a:ext>
              </a:extLst>
            </xdr:cNvPr>
            <xdr:cNvSpPr/>
          </xdr:nvSpPr>
          <xdr:spPr>
            <a:xfrm>
              <a:off x="5201829" y="4822507"/>
              <a:ext cx="2097375" cy="1092609"/>
            </a:xfrm>
            <a:prstGeom prst="round2DiagRect">
              <a:avLst>
                <a:gd name="adj1" fmla="val 7506"/>
                <a:gd name="adj2" fmla="val 0"/>
              </a:avLst>
            </a:prstGeom>
            <a:solidFill>
              <a:schemeClr val="accent6">
                <a:lumMod val="75000"/>
              </a:schemeClr>
            </a:solidFill>
            <a:ln>
              <a:noFill/>
            </a:ln>
            <a:effectLst>
              <a:outerShdw blurRad="50800" dist="38100" dir="2700000" algn="tl" rotWithShape="0">
                <a:prstClr val="black">
                  <a:alpha val="8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Business Analysis Questions'!E54">
          <xdr:nvSpPr>
            <xdr:cNvPr id="379" name="TextBox 378">
              <a:extLst>
                <a:ext uri="{FF2B5EF4-FFF2-40B4-BE49-F238E27FC236}">
                  <a16:creationId xmlns:a16="http://schemas.microsoft.com/office/drawing/2014/main" id="{997A8754-9697-6D32-5468-BAED6E143748}"/>
                </a:ext>
              </a:extLst>
            </xdr:cNvPr>
            <xdr:cNvSpPr txBox="1"/>
          </xdr:nvSpPr>
          <xdr:spPr>
            <a:xfrm>
              <a:off x="5274954" y="5171964"/>
              <a:ext cx="746096" cy="455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082C4D4-AB46-4BD2-9308-919864498A06}" type="TxLink">
                <a:rPr lang="en-US" sz="1800" b="1" i="0" u="none" strike="noStrike" kern="1200">
                  <a:solidFill>
                    <a:schemeClr val="bg1"/>
                  </a:solidFill>
                  <a:latin typeface="Arial Black" panose="020B0A04020102020204" pitchFamily="34" charset="0"/>
                  <a:ea typeface="+mn-ea"/>
                  <a:cs typeface="Arial" panose="020B0604020202020204" pitchFamily="34" charset="0"/>
                </a:rPr>
                <a:pPr marL="0" indent="0" algn="ctr"/>
                <a:t>3.3</a:t>
              </a:fld>
              <a:endParaRPr lang="en-US" sz="1800" b="1" i="0" u="none" strike="noStrike" kern="1200">
                <a:solidFill>
                  <a:schemeClr val="bg1"/>
                </a:solidFill>
                <a:latin typeface="Arial Black" panose="020B0A04020102020204" pitchFamily="34" charset="0"/>
                <a:ea typeface="+mn-ea"/>
                <a:cs typeface="Arial" panose="020B0604020202020204" pitchFamily="34" charset="0"/>
              </a:endParaRPr>
            </a:p>
          </xdr:txBody>
        </xdr:sp>
        <xdr:sp macro="" textlink="">
          <xdr:nvSpPr>
            <xdr:cNvPr id="380" name="TextBox 379">
              <a:extLst>
                <a:ext uri="{FF2B5EF4-FFF2-40B4-BE49-F238E27FC236}">
                  <a16:creationId xmlns:a16="http://schemas.microsoft.com/office/drawing/2014/main" id="{10C0A8CF-2E9C-BCD6-B8C3-6B362FB4E63F}"/>
                </a:ext>
              </a:extLst>
            </xdr:cNvPr>
            <xdr:cNvSpPr txBox="1"/>
          </xdr:nvSpPr>
          <xdr:spPr>
            <a:xfrm>
              <a:off x="5426800" y="4822507"/>
              <a:ext cx="1647433" cy="273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kern="1200">
                  <a:solidFill>
                    <a:schemeClr val="accent6">
                      <a:lumMod val="20000"/>
                      <a:lumOff val="80000"/>
                    </a:schemeClr>
                  </a:solidFill>
                  <a:latin typeface="Arial Black" panose="020B0A04020102020204" pitchFamily="34" charset="0"/>
                  <a:ea typeface="Segoe UI Black" panose="020B0A02040204020203" pitchFamily="34" charset="0"/>
                  <a:cs typeface="Segoe UI Semibold" panose="020B0702040204020203" pitchFamily="34" charset="0"/>
                </a:rPr>
                <a:t>Avg Tenure (Yrs)</a:t>
              </a:r>
            </a:p>
          </xdr:txBody>
        </xdr:sp>
        <xdr:sp macro="" textlink="">
          <xdr:nvSpPr>
            <xdr:cNvPr id="381" name="TextBox 380">
              <a:extLst>
                <a:ext uri="{FF2B5EF4-FFF2-40B4-BE49-F238E27FC236}">
                  <a16:creationId xmlns:a16="http://schemas.microsoft.com/office/drawing/2014/main" id="{7CF1DAEC-BECB-61C2-2E62-A5DBF4366A2F}"/>
                </a:ext>
              </a:extLst>
            </xdr:cNvPr>
            <xdr:cNvSpPr txBox="1"/>
          </xdr:nvSpPr>
          <xdr:spPr>
            <a:xfrm>
              <a:off x="6066684" y="5234334"/>
              <a:ext cx="367664" cy="345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VS</a:t>
              </a:r>
              <a:endParaRPr lang="en-US" sz="105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sp macro="" textlink="'Business Analysis Questions'!E55">
          <xdr:nvSpPr>
            <xdr:cNvPr id="382" name="TextBox 381">
              <a:extLst>
                <a:ext uri="{FF2B5EF4-FFF2-40B4-BE49-F238E27FC236}">
                  <a16:creationId xmlns:a16="http://schemas.microsoft.com/office/drawing/2014/main" id="{E6B84F68-42EA-F752-EA83-1874A27D8C49}"/>
                </a:ext>
              </a:extLst>
            </xdr:cNvPr>
            <xdr:cNvSpPr txBox="1"/>
          </xdr:nvSpPr>
          <xdr:spPr>
            <a:xfrm>
              <a:off x="6464014" y="5171964"/>
              <a:ext cx="746096" cy="455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D789044-F171-4709-9C50-61434AB15297}" type="TxLink">
                <a:rPr lang="en-US" sz="1800" b="1" i="0" u="none" strike="noStrike" kern="1200">
                  <a:solidFill>
                    <a:schemeClr val="bg1"/>
                  </a:solidFill>
                  <a:latin typeface="Arial Black" panose="020B0A04020102020204" pitchFamily="34" charset="0"/>
                  <a:ea typeface="+mn-ea"/>
                  <a:cs typeface="Arial" panose="020B0604020202020204" pitchFamily="34" charset="0"/>
                </a:rPr>
                <a:pPr marL="0" indent="0" algn="ctr"/>
                <a:t>3.4</a:t>
              </a:fld>
              <a:endParaRPr lang="en-US" sz="1800" b="1" i="0" u="none" strike="noStrike" kern="1200">
                <a:solidFill>
                  <a:schemeClr val="bg1"/>
                </a:solidFill>
                <a:latin typeface="Arial Black" panose="020B0A04020102020204" pitchFamily="34" charset="0"/>
                <a:ea typeface="+mn-ea"/>
                <a:cs typeface="Arial" panose="020B0604020202020204" pitchFamily="34" charset="0"/>
              </a:endParaRPr>
            </a:p>
          </xdr:txBody>
        </xdr:sp>
        <xdr:sp macro="" textlink="">
          <xdr:nvSpPr>
            <xdr:cNvPr id="383" name="TextBox 382">
              <a:extLst>
                <a:ext uri="{FF2B5EF4-FFF2-40B4-BE49-F238E27FC236}">
                  <a16:creationId xmlns:a16="http://schemas.microsoft.com/office/drawing/2014/main" id="{95C91AAB-A4E9-7D21-1FE5-203FFDFF7C02}"/>
                </a:ext>
              </a:extLst>
            </xdr:cNvPr>
            <xdr:cNvSpPr txBox="1"/>
          </xdr:nvSpPr>
          <xdr:spPr>
            <a:xfrm>
              <a:off x="5320433" y="5555544"/>
              <a:ext cx="655108" cy="254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Female</a:t>
              </a:r>
              <a:endParaRPr lang="en-US" sz="12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sp macro="" textlink="">
          <xdr:nvSpPr>
            <xdr:cNvPr id="384" name="TextBox 383">
              <a:extLst>
                <a:ext uri="{FF2B5EF4-FFF2-40B4-BE49-F238E27FC236}">
                  <a16:creationId xmlns:a16="http://schemas.microsoft.com/office/drawing/2014/main" id="{0589026A-EBF7-4828-A849-8E229E4DA8C8}"/>
                </a:ext>
              </a:extLst>
            </xdr:cNvPr>
            <xdr:cNvSpPr txBox="1"/>
          </xdr:nvSpPr>
          <xdr:spPr>
            <a:xfrm>
              <a:off x="6582317" y="5555543"/>
              <a:ext cx="509528" cy="255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rPr>
                <a:t>Male</a:t>
              </a:r>
              <a:endParaRPr lang="en-US" sz="1200" b="0" kern="1200">
                <a:solidFill>
                  <a:schemeClr val="accent6">
                    <a:lumMod val="20000"/>
                    <a:lumOff val="80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grpSp>
    </xdr:grpSp>
    <xdr:clientData/>
  </xdr:twoCellAnchor>
  <xdr:twoCellAnchor>
    <xdr:from>
      <xdr:col>16</xdr:col>
      <xdr:colOff>138247</xdr:colOff>
      <xdr:row>30</xdr:row>
      <xdr:rowOff>47625</xdr:rowOff>
    </xdr:from>
    <xdr:to>
      <xdr:col>24</xdr:col>
      <xdr:colOff>558617</xdr:colOff>
      <xdr:row>44</xdr:row>
      <xdr:rowOff>123825</xdr:rowOff>
    </xdr:to>
    <xdr:grpSp>
      <xdr:nvGrpSpPr>
        <xdr:cNvPr id="10" name="Group 9">
          <a:extLst>
            <a:ext uri="{FF2B5EF4-FFF2-40B4-BE49-F238E27FC236}">
              <a16:creationId xmlns:a16="http://schemas.microsoft.com/office/drawing/2014/main" id="{A9E67BF9-B677-DDD4-465A-B607D4A8580D}"/>
            </a:ext>
          </a:extLst>
        </xdr:cNvPr>
        <xdr:cNvGrpSpPr/>
      </xdr:nvGrpSpPr>
      <xdr:grpSpPr>
        <a:xfrm>
          <a:off x="9790247" y="5762625"/>
          <a:ext cx="5246370" cy="2743200"/>
          <a:chOff x="4022107" y="12287250"/>
          <a:chExt cx="5253522" cy="2743200"/>
        </a:xfrm>
      </xdr:grpSpPr>
      <xdr:sp macro="" textlink="">
        <xdr:nvSpPr>
          <xdr:cNvPr id="4" name="Rectangle: Rounded Corners 3">
            <a:extLst>
              <a:ext uri="{FF2B5EF4-FFF2-40B4-BE49-F238E27FC236}">
                <a16:creationId xmlns:a16="http://schemas.microsoft.com/office/drawing/2014/main" id="{88CD8973-E725-99A5-C8A6-502915B120FA}"/>
              </a:ext>
            </a:extLst>
          </xdr:cNvPr>
          <xdr:cNvSpPr/>
        </xdr:nvSpPr>
        <xdr:spPr>
          <a:xfrm>
            <a:off x="4022107" y="12287250"/>
            <a:ext cx="5253522" cy="2743200"/>
          </a:xfrm>
          <a:prstGeom prst="roundRect">
            <a:avLst>
              <a:gd name="adj" fmla="val 808"/>
            </a:avLst>
          </a:prstGeom>
          <a:solidFill>
            <a:schemeClr val="accent6">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6" name="TextBox 5">
            <a:extLst>
              <a:ext uri="{FF2B5EF4-FFF2-40B4-BE49-F238E27FC236}">
                <a16:creationId xmlns:a16="http://schemas.microsoft.com/office/drawing/2014/main" id="{B2499E38-6403-2067-C130-3AD604C539A7}"/>
              </a:ext>
            </a:extLst>
          </xdr:cNvPr>
          <xdr:cNvSpPr txBox="1"/>
        </xdr:nvSpPr>
        <xdr:spPr>
          <a:xfrm>
            <a:off x="4185334" y="12287250"/>
            <a:ext cx="384048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600" b="0" kern="1200">
                <a:solidFill>
                  <a:schemeClr val="tx1">
                    <a:lumMod val="75000"/>
                    <a:lumOff val="25000"/>
                  </a:schemeClr>
                </a:solidFill>
                <a:latin typeface="Arial Black" panose="020B0A04020102020204" pitchFamily="34" charset="0"/>
                <a:ea typeface="Segoe UI Black" panose="020B0A02040204020203" pitchFamily="34" charset="0"/>
                <a:cs typeface="Segoe UI Semibold" panose="020B0702040204020203" pitchFamily="34" charset="0"/>
              </a:rPr>
              <a:t>How Salary are Spread</a:t>
            </a:r>
          </a:p>
        </xdr:txBody>
      </xdr:sp>
      <xdr:graphicFrame macro="">
        <xdr:nvGraphicFramePr>
          <xdr:cNvPr id="8" name="Chart 7">
            <a:extLst>
              <a:ext uri="{FF2B5EF4-FFF2-40B4-BE49-F238E27FC236}">
                <a16:creationId xmlns:a16="http://schemas.microsoft.com/office/drawing/2014/main" id="{FB130E23-FC31-438E-A26F-29BC0F6D1668}"/>
              </a:ext>
            </a:extLst>
          </xdr:cNvPr>
          <xdr:cNvGraphicFramePr>
            <a:graphicFrameLocks/>
          </xdr:cNvGraphicFramePr>
        </xdr:nvGraphicFramePr>
        <xdr:xfrm>
          <a:off x="4112685" y="12823825"/>
          <a:ext cx="5072366" cy="219075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8</xdr:col>
      <xdr:colOff>253999</xdr:colOff>
      <xdr:row>30</xdr:row>
      <xdr:rowOff>47625</xdr:rowOff>
    </xdr:from>
    <xdr:to>
      <xdr:col>15</xdr:col>
      <xdr:colOff>552449</xdr:colOff>
      <xdr:row>44</xdr:row>
      <xdr:rowOff>123825</xdr:rowOff>
    </xdr:to>
    <xdr:grpSp>
      <xdr:nvGrpSpPr>
        <xdr:cNvPr id="12" name="Group 11">
          <a:extLst>
            <a:ext uri="{FF2B5EF4-FFF2-40B4-BE49-F238E27FC236}">
              <a16:creationId xmlns:a16="http://schemas.microsoft.com/office/drawing/2014/main" id="{4EB6F144-0ECD-70FE-2FC8-FED550BF8C17}"/>
            </a:ext>
          </a:extLst>
        </xdr:cNvPr>
        <xdr:cNvGrpSpPr/>
      </xdr:nvGrpSpPr>
      <xdr:grpSpPr>
        <a:xfrm>
          <a:off x="5079999" y="5762625"/>
          <a:ext cx="4521200" cy="2743200"/>
          <a:chOff x="8449581" y="12353925"/>
          <a:chExt cx="4527978" cy="2743200"/>
        </a:xfrm>
      </xdr:grpSpPr>
      <xdr:sp macro="" textlink="">
        <xdr:nvSpPr>
          <xdr:cNvPr id="275" name="Rectangle: Rounded Corners 274">
            <a:extLst>
              <a:ext uri="{FF2B5EF4-FFF2-40B4-BE49-F238E27FC236}">
                <a16:creationId xmlns:a16="http://schemas.microsoft.com/office/drawing/2014/main" id="{1C0A9635-88CF-0155-51C2-CB9863412D97}"/>
              </a:ext>
            </a:extLst>
          </xdr:cNvPr>
          <xdr:cNvSpPr/>
        </xdr:nvSpPr>
        <xdr:spPr>
          <a:xfrm>
            <a:off x="8449581" y="12353925"/>
            <a:ext cx="4527978" cy="2743200"/>
          </a:xfrm>
          <a:prstGeom prst="roundRect">
            <a:avLst>
              <a:gd name="adj" fmla="val 808"/>
            </a:avLst>
          </a:prstGeom>
          <a:solidFill>
            <a:schemeClr val="accent6">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77" name="TextBox 276">
            <a:extLst>
              <a:ext uri="{FF2B5EF4-FFF2-40B4-BE49-F238E27FC236}">
                <a16:creationId xmlns:a16="http://schemas.microsoft.com/office/drawing/2014/main" id="{0E533911-7CDF-DA7A-46A0-95CED953D638}"/>
              </a:ext>
            </a:extLst>
          </xdr:cNvPr>
          <xdr:cNvSpPr txBox="1"/>
        </xdr:nvSpPr>
        <xdr:spPr>
          <a:xfrm>
            <a:off x="8584567" y="12392025"/>
            <a:ext cx="3016992" cy="461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kern="1200">
                <a:solidFill>
                  <a:schemeClr val="tx1">
                    <a:lumMod val="75000"/>
                    <a:lumOff val="25000"/>
                  </a:schemeClr>
                </a:solidFill>
                <a:latin typeface="Arial Black" panose="020B0A04020102020204" pitchFamily="34" charset="0"/>
                <a:ea typeface="Segoe UI Black" panose="020B0A02040204020203" pitchFamily="34" charset="0"/>
                <a:cs typeface="Segoe UI Semibold" panose="020B0702040204020203" pitchFamily="34" charset="0"/>
              </a:rPr>
              <a:t>Staffs</a:t>
            </a:r>
            <a:r>
              <a:rPr lang="en-US" sz="1800" b="0" kern="1200" baseline="0">
                <a:solidFill>
                  <a:schemeClr val="tx1">
                    <a:lumMod val="75000"/>
                    <a:lumOff val="25000"/>
                  </a:schemeClr>
                </a:solidFill>
                <a:latin typeface="Arial Black" panose="020B0A04020102020204" pitchFamily="34" charset="0"/>
                <a:ea typeface="Segoe UI Black" panose="020B0A02040204020203" pitchFamily="34" charset="0"/>
                <a:cs typeface="Segoe UI Semibold" panose="020B0702040204020203" pitchFamily="34" charset="0"/>
              </a:rPr>
              <a:t> Per Department</a:t>
            </a:r>
            <a:endParaRPr lang="en-US" sz="1800" b="0" kern="1200">
              <a:solidFill>
                <a:schemeClr val="tx1">
                  <a:lumMod val="75000"/>
                  <a:lumOff val="25000"/>
                </a:schemeClr>
              </a:solidFill>
              <a:latin typeface="Arial Black" panose="020B0A04020102020204" pitchFamily="34" charset="0"/>
              <a:ea typeface="Segoe UI Black" panose="020B0A02040204020203" pitchFamily="34" charset="0"/>
              <a:cs typeface="Segoe UI Semibold" panose="020B0702040204020203" pitchFamily="34" charset="0"/>
            </a:endParaRPr>
          </a:p>
        </xdr:txBody>
      </xdr:sp>
      <xdr:graphicFrame macro="">
        <xdr:nvGraphicFramePr>
          <xdr:cNvPr id="11" name="Chart 10">
            <a:extLst>
              <a:ext uri="{FF2B5EF4-FFF2-40B4-BE49-F238E27FC236}">
                <a16:creationId xmlns:a16="http://schemas.microsoft.com/office/drawing/2014/main" id="{C713214C-9677-4E38-AC9E-A85FEDA70AF3}"/>
              </a:ext>
            </a:extLst>
          </xdr:cNvPr>
          <xdr:cNvGraphicFramePr>
            <a:graphicFrameLocks/>
          </xdr:cNvGraphicFramePr>
        </xdr:nvGraphicFramePr>
        <xdr:xfrm>
          <a:off x="8633919" y="12902565"/>
          <a:ext cx="4159302" cy="219456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xdr:col>
      <xdr:colOff>269875</xdr:colOff>
      <xdr:row>4</xdr:row>
      <xdr:rowOff>81645</xdr:rowOff>
    </xdr:from>
    <xdr:to>
      <xdr:col>8</xdr:col>
      <xdr:colOff>51943</xdr:colOff>
      <xdr:row>44</xdr:row>
      <xdr:rowOff>160893</xdr:rowOff>
    </xdr:to>
    <xdr:grpSp>
      <xdr:nvGrpSpPr>
        <xdr:cNvPr id="30" name="Group 29">
          <a:extLst>
            <a:ext uri="{FF2B5EF4-FFF2-40B4-BE49-F238E27FC236}">
              <a16:creationId xmlns:a16="http://schemas.microsoft.com/office/drawing/2014/main" id="{EB00C595-12BF-FBDE-F894-68CFEA149393}"/>
            </a:ext>
          </a:extLst>
        </xdr:cNvPr>
        <xdr:cNvGrpSpPr/>
      </xdr:nvGrpSpPr>
      <xdr:grpSpPr>
        <a:xfrm>
          <a:off x="1476375" y="843645"/>
          <a:ext cx="3401568" cy="7699248"/>
          <a:chOff x="13319125" y="9556750"/>
          <a:chExt cx="3401568" cy="7699248"/>
        </a:xfrm>
      </xdr:grpSpPr>
      <xdr:sp macro="" textlink="">
        <xdr:nvSpPr>
          <xdr:cNvPr id="16" name="Rectangle: Diagonal Corners Rounded 15">
            <a:extLst>
              <a:ext uri="{FF2B5EF4-FFF2-40B4-BE49-F238E27FC236}">
                <a16:creationId xmlns:a16="http://schemas.microsoft.com/office/drawing/2014/main" id="{467A0BF2-D8E8-43FB-A6FA-7D0D4B8A78F4}"/>
              </a:ext>
            </a:extLst>
          </xdr:cNvPr>
          <xdr:cNvSpPr/>
        </xdr:nvSpPr>
        <xdr:spPr>
          <a:xfrm>
            <a:off x="13319125" y="9556750"/>
            <a:ext cx="3401568" cy="7699248"/>
          </a:xfrm>
          <a:prstGeom prst="round2DiagRect">
            <a:avLst>
              <a:gd name="adj1" fmla="val 10503"/>
              <a:gd name="adj2" fmla="val 0"/>
            </a:avLst>
          </a:prstGeom>
          <a:solidFill>
            <a:schemeClr val="accent6">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9" name="TextBox 18">
            <a:extLst>
              <a:ext uri="{FF2B5EF4-FFF2-40B4-BE49-F238E27FC236}">
                <a16:creationId xmlns:a16="http://schemas.microsoft.com/office/drawing/2014/main" id="{E1F7C80C-4745-4D8C-9EC6-94BF7A2EA4D5}"/>
              </a:ext>
            </a:extLst>
          </xdr:cNvPr>
          <xdr:cNvSpPr txBox="1"/>
        </xdr:nvSpPr>
        <xdr:spPr>
          <a:xfrm>
            <a:off x="13734540" y="9898189"/>
            <a:ext cx="2570739" cy="635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i="0" u="none" strike="noStrike" kern="1200">
                <a:solidFill>
                  <a:sysClr val="windowText" lastClr="000000"/>
                </a:solidFill>
                <a:latin typeface="Arial Black" panose="020B0A04020102020204" pitchFamily="34" charset="0"/>
                <a:ea typeface="+mn-ea"/>
                <a:cs typeface="Arial" panose="020B0604020202020204" pitchFamily="34" charset="0"/>
              </a:rPr>
              <a:t>Filter Panel</a:t>
            </a:r>
          </a:p>
        </xdr:txBody>
      </xdr:sp>
      <mc:AlternateContent xmlns:mc="http://schemas.openxmlformats.org/markup-compatibility/2006" xmlns:a14="http://schemas.microsoft.com/office/drawing/2010/main">
        <mc:Choice Requires="a14">
          <xdr:graphicFrame macro="">
            <xdr:nvGraphicFramePr>
              <xdr:cNvPr id="25" name="Country 1">
                <a:extLst>
                  <a:ext uri="{FF2B5EF4-FFF2-40B4-BE49-F238E27FC236}">
                    <a16:creationId xmlns:a16="http://schemas.microsoft.com/office/drawing/2014/main" id="{40E0FB09-42C9-4FFB-94DE-44FB4FA49424}"/>
                  </a:ext>
                </a:extLst>
              </xdr:cNvPr>
              <xdr:cNvGraphicFramePr>
                <a:graphicFrameLocks/>
              </xdr:cNvGraphicFramePr>
            </xdr:nvGraphicFramePr>
            <xdr:xfrm>
              <a:off x="13448284" y="10626725"/>
              <a:ext cx="3143251" cy="1322914"/>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605534" y="1913620"/>
                <a:ext cx="3143251" cy="13229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6" name="Department 1">
                <a:extLst>
                  <a:ext uri="{FF2B5EF4-FFF2-40B4-BE49-F238E27FC236}">
                    <a16:creationId xmlns:a16="http://schemas.microsoft.com/office/drawing/2014/main" id="{BBCAA4A2-262C-45CB-9995-A4CE822F38D5}"/>
                  </a:ext>
                </a:extLst>
              </xdr:cNvPr>
              <xdr:cNvGraphicFramePr/>
            </xdr:nvGraphicFramePr>
            <xdr:xfrm>
              <a:off x="13447141" y="11992238"/>
              <a:ext cx="3145536" cy="2492376"/>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604391" y="3279133"/>
                <a:ext cx="3145536" cy="2492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7" name="Rating 1">
                <a:extLst>
                  <a:ext uri="{FF2B5EF4-FFF2-40B4-BE49-F238E27FC236}">
                    <a16:creationId xmlns:a16="http://schemas.microsoft.com/office/drawing/2014/main" id="{01F54EBB-9A68-4118-9494-20016DE7A14A}"/>
                  </a:ext>
                </a:extLst>
              </xdr:cNvPr>
              <xdr:cNvGraphicFramePr/>
            </xdr:nvGraphicFramePr>
            <xdr:xfrm>
              <a:off x="13447141" y="14527213"/>
              <a:ext cx="3145536" cy="2629957"/>
            </xdr:xfrm>
            <a:graphic>
              <a:graphicData uri="http://schemas.microsoft.com/office/drawing/2010/slicer">
                <sle:slicer xmlns:sle="http://schemas.microsoft.com/office/drawing/2010/slicer" name="Rating 1"/>
              </a:graphicData>
            </a:graphic>
          </xdr:graphicFrame>
        </mc:Choice>
        <mc:Fallback xmlns="">
          <xdr:sp macro="" textlink="">
            <xdr:nvSpPr>
              <xdr:cNvPr id="0" name=""/>
              <xdr:cNvSpPr>
                <a:spLocks noTextEdit="1"/>
              </xdr:cNvSpPr>
            </xdr:nvSpPr>
            <xdr:spPr>
              <a:xfrm>
                <a:off x="1604391" y="5814108"/>
                <a:ext cx="3145536" cy="2629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24</xdr:col>
      <xdr:colOff>302078</xdr:colOff>
      <xdr:row>13</xdr:row>
      <xdr:rowOff>95250</xdr:rowOff>
    </xdr:from>
    <xdr:to>
      <xdr:col>33</xdr:col>
      <xdr:colOff>96838</xdr:colOff>
      <xdr:row>29</xdr:row>
      <xdr:rowOff>64770</xdr:rowOff>
    </xdr:to>
    <xdr:grpSp>
      <xdr:nvGrpSpPr>
        <xdr:cNvPr id="38" name="Group 37">
          <a:extLst>
            <a:ext uri="{FF2B5EF4-FFF2-40B4-BE49-F238E27FC236}">
              <a16:creationId xmlns:a16="http://schemas.microsoft.com/office/drawing/2014/main" id="{C5307553-52B4-CC85-6808-2226E13EB3E2}"/>
            </a:ext>
          </a:extLst>
        </xdr:cNvPr>
        <xdr:cNvGrpSpPr/>
      </xdr:nvGrpSpPr>
      <xdr:grpSpPr>
        <a:xfrm>
          <a:off x="14780078" y="2571750"/>
          <a:ext cx="5224010" cy="3017520"/>
          <a:chOff x="17637578" y="9159875"/>
          <a:chExt cx="5224010" cy="3017520"/>
        </a:xfrm>
      </xdr:grpSpPr>
      <xdr:sp macro="" textlink="">
        <xdr:nvSpPr>
          <xdr:cNvPr id="36" name="Rectangle: Rounded Corners 35">
            <a:extLst>
              <a:ext uri="{FF2B5EF4-FFF2-40B4-BE49-F238E27FC236}">
                <a16:creationId xmlns:a16="http://schemas.microsoft.com/office/drawing/2014/main" id="{117DCEEE-FCC1-0424-6C99-615362A2853D}"/>
              </a:ext>
            </a:extLst>
          </xdr:cNvPr>
          <xdr:cNvSpPr/>
        </xdr:nvSpPr>
        <xdr:spPr>
          <a:xfrm>
            <a:off x="17637578" y="9159875"/>
            <a:ext cx="5224010" cy="3017520"/>
          </a:xfrm>
          <a:prstGeom prst="roundRect">
            <a:avLst>
              <a:gd name="adj" fmla="val 808"/>
            </a:avLst>
          </a:prstGeom>
          <a:solidFill>
            <a:schemeClr val="accent6">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7" name="TextBox 36">
            <a:extLst>
              <a:ext uri="{FF2B5EF4-FFF2-40B4-BE49-F238E27FC236}">
                <a16:creationId xmlns:a16="http://schemas.microsoft.com/office/drawing/2014/main" id="{9F10D060-BF56-8F77-8CF7-17BFD6CB5B1F}"/>
              </a:ext>
            </a:extLst>
          </xdr:cNvPr>
          <xdr:cNvSpPr txBox="1"/>
        </xdr:nvSpPr>
        <xdr:spPr>
          <a:xfrm>
            <a:off x="17788067" y="9159875"/>
            <a:ext cx="4074009" cy="46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kern="1200">
                <a:solidFill>
                  <a:schemeClr val="tx1">
                    <a:lumMod val="75000"/>
                    <a:lumOff val="25000"/>
                  </a:schemeClr>
                </a:solidFill>
                <a:latin typeface="Arial Black" panose="020B0A04020102020204" pitchFamily="34" charset="0"/>
                <a:ea typeface="Segoe UI Black" panose="020B0A02040204020203" pitchFamily="34" charset="0"/>
                <a:cs typeface="Segoe UI Semibold" panose="020B0702040204020203" pitchFamily="34" charset="0"/>
              </a:rPr>
              <a:t>Company Growth Per Time</a:t>
            </a:r>
          </a:p>
        </xdr:txBody>
      </xdr:sp>
      <xdr:graphicFrame macro="">
        <xdr:nvGraphicFramePr>
          <xdr:cNvPr id="31" name="Chart 30">
            <a:extLst>
              <a:ext uri="{FF2B5EF4-FFF2-40B4-BE49-F238E27FC236}">
                <a16:creationId xmlns:a16="http://schemas.microsoft.com/office/drawing/2014/main" id="{E95B8804-CBC9-44C3-AFC5-CA5A5818BC47}"/>
              </a:ext>
            </a:extLst>
          </xdr:cNvPr>
          <xdr:cNvGraphicFramePr>
            <a:graphicFrameLocks/>
          </xdr:cNvGraphicFramePr>
        </xdr:nvGraphicFramePr>
        <xdr:xfrm>
          <a:off x="17734983" y="9652000"/>
          <a:ext cx="5029200" cy="2450592"/>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25</xdr:col>
      <xdr:colOff>127317</xdr:colOff>
      <xdr:row>30</xdr:row>
      <xdr:rowOff>47625</xdr:rowOff>
    </xdr:from>
    <xdr:to>
      <xdr:col>33</xdr:col>
      <xdr:colOff>96838</xdr:colOff>
      <xdr:row>44</xdr:row>
      <xdr:rowOff>123825</xdr:rowOff>
    </xdr:to>
    <xdr:grpSp>
      <xdr:nvGrpSpPr>
        <xdr:cNvPr id="49" name="Group 48">
          <a:extLst>
            <a:ext uri="{FF2B5EF4-FFF2-40B4-BE49-F238E27FC236}">
              <a16:creationId xmlns:a16="http://schemas.microsoft.com/office/drawing/2014/main" id="{4EAB4A71-FA77-0A49-E00A-8ED4936C29EE}"/>
            </a:ext>
          </a:extLst>
        </xdr:cNvPr>
        <xdr:cNvGrpSpPr/>
      </xdr:nvGrpSpPr>
      <xdr:grpSpPr>
        <a:xfrm>
          <a:off x="15208567" y="5762625"/>
          <a:ext cx="4795521" cy="2743200"/>
          <a:chOff x="5319417" y="9604375"/>
          <a:chExt cx="4868092" cy="2743200"/>
        </a:xfrm>
      </xdr:grpSpPr>
      <xdr:sp macro="" textlink="">
        <xdr:nvSpPr>
          <xdr:cNvPr id="46" name="Rectangle: Rounded Corners 45">
            <a:extLst>
              <a:ext uri="{FF2B5EF4-FFF2-40B4-BE49-F238E27FC236}">
                <a16:creationId xmlns:a16="http://schemas.microsoft.com/office/drawing/2014/main" id="{4AB576B7-F534-146D-80C7-75247AA9269D}"/>
              </a:ext>
            </a:extLst>
          </xdr:cNvPr>
          <xdr:cNvSpPr/>
        </xdr:nvSpPr>
        <xdr:spPr>
          <a:xfrm>
            <a:off x="5319417" y="9604375"/>
            <a:ext cx="4868092" cy="2743200"/>
          </a:xfrm>
          <a:prstGeom prst="roundRect">
            <a:avLst>
              <a:gd name="adj" fmla="val 808"/>
            </a:avLst>
          </a:prstGeom>
          <a:solidFill>
            <a:schemeClr val="accent6">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7" name="TextBox 46">
            <a:extLst>
              <a:ext uri="{FF2B5EF4-FFF2-40B4-BE49-F238E27FC236}">
                <a16:creationId xmlns:a16="http://schemas.microsoft.com/office/drawing/2014/main" id="{936287B5-6679-AE61-E87F-D7BE6B895062}"/>
              </a:ext>
            </a:extLst>
          </xdr:cNvPr>
          <xdr:cNvSpPr txBox="1"/>
        </xdr:nvSpPr>
        <xdr:spPr>
          <a:xfrm>
            <a:off x="5486264" y="9604375"/>
            <a:ext cx="4370252" cy="461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kern="1200">
                <a:solidFill>
                  <a:schemeClr val="tx1">
                    <a:lumMod val="75000"/>
                    <a:lumOff val="25000"/>
                  </a:schemeClr>
                </a:solidFill>
                <a:latin typeface="Arial Black" panose="020B0A04020102020204" pitchFamily="34" charset="0"/>
                <a:ea typeface="Segoe UI Black" panose="020B0A02040204020203" pitchFamily="34" charset="0"/>
                <a:cs typeface="Segoe UI Semibold" panose="020B0702040204020203" pitchFamily="34" charset="0"/>
              </a:rPr>
              <a:t>Relationship BTW Rating and Salary</a:t>
            </a:r>
          </a:p>
        </xdr:txBody>
      </xdr:sp>
      <xdr:graphicFrame macro="">
        <xdr:nvGraphicFramePr>
          <xdr:cNvPr id="39" name="Chart 38">
            <a:extLst>
              <a:ext uri="{FF2B5EF4-FFF2-40B4-BE49-F238E27FC236}">
                <a16:creationId xmlns:a16="http://schemas.microsoft.com/office/drawing/2014/main" id="{A5D34659-3015-4D9B-8E81-453CE397CB0D}"/>
              </a:ext>
            </a:extLst>
          </xdr:cNvPr>
          <xdr:cNvGraphicFramePr>
            <a:graphicFrameLocks/>
          </xdr:cNvGraphicFramePr>
        </xdr:nvGraphicFramePr>
        <xdr:xfrm>
          <a:off x="5408317" y="10144125"/>
          <a:ext cx="4690292" cy="214884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898073</xdr:colOff>
      <xdr:row>1</xdr:row>
      <xdr:rowOff>20409</xdr:rowOff>
    </xdr:from>
    <xdr:to>
      <xdr:col>7</xdr:col>
      <xdr:colOff>427266</xdr:colOff>
      <xdr:row>14</xdr:row>
      <xdr:rowOff>54427</xdr:rowOff>
    </xdr:to>
    <mc:AlternateContent xmlns:mc="http://schemas.openxmlformats.org/markup-compatibility/2006" xmlns:a14="http://schemas.microsoft.com/office/drawing/2010/main">
      <mc:Choice Requires="a14">
        <xdr:graphicFrame macro="">
          <xdr:nvGraphicFramePr>
            <xdr:cNvPr id="8" name="Country 2">
              <a:extLst>
                <a:ext uri="{FF2B5EF4-FFF2-40B4-BE49-F238E27FC236}">
                  <a16:creationId xmlns:a16="http://schemas.microsoft.com/office/drawing/2014/main" id="{B5589983-ECD1-3716-72BA-88A94EAF2ADC}"/>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8327573" y="220434"/>
              <a:ext cx="1824718" cy="2520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478821</xdr:colOff>
      <xdr:row>1</xdr:row>
      <xdr:rowOff>20259</xdr:rowOff>
    </xdr:from>
    <xdr:to>
      <xdr:col>14</xdr:col>
      <xdr:colOff>205318</xdr:colOff>
      <xdr:row>10</xdr:row>
      <xdr:rowOff>56394</xdr:rowOff>
    </xdr:to>
    <mc:AlternateContent xmlns:mc="http://schemas.openxmlformats.org/markup-compatibility/2006" xmlns:a14="http://schemas.microsoft.com/office/drawing/2010/main">
      <mc:Choice Requires="a14">
        <xdr:graphicFrame macro="">
          <xdr:nvGraphicFramePr>
            <xdr:cNvPr id="12" name="Department">
              <a:extLst>
                <a:ext uri="{FF2B5EF4-FFF2-40B4-BE49-F238E27FC236}">
                  <a16:creationId xmlns:a16="http://schemas.microsoft.com/office/drawing/2014/main" id="{D8CE66C2-0760-678B-CFA5-EAF3662EDBB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680096" y="220284"/>
              <a:ext cx="1821997" cy="176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269876</xdr:colOff>
      <xdr:row>0</xdr:row>
      <xdr:rowOff>191258</xdr:rowOff>
    </xdr:from>
    <xdr:to>
      <xdr:col>12</xdr:col>
      <xdr:colOff>269876</xdr:colOff>
      <xdr:row>10</xdr:row>
      <xdr:rowOff>19808</xdr:rowOff>
    </xdr:to>
    <mc:AlternateContent xmlns:mc="http://schemas.openxmlformats.org/markup-compatibility/2006" xmlns:a14="http://schemas.microsoft.com/office/drawing/2010/main">
      <mc:Choice Requires="a14">
        <xdr:graphicFrame macro="">
          <xdr:nvGraphicFramePr>
            <xdr:cNvPr id="13" name="Rating">
              <a:extLst>
                <a:ext uri="{FF2B5EF4-FFF2-40B4-BE49-F238E27FC236}">
                  <a16:creationId xmlns:a16="http://schemas.microsoft.com/office/drawing/2014/main" id="{126A8B2A-D438-524E-A77E-92E3560B730F}"/>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8642351" y="191258"/>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127909</xdr:colOff>
      <xdr:row>1</xdr:row>
      <xdr:rowOff>29936</xdr:rowOff>
    </xdr:from>
    <xdr:to>
      <xdr:col>8</xdr:col>
      <xdr:colOff>533400</xdr:colOff>
      <xdr:row>10</xdr:row>
      <xdr:rowOff>114301</xdr:rowOff>
    </xdr:to>
    <xdr:graphicFrame macro="">
      <xdr:nvGraphicFramePr>
        <xdr:cNvPr id="16" name="Chart 15">
          <a:extLst>
            <a:ext uri="{FF2B5EF4-FFF2-40B4-BE49-F238E27FC236}">
              <a16:creationId xmlns:a16="http://schemas.microsoft.com/office/drawing/2014/main" id="{9BABE43F-B231-39E3-43CE-9CDAE42B9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214994</xdr:colOff>
      <xdr:row>16</xdr:row>
      <xdr:rowOff>35380</xdr:rowOff>
    </xdr:from>
    <xdr:to>
      <xdr:col>7</xdr:col>
      <xdr:colOff>561975</xdr:colOff>
      <xdr:row>23</xdr:row>
      <xdr:rowOff>161925</xdr:rowOff>
    </xdr:to>
    <xdr:graphicFrame macro="">
      <xdr:nvGraphicFramePr>
        <xdr:cNvPr id="17" name="Chart 16">
          <a:extLst>
            <a:ext uri="{FF2B5EF4-FFF2-40B4-BE49-F238E27FC236}">
              <a16:creationId xmlns:a16="http://schemas.microsoft.com/office/drawing/2014/main" id="{7A2D1877-3704-FC59-2CC2-FB1521F85C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291045</xdr:colOff>
      <xdr:row>29</xdr:row>
      <xdr:rowOff>37797</xdr:rowOff>
    </xdr:from>
    <xdr:to>
      <xdr:col>7</xdr:col>
      <xdr:colOff>550334</xdr:colOff>
      <xdr:row>36</xdr:row>
      <xdr:rowOff>123825</xdr:rowOff>
    </xdr:to>
    <xdr:graphicFrame macro="">
      <xdr:nvGraphicFramePr>
        <xdr:cNvPr id="3" name="Chart 2">
          <a:extLst>
            <a:ext uri="{FF2B5EF4-FFF2-40B4-BE49-F238E27FC236}">
              <a16:creationId xmlns:a16="http://schemas.microsoft.com/office/drawing/2014/main" id="{561F6799-FE59-8C77-411F-42EA42BA9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40065</xdr:colOff>
      <xdr:row>43</xdr:row>
      <xdr:rowOff>23888</xdr:rowOff>
    </xdr:from>
    <xdr:to>
      <xdr:col>12</xdr:col>
      <xdr:colOff>0</xdr:colOff>
      <xdr:row>57</xdr:row>
      <xdr:rowOff>100088</xdr:rowOff>
    </xdr:to>
    <xdr:graphicFrame macro="">
      <xdr:nvGraphicFramePr>
        <xdr:cNvPr id="5" name="Chart 4">
          <a:extLst>
            <a:ext uri="{FF2B5EF4-FFF2-40B4-BE49-F238E27FC236}">
              <a16:creationId xmlns:a16="http://schemas.microsoft.com/office/drawing/2014/main" id="{B8B9B25A-9D71-4391-E2EE-5F4F4E2CB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40822</xdr:colOff>
      <xdr:row>59</xdr:row>
      <xdr:rowOff>179613</xdr:rowOff>
    </xdr:from>
    <xdr:to>
      <xdr:col>11</xdr:col>
      <xdr:colOff>1197428</xdr:colOff>
      <xdr:row>74</xdr:row>
      <xdr:rowOff>163285</xdr:rowOff>
    </xdr:to>
    <xdr:graphicFrame macro="">
      <xdr:nvGraphicFramePr>
        <xdr:cNvPr id="6" name="Chart 5">
          <a:extLst>
            <a:ext uri="{FF2B5EF4-FFF2-40B4-BE49-F238E27FC236}">
              <a16:creationId xmlns:a16="http://schemas.microsoft.com/office/drawing/2014/main" id="{9D3F336E-7B18-7E02-24C4-9FA69CFD3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PC" refreshedDate="45651.083542245367" backgroundQuery="1" createdVersion="8" refreshedVersion="8" minRefreshableVersion="3" recordCount="0" supportSubquery="1" supportAdvancedDrill="1" xr:uid="{5884F384-06E0-4D73-BB0E-F12B0F6C2847}">
  <cacheSource type="external" connectionId="5"/>
  <cacheFields count="2">
    <cacheField name="[Measures].[Count of Name]" caption="Count of Name" numFmtId="0" hierarchy="59" level="32767"/>
    <cacheField name="[All_Staffs 1].[Country].[Country]" caption="Country" numFmtId="0" hierarchy="18" level="1">
      <sharedItems containsSemiMixedTypes="0" containsNonDate="0" containsString="0"/>
    </cacheField>
  </cacheFields>
  <cacheHierarchies count="70">
    <cacheHierarchy uniqueName="[All_Staffs].[Name]" caption="Name" attribute="1" defaultMemberUniqueName="[All_Staffs].[Name].[All]" allUniqueName="[All_Staffs].[Name].[All]" dimensionUniqueName="[All_Staffs]" displayFolder="" count="0" memberValueDatatype="130" unbalanced="0"/>
    <cacheHierarchy uniqueName="[All_Staffs].[Gender]" caption="Gender" attribute="1" defaultMemberUniqueName="[All_Staffs].[Gender].[All]" allUniqueName="[All_Staffs].[Gender].[All]" dimensionUniqueName="[All_Staffs]" displayFolder="" count="0" memberValueDatatype="130" unbalanced="0"/>
    <cacheHierarchy uniqueName="[All_Staffs].[Department]" caption="Department" attribute="1" defaultMemberUniqueName="[All_Staffs].[Department].[All]" allUniqueName="[All_Staffs].[Department].[All]" dimensionUniqueName="[All_Staffs]" displayFolder="" count="0" memberValueDatatype="130" unbalanced="0"/>
    <cacheHierarchy uniqueName="[All_Staffs].[Age]" caption="Age" attribute="1" defaultMemberUniqueName="[All_Staffs].[Age].[All]" allUniqueName="[All_Staffs].[Age].[All]" dimensionUniqueName="[All_Staffs]" displayFolder="" count="0" memberValueDatatype="20" unbalanced="0"/>
    <cacheHierarchy uniqueName="[All_Staffs].[Date Joined]" caption="Date Joined" attribute="1" time="1" defaultMemberUniqueName="[All_Staffs].[Date Joined].[All]" allUniqueName="[All_Staffs].[Date Joined].[All]" dimensionUniqueName="[All_Staffs]" displayFolder="" count="0" memberValueDatatype="7" unbalanced="0"/>
    <cacheHierarchy uniqueName="[All_Staffs].[Salary]" caption="Salary" attribute="1" defaultMemberUniqueName="[All_Staffs].[Salary].[All]" allUniqueName="[All_Staffs].[Salary].[All]" dimensionUniqueName="[All_Staffs]" displayFolder="" count="0" memberValueDatatype="5" unbalanced="0"/>
    <cacheHierarchy uniqueName="[All_Staffs].[Rating]" caption="Rating" attribute="1" defaultMemberUniqueName="[All_Staffs].[Rating].[All]" allUniqueName="[All_Staffs].[Rating].[All]" dimensionUniqueName="[All_Staffs]" displayFolder="" count="0" memberValueDatatype="130" unbalanced="0"/>
    <cacheHierarchy uniqueName="[All_Staffs].[Country]" caption="Country" attribute="1" defaultMemberUniqueName="[All_Staffs].[Country].[All]" allUniqueName="[All_Staffs].[Country].[All]" dimensionUniqueName="[All_Staffs]" displayFolder="" count="0" memberValueDatatype="130" unbalanced="0"/>
    <cacheHierarchy uniqueName="[All_Staffs].[Date Joined (Year)]" caption="Date Joined (Year)" attribute="1" defaultMemberUniqueName="[All_Staffs].[Date Joined (Year)].[All]" allUniqueName="[All_Staffs].[Date Joined (Year)].[All]" dimensionUniqueName="[All_Staffs]" displayFolder="" count="0" memberValueDatatype="130" unbalanced="0"/>
    <cacheHierarchy uniqueName="[All_Staffs].[Date Joined (Quarter)]" caption="Date Joined (Quarter)" attribute="1" defaultMemberUniqueName="[All_Staffs].[Date Joined (Quarter)].[All]" allUniqueName="[All_Staffs].[Date Joined (Quarter)].[All]" dimensionUniqueName="[All_Staffs]" displayFolder="" count="0" memberValueDatatype="130" unbalanced="0"/>
    <cacheHierarchy uniqueName="[All_Staffs].[Date Joined (Month)]" caption="Date Joined (Month)" attribute="1" defaultMemberUniqueName="[All_Staffs].[Date Joined (Month)].[All]" allUniqueName="[All_Staffs].[Date Joined (Month)].[All]" dimensionUniqueName="[All_Staffs]" displayFolder="" count="0" memberValueDatatype="130" unbalanced="0"/>
    <cacheHierarchy uniqueName="[All_Staffs 1].[Name]" caption="Name" attribute="1" defaultMemberUniqueName="[All_Staffs 1].[Name].[All]" allUniqueName="[All_Staffs 1].[Name].[All]" dimensionUniqueName="[All_Staffs 1]" displayFolder="" count="0" memberValueDatatype="130" unbalanced="0"/>
    <cacheHierarchy uniqueName="[All_Staffs 1].[Gender]" caption="Gender" attribute="1" defaultMemberUniqueName="[All_Staffs 1].[Gender].[All]" allUniqueName="[All_Staffs 1].[Gender].[All]" dimensionUniqueName="[All_Staffs 1]" displayFolder="" count="0" memberValueDatatype="130" unbalanced="0"/>
    <cacheHierarchy uniqueName="[All_Staffs 1].[Department]" caption="Department" attribute="1" defaultMemberUniqueName="[All_Staffs 1].[Department].[All]" allUniqueName="[All_Staffs 1].[Department].[All]" dimensionUniqueName="[All_Staffs 1]" displayFolder="" count="2" memberValueDatatype="130" unbalanced="0"/>
    <cacheHierarchy uniqueName="[All_Staffs 1].[Age]" caption="Age" attribute="1" defaultMemberUniqueName="[All_Staffs 1].[Age].[All]" allUniqueName="[All_Staffs 1].[Age].[All]" dimensionUniqueName="[All_Staffs 1]" displayFolder="" count="0" memberValueDatatype="20" unbalanced="0"/>
    <cacheHierarchy uniqueName="[All_Staffs 1].[Date Joined]" caption="Date Joined" attribute="1" time="1" defaultMemberUniqueName="[All_Staffs 1].[Date Joined].[All]" allUniqueName="[All_Staffs 1].[Date Joined].[All]" dimensionUniqueName="[All_Staffs 1]" displayFolder="" count="0" memberValueDatatype="7" unbalanced="0"/>
    <cacheHierarchy uniqueName="[All_Staffs 1].[Salary]" caption="Salary" attribute="1" defaultMemberUniqueName="[All_Staffs 1].[Salary].[All]" allUniqueName="[All_Staffs 1].[Salary].[All]" dimensionUniqueName="[All_Staffs 1]" displayFolder="" count="0" memberValueDatatype="20" unbalanced="0"/>
    <cacheHierarchy uniqueName="[All_Staffs 1].[Rating]" caption="Rating" attribute="1" defaultMemberUniqueName="[All_Staffs 1].[Rating].[All]" allUniqueName="[All_Staffs 1].[Rating].[All]" dimensionUniqueName="[All_Staffs 1]" displayFolder="" count="2" memberValueDatatype="130" unbalanced="0"/>
    <cacheHierarchy uniqueName="[All_Staffs 1].[Country]" caption="Country" attribute="1" defaultMemberUniqueName="[All_Staffs 1].[Country].[All]" allUniqueName="[All_Staffs 1].[Country].[All]" dimensionUniqueName="[All_Staffs 1]" displayFolder="" count="2" memberValueDatatype="130" unbalanced="0">
      <fieldsUsage count="2">
        <fieldUsage x="-1"/>
        <fieldUsage x="1"/>
      </fieldsUsage>
    </cacheHierarchy>
    <cacheHierarchy uniqueName="[All_Staffs 1].[Date Joined (Year) 2]" caption="Date Joined (Year) 2" attribute="1" defaultMemberUniqueName="[All_Staffs 1].[Date Joined (Year) 2].[All]" allUniqueName="[All_Staffs 1].[Date Joined (Year) 2].[All]" dimensionUniqueName="[All_Staffs 1]" displayFolder="" count="0" memberValueDatatype="130" unbalanced="0"/>
    <cacheHierarchy uniqueName="[All_Staffs 1].[Date Joined (Quarter) 2]" caption="Date Joined (Quarter) 2" attribute="1" defaultMemberUniqueName="[All_Staffs 1].[Date Joined (Quarter) 2].[All]" allUniqueName="[All_Staffs 1].[Date Joined (Quarter) 2].[All]" dimensionUniqueName="[All_Staffs 1]" displayFolder="" count="0" memberValueDatatype="130" unbalanced="0"/>
    <cacheHierarchy uniqueName="[All_Staffs 1].[Date Joined (Month Index) 2]" caption="Date Joined (Month Index) 2" attribute="1" defaultMemberUniqueName="[All_Staffs 1].[Date Joined (Month Index) 2].[All]" allUniqueName="[All_Staffs 1].[Date Joined (Month Index) 2].[All]" dimensionUniqueName="[All_Staffs 1]" displayFolder="" count="0" memberValueDatatype="20" unbalanced="0"/>
    <cacheHierarchy uniqueName="[All_Staffs 1].[Date Joined (Month) 2]" caption="Date Joined (Month) 2" attribute="1" defaultMemberUniqueName="[All_Staffs 1].[Date Joined (Month) 2].[All]" allUniqueName="[All_Staffs 1].[Date Joined (Month) 2].[All]" dimensionUniqueName="[All_Staffs 1]" displayFolder="" count="0" memberValueDatatype="130" unbalanced="0"/>
    <cacheHierarchy uniqueName="[All_Staffs 1].[Tenure]" caption="Tenure" attribute="1" defaultMemberUniqueName="[All_Staffs 1].[Tenure].[All]" allUniqueName="[All_Staffs 1].[Tenure].[All]" dimensionUniqueName="[All_Staffs 1]" displayFolder="" count="0" memberValueDatatype="5" unbalanced="0"/>
    <cacheHierarchy uniqueName="[All_Staffs 1].[Annual Bonus]" caption="Annual Bonus" attribute="1" defaultMemberUniqueName="[All_Staffs 1].[Annual Bonus].[All]" allUniqueName="[All_Staffs 1].[Annual Bonus].[All]" dimensionUniqueName="[All_Staffs 1]" displayFolder="" count="0" memberValueDatatype="5" unbalanced="0"/>
    <cacheHierarchy uniqueName="[All_Staffs 1].[Bonus per Salary]" caption="Bonus per Salary" attribute="1" defaultMemberUniqueName="[All_Staffs 1].[Bonus per Salary].[All]" allUniqueName="[All_Staffs 1].[Bonus per Salary].[All]" dimensionUniqueName="[All_Staffs 1]" displayFolder="" count="0" memberValueDatatype="5" unbalanced="0"/>
    <cacheHierarchy uniqueName="[All_Staffs 1].[Date Joined (Year)]" caption="Date Joined (Year)" attribute="1" defaultMemberUniqueName="[All_Staffs 1].[Date Joined (Year)].[All]" allUniqueName="[All_Staffs 1].[Date Joined (Year)].[All]" dimensionUniqueName="[All_Staffs 1]" displayFolder="" count="0" memberValueDatatype="130" unbalanced="0"/>
    <cacheHierarchy uniqueName="[All_Staffs 1].[Date Joined (Quarter)]" caption="Date Joined (Quarter)" attribute="1" defaultMemberUniqueName="[All_Staffs 1].[Date Joined (Quarter)].[All]" allUniqueName="[All_Staffs 1].[Date Joined (Quarter)].[All]" dimensionUniqueName="[All_Staffs 1]" displayFolder="" count="0" memberValueDatatype="130" unbalanced="0"/>
    <cacheHierarchy uniqueName="[All_Staffs 1].[Date Joined (Month)]" caption="Date Joined (Month)" attribute="1" defaultMemberUniqueName="[All_Staffs 1].[Date Joined (Month)].[All]" allUniqueName="[All_Staffs 1].[Date Joined (Month)].[All]" dimensionUniqueName="[All_Staffs 1]" displayFolder="" count="0" memberValueDatatype="130" unbalanced="0"/>
    <cacheHierarchy uniqueName="[other_staffs].[Name]" caption="Name" attribute="1" defaultMemberUniqueName="[other_staffs].[Name].[All]" allUniqueName="[other_staffs].[Name].[All]" dimensionUniqueName="[other_staffs]" displayFolder="" count="0" memberValueDatatype="130" unbalanced="0"/>
    <cacheHierarchy uniqueName="[other_staffs].[Gender]" caption="Gender" attribute="1" defaultMemberUniqueName="[other_staffs].[Gender].[All]" allUniqueName="[other_staffs].[Gender].[All]" dimensionUniqueName="[other_staffs]" displayFolder="" count="0" memberValueDatatype="130" unbalanced="0"/>
    <cacheHierarchy uniqueName="[other_staffs].[Age]" caption="Age" attribute="1" defaultMemberUniqueName="[other_staffs].[Age].[All]" allUniqueName="[other_staffs].[Age].[All]" dimensionUniqueName="[other_staffs]" displayFolder="" count="0" memberValueDatatype="20" unbalanced="0"/>
    <cacheHierarchy uniqueName="[other_staffs].[Rating]" caption="Rating" attribute="1" defaultMemberUniqueName="[other_staffs].[Rating].[All]" allUniqueName="[other_staffs].[Rating].[All]" dimensionUniqueName="[other_staffs]" displayFolder="" count="0" memberValueDatatype="130" unbalanced="0"/>
    <cacheHierarchy uniqueName="[other_staffs].[Date Joined]" caption="Date Joined" attribute="1" time="1" defaultMemberUniqueName="[other_staffs].[Date Joined].[All]" allUniqueName="[other_staffs].[Date Joined].[All]" dimensionUniqueName="[other_staffs]" displayFolder="" count="0" memberValueDatatype="7" unbalanced="0"/>
    <cacheHierarchy uniqueName="[other_staffs].[Department]" caption="Department" attribute="1" defaultMemberUniqueName="[other_staffs].[Department].[All]" allUniqueName="[other_staffs].[Department].[All]" dimensionUniqueName="[other_staffs]" displayFolder="" count="0" memberValueDatatype="130" unbalanced="0"/>
    <cacheHierarchy uniqueName="[other_staffs].[Salary]" caption="Salary" attribute="1" defaultMemberUniqueName="[other_staffs].[Salary].[All]" allUniqueName="[other_staffs].[Salary].[All]" dimensionUniqueName="[other_staffs]" displayFolder="" count="0" memberValueDatatype="5" unbalanced="0"/>
    <cacheHierarchy uniqueName="[other_staffs].[Country]" caption="Country" attribute="1" defaultMemberUniqueName="[other_staffs].[Country].[All]" allUniqueName="[other_staffs].[Country].[All]" dimensionUniqueName="[other_staffs]" displayFolder="" count="0" memberValueDatatype="130" unbalanced="0"/>
    <cacheHierarchy uniqueName="[usa_staffs].[Name]" caption="Name" attribute="1" defaultMemberUniqueName="[usa_staffs].[Name].[All]" allUniqueName="[usa_staffs].[Name].[All]" dimensionUniqueName="[usa_staffs]" displayFolder="" count="0" memberValueDatatype="130" unbalanced="0"/>
    <cacheHierarchy uniqueName="[usa_staffs].[Gender]" caption="Gender" attribute="1" defaultMemberUniqueName="[usa_staffs].[Gender].[All]" allUniqueName="[usa_staffs].[Gender].[All]" dimensionUniqueName="[usa_staffs]" displayFolder="" count="0" memberValueDatatype="130" unbalanced="0"/>
    <cacheHierarchy uniqueName="[usa_staffs].[Department]" caption="Department" attribute="1" defaultMemberUniqueName="[usa_staffs].[Department].[All]" allUniqueName="[usa_staffs].[Department].[All]" dimensionUniqueName="[usa_staffs]" displayFolder="" count="0" memberValueDatatype="130" unbalanced="0"/>
    <cacheHierarchy uniqueName="[usa_staffs].[Age]" caption="Age" attribute="1" defaultMemberUniqueName="[usa_staffs].[Age].[All]" allUniqueName="[usa_staffs].[Age].[All]" dimensionUniqueName="[usa_staffs]" displayFolder="" count="0" memberValueDatatype="20" unbalanced="0"/>
    <cacheHierarchy uniqueName="[usa_staffs].[Date Joined]" caption="Date Joined" attribute="1" time="1" defaultMemberUniqueName="[usa_staffs].[Date Joined].[All]" allUniqueName="[usa_staffs].[Date Joined].[All]" dimensionUniqueName="[usa_staffs]" displayFolder="" count="0" memberValueDatatype="7" unbalanced="0"/>
    <cacheHierarchy uniqueName="[usa_staffs].[Salary]" caption="Salary" attribute="1" defaultMemberUniqueName="[usa_staffs].[Salary].[All]" allUniqueName="[usa_staffs].[Salary].[All]" dimensionUniqueName="[usa_staffs]" displayFolder="" count="0" memberValueDatatype="5" unbalanced="0"/>
    <cacheHierarchy uniqueName="[usa_staffs].[Rating]" caption="Rating" attribute="1" defaultMemberUniqueName="[usa_staffs].[Rating].[All]" allUniqueName="[usa_staffs].[Rating].[All]" dimensionUniqueName="[usa_staffs]" displayFolder="" count="0" memberValueDatatype="130" unbalanced="0"/>
    <cacheHierarchy uniqueName="[usa_staffs].[Country]" caption="Country" attribute="1" defaultMemberUniqueName="[usa_staffs].[Country].[All]" allUniqueName="[usa_staffs].[Country].[All]" dimensionUniqueName="[usa_staffs]" displayFolder="" count="0" memberValueDatatype="130" unbalanced="0"/>
    <cacheHierarchy uniqueName="[All_Staffs].[Date Joined (Month Index)]" caption="Date Joined (Month Index)" attribute="1" defaultMemberUniqueName="[All_Staffs].[Date Joined (Month Index)].[All]" allUniqueName="[All_Staffs].[Date Joined (Month Index)].[All]" dimensionUniqueName="[All_Staffs]" displayFolder="" count="0" memberValueDatatype="20" unbalanced="0" hidden="1"/>
    <cacheHierarchy uniqueName="[All_Staffs 1].[Date Joined (Month Index)]" caption="Date Joined (Month Index)" attribute="1" defaultMemberUniqueName="[All_Staffs 1].[Date Joined (Month Index)].[All]" allUniqueName="[All_Staffs 1].[Date Joined (Month Index)].[All]" dimensionUniqueName="[All_Staffs 1]" displayFolder="" count="0" memberValueDatatype="20" unbalanced="0" hidden="1"/>
    <cacheHierarchy uniqueName="[Measures].[__XL_Count usa_staffs]" caption="__XL_Count usa_staffs" measure="1" displayFolder="" measureGroup="usa_staffs" count="0" hidden="1"/>
    <cacheHierarchy uniqueName="[Measures].[__XL_Count other_staffs]" caption="__XL_Count other_staffs" measure="1" displayFolder="" measureGroup="other_staffs" count="0" hidden="1"/>
    <cacheHierarchy uniqueName="[Measures].[__XL_Count All_Staffs]" caption="__XL_Count All_Staffs" measure="1" displayFolder="" measureGroup="All_Staffs" count="0" hidden="1"/>
    <cacheHierarchy uniqueName="[Measures].[__XL_Count All_Staffs 1]" caption="__XL_Count All_Staffs 1" measure="1" displayFolder="" measureGroup="All_Staffs 1" count="0" hidden="1"/>
    <cacheHierarchy uniqueName="[Measures].[__No measures defined]" caption="__No measures defined" measure="1" displayFolder="" count="0" hidden="1"/>
    <cacheHierarchy uniqueName="[Measures].[Sum of Salary]" caption="Sum of Salary" measure="1" displayFolder="" measureGroup="All_Staffs"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All_Staffs" count="0" hidden="1">
      <extLst>
        <ext xmlns:x15="http://schemas.microsoft.com/office/spreadsheetml/2010/11/main" uri="{B97F6D7D-B522-45F9-BDA1-12C45D357490}">
          <x15:cacheHierarchy aggregatedColumn="5"/>
        </ext>
      </extLst>
    </cacheHierarchy>
    <cacheHierarchy uniqueName="[Measures].[Count of Age]" caption="Count of Age" measure="1" displayFolder="" measureGroup="All_Staffs"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All_Staffs"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All_Staffs" count="0" hidden="1">
      <extLst>
        <ext xmlns:x15="http://schemas.microsoft.com/office/spreadsheetml/2010/11/main" uri="{B97F6D7D-B522-45F9-BDA1-12C45D357490}">
          <x15:cacheHierarchy aggregatedColumn="3"/>
        </ext>
      </extLst>
    </cacheHierarchy>
    <cacheHierarchy uniqueName="[Measures].[Sum of Tenure]" caption="Sum of Tenure" measure="1" displayFolder="" measureGroup="All_Staffs 1" count="0" hidden="1">
      <extLst>
        <ext xmlns:x15="http://schemas.microsoft.com/office/spreadsheetml/2010/11/main" uri="{B97F6D7D-B522-45F9-BDA1-12C45D357490}">
          <x15:cacheHierarchy aggregatedColumn="23"/>
        </ext>
      </extLst>
    </cacheHierarchy>
    <cacheHierarchy uniqueName="[Measures].[Average of Tenure]" caption="Average of Tenure" measure="1" displayFolder="" measureGroup="All_Staffs 1" count="0" hidden="1">
      <extLst>
        <ext xmlns:x15="http://schemas.microsoft.com/office/spreadsheetml/2010/11/main" uri="{B97F6D7D-B522-45F9-BDA1-12C45D357490}">
          <x15:cacheHierarchy aggregatedColumn="23"/>
        </ext>
      </extLst>
    </cacheHierarchy>
    <cacheHierarchy uniqueName="[Measures].[Count of Name]" caption="Count of Name" measure="1" displayFolder="" measureGroup="All_Staffs 1"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Gender]" caption="Count of Gender" measure="1" displayFolder="" measureGroup="All_Staffs 1" count="0" hidden="1">
      <extLst>
        <ext xmlns:x15="http://schemas.microsoft.com/office/spreadsheetml/2010/11/main" uri="{B97F6D7D-B522-45F9-BDA1-12C45D357490}">
          <x15:cacheHierarchy aggregatedColumn="12"/>
        </ext>
      </extLst>
    </cacheHierarchy>
    <cacheHierarchy uniqueName="[Measures].[Sum of Age 2]" caption="Sum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Rating]" caption="Count of Rating" measure="1" displayFolder="" measureGroup="All_Staffs 1" count="0" hidden="1">
      <extLst>
        <ext xmlns:x15="http://schemas.microsoft.com/office/spreadsheetml/2010/11/main" uri="{B97F6D7D-B522-45F9-BDA1-12C45D357490}">
          <x15:cacheHierarchy aggregatedColumn="17"/>
        </ext>
      </extLst>
    </cacheHierarchy>
    <cacheHierarchy uniqueName="[Measures].[Sum of Salary 2]" caption="Sum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Salary 2]" caption="Average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Age 2]" caption="Average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Name 2]" caption="Count of Name 2" measure="1" displayFolder="" measureGroup="All_Staffs" count="0" hidden="1">
      <extLst>
        <ext xmlns:x15="http://schemas.microsoft.com/office/spreadsheetml/2010/11/main" uri="{B97F6D7D-B522-45F9-BDA1-12C45D357490}">
          <x15:cacheHierarchy aggregatedColumn="0"/>
        </ext>
      </extLst>
    </cacheHierarchy>
    <cacheHierarchy uniqueName="[Measures].[Sum of Bonus per Salary]" caption="Sum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Average of Bonus per Salary]" caption="Average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Count of Country]" caption="Count of Country" measure="1" displayFolder="" measureGroup="All_Staffs 1" count="0" hidden="1">
      <extLst>
        <ext xmlns:x15="http://schemas.microsoft.com/office/spreadsheetml/2010/11/main" uri="{B97F6D7D-B522-45F9-BDA1-12C45D357490}">
          <x15:cacheHierarchy aggregatedColumn="18"/>
        </ext>
      </extLst>
    </cacheHierarchy>
  </cacheHierarchies>
  <kpis count="0"/>
  <dimensions count="5">
    <dimension name="All_Staffs" uniqueName="[All_Staffs]" caption="All_Staffs"/>
    <dimension name="All_Staffs 1" uniqueName="[All_Staffs 1]" caption="All_Staffs 1"/>
    <dimension measure="1" name="Measures" uniqueName="[Measures]" caption="Measures"/>
    <dimension name="other_staffs" uniqueName="[other_staffs]" caption="other_staffs"/>
    <dimension name="usa_staffs" uniqueName="[usa_staffs]" caption="usa_staffs"/>
  </dimensions>
  <measureGroups count="4">
    <measureGroup name="All_Staffs" caption="All_Staffs"/>
    <measureGroup name="All_Staffs 1" caption="All_Staffs 1"/>
    <measureGroup name="other_staffs" caption="other_staffs"/>
    <measureGroup name="usa_staffs" caption="usa_staff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PC" refreshedDate="45651.083547916664" backgroundQuery="1" createdVersion="8" refreshedVersion="8" minRefreshableVersion="3" recordCount="0" supportSubquery="1" supportAdvancedDrill="1" xr:uid="{C41BF492-64E4-4FE6-93A3-3F92DBE7F92B}">
  <cacheSource type="external" connectionId="5"/>
  <cacheFields count="2">
    <cacheField name="[Measures].[Sum of Salary 2]" caption="Sum of Salary 2" numFmtId="0" hierarchy="63" level="32767"/>
    <cacheField name="[All_Staffs 1].[Country].[Country]" caption="Country" numFmtId="0" hierarchy="18" level="1">
      <sharedItems containsSemiMixedTypes="0" containsNonDate="0" containsString="0"/>
    </cacheField>
  </cacheFields>
  <cacheHierarchies count="70">
    <cacheHierarchy uniqueName="[All_Staffs].[Name]" caption="Name" attribute="1" defaultMemberUniqueName="[All_Staffs].[Name].[All]" allUniqueName="[All_Staffs].[Name].[All]" dimensionUniqueName="[All_Staffs]" displayFolder="" count="0" memberValueDatatype="130" unbalanced="0"/>
    <cacheHierarchy uniqueName="[All_Staffs].[Gender]" caption="Gender" attribute="1" defaultMemberUniqueName="[All_Staffs].[Gender].[All]" allUniqueName="[All_Staffs].[Gender].[All]" dimensionUniqueName="[All_Staffs]" displayFolder="" count="0" memberValueDatatype="130" unbalanced="0"/>
    <cacheHierarchy uniqueName="[All_Staffs].[Department]" caption="Department" attribute="1" defaultMemberUniqueName="[All_Staffs].[Department].[All]" allUniqueName="[All_Staffs].[Department].[All]" dimensionUniqueName="[All_Staffs]" displayFolder="" count="0" memberValueDatatype="130" unbalanced="0"/>
    <cacheHierarchy uniqueName="[All_Staffs].[Age]" caption="Age" attribute="1" defaultMemberUniqueName="[All_Staffs].[Age].[All]" allUniqueName="[All_Staffs].[Age].[All]" dimensionUniqueName="[All_Staffs]" displayFolder="" count="0" memberValueDatatype="20" unbalanced="0"/>
    <cacheHierarchy uniqueName="[All_Staffs].[Date Joined]" caption="Date Joined" attribute="1" time="1" defaultMemberUniqueName="[All_Staffs].[Date Joined].[All]" allUniqueName="[All_Staffs].[Date Joined].[All]" dimensionUniqueName="[All_Staffs]" displayFolder="" count="0" memberValueDatatype="7" unbalanced="0"/>
    <cacheHierarchy uniqueName="[All_Staffs].[Salary]" caption="Salary" attribute="1" defaultMemberUniqueName="[All_Staffs].[Salary].[All]" allUniqueName="[All_Staffs].[Salary].[All]" dimensionUniqueName="[All_Staffs]" displayFolder="" count="0" memberValueDatatype="5" unbalanced="0"/>
    <cacheHierarchy uniqueName="[All_Staffs].[Rating]" caption="Rating" attribute="1" defaultMemberUniqueName="[All_Staffs].[Rating].[All]" allUniqueName="[All_Staffs].[Rating].[All]" dimensionUniqueName="[All_Staffs]" displayFolder="" count="0" memberValueDatatype="130" unbalanced="0"/>
    <cacheHierarchy uniqueName="[All_Staffs].[Country]" caption="Country" attribute="1" defaultMemberUniqueName="[All_Staffs].[Country].[All]" allUniqueName="[All_Staffs].[Country].[All]" dimensionUniqueName="[All_Staffs]" displayFolder="" count="0" memberValueDatatype="130" unbalanced="0"/>
    <cacheHierarchy uniqueName="[All_Staffs].[Date Joined (Year)]" caption="Date Joined (Year)" attribute="1" defaultMemberUniqueName="[All_Staffs].[Date Joined (Year)].[All]" allUniqueName="[All_Staffs].[Date Joined (Year)].[All]" dimensionUniqueName="[All_Staffs]" displayFolder="" count="0" memberValueDatatype="130" unbalanced="0"/>
    <cacheHierarchy uniqueName="[All_Staffs].[Date Joined (Quarter)]" caption="Date Joined (Quarter)" attribute="1" defaultMemberUniqueName="[All_Staffs].[Date Joined (Quarter)].[All]" allUniqueName="[All_Staffs].[Date Joined (Quarter)].[All]" dimensionUniqueName="[All_Staffs]" displayFolder="" count="0" memberValueDatatype="130" unbalanced="0"/>
    <cacheHierarchy uniqueName="[All_Staffs].[Date Joined (Month)]" caption="Date Joined (Month)" attribute="1" defaultMemberUniqueName="[All_Staffs].[Date Joined (Month)].[All]" allUniqueName="[All_Staffs].[Date Joined (Month)].[All]" dimensionUniqueName="[All_Staffs]" displayFolder="" count="0" memberValueDatatype="130" unbalanced="0"/>
    <cacheHierarchy uniqueName="[All_Staffs 1].[Name]" caption="Name" attribute="1" defaultMemberUniqueName="[All_Staffs 1].[Name].[All]" allUniqueName="[All_Staffs 1].[Name].[All]" dimensionUniqueName="[All_Staffs 1]" displayFolder="" count="0" memberValueDatatype="130" unbalanced="0"/>
    <cacheHierarchy uniqueName="[All_Staffs 1].[Gender]" caption="Gender" attribute="1" defaultMemberUniqueName="[All_Staffs 1].[Gender].[All]" allUniqueName="[All_Staffs 1].[Gender].[All]" dimensionUniqueName="[All_Staffs 1]" displayFolder="" count="0" memberValueDatatype="130" unbalanced="0"/>
    <cacheHierarchy uniqueName="[All_Staffs 1].[Department]" caption="Department" attribute="1" defaultMemberUniqueName="[All_Staffs 1].[Department].[All]" allUniqueName="[All_Staffs 1].[Department].[All]" dimensionUniqueName="[All_Staffs 1]" displayFolder="" count="2" memberValueDatatype="130" unbalanced="0"/>
    <cacheHierarchy uniqueName="[All_Staffs 1].[Age]" caption="Age" attribute="1" defaultMemberUniqueName="[All_Staffs 1].[Age].[All]" allUniqueName="[All_Staffs 1].[Age].[All]" dimensionUniqueName="[All_Staffs 1]" displayFolder="" count="0" memberValueDatatype="20" unbalanced="0"/>
    <cacheHierarchy uniqueName="[All_Staffs 1].[Date Joined]" caption="Date Joined" attribute="1" time="1" defaultMemberUniqueName="[All_Staffs 1].[Date Joined].[All]" allUniqueName="[All_Staffs 1].[Date Joined].[All]" dimensionUniqueName="[All_Staffs 1]" displayFolder="" count="0" memberValueDatatype="7" unbalanced="0"/>
    <cacheHierarchy uniqueName="[All_Staffs 1].[Salary]" caption="Salary" attribute="1" defaultMemberUniqueName="[All_Staffs 1].[Salary].[All]" allUniqueName="[All_Staffs 1].[Salary].[All]" dimensionUniqueName="[All_Staffs 1]" displayFolder="" count="0" memberValueDatatype="20" unbalanced="0"/>
    <cacheHierarchy uniqueName="[All_Staffs 1].[Rating]" caption="Rating" attribute="1" defaultMemberUniqueName="[All_Staffs 1].[Rating].[All]" allUniqueName="[All_Staffs 1].[Rating].[All]" dimensionUniqueName="[All_Staffs 1]" displayFolder="" count="2" memberValueDatatype="130" unbalanced="0"/>
    <cacheHierarchy uniqueName="[All_Staffs 1].[Country]" caption="Country" attribute="1" defaultMemberUniqueName="[All_Staffs 1].[Country].[All]" allUniqueName="[All_Staffs 1].[Country].[All]" dimensionUniqueName="[All_Staffs 1]" displayFolder="" count="2" memberValueDatatype="130" unbalanced="0">
      <fieldsUsage count="2">
        <fieldUsage x="-1"/>
        <fieldUsage x="1"/>
      </fieldsUsage>
    </cacheHierarchy>
    <cacheHierarchy uniqueName="[All_Staffs 1].[Date Joined (Year) 2]" caption="Date Joined (Year) 2" attribute="1" defaultMemberUniqueName="[All_Staffs 1].[Date Joined (Year) 2].[All]" allUniqueName="[All_Staffs 1].[Date Joined (Year) 2].[All]" dimensionUniqueName="[All_Staffs 1]" displayFolder="" count="0" memberValueDatatype="130" unbalanced="0"/>
    <cacheHierarchy uniqueName="[All_Staffs 1].[Date Joined (Quarter) 2]" caption="Date Joined (Quarter) 2" attribute="1" defaultMemberUniqueName="[All_Staffs 1].[Date Joined (Quarter) 2].[All]" allUniqueName="[All_Staffs 1].[Date Joined (Quarter) 2].[All]" dimensionUniqueName="[All_Staffs 1]" displayFolder="" count="0" memberValueDatatype="130" unbalanced="0"/>
    <cacheHierarchy uniqueName="[All_Staffs 1].[Date Joined (Month Index) 2]" caption="Date Joined (Month Index) 2" attribute="1" defaultMemberUniqueName="[All_Staffs 1].[Date Joined (Month Index) 2].[All]" allUniqueName="[All_Staffs 1].[Date Joined (Month Index) 2].[All]" dimensionUniqueName="[All_Staffs 1]" displayFolder="" count="0" memberValueDatatype="20" unbalanced="0"/>
    <cacheHierarchy uniqueName="[All_Staffs 1].[Date Joined (Month) 2]" caption="Date Joined (Month) 2" attribute="1" defaultMemberUniqueName="[All_Staffs 1].[Date Joined (Month) 2].[All]" allUniqueName="[All_Staffs 1].[Date Joined (Month) 2].[All]" dimensionUniqueName="[All_Staffs 1]" displayFolder="" count="0" memberValueDatatype="130" unbalanced="0"/>
    <cacheHierarchy uniqueName="[All_Staffs 1].[Tenure]" caption="Tenure" attribute="1" defaultMemberUniqueName="[All_Staffs 1].[Tenure].[All]" allUniqueName="[All_Staffs 1].[Tenure].[All]" dimensionUniqueName="[All_Staffs 1]" displayFolder="" count="0" memberValueDatatype="5" unbalanced="0"/>
    <cacheHierarchy uniqueName="[All_Staffs 1].[Annual Bonus]" caption="Annual Bonus" attribute="1" defaultMemberUniqueName="[All_Staffs 1].[Annual Bonus].[All]" allUniqueName="[All_Staffs 1].[Annual Bonus].[All]" dimensionUniqueName="[All_Staffs 1]" displayFolder="" count="0" memberValueDatatype="5" unbalanced="0"/>
    <cacheHierarchy uniqueName="[All_Staffs 1].[Bonus per Salary]" caption="Bonus per Salary" attribute="1" defaultMemberUniqueName="[All_Staffs 1].[Bonus per Salary].[All]" allUniqueName="[All_Staffs 1].[Bonus per Salary].[All]" dimensionUniqueName="[All_Staffs 1]" displayFolder="" count="0" memberValueDatatype="5" unbalanced="0"/>
    <cacheHierarchy uniqueName="[All_Staffs 1].[Date Joined (Year)]" caption="Date Joined (Year)" attribute="1" defaultMemberUniqueName="[All_Staffs 1].[Date Joined (Year)].[All]" allUniqueName="[All_Staffs 1].[Date Joined (Year)].[All]" dimensionUniqueName="[All_Staffs 1]" displayFolder="" count="0" memberValueDatatype="130" unbalanced="0"/>
    <cacheHierarchy uniqueName="[All_Staffs 1].[Date Joined (Quarter)]" caption="Date Joined (Quarter)" attribute="1" defaultMemberUniqueName="[All_Staffs 1].[Date Joined (Quarter)].[All]" allUniqueName="[All_Staffs 1].[Date Joined (Quarter)].[All]" dimensionUniqueName="[All_Staffs 1]" displayFolder="" count="0" memberValueDatatype="130" unbalanced="0"/>
    <cacheHierarchy uniqueName="[All_Staffs 1].[Date Joined (Month)]" caption="Date Joined (Month)" attribute="1" defaultMemberUniqueName="[All_Staffs 1].[Date Joined (Month)].[All]" allUniqueName="[All_Staffs 1].[Date Joined (Month)].[All]" dimensionUniqueName="[All_Staffs 1]" displayFolder="" count="0" memberValueDatatype="130" unbalanced="0"/>
    <cacheHierarchy uniqueName="[other_staffs].[Name]" caption="Name" attribute="1" defaultMemberUniqueName="[other_staffs].[Name].[All]" allUniqueName="[other_staffs].[Name].[All]" dimensionUniqueName="[other_staffs]" displayFolder="" count="0" memberValueDatatype="130" unbalanced="0"/>
    <cacheHierarchy uniqueName="[other_staffs].[Gender]" caption="Gender" attribute="1" defaultMemberUniqueName="[other_staffs].[Gender].[All]" allUniqueName="[other_staffs].[Gender].[All]" dimensionUniqueName="[other_staffs]" displayFolder="" count="0" memberValueDatatype="130" unbalanced="0"/>
    <cacheHierarchy uniqueName="[other_staffs].[Age]" caption="Age" attribute="1" defaultMemberUniqueName="[other_staffs].[Age].[All]" allUniqueName="[other_staffs].[Age].[All]" dimensionUniqueName="[other_staffs]" displayFolder="" count="0" memberValueDatatype="20" unbalanced="0"/>
    <cacheHierarchy uniqueName="[other_staffs].[Rating]" caption="Rating" attribute="1" defaultMemberUniqueName="[other_staffs].[Rating].[All]" allUniqueName="[other_staffs].[Rating].[All]" dimensionUniqueName="[other_staffs]" displayFolder="" count="0" memberValueDatatype="130" unbalanced="0"/>
    <cacheHierarchy uniqueName="[other_staffs].[Date Joined]" caption="Date Joined" attribute="1" time="1" defaultMemberUniqueName="[other_staffs].[Date Joined].[All]" allUniqueName="[other_staffs].[Date Joined].[All]" dimensionUniqueName="[other_staffs]" displayFolder="" count="0" memberValueDatatype="7" unbalanced="0"/>
    <cacheHierarchy uniqueName="[other_staffs].[Department]" caption="Department" attribute="1" defaultMemberUniqueName="[other_staffs].[Department].[All]" allUniqueName="[other_staffs].[Department].[All]" dimensionUniqueName="[other_staffs]" displayFolder="" count="0" memberValueDatatype="130" unbalanced="0"/>
    <cacheHierarchy uniqueName="[other_staffs].[Salary]" caption="Salary" attribute="1" defaultMemberUniqueName="[other_staffs].[Salary].[All]" allUniqueName="[other_staffs].[Salary].[All]" dimensionUniqueName="[other_staffs]" displayFolder="" count="0" memberValueDatatype="5" unbalanced="0"/>
    <cacheHierarchy uniqueName="[other_staffs].[Country]" caption="Country" attribute="1" defaultMemberUniqueName="[other_staffs].[Country].[All]" allUniqueName="[other_staffs].[Country].[All]" dimensionUniqueName="[other_staffs]" displayFolder="" count="0" memberValueDatatype="130" unbalanced="0"/>
    <cacheHierarchy uniqueName="[usa_staffs].[Name]" caption="Name" attribute="1" defaultMemberUniqueName="[usa_staffs].[Name].[All]" allUniqueName="[usa_staffs].[Name].[All]" dimensionUniqueName="[usa_staffs]" displayFolder="" count="0" memberValueDatatype="130" unbalanced="0"/>
    <cacheHierarchy uniqueName="[usa_staffs].[Gender]" caption="Gender" attribute="1" defaultMemberUniqueName="[usa_staffs].[Gender].[All]" allUniqueName="[usa_staffs].[Gender].[All]" dimensionUniqueName="[usa_staffs]" displayFolder="" count="0" memberValueDatatype="130" unbalanced="0"/>
    <cacheHierarchy uniqueName="[usa_staffs].[Department]" caption="Department" attribute="1" defaultMemberUniqueName="[usa_staffs].[Department].[All]" allUniqueName="[usa_staffs].[Department].[All]" dimensionUniqueName="[usa_staffs]" displayFolder="" count="0" memberValueDatatype="130" unbalanced="0"/>
    <cacheHierarchy uniqueName="[usa_staffs].[Age]" caption="Age" attribute="1" defaultMemberUniqueName="[usa_staffs].[Age].[All]" allUniqueName="[usa_staffs].[Age].[All]" dimensionUniqueName="[usa_staffs]" displayFolder="" count="0" memberValueDatatype="20" unbalanced="0"/>
    <cacheHierarchy uniqueName="[usa_staffs].[Date Joined]" caption="Date Joined" attribute="1" time="1" defaultMemberUniqueName="[usa_staffs].[Date Joined].[All]" allUniqueName="[usa_staffs].[Date Joined].[All]" dimensionUniqueName="[usa_staffs]" displayFolder="" count="0" memberValueDatatype="7" unbalanced="0"/>
    <cacheHierarchy uniqueName="[usa_staffs].[Salary]" caption="Salary" attribute="1" defaultMemberUniqueName="[usa_staffs].[Salary].[All]" allUniqueName="[usa_staffs].[Salary].[All]" dimensionUniqueName="[usa_staffs]" displayFolder="" count="0" memberValueDatatype="5" unbalanced="0"/>
    <cacheHierarchy uniqueName="[usa_staffs].[Rating]" caption="Rating" attribute="1" defaultMemberUniqueName="[usa_staffs].[Rating].[All]" allUniqueName="[usa_staffs].[Rating].[All]" dimensionUniqueName="[usa_staffs]" displayFolder="" count="0" memberValueDatatype="130" unbalanced="0"/>
    <cacheHierarchy uniqueName="[usa_staffs].[Country]" caption="Country" attribute="1" defaultMemberUniqueName="[usa_staffs].[Country].[All]" allUniqueName="[usa_staffs].[Country].[All]" dimensionUniqueName="[usa_staffs]" displayFolder="" count="0" memberValueDatatype="130" unbalanced="0"/>
    <cacheHierarchy uniqueName="[All_Staffs].[Date Joined (Month Index)]" caption="Date Joined (Month Index)" attribute="1" defaultMemberUniqueName="[All_Staffs].[Date Joined (Month Index)].[All]" allUniqueName="[All_Staffs].[Date Joined (Month Index)].[All]" dimensionUniqueName="[All_Staffs]" displayFolder="" count="0" memberValueDatatype="20" unbalanced="0" hidden="1"/>
    <cacheHierarchy uniqueName="[All_Staffs 1].[Date Joined (Month Index)]" caption="Date Joined (Month Index)" attribute="1" defaultMemberUniqueName="[All_Staffs 1].[Date Joined (Month Index)].[All]" allUniqueName="[All_Staffs 1].[Date Joined (Month Index)].[All]" dimensionUniqueName="[All_Staffs 1]" displayFolder="" count="0" memberValueDatatype="20" unbalanced="0" hidden="1"/>
    <cacheHierarchy uniqueName="[Measures].[__XL_Count usa_staffs]" caption="__XL_Count usa_staffs" measure="1" displayFolder="" measureGroup="usa_staffs" count="0" hidden="1"/>
    <cacheHierarchy uniqueName="[Measures].[__XL_Count other_staffs]" caption="__XL_Count other_staffs" measure="1" displayFolder="" measureGroup="other_staffs" count="0" hidden="1"/>
    <cacheHierarchy uniqueName="[Measures].[__XL_Count All_Staffs]" caption="__XL_Count All_Staffs" measure="1" displayFolder="" measureGroup="All_Staffs" count="0" hidden="1"/>
    <cacheHierarchy uniqueName="[Measures].[__XL_Count All_Staffs 1]" caption="__XL_Count All_Staffs 1" measure="1" displayFolder="" measureGroup="All_Staffs 1" count="0" hidden="1"/>
    <cacheHierarchy uniqueName="[Measures].[__No measures defined]" caption="__No measures defined" measure="1" displayFolder="" count="0" hidden="1"/>
    <cacheHierarchy uniqueName="[Measures].[Sum of Salary]" caption="Sum of Salary" measure="1" displayFolder="" measureGroup="All_Staffs"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All_Staffs" count="0" hidden="1">
      <extLst>
        <ext xmlns:x15="http://schemas.microsoft.com/office/spreadsheetml/2010/11/main" uri="{B97F6D7D-B522-45F9-BDA1-12C45D357490}">
          <x15:cacheHierarchy aggregatedColumn="5"/>
        </ext>
      </extLst>
    </cacheHierarchy>
    <cacheHierarchy uniqueName="[Measures].[Count of Age]" caption="Count of Age" measure="1" displayFolder="" measureGroup="All_Staffs"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All_Staffs"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All_Staffs" count="0" hidden="1">
      <extLst>
        <ext xmlns:x15="http://schemas.microsoft.com/office/spreadsheetml/2010/11/main" uri="{B97F6D7D-B522-45F9-BDA1-12C45D357490}">
          <x15:cacheHierarchy aggregatedColumn="3"/>
        </ext>
      </extLst>
    </cacheHierarchy>
    <cacheHierarchy uniqueName="[Measures].[Sum of Tenure]" caption="Sum of Tenure" measure="1" displayFolder="" measureGroup="All_Staffs 1" count="0" hidden="1">
      <extLst>
        <ext xmlns:x15="http://schemas.microsoft.com/office/spreadsheetml/2010/11/main" uri="{B97F6D7D-B522-45F9-BDA1-12C45D357490}">
          <x15:cacheHierarchy aggregatedColumn="23"/>
        </ext>
      </extLst>
    </cacheHierarchy>
    <cacheHierarchy uniqueName="[Measures].[Average of Tenure]" caption="Average of Tenure" measure="1" displayFolder="" measureGroup="All_Staffs 1" count="0" hidden="1">
      <extLst>
        <ext xmlns:x15="http://schemas.microsoft.com/office/spreadsheetml/2010/11/main" uri="{B97F6D7D-B522-45F9-BDA1-12C45D357490}">
          <x15:cacheHierarchy aggregatedColumn="23"/>
        </ext>
      </extLst>
    </cacheHierarchy>
    <cacheHierarchy uniqueName="[Measures].[Count of Name]" caption="Count of Name" measure="1" displayFolder="" measureGroup="All_Staffs 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All_Staffs 1" count="0" hidden="1">
      <extLst>
        <ext xmlns:x15="http://schemas.microsoft.com/office/spreadsheetml/2010/11/main" uri="{B97F6D7D-B522-45F9-BDA1-12C45D357490}">
          <x15:cacheHierarchy aggregatedColumn="12"/>
        </ext>
      </extLst>
    </cacheHierarchy>
    <cacheHierarchy uniqueName="[Measures].[Sum of Age 2]" caption="Sum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Rating]" caption="Count of Rating" measure="1" displayFolder="" measureGroup="All_Staffs 1" count="0" hidden="1">
      <extLst>
        <ext xmlns:x15="http://schemas.microsoft.com/office/spreadsheetml/2010/11/main" uri="{B97F6D7D-B522-45F9-BDA1-12C45D357490}">
          <x15:cacheHierarchy aggregatedColumn="17"/>
        </ext>
      </extLst>
    </cacheHierarchy>
    <cacheHierarchy uniqueName="[Measures].[Sum of Salary 2]" caption="Sum of Salary 2" measure="1" displayFolder="" measureGroup="All_Staffs 1" count="0" oneField="1" hidden="1">
      <fieldsUsage count="1">
        <fieldUsage x="0"/>
      </fieldsUsage>
      <extLst>
        <ext xmlns:x15="http://schemas.microsoft.com/office/spreadsheetml/2010/11/main" uri="{B97F6D7D-B522-45F9-BDA1-12C45D357490}">
          <x15:cacheHierarchy aggregatedColumn="16"/>
        </ext>
      </extLst>
    </cacheHierarchy>
    <cacheHierarchy uniqueName="[Measures].[Average of Salary 2]" caption="Average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Age 2]" caption="Average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Name 2]" caption="Count of Name 2" measure="1" displayFolder="" measureGroup="All_Staffs" count="0" hidden="1">
      <extLst>
        <ext xmlns:x15="http://schemas.microsoft.com/office/spreadsheetml/2010/11/main" uri="{B97F6D7D-B522-45F9-BDA1-12C45D357490}">
          <x15:cacheHierarchy aggregatedColumn="0"/>
        </ext>
      </extLst>
    </cacheHierarchy>
    <cacheHierarchy uniqueName="[Measures].[Sum of Bonus per Salary]" caption="Sum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Average of Bonus per Salary]" caption="Average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Count of Country]" caption="Count of Country" measure="1" displayFolder="" measureGroup="All_Staffs 1" count="0" hidden="1">
      <extLst>
        <ext xmlns:x15="http://schemas.microsoft.com/office/spreadsheetml/2010/11/main" uri="{B97F6D7D-B522-45F9-BDA1-12C45D357490}">
          <x15:cacheHierarchy aggregatedColumn="18"/>
        </ext>
      </extLst>
    </cacheHierarchy>
  </cacheHierarchies>
  <kpis count="0"/>
  <dimensions count="5">
    <dimension name="All_Staffs" uniqueName="[All_Staffs]" caption="All_Staffs"/>
    <dimension name="All_Staffs 1" uniqueName="[All_Staffs 1]" caption="All_Staffs 1"/>
    <dimension measure="1" name="Measures" uniqueName="[Measures]" caption="Measures"/>
    <dimension name="other_staffs" uniqueName="[other_staffs]" caption="other_staffs"/>
    <dimension name="usa_staffs" uniqueName="[usa_staffs]" caption="usa_staffs"/>
  </dimensions>
  <measureGroups count="4">
    <measureGroup name="All_Staffs" caption="All_Staffs"/>
    <measureGroup name="All_Staffs 1" caption="All_Staffs 1"/>
    <measureGroup name="other_staffs" caption="other_staffs"/>
    <measureGroup name="usa_staffs" caption="usa_staff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PC" refreshedDate="45651.083548379633" backgroundQuery="1" createdVersion="8" refreshedVersion="8" minRefreshableVersion="3" recordCount="0" supportSubquery="1" supportAdvancedDrill="1" xr:uid="{A50DAC9C-9C33-4446-A784-C2E314741C78}">
  <cacheSource type="external" connectionId="5"/>
  <cacheFields count="2">
    <cacheField name="[Measures].[Average of Salary 2]" caption="Average of Salary 2" numFmtId="0" hierarchy="64" level="32767"/>
    <cacheField name="[All_Staffs 1].[Country].[Country]" caption="Country" numFmtId="0" hierarchy="18" level="1">
      <sharedItems containsSemiMixedTypes="0" containsNonDate="0" containsString="0"/>
    </cacheField>
  </cacheFields>
  <cacheHierarchies count="70">
    <cacheHierarchy uniqueName="[All_Staffs].[Name]" caption="Name" attribute="1" defaultMemberUniqueName="[All_Staffs].[Name].[All]" allUniqueName="[All_Staffs].[Name].[All]" dimensionUniqueName="[All_Staffs]" displayFolder="" count="0" memberValueDatatype="130" unbalanced="0"/>
    <cacheHierarchy uniqueName="[All_Staffs].[Gender]" caption="Gender" attribute="1" defaultMemberUniqueName="[All_Staffs].[Gender].[All]" allUniqueName="[All_Staffs].[Gender].[All]" dimensionUniqueName="[All_Staffs]" displayFolder="" count="0" memberValueDatatype="130" unbalanced="0"/>
    <cacheHierarchy uniqueName="[All_Staffs].[Department]" caption="Department" attribute="1" defaultMemberUniqueName="[All_Staffs].[Department].[All]" allUniqueName="[All_Staffs].[Department].[All]" dimensionUniqueName="[All_Staffs]" displayFolder="" count="0" memberValueDatatype="130" unbalanced="0"/>
    <cacheHierarchy uniqueName="[All_Staffs].[Age]" caption="Age" attribute="1" defaultMemberUniqueName="[All_Staffs].[Age].[All]" allUniqueName="[All_Staffs].[Age].[All]" dimensionUniqueName="[All_Staffs]" displayFolder="" count="0" memberValueDatatype="20" unbalanced="0"/>
    <cacheHierarchy uniqueName="[All_Staffs].[Date Joined]" caption="Date Joined" attribute="1" time="1" defaultMemberUniqueName="[All_Staffs].[Date Joined].[All]" allUniqueName="[All_Staffs].[Date Joined].[All]" dimensionUniqueName="[All_Staffs]" displayFolder="" count="0" memberValueDatatype="7" unbalanced="0"/>
    <cacheHierarchy uniqueName="[All_Staffs].[Salary]" caption="Salary" attribute="1" defaultMemberUniqueName="[All_Staffs].[Salary].[All]" allUniqueName="[All_Staffs].[Salary].[All]" dimensionUniqueName="[All_Staffs]" displayFolder="" count="0" memberValueDatatype="5" unbalanced="0"/>
    <cacheHierarchy uniqueName="[All_Staffs].[Rating]" caption="Rating" attribute="1" defaultMemberUniqueName="[All_Staffs].[Rating].[All]" allUniqueName="[All_Staffs].[Rating].[All]" dimensionUniqueName="[All_Staffs]" displayFolder="" count="0" memberValueDatatype="130" unbalanced="0"/>
    <cacheHierarchy uniqueName="[All_Staffs].[Country]" caption="Country" attribute="1" defaultMemberUniqueName="[All_Staffs].[Country].[All]" allUniqueName="[All_Staffs].[Country].[All]" dimensionUniqueName="[All_Staffs]" displayFolder="" count="0" memberValueDatatype="130" unbalanced="0"/>
    <cacheHierarchy uniqueName="[All_Staffs].[Date Joined (Year)]" caption="Date Joined (Year)" attribute="1" defaultMemberUniqueName="[All_Staffs].[Date Joined (Year)].[All]" allUniqueName="[All_Staffs].[Date Joined (Year)].[All]" dimensionUniqueName="[All_Staffs]" displayFolder="" count="0" memberValueDatatype="130" unbalanced="0"/>
    <cacheHierarchy uniqueName="[All_Staffs].[Date Joined (Quarter)]" caption="Date Joined (Quarter)" attribute="1" defaultMemberUniqueName="[All_Staffs].[Date Joined (Quarter)].[All]" allUniqueName="[All_Staffs].[Date Joined (Quarter)].[All]" dimensionUniqueName="[All_Staffs]" displayFolder="" count="0" memberValueDatatype="130" unbalanced="0"/>
    <cacheHierarchy uniqueName="[All_Staffs].[Date Joined (Month)]" caption="Date Joined (Month)" attribute="1" defaultMemberUniqueName="[All_Staffs].[Date Joined (Month)].[All]" allUniqueName="[All_Staffs].[Date Joined (Month)].[All]" dimensionUniqueName="[All_Staffs]" displayFolder="" count="0" memberValueDatatype="130" unbalanced="0"/>
    <cacheHierarchy uniqueName="[All_Staffs 1].[Name]" caption="Name" attribute="1" defaultMemberUniqueName="[All_Staffs 1].[Name].[All]" allUniqueName="[All_Staffs 1].[Name].[All]" dimensionUniqueName="[All_Staffs 1]" displayFolder="" count="0" memberValueDatatype="130" unbalanced="0"/>
    <cacheHierarchy uniqueName="[All_Staffs 1].[Gender]" caption="Gender" attribute="1" defaultMemberUniqueName="[All_Staffs 1].[Gender].[All]" allUniqueName="[All_Staffs 1].[Gender].[All]" dimensionUniqueName="[All_Staffs 1]" displayFolder="" count="0" memberValueDatatype="130" unbalanced="0"/>
    <cacheHierarchy uniqueName="[All_Staffs 1].[Department]" caption="Department" attribute="1" defaultMemberUniqueName="[All_Staffs 1].[Department].[All]" allUniqueName="[All_Staffs 1].[Department].[All]" dimensionUniqueName="[All_Staffs 1]" displayFolder="" count="2" memberValueDatatype="130" unbalanced="0"/>
    <cacheHierarchy uniqueName="[All_Staffs 1].[Age]" caption="Age" attribute="1" defaultMemberUniqueName="[All_Staffs 1].[Age].[All]" allUniqueName="[All_Staffs 1].[Age].[All]" dimensionUniqueName="[All_Staffs 1]" displayFolder="" count="0" memberValueDatatype="20" unbalanced="0"/>
    <cacheHierarchy uniqueName="[All_Staffs 1].[Date Joined]" caption="Date Joined" attribute="1" time="1" defaultMemberUniqueName="[All_Staffs 1].[Date Joined].[All]" allUniqueName="[All_Staffs 1].[Date Joined].[All]" dimensionUniqueName="[All_Staffs 1]" displayFolder="" count="0" memberValueDatatype="7" unbalanced="0"/>
    <cacheHierarchy uniqueName="[All_Staffs 1].[Salary]" caption="Salary" attribute="1" defaultMemberUniqueName="[All_Staffs 1].[Salary].[All]" allUniqueName="[All_Staffs 1].[Salary].[All]" dimensionUniqueName="[All_Staffs 1]" displayFolder="" count="0" memberValueDatatype="20" unbalanced="0"/>
    <cacheHierarchy uniqueName="[All_Staffs 1].[Rating]" caption="Rating" attribute="1" defaultMemberUniqueName="[All_Staffs 1].[Rating].[All]" allUniqueName="[All_Staffs 1].[Rating].[All]" dimensionUniqueName="[All_Staffs 1]" displayFolder="" count="2" memberValueDatatype="130" unbalanced="0"/>
    <cacheHierarchy uniqueName="[All_Staffs 1].[Country]" caption="Country" attribute="1" defaultMemberUniqueName="[All_Staffs 1].[Country].[All]" allUniqueName="[All_Staffs 1].[Country].[All]" dimensionUniqueName="[All_Staffs 1]" displayFolder="" count="2" memberValueDatatype="130" unbalanced="0">
      <fieldsUsage count="2">
        <fieldUsage x="-1"/>
        <fieldUsage x="1"/>
      </fieldsUsage>
    </cacheHierarchy>
    <cacheHierarchy uniqueName="[All_Staffs 1].[Date Joined (Year) 2]" caption="Date Joined (Year) 2" attribute="1" defaultMemberUniqueName="[All_Staffs 1].[Date Joined (Year) 2].[All]" allUniqueName="[All_Staffs 1].[Date Joined (Year) 2].[All]" dimensionUniqueName="[All_Staffs 1]" displayFolder="" count="0" memberValueDatatype="130" unbalanced="0"/>
    <cacheHierarchy uniqueName="[All_Staffs 1].[Date Joined (Quarter) 2]" caption="Date Joined (Quarter) 2" attribute="1" defaultMemberUniqueName="[All_Staffs 1].[Date Joined (Quarter) 2].[All]" allUniqueName="[All_Staffs 1].[Date Joined (Quarter) 2].[All]" dimensionUniqueName="[All_Staffs 1]" displayFolder="" count="0" memberValueDatatype="130" unbalanced="0"/>
    <cacheHierarchy uniqueName="[All_Staffs 1].[Date Joined (Month Index) 2]" caption="Date Joined (Month Index) 2" attribute="1" defaultMemberUniqueName="[All_Staffs 1].[Date Joined (Month Index) 2].[All]" allUniqueName="[All_Staffs 1].[Date Joined (Month Index) 2].[All]" dimensionUniqueName="[All_Staffs 1]" displayFolder="" count="0" memberValueDatatype="20" unbalanced="0"/>
    <cacheHierarchy uniqueName="[All_Staffs 1].[Date Joined (Month) 2]" caption="Date Joined (Month) 2" attribute="1" defaultMemberUniqueName="[All_Staffs 1].[Date Joined (Month) 2].[All]" allUniqueName="[All_Staffs 1].[Date Joined (Month) 2].[All]" dimensionUniqueName="[All_Staffs 1]" displayFolder="" count="0" memberValueDatatype="130" unbalanced="0"/>
    <cacheHierarchy uniqueName="[All_Staffs 1].[Tenure]" caption="Tenure" attribute="1" defaultMemberUniqueName="[All_Staffs 1].[Tenure].[All]" allUniqueName="[All_Staffs 1].[Tenure].[All]" dimensionUniqueName="[All_Staffs 1]" displayFolder="" count="0" memberValueDatatype="5" unbalanced="0"/>
    <cacheHierarchy uniqueName="[All_Staffs 1].[Annual Bonus]" caption="Annual Bonus" attribute="1" defaultMemberUniqueName="[All_Staffs 1].[Annual Bonus].[All]" allUniqueName="[All_Staffs 1].[Annual Bonus].[All]" dimensionUniqueName="[All_Staffs 1]" displayFolder="" count="0" memberValueDatatype="5" unbalanced="0"/>
    <cacheHierarchy uniqueName="[All_Staffs 1].[Bonus per Salary]" caption="Bonus per Salary" attribute="1" defaultMemberUniqueName="[All_Staffs 1].[Bonus per Salary].[All]" allUniqueName="[All_Staffs 1].[Bonus per Salary].[All]" dimensionUniqueName="[All_Staffs 1]" displayFolder="" count="0" memberValueDatatype="5" unbalanced="0"/>
    <cacheHierarchy uniqueName="[All_Staffs 1].[Date Joined (Year)]" caption="Date Joined (Year)" attribute="1" defaultMemberUniqueName="[All_Staffs 1].[Date Joined (Year)].[All]" allUniqueName="[All_Staffs 1].[Date Joined (Year)].[All]" dimensionUniqueName="[All_Staffs 1]" displayFolder="" count="0" memberValueDatatype="130" unbalanced="0"/>
    <cacheHierarchy uniqueName="[All_Staffs 1].[Date Joined (Quarter)]" caption="Date Joined (Quarter)" attribute="1" defaultMemberUniqueName="[All_Staffs 1].[Date Joined (Quarter)].[All]" allUniqueName="[All_Staffs 1].[Date Joined (Quarter)].[All]" dimensionUniqueName="[All_Staffs 1]" displayFolder="" count="0" memberValueDatatype="130" unbalanced="0"/>
    <cacheHierarchy uniqueName="[All_Staffs 1].[Date Joined (Month)]" caption="Date Joined (Month)" attribute="1" defaultMemberUniqueName="[All_Staffs 1].[Date Joined (Month)].[All]" allUniqueName="[All_Staffs 1].[Date Joined (Month)].[All]" dimensionUniqueName="[All_Staffs 1]" displayFolder="" count="0" memberValueDatatype="130" unbalanced="0"/>
    <cacheHierarchy uniqueName="[other_staffs].[Name]" caption="Name" attribute="1" defaultMemberUniqueName="[other_staffs].[Name].[All]" allUniqueName="[other_staffs].[Name].[All]" dimensionUniqueName="[other_staffs]" displayFolder="" count="0" memberValueDatatype="130" unbalanced="0"/>
    <cacheHierarchy uniqueName="[other_staffs].[Gender]" caption="Gender" attribute="1" defaultMemberUniqueName="[other_staffs].[Gender].[All]" allUniqueName="[other_staffs].[Gender].[All]" dimensionUniqueName="[other_staffs]" displayFolder="" count="0" memberValueDatatype="130" unbalanced="0"/>
    <cacheHierarchy uniqueName="[other_staffs].[Age]" caption="Age" attribute="1" defaultMemberUniqueName="[other_staffs].[Age].[All]" allUniqueName="[other_staffs].[Age].[All]" dimensionUniqueName="[other_staffs]" displayFolder="" count="0" memberValueDatatype="20" unbalanced="0"/>
    <cacheHierarchy uniqueName="[other_staffs].[Rating]" caption="Rating" attribute="1" defaultMemberUniqueName="[other_staffs].[Rating].[All]" allUniqueName="[other_staffs].[Rating].[All]" dimensionUniqueName="[other_staffs]" displayFolder="" count="0" memberValueDatatype="130" unbalanced="0"/>
    <cacheHierarchy uniqueName="[other_staffs].[Date Joined]" caption="Date Joined" attribute="1" time="1" defaultMemberUniqueName="[other_staffs].[Date Joined].[All]" allUniqueName="[other_staffs].[Date Joined].[All]" dimensionUniqueName="[other_staffs]" displayFolder="" count="0" memberValueDatatype="7" unbalanced="0"/>
    <cacheHierarchy uniqueName="[other_staffs].[Department]" caption="Department" attribute="1" defaultMemberUniqueName="[other_staffs].[Department].[All]" allUniqueName="[other_staffs].[Department].[All]" dimensionUniqueName="[other_staffs]" displayFolder="" count="0" memberValueDatatype="130" unbalanced="0"/>
    <cacheHierarchy uniqueName="[other_staffs].[Salary]" caption="Salary" attribute="1" defaultMemberUniqueName="[other_staffs].[Salary].[All]" allUniqueName="[other_staffs].[Salary].[All]" dimensionUniqueName="[other_staffs]" displayFolder="" count="0" memberValueDatatype="5" unbalanced="0"/>
    <cacheHierarchy uniqueName="[other_staffs].[Country]" caption="Country" attribute="1" defaultMemberUniqueName="[other_staffs].[Country].[All]" allUniqueName="[other_staffs].[Country].[All]" dimensionUniqueName="[other_staffs]" displayFolder="" count="0" memberValueDatatype="130" unbalanced="0"/>
    <cacheHierarchy uniqueName="[usa_staffs].[Name]" caption="Name" attribute="1" defaultMemberUniqueName="[usa_staffs].[Name].[All]" allUniqueName="[usa_staffs].[Name].[All]" dimensionUniqueName="[usa_staffs]" displayFolder="" count="0" memberValueDatatype="130" unbalanced="0"/>
    <cacheHierarchy uniqueName="[usa_staffs].[Gender]" caption="Gender" attribute="1" defaultMemberUniqueName="[usa_staffs].[Gender].[All]" allUniqueName="[usa_staffs].[Gender].[All]" dimensionUniqueName="[usa_staffs]" displayFolder="" count="0" memberValueDatatype="130" unbalanced="0"/>
    <cacheHierarchy uniqueName="[usa_staffs].[Department]" caption="Department" attribute="1" defaultMemberUniqueName="[usa_staffs].[Department].[All]" allUniqueName="[usa_staffs].[Department].[All]" dimensionUniqueName="[usa_staffs]" displayFolder="" count="0" memberValueDatatype="130" unbalanced="0"/>
    <cacheHierarchy uniqueName="[usa_staffs].[Age]" caption="Age" attribute="1" defaultMemberUniqueName="[usa_staffs].[Age].[All]" allUniqueName="[usa_staffs].[Age].[All]" dimensionUniqueName="[usa_staffs]" displayFolder="" count="0" memberValueDatatype="20" unbalanced="0"/>
    <cacheHierarchy uniqueName="[usa_staffs].[Date Joined]" caption="Date Joined" attribute="1" time="1" defaultMemberUniqueName="[usa_staffs].[Date Joined].[All]" allUniqueName="[usa_staffs].[Date Joined].[All]" dimensionUniqueName="[usa_staffs]" displayFolder="" count="0" memberValueDatatype="7" unbalanced="0"/>
    <cacheHierarchy uniqueName="[usa_staffs].[Salary]" caption="Salary" attribute="1" defaultMemberUniqueName="[usa_staffs].[Salary].[All]" allUniqueName="[usa_staffs].[Salary].[All]" dimensionUniqueName="[usa_staffs]" displayFolder="" count="0" memberValueDatatype="5" unbalanced="0"/>
    <cacheHierarchy uniqueName="[usa_staffs].[Rating]" caption="Rating" attribute="1" defaultMemberUniqueName="[usa_staffs].[Rating].[All]" allUniqueName="[usa_staffs].[Rating].[All]" dimensionUniqueName="[usa_staffs]" displayFolder="" count="0" memberValueDatatype="130" unbalanced="0"/>
    <cacheHierarchy uniqueName="[usa_staffs].[Country]" caption="Country" attribute="1" defaultMemberUniqueName="[usa_staffs].[Country].[All]" allUniqueName="[usa_staffs].[Country].[All]" dimensionUniqueName="[usa_staffs]" displayFolder="" count="0" memberValueDatatype="130" unbalanced="0"/>
    <cacheHierarchy uniqueName="[All_Staffs].[Date Joined (Month Index)]" caption="Date Joined (Month Index)" attribute="1" defaultMemberUniqueName="[All_Staffs].[Date Joined (Month Index)].[All]" allUniqueName="[All_Staffs].[Date Joined (Month Index)].[All]" dimensionUniqueName="[All_Staffs]" displayFolder="" count="0" memberValueDatatype="20" unbalanced="0" hidden="1"/>
    <cacheHierarchy uniqueName="[All_Staffs 1].[Date Joined (Month Index)]" caption="Date Joined (Month Index)" attribute="1" defaultMemberUniqueName="[All_Staffs 1].[Date Joined (Month Index)].[All]" allUniqueName="[All_Staffs 1].[Date Joined (Month Index)].[All]" dimensionUniqueName="[All_Staffs 1]" displayFolder="" count="0" memberValueDatatype="20" unbalanced="0" hidden="1"/>
    <cacheHierarchy uniqueName="[Measures].[__XL_Count usa_staffs]" caption="__XL_Count usa_staffs" measure="1" displayFolder="" measureGroup="usa_staffs" count="0" hidden="1"/>
    <cacheHierarchy uniqueName="[Measures].[__XL_Count other_staffs]" caption="__XL_Count other_staffs" measure="1" displayFolder="" measureGroup="other_staffs" count="0" hidden="1"/>
    <cacheHierarchy uniqueName="[Measures].[__XL_Count All_Staffs]" caption="__XL_Count All_Staffs" measure="1" displayFolder="" measureGroup="All_Staffs" count="0" hidden="1"/>
    <cacheHierarchy uniqueName="[Measures].[__XL_Count All_Staffs 1]" caption="__XL_Count All_Staffs 1" measure="1" displayFolder="" measureGroup="All_Staffs 1" count="0" hidden="1"/>
    <cacheHierarchy uniqueName="[Measures].[__No measures defined]" caption="__No measures defined" measure="1" displayFolder="" count="0" hidden="1"/>
    <cacheHierarchy uniqueName="[Measures].[Sum of Salary]" caption="Sum of Salary" measure="1" displayFolder="" measureGroup="All_Staffs"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All_Staffs" count="0" hidden="1">
      <extLst>
        <ext xmlns:x15="http://schemas.microsoft.com/office/spreadsheetml/2010/11/main" uri="{B97F6D7D-B522-45F9-BDA1-12C45D357490}">
          <x15:cacheHierarchy aggregatedColumn="5"/>
        </ext>
      </extLst>
    </cacheHierarchy>
    <cacheHierarchy uniqueName="[Measures].[Count of Age]" caption="Count of Age" measure="1" displayFolder="" measureGroup="All_Staffs"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All_Staffs"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All_Staffs" count="0" hidden="1">
      <extLst>
        <ext xmlns:x15="http://schemas.microsoft.com/office/spreadsheetml/2010/11/main" uri="{B97F6D7D-B522-45F9-BDA1-12C45D357490}">
          <x15:cacheHierarchy aggregatedColumn="3"/>
        </ext>
      </extLst>
    </cacheHierarchy>
    <cacheHierarchy uniqueName="[Measures].[Sum of Tenure]" caption="Sum of Tenure" measure="1" displayFolder="" measureGroup="All_Staffs 1" count="0" hidden="1">
      <extLst>
        <ext xmlns:x15="http://schemas.microsoft.com/office/spreadsheetml/2010/11/main" uri="{B97F6D7D-B522-45F9-BDA1-12C45D357490}">
          <x15:cacheHierarchy aggregatedColumn="23"/>
        </ext>
      </extLst>
    </cacheHierarchy>
    <cacheHierarchy uniqueName="[Measures].[Average of Tenure]" caption="Average of Tenure" measure="1" displayFolder="" measureGroup="All_Staffs 1" count="0" hidden="1">
      <extLst>
        <ext xmlns:x15="http://schemas.microsoft.com/office/spreadsheetml/2010/11/main" uri="{B97F6D7D-B522-45F9-BDA1-12C45D357490}">
          <x15:cacheHierarchy aggregatedColumn="23"/>
        </ext>
      </extLst>
    </cacheHierarchy>
    <cacheHierarchy uniqueName="[Measures].[Count of Name]" caption="Count of Name" measure="1" displayFolder="" measureGroup="All_Staffs 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All_Staffs 1" count="0" hidden="1">
      <extLst>
        <ext xmlns:x15="http://schemas.microsoft.com/office/spreadsheetml/2010/11/main" uri="{B97F6D7D-B522-45F9-BDA1-12C45D357490}">
          <x15:cacheHierarchy aggregatedColumn="12"/>
        </ext>
      </extLst>
    </cacheHierarchy>
    <cacheHierarchy uniqueName="[Measures].[Sum of Age 2]" caption="Sum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Rating]" caption="Count of Rating" measure="1" displayFolder="" measureGroup="All_Staffs 1" count="0" hidden="1">
      <extLst>
        <ext xmlns:x15="http://schemas.microsoft.com/office/spreadsheetml/2010/11/main" uri="{B97F6D7D-B522-45F9-BDA1-12C45D357490}">
          <x15:cacheHierarchy aggregatedColumn="17"/>
        </ext>
      </extLst>
    </cacheHierarchy>
    <cacheHierarchy uniqueName="[Measures].[Sum of Salary 2]" caption="Sum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Salary 2]" caption="Average of Salary 2" measure="1" displayFolder="" measureGroup="All_Staffs 1" count="0" oneField="1" hidden="1">
      <fieldsUsage count="1">
        <fieldUsage x="0"/>
      </fieldsUsage>
      <extLst>
        <ext xmlns:x15="http://schemas.microsoft.com/office/spreadsheetml/2010/11/main" uri="{B97F6D7D-B522-45F9-BDA1-12C45D357490}">
          <x15:cacheHierarchy aggregatedColumn="16"/>
        </ext>
      </extLst>
    </cacheHierarchy>
    <cacheHierarchy uniqueName="[Measures].[Average of Age 2]" caption="Average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Name 2]" caption="Count of Name 2" measure="1" displayFolder="" measureGroup="All_Staffs" count="0" hidden="1">
      <extLst>
        <ext xmlns:x15="http://schemas.microsoft.com/office/spreadsheetml/2010/11/main" uri="{B97F6D7D-B522-45F9-BDA1-12C45D357490}">
          <x15:cacheHierarchy aggregatedColumn="0"/>
        </ext>
      </extLst>
    </cacheHierarchy>
    <cacheHierarchy uniqueName="[Measures].[Sum of Bonus per Salary]" caption="Sum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Average of Bonus per Salary]" caption="Average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Count of Country]" caption="Count of Country" measure="1" displayFolder="" measureGroup="All_Staffs 1" count="0" hidden="1">
      <extLst>
        <ext xmlns:x15="http://schemas.microsoft.com/office/spreadsheetml/2010/11/main" uri="{B97F6D7D-B522-45F9-BDA1-12C45D357490}">
          <x15:cacheHierarchy aggregatedColumn="18"/>
        </ext>
      </extLst>
    </cacheHierarchy>
  </cacheHierarchies>
  <kpis count="0"/>
  <dimensions count="5">
    <dimension name="All_Staffs" uniqueName="[All_Staffs]" caption="All_Staffs"/>
    <dimension name="All_Staffs 1" uniqueName="[All_Staffs 1]" caption="All_Staffs 1"/>
    <dimension measure="1" name="Measures" uniqueName="[Measures]" caption="Measures"/>
    <dimension name="other_staffs" uniqueName="[other_staffs]" caption="other_staffs"/>
    <dimension name="usa_staffs" uniqueName="[usa_staffs]" caption="usa_staffs"/>
  </dimensions>
  <measureGroups count="4">
    <measureGroup name="All_Staffs" caption="All_Staffs"/>
    <measureGroup name="All_Staffs 1" caption="All_Staffs 1"/>
    <measureGroup name="other_staffs" caption="other_staffs"/>
    <measureGroup name="usa_staffs" caption="usa_staff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PC" refreshedDate="45651.083548958333" backgroundQuery="1" createdVersion="8" refreshedVersion="8" minRefreshableVersion="3" recordCount="0" supportSubquery="1" supportAdvancedDrill="1" xr:uid="{F95671FC-3093-4984-BB08-93467993AFB5}">
  <cacheSource type="external" connectionId="5"/>
  <cacheFields count="2">
    <cacheField name="[Measures].[Average of Age 2]" caption="Average of Age 2" numFmtId="0" hierarchy="65" level="32767"/>
    <cacheField name="[All_Staffs 1].[Country].[Country]" caption="Country" numFmtId="0" hierarchy="18" level="1">
      <sharedItems containsSemiMixedTypes="0" containsNonDate="0" containsString="0"/>
    </cacheField>
  </cacheFields>
  <cacheHierarchies count="70">
    <cacheHierarchy uniqueName="[All_Staffs].[Name]" caption="Name" attribute="1" defaultMemberUniqueName="[All_Staffs].[Name].[All]" allUniqueName="[All_Staffs].[Name].[All]" dimensionUniqueName="[All_Staffs]" displayFolder="" count="0" memberValueDatatype="130" unbalanced="0"/>
    <cacheHierarchy uniqueName="[All_Staffs].[Gender]" caption="Gender" attribute="1" defaultMemberUniqueName="[All_Staffs].[Gender].[All]" allUniqueName="[All_Staffs].[Gender].[All]" dimensionUniqueName="[All_Staffs]" displayFolder="" count="0" memberValueDatatype="130" unbalanced="0"/>
    <cacheHierarchy uniqueName="[All_Staffs].[Department]" caption="Department" attribute="1" defaultMemberUniqueName="[All_Staffs].[Department].[All]" allUniqueName="[All_Staffs].[Department].[All]" dimensionUniqueName="[All_Staffs]" displayFolder="" count="0" memberValueDatatype="130" unbalanced="0"/>
    <cacheHierarchy uniqueName="[All_Staffs].[Age]" caption="Age" attribute="1" defaultMemberUniqueName="[All_Staffs].[Age].[All]" allUniqueName="[All_Staffs].[Age].[All]" dimensionUniqueName="[All_Staffs]" displayFolder="" count="0" memberValueDatatype="20" unbalanced="0"/>
    <cacheHierarchy uniqueName="[All_Staffs].[Date Joined]" caption="Date Joined" attribute="1" time="1" defaultMemberUniqueName="[All_Staffs].[Date Joined].[All]" allUniqueName="[All_Staffs].[Date Joined].[All]" dimensionUniqueName="[All_Staffs]" displayFolder="" count="0" memberValueDatatype="7" unbalanced="0"/>
    <cacheHierarchy uniqueName="[All_Staffs].[Salary]" caption="Salary" attribute="1" defaultMemberUniqueName="[All_Staffs].[Salary].[All]" allUniqueName="[All_Staffs].[Salary].[All]" dimensionUniqueName="[All_Staffs]" displayFolder="" count="0" memberValueDatatype="5" unbalanced="0"/>
    <cacheHierarchy uniqueName="[All_Staffs].[Rating]" caption="Rating" attribute="1" defaultMemberUniqueName="[All_Staffs].[Rating].[All]" allUniqueName="[All_Staffs].[Rating].[All]" dimensionUniqueName="[All_Staffs]" displayFolder="" count="0" memberValueDatatype="130" unbalanced="0"/>
    <cacheHierarchy uniqueName="[All_Staffs].[Country]" caption="Country" attribute="1" defaultMemberUniqueName="[All_Staffs].[Country].[All]" allUniqueName="[All_Staffs].[Country].[All]" dimensionUniqueName="[All_Staffs]" displayFolder="" count="0" memberValueDatatype="130" unbalanced="0"/>
    <cacheHierarchy uniqueName="[All_Staffs].[Date Joined (Year)]" caption="Date Joined (Year)" attribute="1" defaultMemberUniqueName="[All_Staffs].[Date Joined (Year)].[All]" allUniqueName="[All_Staffs].[Date Joined (Year)].[All]" dimensionUniqueName="[All_Staffs]" displayFolder="" count="0" memberValueDatatype="130" unbalanced="0"/>
    <cacheHierarchy uniqueName="[All_Staffs].[Date Joined (Quarter)]" caption="Date Joined (Quarter)" attribute="1" defaultMemberUniqueName="[All_Staffs].[Date Joined (Quarter)].[All]" allUniqueName="[All_Staffs].[Date Joined (Quarter)].[All]" dimensionUniqueName="[All_Staffs]" displayFolder="" count="0" memberValueDatatype="130" unbalanced="0"/>
    <cacheHierarchy uniqueName="[All_Staffs].[Date Joined (Month)]" caption="Date Joined (Month)" attribute="1" defaultMemberUniqueName="[All_Staffs].[Date Joined (Month)].[All]" allUniqueName="[All_Staffs].[Date Joined (Month)].[All]" dimensionUniqueName="[All_Staffs]" displayFolder="" count="0" memberValueDatatype="130" unbalanced="0"/>
    <cacheHierarchy uniqueName="[All_Staffs 1].[Name]" caption="Name" attribute="1" defaultMemberUniqueName="[All_Staffs 1].[Name].[All]" allUniqueName="[All_Staffs 1].[Name].[All]" dimensionUniqueName="[All_Staffs 1]" displayFolder="" count="0" memberValueDatatype="130" unbalanced="0"/>
    <cacheHierarchy uniqueName="[All_Staffs 1].[Gender]" caption="Gender" attribute="1" defaultMemberUniqueName="[All_Staffs 1].[Gender].[All]" allUniqueName="[All_Staffs 1].[Gender].[All]" dimensionUniqueName="[All_Staffs 1]" displayFolder="" count="0" memberValueDatatype="130" unbalanced="0"/>
    <cacheHierarchy uniqueName="[All_Staffs 1].[Department]" caption="Department" attribute="1" defaultMemberUniqueName="[All_Staffs 1].[Department].[All]" allUniqueName="[All_Staffs 1].[Department].[All]" dimensionUniqueName="[All_Staffs 1]" displayFolder="" count="2" memberValueDatatype="130" unbalanced="0"/>
    <cacheHierarchy uniqueName="[All_Staffs 1].[Age]" caption="Age" attribute="1" defaultMemberUniqueName="[All_Staffs 1].[Age].[All]" allUniqueName="[All_Staffs 1].[Age].[All]" dimensionUniqueName="[All_Staffs 1]" displayFolder="" count="0" memberValueDatatype="20" unbalanced="0"/>
    <cacheHierarchy uniqueName="[All_Staffs 1].[Date Joined]" caption="Date Joined" attribute="1" time="1" defaultMemberUniqueName="[All_Staffs 1].[Date Joined].[All]" allUniqueName="[All_Staffs 1].[Date Joined].[All]" dimensionUniqueName="[All_Staffs 1]" displayFolder="" count="0" memberValueDatatype="7" unbalanced="0"/>
    <cacheHierarchy uniqueName="[All_Staffs 1].[Salary]" caption="Salary" attribute="1" defaultMemberUniqueName="[All_Staffs 1].[Salary].[All]" allUniqueName="[All_Staffs 1].[Salary].[All]" dimensionUniqueName="[All_Staffs 1]" displayFolder="" count="0" memberValueDatatype="20" unbalanced="0"/>
    <cacheHierarchy uniqueName="[All_Staffs 1].[Rating]" caption="Rating" attribute="1" defaultMemberUniqueName="[All_Staffs 1].[Rating].[All]" allUniqueName="[All_Staffs 1].[Rating].[All]" dimensionUniqueName="[All_Staffs 1]" displayFolder="" count="2" memberValueDatatype="130" unbalanced="0"/>
    <cacheHierarchy uniqueName="[All_Staffs 1].[Country]" caption="Country" attribute="1" defaultMemberUniqueName="[All_Staffs 1].[Country].[All]" allUniqueName="[All_Staffs 1].[Country].[All]" dimensionUniqueName="[All_Staffs 1]" displayFolder="" count="2" memberValueDatatype="130" unbalanced="0">
      <fieldsUsage count="2">
        <fieldUsage x="-1"/>
        <fieldUsage x="1"/>
      </fieldsUsage>
    </cacheHierarchy>
    <cacheHierarchy uniqueName="[All_Staffs 1].[Date Joined (Year) 2]" caption="Date Joined (Year) 2" attribute="1" defaultMemberUniqueName="[All_Staffs 1].[Date Joined (Year) 2].[All]" allUniqueName="[All_Staffs 1].[Date Joined (Year) 2].[All]" dimensionUniqueName="[All_Staffs 1]" displayFolder="" count="0" memberValueDatatype="130" unbalanced="0"/>
    <cacheHierarchy uniqueName="[All_Staffs 1].[Date Joined (Quarter) 2]" caption="Date Joined (Quarter) 2" attribute="1" defaultMemberUniqueName="[All_Staffs 1].[Date Joined (Quarter) 2].[All]" allUniqueName="[All_Staffs 1].[Date Joined (Quarter) 2].[All]" dimensionUniqueName="[All_Staffs 1]" displayFolder="" count="0" memberValueDatatype="130" unbalanced="0"/>
    <cacheHierarchy uniqueName="[All_Staffs 1].[Date Joined (Month Index) 2]" caption="Date Joined (Month Index) 2" attribute="1" defaultMemberUniqueName="[All_Staffs 1].[Date Joined (Month Index) 2].[All]" allUniqueName="[All_Staffs 1].[Date Joined (Month Index) 2].[All]" dimensionUniqueName="[All_Staffs 1]" displayFolder="" count="0" memberValueDatatype="20" unbalanced="0"/>
    <cacheHierarchy uniqueName="[All_Staffs 1].[Date Joined (Month) 2]" caption="Date Joined (Month) 2" attribute="1" defaultMemberUniqueName="[All_Staffs 1].[Date Joined (Month) 2].[All]" allUniqueName="[All_Staffs 1].[Date Joined (Month) 2].[All]" dimensionUniqueName="[All_Staffs 1]" displayFolder="" count="0" memberValueDatatype="130" unbalanced="0"/>
    <cacheHierarchy uniqueName="[All_Staffs 1].[Tenure]" caption="Tenure" attribute="1" defaultMemberUniqueName="[All_Staffs 1].[Tenure].[All]" allUniqueName="[All_Staffs 1].[Tenure].[All]" dimensionUniqueName="[All_Staffs 1]" displayFolder="" count="0" memberValueDatatype="5" unbalanced="0"/>
    <cacheHierarchy uniqueName="[All_Staffs 1].[Annual Bonus]" caption="Annual Bonus" attribute="1" defaultMemberUniqueName="[All_Staffs 1].[Annual Bonus].[All]" allUniqueName="[All_Staffs 1].[Annual Bonus].[All]" dimensionUniqueName="[All_Staffs 1]" displayFolder="" count="0" memberValueDatatype="5" unbalanced="0"/>
    <cacheHierarchy uniqueName="[All_Staffs 1].[Bonus per Salary]" caption="Bonus per Salary" attribute="1" defaultMemberUniqueName="[All_Staffs 1].[Bonus per Salary].[All]" allUniqueName="[All_Staffs 1].[Bonus per Salary].[All]" dimensionUniqueName="[All_Staffs 1]" displayFolder="" count="0" memberValueDatatype="5" unbalanced="0"/>
    <cacheHierarchy uniqueName="[All_Staffs 1].[Date Joined (Year)]" caption="Date Joined (Year)" attribute="1" defaultMemberUniqueName="[All_Staffs 1].[Date Joined (Year)].[All]" allUniqueName="[All_Staffs 1].[Date Joined (Year)].[All]" dimensionUniqueName="[All_Staffs 1]" displayFolder="" count="0" memberValueDatatype="130" unbalanced="0"/>
    <cacheHierarchy uniqueName="[All_Staffs 1].[Date Joined (Quarter)]" caption="Date Joined (Quarter)" attribute="1" defaultMemberUniqueName="[All_Staffs 1].[Date Joined (Quarter)].[All]" allUniqueName="[All_Staffs 1].[Date Joined (Quarter)].[All]" dimensionUniqueName="[All_Staffs 1]" displayFolder="" count="0" memberValueDatatype="130" unbalanced="0"/>
    <cacheHierarchy uniqueName="[All_Staffs 1].[Date Joined (Month)]" caption="Date Joined (Month)" attribute="1" defaultMemberUniqueName="[All_Staffs 1].[Date Joined (Month)].[All]" allUniqueName="[All_Staffs 1].[Date Joined (Month)].[All]" dimensionUniqueName="[All_Staffs 1]" displayFolder="" count="0" memberValueDatatype="130" unbalanced="0"/>
    <cacheHierarchy uniqueName="[other_staffs].[Name]" caption="Name" attribute="1" defaultMemberUniqueName="[other_staffs].[Name].[All]" allUniqueName="[other_staffs].[Name].[All]" dimensionUniqueName="[other_staffs]" displayFolder="" count="0" memberValueDatatype="130" unbalanced="0"/>
    <cacheHierarchy uniqueName="[other_staffs].[Gender]" caption="Gender" attribute="1" defaultMemberUniqueName="[other_staffs].[Gender].[All]" allUniqueName="[other_staffs].[Gender].[All]" dimensionUniqueName="[other_staffs]" displayFolder="" count="0" memberValueDatatype="130" unbalanced="0"/>
    <cacheHierarchy uniqueName="[other_staffs].[Age]" caption="Age" attribute="1" defaultMemberUniqueName="[other_staffs].[Age].[All]" allUniqueName="[other_staffs].[Age].[All]" dimensionUniqueName="[other_staffs]" displayFolder="" count="0" memberValueDatatype="20" unbalanced="0"/>
    <cacheHierarchy uniqueName="[other_staffs].[Rating]" caption="Rating" attribute="1" defaultMemberUniqueName="[other_staffs].[Rating].[All]" allUniqueName="[other_staffs].[Rating].[All]" dimensionUniqueName="[other_staffs]" displayFolder="" count="0" memberValueDatatype="130" unbalanced="0"/>
    <cacheHierarchy uniqueName="[other_staffs].[Date Joined]" caption="Date Joined" attribute="1" time="1" defaultMemberUniqueName="[other_staffs].[Date Joined].[All]" allUniqueName="[other_staffs].[Date Joined].[All]" dimensionUniqueName="[other_staffs]" displayFolder="" count="0" memberValueDatatype="7" unbalanced="0"/>
    <cacheHierarchy uniqueName="[other_staffs].[Department]" caption="Department" attribute="1" defaultMemberUniqueName="[other_staffs].[Department].[All]" allUniqueName="[other_staffs].[Department].[All]" dimensionUniqueName="[other_staffs]" displayFolder="" count="0" memberValueDatatype="130" unbalanced="0"/>
    <cacheHierarchy uniqueName="[other_staffs].[Salary]" caption="Salary" attribute="1" defaultMemberUniqueName="[other_staffs].[Salary].[All]" allUniqueName="[other_staffs].[Salary].[All]" dimensionUniqueName="[other_staffs]" displayFolder="" count="0" memberValueDatatype="5" unbalanced="0"/>
    <cacheHierarchy uniqueName="[other_staffs].[Country]" caption="Country" attribute="1" defaultMemberUniqueName="[other_staffs].[Country].[All]" allUniqueName="[other_staffs].[Country].[All]" dimensionUniqueName="[other_staffs]" displayFolder="" count="0" memberValueDatatype="130" unbalanced="0"/>
    <cacheHierarchy uniqueName="[usa_staffs].[Name]" caption="Name" attribute="1" defaultMemberUniqueName="[usa_staffs].[Name].[All]" allUniqueName="[usa_staffs].[Name].[All]" dimensionUniqueName="[usa_staffs]" displayFolder="" count="0" memberValueDatatype="130" unbalanced="0"/>
    <cacheHierarchy uniqueName="[usa_staffs].[Gender]" caption="Gender" attribute="1" defaultMemberUniqueName="[usa_staffs].[Gender].[All]" allUniqueName="[usa_staffs].[Gender].[All]" dimensionUniqueName="[usa_staffs]" displayFolder="" count="0" memberValueDatatype="130" unbalanced="0"/>
    <cacheHierarchy uniqueName="[usa_staffs].[Department]" caption="Department" attribute="1" defaultMemberUniqueName="[usa_staffs].[Department].[All]" allUniqueName="[usa_staffs].[Department].[All]" dimensionUniqueName="[usa_staffs]" displayFolder="" count="0" memberValueDatatype="130" unbalanced="0"/>
    <cacheHierarchy uniqueName="[usa_staffs].[Age]" caption="Age" attribute="1" defaultMemberUniqueName="[usa_staffs].[Age].[All]" allUniqueName="[usa_staffs].[Age].[All]" dimensionUniqueName="[usa_staffs]" displayFolder="" count="0" memberValueDatatype="20" unbalanced="0"/>
    <cacheHierarchy uniqueName="[usa_staffs].[Date Joined]" caption="Date Joined" attribute="1" time="1" defaultMemberUniqueName="[usa_staffs].[Date Joined].[All]" allUniqueName="[usa_staffs].[Date Joined].[All]" dimensionUniqueName="[usa_staffs]" displayFolder="" count="0" memberValueDatatype="7" unbalanced="0"/>
    <cacheHierarchy uniqueName="[usa_staffs].[Salary]" caption="Salary" attribute="1" defaultMemberUniqueName="[usa_staffs].[Salary].[All]" allUniqueName="[usa_staffs].[Salary].[All]" dimensionUniqueName="[usa_staffs]" displayFolder="" count="0" memberValueDatatype="5" unbalanced="0"/>
    <cacheHierarchy uniqueName="[usa_staffs].[Rating]" caption="Rating" attribute="1" defaultMemberUniqueName="[usa_staffs].[Rating].[All]" allUniqueName="[usa_staffs].[Rating].[All]" dimensionUniqueName="[usa_staffs]" displayFolder="" count="0" memberValueDatatype="130" unbalanced="0"/>
    <cacheHierarchy uniqueName="[usa_staffs].[Country]" caption="Country" attribute="1" defaultMemberUniqueName="[usa_staffs].[Country].[All]" allUniqueName="[usa_staffs].[Country].[All]" dimensionUniqueName="[usa_staffs]" displayFolder="" count="0" memberValueDatatype="130" unbalanced="0"/>
    <cacheHierarchy uniqueName="[All_Staffs].[Date Joined (Month Index)]" caption="Date Joined (Month Index)" attribute="1" defaultMemberUniqueName="[All_Staffs].[Date Joined (Month Index)].[All]" allUniqueName="[All_Staffs].[Date Joined (Month Index)].[All]" dimensionUniqueName="[All_Staffs]" displayFolder="" count="0" memberValueDatatype="20" unbalanced="0" hidden="1"/>
    <cacheHierarchy uniqueName="[All_Staffs 1].[Date Joined (Month Index)]" caption="Date Joined (Month Index)" attribute="1" defaultMemberUniqueName="[All_Staffs 1].[Date Joined (Month Index)].[All]" allUniqueName="[All_Staffs 1].[Date Joined (Month Index)].[All]" dimensionUniqueName="[All_Staffs 1]" displayFolder="" count="0" memberValueDatatype="20" unbalanced="0" hidden="1"/>
    <cacheHierarchy uniqueName="[Measures].[__XL_Count usa_staffs]" caption="__XL_Count usa_staffs" measure="1" displayFolder="" measureGroup="usa_staffs" count="0" hidden="1"/>
    <cacheHierarchy uniqueName="[Measures].[__XL_Count other_staffs]" caption="__XL_Count other_staffs" measure="1" displayFolder="" measureGroup="other_staffs" count="0" hidden="1"/>
    <cacheHierarchy uniqueName="[Measures].[__XL_Count All_Staffs]" caption="__XL_Count All_Staffs" measure="1" displayFolder="" measureGroup="All_Staffs" count="0" hidden="1"/>
    <cacheHierarchy uniqueName="[Measures].[__XL_Count All_Staffs 1]" caption="__XL_Count All_Staffs 1" measure="1" displayFolder="" measureGroup="All_Staffs 1" count="0" hidden="1"/>
    <cacheHierarchy uniqueName="[Measures].[__No measures defined]" caption="__No measures defined" measure="1" displayFolder="" count="0" hidden="1"/>
    <cacheHierarchy uniqueName="[Measures].[Sum of Salary]" caption="Sum of Salary" measure="1" displayFolder="" measureGroup="All_Staffs"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All_Staffs" count="0" hidden="1">
      <extLst>
        <ext xmlns:x15="http://schemas.microsoft.com/office/spreadsheetml/2010/11/main" uri="{B97F6D7D-B522-45F9-BDA1-12C45D357490}">
          <x15:cacheHierarchy aggregatedColumn="5"/>
        </ext>
      </extLst>
    </cacheHierarchy>
    <cacheHierarchy uniqueName="[Measures].[Count of Age]" caption="Count of Age" measure="1" displayFolder="" measureGroup="All_Staffs"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All_Staffs"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All_Staffs" count="0" hidden="1">
      <extLst>
        <ext xmlns:x15="http://schemas.microsoft.com/office/spreadsheetml/2010/11/main" uri="{B97F6D7D-B522-45F9-BDA1-12C45D357490}">
          <x15:cacheHierarchy aggregatedColumn="3"/>
        </ext>
      </extLst>
    </cacheHierarchy>
    <cacheHierarchy uniqueName="[Measures].[Sum of Tenure]" caption="Sum of Tenure" measure="1" displayFolder="" measureGroup="All_Staffs 1" count="0" hidden="1">
      <extLst>
        <ext xmlns:x15="http://schemas.microsoft.com/office/spreadsheetml/2010/11/main" uri="{B97F6D7D-B522-45F9-BDA1-12C45D357490}">
          <x15:cacheHierarchy aggregatedColumn="23"/>
        </ext>
      </extLst>
    </cacheHierarchy>
    <cacheHierarchy uniqueName="[Measures].[Average of Tenure]" caption="Average of Tenure" measure="1" displayFolder="" measureGroup="All_Staffs 1" count="0" hidden="1">
      <extLst>
        <ext xmlns:x15="http://schemas.microsoft.com/office/spreadsheetml/2010/11/main" uri="{B97F6D7D-B522-45F9-BDA1-12C45D357490}">
          <x15:cacheHierarchy aggregatedColumn="23"/>
        </ext>
      </extLst>
    </cacheHierarchy>
    <cacheHierarchy uniqueName="[Measures].[Count of Name]" caption="Count of Name" measure="1" displayFolder="" measureGroup="All_Staffs 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All_Staffs 1" count="0" hidden="1">
      <extLst>
        <ext xmlns:x15="http://schemas.microsoft.com/office/spreadsheetml/2010/11/main" uri="{B97F6D7D-B522-45F9-BDA1-12C45D357490}">
          <x15:cacheHierarchy aggregatedColumn="12"/>
        </ext>
      </extLst>
    </cacheHierarchy>
    <cacheHierarchy uniqueName="[Measures].[Sum of Age 2]" caption="Sum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Rating]" caption="Count of Rating" measure="1" displayFolder="" measureGroup="All_Staffs 1" count="0" hidden="1">
      <extLst>
        <ext xmlns:x15="http://schemas.microsoft.com/office/spreadsheetml/2010/11/main" uri="{B97F6D7D-B522-45F9-BDA1-12C45D357490}">
          <x15:cacheHierarchy aggregatedColumn="17"/>
        </ext>
      </extLst>
    </cacheHierarchy>
    <cacheHierarchy uniqueName="[Measures].[Sum of Salary 2]" caption="Sum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Salary 2]" caption="Average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Age 2]" caption="Average of Age 2" measure="1" displayFolder="" measureGroup="All_Staffs 1"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Name 2]" caption="Count of Name 2" measure="1" displayFolder="" measureGroup="All_Staffs" count="0" hidden="1">
      <extLst>
        <ext xmlns:x15="http://schemas.microsoft.com/office/spreadsheetml/2010/11/main" uri="{B97F6D7D-B522-45F9-BDA1-12C45D357490}">
          <x15:cacheHierarchy aggregatedColumn="0"/>
        </ext>
      </extLst>
    </cacheHierarchy>
    <cacheHierarchy uniqueName="[Measures].[Sum of Bonus per Salary]" caption="Sum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Average of Bonus per Salary]" caption="Average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Count of Country]" caption="Count of Country" measure="1" displayFolder="" measureGroup="All_Staffs 1" count="0" hidden="1">
      <extLst>
        <ext xmlns:x15="http://schemas.microsoft.com/office/spreadsheetml/2010/11/main" uri="{B97F6D7D-B522-45F9-BDA1-12C45D357490}">
          <x15:cacheHierarchy aggregatedColumn="18"/>
        </ext>
      </extLst>
    </cacheHierarchy>
  </cacheHierarchies>
  <kpis count="0"/>
  <dimensions count="5">
    <dimension name="All_Staffs" uniqueName="[All_Staffs]" caption="All_Staffs"/>
    <dimension name="All_Staffs 1" uniqueName="[All_Staffs 1]" caption="All_Staffs 1"/>
    <dimension measure="1" name="Measures" uniqueName="[Measures]" caption="Measures"/>
    <dimension name="other_staffs" uniqueName="[other_staffs]" caption="other_staffs"/>
    <dimension name="usa_staffs" uniqueName="[usa_staffs]" caption="usa_staffs"/>
  </dimensions>
  <measureGroups count="4">
    <measureGroup name="All_Staffs" caption="All_Staffs"/>
    <measureGroup name="All_Staffs 1" caption="All_Staffs 1"/>
    <measureGroup name="other_staffs" caption="other_staffs"/>
    <measureGroup name="usa_staffs" caption="usa_staff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PC" refreshedDate="45651.08354965278" backgroundQuery="1" createdVersion="8" refreshedVersion="8" minRefreshableVersion="3" recordCount="0" supportSubquery="1" supportAdvancedDrill="1" xr:uid="{67CCD2B0-0ED2-473A-99F1-7F8EAA307D28}">
  <cacheSource type="external" connectionId="5"/>
  <cacheFields count="3">
    <cacheField name="[All_Staffs 1].[Rating].[Rating]" caption="Rating" numFmtId="0" hierarchy="17" level="1">
      <sharedItems count="5">
        <s v="Above Average"/>
        <s v="Average"/>
        <s v="Exceptional"/>
        <s v="Poor"/>
        <s v="Very Poor"/>
      </sharedItems>
    </cacheField>
    <cacheField name="[Measures].[Average of Salary 2]" caption="Average of Salary 2" numFmtId="0" hierarchy="64" level="32767"/>
    <cacheField name="[All_Staffs 1].[Country].[Country]" caption="Country" numFmtId="0" hierarchy="18" level="1">
      <sharedItems containsSemiMixedTypes="0" containsNonDate="0" containsString="0"/>
    </cacheField>
  </cacheFields>
  <cacheHierarchies count="70">
    <cacheHierarchy uniqueName="[All_Staffs].[Name]" caption="Name" attribute="1" defaultMemberUniqueName="[All_Staffs].[Name].[All]" allUniqueName="[All_Staffs].[Name].[All]" dimensionUniqueName="[All_Staffs]" displayFolder="" count="0" memberValueDatatype="130" unbalanced="0"/>
    <cacheHierarchy uniqueName="[All_Staffs].[Gender]" caption="Gender" attribute="1" defaultMemberUniqueName="[All_Staffs].[Gender].[All]" allUniqueName="[All_Staffs].[Gender].[All]" dimensionUniqueName="[All_Staffs]" displayFolder="" count="0" memberValueDatatype="130" unbalanced="0"/>
    <cacheHierarchy uniqueName="[All_Staffs].[Department]" caption="Department" attribute="1" defaultMemberUniqueName="[All_Staffs].[Department].[All]" allUniqueName="[All_Staffs].[Department].[All]" dimensionUniqueName="[All_Staffs]" displayFolder="" count="0" memberValueDatatype="130" unbalanced="0"/>
    <cacheHierarchy uniqueName="[All_Staffs].[Age]" caption="Age" attribute="1" defaultMemberUniqueName="[All_Staffs].[Age].[All]" allUniqueName="[All_Staffs].[Age].[All]" dimensionUniqueName="[All_Staffs]" displayFolder="" count="0" memberValueDatatype="20" unbalanced="0"/>
    <cacheHierarchy uniqueName="[All_Staffs].[Date Joined]" caption="Date Joined" attribute="1" time="1" defaultMemberUniqueName="[All_Staffs].[Date Joined].[All]" allUniqueName="[All_Staffs].[Date Joined].[All]" dimensionUniqueName="[All_Staffs]" displayFolder="" count="0" memberValueDatatype="7" unbalanced="0"/>
    <cacheHierarchy uniqueName="[All_Staffs].[Salary]" caption="Salary" attribute="1" defaultMemberUniqueName="[All_Staffs].[Salary].[All]" allUniqueName="[All_Staffs].[Salary].[All]" dimensionUniqueName="[All_Staffs]" displayFolder="" count="0" memberValueDatatype="5" unbalanced="0"/>
    <cacheHierarchy uniqueName="[All_Staffs].[Rating]" caption="Rating" attribute="1" defaultMemberUniqueName="[All_Staffs].[Rating].[All]" allUniqueName="[All_Staffs].[Rating].[All]" dimensionUniqueName="[All_Staffs]" displayFolder="" count="0" memberValueDatatype="130" unbalanced="0"/>
    <cacheHierarchy uniqueName="[All_Staffs].[Country]" caption="Country" attribute="1" defaultMemberUniqueName="[All_Staffs].[Country].[All]" allUniqueName="[All_Staffs].[Country].[All]" dimensionUniqueName="[All_Staffs]" displayFolder="" count="0" memberValueDatatype="130" unbalanced="0"/>
    <cacheHierarchy uniqueName="[All_Staffs].[Date Joined (Year)]" caption="Date Joined (Year)" attribute="1" defaultMemberUniqueName="[All_Staffs].[Date Joined (Year)].[All]" allUniqueName="[All_Staffs].[Date Joined (Year)].[All]" dimensionUniqueName="[All_Staffs]" displayFolder="" count="0" memberValueDatatype="130" unbalanced="0"/>
    <cacheHierarchy uniqueName="[All_Staffs].[Date Joined (Quarter)]" caption="Date Joined (Quarter)" attribute="1" defaultMemberUniqueName="[All_Staffs].[Date Joined (Quarter)].[All]" allUniqueName="[All_Staffs].[Date Joined (Quarter)].[All]" dimensionUniqueName="[All_Staffs]" displayFolder="" count="0" memberValueDatatype="130" unbalanced="0"/>
    <cacheHierarchy uniqueName="[All_Staffs].[Date Joined (Month)]" caption="Date Joined (Month)" attribute="1" defaultMemberUniqueName="[All_Staffs].[Date Joined (Month)].[All]" allUniqueName="[All_Staffs].[Date Joined (Month)].[All]" dimensionUniqueName="[All_Staffs]" displayFolder="" count="0" memberValueDatatype="130" unbalanced="0"/>
    <cacheHierarchy uniqueName="[All_Staffs 1].[Name]" caption="Name" attribute="1" defaultMemberUniqueName="[All_Staffs 1].[Name].[All]" allUniqueName="[All_Staffs 1].[Name].[All]" dimensionUniqueName="[All_Staffs 1]" displayFolder="" count="0" memberValueDatatype="130" unbalanced="0"/>
    <cacheHierarchy uniqueName="[All_Staffs 1].[Gender]" caption="Gender" attribute="1" defaultMemberUniqueName="[All_Staffs 1].[Gender].[All]" allUniqueName="[All_Staffs 1].[Gender].[All]" dimensionUniqueName="[All_Staffs 1]" displayFolder="" count="0" memberValueDatatype="130" unbalanced="0"/>
    <cacheHierarchy uniqueName="[All_Staffs 1].[Department]" caption="Department" attribute="1" defaultMemberUniqueName="[All_Staffs 1].[Department].[All]" allUniqueName="[All_Staffs 1].[Department].[All]" dimensionUniqueName="[All_Staffs 1]" displayFolder="" count="2" memberValueDatatype="130" unbalanced="0"/>
    <cacheHierarchy uniqueName="[All_Staffs 1].[Age]" caption="Age" attribute="1" defaultMemberUniqueName="[All_Staffs 1].[Age].[All]" allUniqueName="[All_Staffs 1].[Age].[All]" dimensionUniqueName="[All_Staffs 1]" displayFolder="" count="0" memberValueDatatype="20" unbalanced="0"/>
    <cacheHierarchy uniqueName="[All_Staffs 1].[Date Joined]" caption="Date Joined" attribute="1" time="1" defaultMemberUniqueName="[All_Staffs 1].[Date Joined].[All]" allUniqueName="[All_Staffs 1].[Date Joined].[All]" dimensionUniqueName="[All_Staffs 1]" displayFolder="" count="0" memberValueDatatype="7" unbalanced="0"/>
    <cacheHierarchy uniqueName="[All_Staffs 1].[Salary]" caption="Salary" attribute="1" defaultMemberUniqueName="[All_Staffs 1].[Salary].[All]" allUniqueName="[All_Staffs 1].[Salary].[All]" dimensionUniqueName="[All_Staffs 1]" displayFolder="" count="0" memberValueDatatype="20" unbalanced="0"/>
    <cacheHierarchy uniqueName="[All_Staffs 1].[Rating]" caption="Rating" attribute="1" defaultMemberUniqueName="[All_Staffs 1].[Rating].[All]" allUniqueName="[All_Staffs 1].[Rating].[All]" dimensionUniqueName="[All_Staffs 1]" displayFolder="" count="2" memberValueDatatype="130" unbalanced="0">
      <fieldsUsage count="2">
        <fieldUsage x="-1"/>
        <fieldUsage x="0"/>
      </fieldsUsage>
    </cacheHierarchy>
    <cacheHierarchy uniqueName="[All_Staffs 1].[Country]" caption="Country" attribute="1" defaultMemberUniqueName="[All_Staffs 1].[Country].[All]" allUniqueName="[All_Staffs 1].[Country].[All]" dimensionUniqueName="[All_Staffs 1]" displayFolder="" count="2" memberValueDatatype="130" unbalanced="0">
      <fieldsUsage count="2">
        <fieldUsage x="-1"/>
        <fieldUsage x="2"/>
      </fieldsUsage>
    </cacheHierarchy>
    <cacheHierarchy uniqueName="[All_Staffs 1].[Date Joined (Year) 2]" caption="Date Joined (Year) 2" attribute="1" defaultMemberUniqueName="[All_Staffs 1].[Date Joined (Year) 2].[All]" allUniqueName="[All_Staffs 1].[Date Joined (Year) 2].[All]" dimensionUniqueName="[All_Staffs 1]" displayFolder="" count="0" memberValueDatatype="130" unbalanced="0"/>
    <cacheHierarchy uniqueName="[All_Staffs 1].[Date Joined (Quarter) 2]" caption="Date Joined (Quarter) 2" attribute="1" defaultMemberUniqueName="[All_Staffs 1].[Date Joined (Quarter) 2].[All]" allUniqueName="[All_Staffs 1].[Date Joined (Quarter) 2].[All]" dimensionUniqueName="[All_Staffs 1]" displayFolder="" count="0" memberValueDatatype="130" unbalanced="0"/>
    <cacheHierarchy uniqueName="[All_Staffs 1].[Date Joined (Month Index) 2]" caption="Date Joined (Month Index) 2" attribute="1" defaultMemberUniqueName="[All_Staffs 1].[Date Joined (Month Index) 2].[All]" allUniqueName="[All_Staffs 1].[Date Joined (Month Index) 2].[All]" dimensionUniqueName="[All_Staffs 1]" displayFolder="" count="0" memberValueDatatype="20" unbalanced="0"/>
    <cacheHierarchy uniqueName="[All_Staffs 1].[Date Joined (Month) 2]" caption="Date Joined (Month) 2" attribute="1" defaultMemberUniqueName="[All_Staffs 1].[Date Joined (Month) 2].[All]" allUniqueName="[All_Staffs 1].[Date Joined (Month) 2].[All]" dimensionUniqueName="[All_Staffs 1]" displayFolder="" count="0" memberValueDatatype="130" unbalanced="0"/>
    <cacheHierarchy uniqueName="[All_Staffs 1].[Tenure]" caption="Tenure" attribute="1" defaultMemberUniqueName="[All_Staffs 1].[Tenure].[All]" allUniqueName="[All_Staffs 1].[Tenure].[All]" dimensionUniqueName="[All_Staffs 1]" displayFolder="" count="0" memberValueDatatype="5" unbalanced="0"/>
    <cacheHierarchy uniqueName="[All_Staffs 1].[Annual Bonus]" caption="Annual Bonus" attribute="1" defaultMemberUniqueName="[All_Staffs 1].[Annual Bonus].[All]" allUniqueName="[All_Staffs 1].[Annual Bonus].[All]" dimensionUniqueName="[All_Staffs 1]" displayFolder="" count="0" memberValueDatatype="5" unbalanced="0"/>
    <cacheHierarchy uniqueName="[All_Staffs 1].[Bonus per Salary]" caption="Bonus per Salary" attribute="1" defaultMemberUniqueName="[All_Staffs 1].[Bonus per Salary].[All]" allUniqueName="[All_Staffs 1].[Bonus per Salary].[All]" dimensionUniqueName="[All_Staffs 1]" displayFolder="" count="0" memberValueDatatype="5" unbalanced="0"/>
    <cacheHierarchy uniqueName="[All_Staffs 1].[Date Joined (Year)]" caption="Date Joined (Year)" attribute="1" defaultMemberUniqueName="[All_Staffs 1].[Date Joined (Year)].[All]" allUniqueName="[All_Staffs 1].[Date Joined (Year)].[All]" dimensionUniqueName="[All_Staffs 1]" displayFolder="" count="0" memberValueDatatype="130" unbalanced="0"/>
    <cacheHierarchy uniqueName="[All_Staffs 1].[Date Joined (Quarter)]" caption="Date Joined (Quarter)" attribute="1" defaultMemberUniqueName="[All_Staffs 1].[Date Joined (Quarter)].[All]" allUniqueName="[All_Staffs 1].[Date Joined (Quarter)].[All]" dimensionUniqueName="[All_Staffs 1]" displayFolder="" count="0" memberValueDatatype="130" unbalanced="0"/>
    <cacheHierarchy uniqueName="[All_Staffs 1].[Date Joined (Month)]" caption="Date Joined (Month)" attribute="1" defaultMemberUniqueName="[All_Staffs 1].[Date Joined (Month)].[All]" allUniqueName="[All_Staffs 1].[Date Joined (Month)].[All]" dimensionUniqueName="[All_Staffs 1]" displayFolder="" count="0" memberValueDatatype="130" unbalanced="0"/>
    <cacheHierarchy uniqueName="[other_staffs].[Name]" caption="Name" attribute="1" defaultMemberUniqueName="[other_staffs].[Name].[All]" allUniqueName="[other_staffs].[Name].[All]" dimensionUniqueName="[other_staffs]" displayFolder="" count="0" memberValueDatatype="130" unbalanced="0"/>
    <cacheHierarchy uniqueName="[other_staffs].[Gender]" caption="Gender" attribute="1" defaultMemberUniqueName="[other_staffs].[Gender].[All]" allUniqueName="[other_staffs].[Gender].[All]" dimensionUniqueName="[other_staffs]" displayFolder="" count="0" memberValueDatatype="130" unbalanced="0"/>
    <cacheHierarchy uniqueName="[other_staffs].[Age]" caption="Age" attribute="1" defaultMemberUniqueName="[other_staffs].[Age].[All]" allUniqueName="[other_staffs].[Age].[All]" dimensionUniqueName="[other_staffs]" displayFolder="" count="0" memberValueDatatype="20" unbalanced="0"/>
    <cacheHierarchy uniqueName="[other_staffs].[Rating]" caption="Rating" attribute="1" defaultMemberUniqueName="[other_staffs].[Rating].[All]" allUniqueName="[other_staffs].[Rating].[All]" dimensionUniqueName="[other_staffs]" displayFolder="" count="0" memberValueDatatype="130" unbalanced="0"/>
    <cacheHierarchy uniqueName="[other_staffs].[Date Joined]" caption="Date Joined" attribute="1" time="1" defaultMemberUniqueName="[other_staffs].[Date Joined].[All]" allUniqueName="[other_staffs].[Date Joined].[All]" dimensionUniqueName="[other_staffs]" displayFolder="" count="0" memberValueDatatype="7" unbalanced="0"/>
    <cacheHierarchy uniqueName="[other_staffs].[Department]" caption="Department" attribute="1" defaultMemberUniqueName="[other_staffs].[Department].[All]" allUniqueName="[other_staffs].[Department].[All]" dimensionUniqueName="[other_staffs]" displayFolder="" count="0" memberValueDatatype="130" unbalanced="0"/>
    <cacheHierarchy uniqueName="[other_staffs].[Salary]" caption="Salary" attribute="1" defaultMemberUniqueName="[other_staffs].[Salary].[All]" allUniqueName="[other_staffs].[Salary].[All]" dimensionUniqueName="[other_staffs]" displayFolder="" count="0" memberValueDatatype="5" unbalanced="0"/>
    <cacheHierarchy uniqueName="[other_staffs].[Country]" caption="Country" attribute="1" defaultMemberUniqueName="[other_staffs].[Country].[All]" allUniqueName="[other_staffs].[Country].[All]" dimensionUniqueName="[other_staffs]" displayFolder="" count="0" memberValueDatatype="130" unbalanced="0"/>
    <cacheHierarchy uniqueName="[usa_staffs].[Name]" caption="Name" attribute="1" defaultMemberUniqueName="[usa_staffs].[Name].[All]" allUniqueName="[usa_staffs].[Name].[All]" dimensionUniqueName="[usa_staffs]" displayFolder="" count="0" memberValueDatatype="130" unbalanced="0"/>
    <cacheHierarchy uniqueName="[usa_staffs].[Gender]" caption="Gender" attribute="1" defaultMemberUniqueName="[usa_staffs].[Gender].[All]" allUniqueName="[usa_staffs].[Gender].[All]" dimensionUniqueName="[usa_staffs]" displayFolder="" count="0" memberValueDatatype="130" unbalanced="0"/>
    <cacheHierarchy uniqueName="[usa_staffs].[Department]" caption="Department" attribute="1" defaultMemberUniqueName="[usa_staffs].[Department].[All]" allUniqueName="[usa_staffs].[Department].[All]" dimensionUniqueName="[usa_staffs]" displayFolder="" count="0" memberValueDatatype="130" unbalanced="0"/>
    <cacheHierarchy uniqueName="[usa_staffs].[Age]" caption="Age" attribute="1" defaultMemberUniqueName="[usa_staffs].[Age].[All]" allUniqueName="[usa_staffs].[Age].[All]" dimensionUniqueName="[usa_staffs]" displayFolder="" count="0" memberValueDatatype="20" unbalanced="0"/>
    <cacheHierarchy uniqueName="[usa_staffs].[Date Joined]" caption="Date Joined" attribute="1" time="1" defaultMemberUniqueName="[usa_staffs].[Date Joined].[All]" allUniqueName="[usa_staffs].[Date Joined].[All]" dimensionUniqueName="[usa_staffs]" displayFolder="" count="0" memberValueDatatype="7" unbalanced="0"/>
    <cacheHierarchy uniqueName="[usa_staffs].[Salary]" caption="Salary" attribute="1" defaultMemberUniqueName="[usa_staffs].[Salary].[All]" allUniqueName="[usa_staffs].[Salary].[All]" dimensionUniqueName="[usa_staffs]" displayFolder="" count="0" memberValueDatatype="5" unbalanced="0"/>
    <cacheHierarchy uniqueName="[usa_staffs].[Rating]" caption="Rating" attribute="1" defaultMemberUniqueName="[usa_staffs].[Rating].[All]" allUniqueName="[usa_staffs].[Rating].[All]" dimensionUniqueName="[usa_staffs]" displayFolder="" count="0" memberValueDatatype="130" unbalanced="0"/>
    <cacheHierarchy uniqueName="[usa_staffs].[Country]" caption="Country" attribute="1" defaultMemberUniqueName="[usa_staffs].[Country].[All]" allUniqueName="[usa_staffs].[Country].[All]" dimensionUniqueName="[usa_staffs]" displayFolder="" count="0" memberValueDatatype="130" unbalanced="0"/>
    <cacheHierarchy uniqueName="[All_Staffs].[Date Joined (Month Index)]" caption="Date Joined (Month Index)" attribute="1" defaultMemberUniqueName="[All_Staffs].[Date Joined (Month Index)].[All]" allUniqueName="[All_Staffs].[Date Joined (Month Index)].[All]" dimensionUniqueName="[All_Staffs]" displayFolder="" count="0" memberValueDatatype="20" unbalanced="0" hidden="1"/>
    <cacheHierarchy uniqueName="[All_Staffs 1].[Date Joined (Month Index)]" caption="Date Joined (Month Index)" attribute="1" defaultMemberUniqueName="[All_Staffs 1].[Date Joined (Month Index)].[All]" allUniqueName="[All_Staffs 1].[Date Joined (Month Index)].[All]" dimensionUniqueName="[All_Staffs 1]" displayFolder="" count="0" memberValueDatatype="20" unbalanced="0" hidden="1"/>
    <cacheHierarchy uniqueName="[Measures].[__XL_Count usa_staffs]" caption="__XL_Count usa_staffs" measure="1" displayFolder="" measureGroup="usa_staffs" count="0" hidden="1"/>
    <cacheHierarchy uniqueName="[Measures].[__XL_Count other_staffs]" caption="__XL_Count other_staffs" measure="1" displayFolder="" measureGroup="other_staffs" count="0" hidden="1"/>
    <cacheHierarchy uniqueName="[Measures].[__XL_Count All_Staffs]" caption="__XL_Count All_Staffs" measure="1" displayFolder="" measureGroup="All_Staffs" count="0" hidden="1"/>
    <cacheHierarchy uniqueName="[Measures].[__XL_Count All_Staffs 1]" caption="__XL_Count All_Staffs 1" measure="1" displayFolder="" measureGroup="All_Staffs 1" count="0" hidden="1"/>
    <cacheHierarchy uniqueName="[Measures].[__No measures defined]" caption="__No measures defined" measure="1" displayFolder="" count="0" hidden="1"/>
    <cacheHierarchy uniqueName="[Measures].[Sum of Salary]" caption="Sum of Salary" measure="1" displayFolder="" measureGroup="All_Staffs"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All_Staffs" count="0" hidden="1">
      <extLst>
        <ext xmlns:x15="http://schemas.microsoft.com/office/spreadsheetml/2010/11/main" uri="{B97F6D7D-B522-45F9-BDA1-12C45D357490}">
          <x15:cacheHierarchy aggregatedColumn="5"/>
        </ext>
      </extLst>
    </cacheHierarchy>
    <cacheHierarchy uniqueName="[Measures].[Count of Age]" caption="Count of Age" measure="1" displayFolder="" measureGroup="All_Staffs"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All_Staffs"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All_Staffs" count="0" hidden="1">
      <extLst>
        <ext xmlns:x15="http://schemas.microsoft.com/office/spreadsheetml/2010/11/main" uri="{B97F6D7D-B522-45F9-BDA1-12C45D357490}">
          <x15:cacheHierarchy aggregatedColumn="3"/>
        </ext>
      </extLst>
    </cacheHierarchy>
    <cacheHierarchy uniqueName="[Measures].[Sum of Tenure]" caption="Sum of Tenure" measure="1" displayFolder="" measureGroup="All_Staffs 1" count="0" hidden="1">
      <extLst>
        <ext xmlns:x15="http://schemas.microsoft.com/office/spreadsheetml/2010/11/main" uri="{B97F6D7D-B522-45F9-BDA1-12C45D357490}">
          <x15:cacheHierarchy aggregatedColumn="23"/>
        </ext>
      </extLst>
    </cacheHierarchy>
    <cacheHierarchy uniqueName="[Measures].[Average of Tenure]" caption="Average of Tenure" measure="1" displayFolder="" measureGroup="All_Staffs 1" count="0" hidden="1">
      <extLst>
        <ext xmlns:x15="http://schemas.microsoft.com/office/spreadsheetml/2010/11/main" uri="{B97F6D7D-B522-45F9-BDA1-12C45D357490}">
          <x15:cacheHierarchy aggregatedColumn="23"/>
        </ext>
      </extLst>
    </cacheHierarchy>
    <cacheHierarchy uniqueName="[Measures].[Count of Name]" caption="Count of Name" measure="1" displayFolder="" measureGroup="All_Staffs 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All_Staffs 1" count="0" hidden="1">
      <extLst>
        <ext xmlns:x15="http://schemas.microsoft.com/office/spreadsheetml/2010/11/main" uri="{B97F6D7D-B522-45F9-BDA1-12C45D357490}">
          <x15:cacheHierarchy aggregatedColumn="12"/>
        </ext>
      </extLst>
    </cacheHierarchy>
    <cacheHierarchy uniqueName="[Measures].[Sum of Age 2]" caption="Sum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Rating]" caption="Count of Rating" measure="1" displayFolder="" measureGroup="All_Staffs 1" count="0" hidden="1">
      <extLst>
        <ext xmlns:x15="http://schemas.microsoft.com/office/spreadsheetml/2010/11/main" uri="{B97F6D7D-B522-45F9-BDA1-12C45D357490}">
          <x15:cacheHierarchy aggregatedColumn="17"/>
        </ext>
      </extLst>
    </cacheHierarchy>
    <cacheHierarchy uniqueName="[Measures].[Sum of Salary 2]" caption="Sum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Salary 2]" caption="Average of Salary 2" measure="1" displayFolder="" measureGroup="All_Staffs 1" count="0" oneField="1" hidden="1">
      <fieldsUsage count="1">
        <fieldUsage x="1"/>
      </fieldsUsage>
      <extLst>
        <ext xmlns:x15="http://schemas.microsoft.com/office/spreadsheetml/2010/11/main" uri="{B97F6D7D-B522-45F9-BDA1-12C45D357490}">
          <x15:cacheHierarchy aggregatedColumn="16"/>
        </ext>
      </extLst>
    </cacheHierarchy>
    <cacheHierarchy uniqueName="[Measures].[Average of Age 2]" caption="Average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Name 2]" caption="Count of Name 2" measure="1" displayFolder="" measureGroup="All_Staffs" count="0" hidden="1">
      <extLst>
        <ext xmlns:x15="http://schemas.microsoft.com/office/spreadsheetml/2010/11/main" uri="{B97F6D7D-B522-45F9-BDA1-12C45D357490}">
          <x15:cacheHierarchy aggregatedColumn="0"/>
        </ext>
      </extLst>
    </cacheHierarchy>
    <cacheHierarchy uniqueName="[Measures].[Sum of Bonus per Salary]" caption="Sum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Average of Bonus per Salary]" caption="Average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Count of Country]" caption="Count of Country" measure="1" displayFolder="" measureGroup="All_Staffs 1" count="0" hidden="1">
      <extLst>
        <ext xmlns:x15="http://schemas.microsoft.com/office/spreadsheetml/2010/11/main" uri="{B97F6D7D-B522-45F9-BDA1-12C45D357490}">
          <x15:cacheHierarchy aggregatedColumn="18"/>
        </ext>
      </extLst>
    </cacheHierarchy>
  </cacheHierarchies>
  <kpis count="0"/>
  <dimensions count="5">
    <dimension name="All_Staffs" uniqueName="[All_Staffs]" caption="All_Staffs"/>
    <dimension name="All_Staffs 1" uniqueName="[All_Staffs 1]" caption="All_Staffs 1"/>
    <dimension measure="1" name="Measures" uniqueName="[Measures]" caption="Measures"/>
    <dimension name="other_staffs" uniqueName="[other_staffs]" caption="other_staffs"/>
    <dimension name="usa_staffs" uniqueName="[usa_staffs]" caption="usa_staffs"/>
  </dimensions>
  <measureGroups count="4">
    <measureGroup name="All_Staffs" caption="All_Staffs"/>
    <measureGroup name="All_Staffs 1" caption="All_Staffs 1"/>
    <measureGroup name="other_staffs" caption="other_staffs"/>
    <measureGroup name="usa_staffs" caption="usa_staff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PC" refreshedDate="45651.083550578704" backgroundQuery="1" createdVersion="8" refreshedVersion="8" minRefreshableVersion="3" recordCount="0" supportSubquery="1" supportAdvancedDrill="1" xr:uid="{C330093A-6AC4-4C35-8827-C0BBCCC285F3}">
  <cacheSource type="external" connectionId="5"/>
  <cacheFields count="4">
    <cacheField name="[All_Staffs 1].[Date Joined (Year)].[Date Joined (Year)]" caption="Date Joined (Year)" numFmtId="0" hierarchy="26" level="1">
      <sharedItems count="8">
        <s v="2018"/>
        <s v="2019"/>
        <s v="2020"/>
        <s v="2021"/>
        <s v="2022"/>
        <s v="2023"/>
        <s v="2024"/>
        <s v="2025"/>
      </sharedItems>
    </cacheField>
    <cacheField name="[All_Staffs 1].[Date Joined (Month)].[Date Joined (Month)]" caption="Date Joined (Month)" numFmtId="0" hierarchy="28" level="1">
      <sharedItems count="12">
        <s v="Jan"/>
        <s v="Feb"/>
        <s v="Mar"/>
        <s v="Apr"/>
        <s v="May"/>
        <s v="Jun"/>
        <s v="Jul"/>
        <s v="Aug"/>
        <s v="Sep"/>
        <s v="Oct"/>
        <s v="Nov"/>
        <s v="Dec"/>
      </sharedItems>
    </cacheField>
    <cacheField name="[Measures].[Count of Name]" caption="Count of Name" numFmtId="0" hierarchy="59" level="32767"/>
    <cacheField name="[All_Staffs 1].[Country].[Country]" caption="Country" numFmtId="0" hierarchy="18" level="1">
      <sharedItems containsSemiMixedTypes="0" containsNonDate="0" containsString="0"/>
    </cacheField>
  </cacheFields>
  <cacheHierarchies count="70">
    <cacheHierarchy uniqueName="[All_Staffs].[Name]" caption="Name" attribute="1" defaultMemberUniqueName="[All_Staffs].[Name].[All]" allUniqueName="[All_Staffs].[Name].[All]" dimensionUniqueName="[All_Staffs]" displayFolder="" count="0" memberValueDatatype="130" unbalanced="0"/>
    <cacheHierarchy uniqueName="[All_Staffs].[Gender]" caption="Gender" attribute="1" defaultMemberUniqueName="[All_Staffs].[Gender].[All]" allUniqueName="[All_Staffs].[Gender].[All]" dimensionUniqueName="[All_Staffs]" displayFolder="" count="0" memberValueDatatype="130" unbalanced="0"/>
    <cacheHierarchy uniqueName="[All_Staffs].[Department]" caption="Department" attribute="1" defaultMemberUniqueName="[All_Staffs].[Department].[All]" allUniqueName="[All_Staffs].[Department].[All]" dimensionUniqueName="[All_Staffs]" displayFolder="" count="0" memberValueDatatype="130" unbalanced="0"/>
    <cacheHierarchy uniqueName="[All_Staffs].[Age]" caption="Age" attribute="1" defaultMemberUniqueName="[All_Staffs].[Age].[All]" allUniqueName="[All_Staffs].[Age].[All]" dimensionUniqueName="[All_Staffs]" displayFolder="" count="0" memberValueDatatype="20" unbalanced="0"/>
    <cacheHierarchy uniqueName="[All_Staffs].[Date Joined]" caption="Date Joined" attribute="1" time="1" defaultMemberUniqueName="[All_Staffs].[Date Joined].[All]" allUniqueName="[All_Staffs].[Date Joined].[All]" dimensionUniqueName="[All_Staffs]" displayFolder="" count="0" memberValueDatatype="7" unbalanced="0"/>
    <cacheHierarchy uniqueName="[All_Staffs].[Salary]" caption="Salary" attribute="1" defaultMemberUniqueName="[All_Staffs].[Salary].[All]" allUniqueName="[All_Staffs].[Salary].[All]" dimensionUniqueName="[All_Staffs]" displayFolder="" count="0" memberValueDatatype="5" unbalanced="0"/>
    <cacheHierarchy uniqueName="[All_Staffs].[Rating]" caption="Rating" attribute="1" defaultMemberUniqueName="[All_Staffs].[Rating].[All]" allUniqueName="[All_Staffs].[Rating].[All]" dimensionUniqueName="[All_Staffs]" displayFolder="" count="0" memberValueDatatype="130" unbalanced="0"/>
    <cacheHierarchy uniqueName="[All_Staffs].[Country]" caption="Country" attribute="1" defaultMemberUniqueName="[All_Staffs].[Country].[All]" allUniqueName="[All_Staffs].[Country].[All]" dimensionUniqueName="[All_Staffs]" displayFolder="" count="0" memberValueDatatype="130" unbalanced="0"/>
    <cacheHierarchy uniqueName="[All_Staffs].[Date Joined (Year)]" caption="Date Joined (Year)" attribute="1" defaultMemberUniqueName="[All_Staffs].[Date Joined (Year)].[All]" allUniqueName="[All_Staffs].[Date Joined (Year)].[All]" dimensionUniqueName="[All_Staffs]" displayFolder="" count="0" memberValueDatatype="130" unbalanced="0"/>
    <cacheHierarchy uniqueName="[All_Staffs].[Date Joined (Quarter)]" caption="Date Joined (Quarter)" attribute="1" defaultMemberUniqueName="[All_Staffs].[Date Joined (Quarter)].[All]" allUniqueName="[All_Staffs].[Date Joined (Quarter)].[All]" dimensionUniqueName="[All_Staffs]" displayFolder="" count="0" memberValueDatatype="130" unbalanced="0"/>
    <cacheHierarchy uniqueName="[All_Staffs].[Date Joined (Month)]" caption="Date Joined (Month)" attribute="1" defaultMemberUniqueName="[All_Staffs].[Date Joined (Month)].[All]" allUniqueName="[All_Staffs].[Date Joined (Month)].[All]" dimensionUniqueName="[All_Staffs]" displayFolder="" count="0" memberValueDatatype="130" unbalanced="0"/>
    <cacheHierarchy uniqueName="[All_Staffs 1].[Name]" caption="Name" attribute="1" defaultMemberUniqueName="[All_Staffs 1].[Name].[All]" allUniqueName="[All_Staffs 1].[Name].[All]" dimensionUniqueName="[All_Staffs 1]" displayFolder="" count="0" memberValueDatatype="130" unbalanced="0"/>
    <cacheHierarchy uniqueName="[All_Staffs 1].[Gender]" caption="Gender" attribute="1" defaultMemberUniqueName="[All_Staffs 1].[Gender].[All]" allUniqueName="[All_Staffs 1].[Gender].[All]" dimensionUniqueName="[All_Staffs 1]" displayFolder="" count="0" memberValueDatatype="130" unbalanced="0"/>
    <cacheHierarchy uniqueName="[All_Staffs 1].[Department]" caption="Department" attribute="1" defaultMemberUniqueName="[All_Staffs 1].[Department].[All]" allUniqueName="[All_Staffs 1].[Department].[All]" dimensionUniqueName="[All_Staffs 1]" displayFolder="" count="2" memberValueDatatype="130" unbalanced="0"/>
    <cacheHierarchy uniqueName="[All_Staffs 1].[Age]" caption="Age" attribute="1" defaultMemberUniqueName="[All_Staffs 1].[Age].[All]" allUniqueName="[All_Staffs 1].[Age].[All]" dimensionUniqueName="[All_Staffs 1]" displayFolder="" count="0" memberValueDatatype="20" unbalanced="0"/>
    <cacheHierarchy uniqueName="[All_Staffs 1].[Date Joined]" caption="Date Joined" attribute="1" time="1" defaultMemberUniqueName="[All_Staffs 1].[Date Joined].[All]" allUniqueName="[All_Staffs 1].[Date Joined].[All]" dimensionUniqueName="[All_Staffs 1]" displayFolder="" count="0" memberValueDatatype="7" unbalanced="0"/>
    <cacheHierarchy uniqueName="[All_Staffs 1].[Salary]" caption="Salary" attribute="1" defaultMemberUniqueName="[All_Staffs 1].[Salary].[All]" allUniqueName="[All_Staffs 1].[Salary].[All]" dimensionUniqueName="[All_Staffs 1]" displayFolder="" count="0" memberValueDatatype="20" unbalanced="0"/>
    <cacheHierarchy uniqueName="[All_Staffs 1].[Rating]" caption="Rating" attribute="1" defaultMemberUniqueName="[All_Staffs 1].[Rating].[All]" allUniqueName="[All_Staffs 1].[Rating].[All]" dimensionUniqueName="[All_Staffs 1]" displayFolder="" count="2" memberValueDatatype="130" unbalanced="0"/>
    <cacheHierarchy uniqueName="[All_Staffs 1].[Country]" caption="Country" attribute="1" defaultMemberUniqueName="[All_Staffs 1].[Country].[All]" allUniqueName="[All_Staffs 1].[Country].[All]" dimensionUniqueName="[All_Staffs 1]" displayFolder="" count="2" memberValueDatatype="130" unbalanced="0">
      <fieldsUsage count="2">
        <fieldUsage x="-1"/>
        <fieldUsage x="3"/>
      </fieldsUsage>
    </cacheHierarchy>
    <cacheHierarchy uniqueName="[All_Staffs 1].[Date Joined (Year) 2]" caption="Date Joined (Year) 2" attribute="1" defaultMemberUniqueName="[All_Staffs 1].[Date Joined (Year) 2].[All]" allUniqueName="[All_Staffs 1].[Date Joined (Year) 2].[All]" dimensionUniqueName="[All_Staffs 1]" displayFolder="" count="0" memberValueDatatype="130" unbalanced="0"/>
    <cacheHierarchy uniqueName="[All_Staffs 1].[Date Joined (Quarter) 2]" caption="Date Joined (Quarter) 2" attribute="1" defaultMemberUniqueName="[All_Staffs 1].[Date Joined (Quarter) 2].[All]" allUniqueName="[All_Staffs 1].[Date Joined (Quarter) 2].[All]" dimensionUniqueName="[All_Staffs 1]" displayFolder="" count="0" memberValueDatatype="130" unbalanced="0"/>
    <cacheHierarchy uniqueName="[All_Staffs 1].[Date Joined (Month Index) 2]" caption="Date Joined (Month Index) 2" attribute="1" defaultMemberUniqueName="[All_Staffs 1].[Date Joined (Month Index) 2].[All]" allUniqueName="[All_Staffs 1].[Date Joined (Month Index) 2].[All]" dimensionUniqueName="[All_Staffs 1]" displayFolder="" count="0" memberValueDatatype="20" unbalanced="0"/>
    <cacheHierarchy uniqueName="[All_Staffs 1].[Date Joined (Month) 2]" caption="Date Joined (Month) 2" attribute="1" defaultMemberUniqueName="[All_Staffs 1].[Date Joined (Month) 2].[All]" allUniqueName="[All_Staffs 1].[Date Joined (Month) 2].[All]" dimensionUniqueName="[All_Staffs 1]" displayFolder="" count="0" memberValueDatatype="130" unbalanced="0"/>
    <cacheHierarchy uniqueName="[All_Staffs 1].[Tenure]" caption="Tenure" attribute="1" defaultMemberUniqueName="[All_Staffs 1].[Tenure].[All]" allUniqueName="[All_Staffs 1].[Tenure].[All]" dimensionUniqueName="[All_Staffs 1]" displayFolder="" count="0" memberValueDatatype="5" unbalanced="0"/>
    <cacheHierarchy uniqueName="[All_Staffs 1].[Annual Bonus]" caption="Annual Bonus" attribute="1" defaultMemberUniqueName="[All_Staffs 1].[Annual Bonus].[All]" allUniqueName="[All_Staffs 1].[Annual Bonus].[All]" dimensionUniqueName="[All_Staffs 1]" displayFolder="" count="0" memberValueDatatype="5" unbalanced="0"/>
    <cacheHierarchy uniqueName="[All_Staffs 1].[Bonus per Salary]" caption="Bonus per Salary" attribute="1" defaultMemberUniqueName="[All_Staffs 1].[Bonus per Salary].[All]" allUniqueName="[All_Staffs 1].[Bonus per Salary].[All]" dimensionUniqueName="[All_Staffs 1]" displayFolder="" count="0" memberValueDatatype="5" unbalanced="0"/>
    <cacheHierarchy uniqueName="[All_Staffs 1].[Date Joined (Year)]" caption="Date Joined (Year)" attribute="1" defaultMemberUniqueName="[All_Staffs 1].[Date Joined (Year)].[All]" allUniqueName="[All_Staffs 1].[Date Joined (Year)].[All]" dimensionUniqueName="[All_Staffs 1]" displayFolder="" count="2" memberValueDatatype="130" unbalanced="0">
      <fieldsUsage count="2">
        <fieldUsage x="-1"/>
        <fieldUsage x="0"/>
      </fieldsUsage>
    </cacheHierarchy>
    <cacheHierarchy uniqueName="[All_Staffs 1].[Date Joined (Quarter)]" caption="Date Joined (Quarter)" attribute="1" defaultMemberUniqueName="[All_Staffs 1].[Date Joined (Quarter)].[All]" allUniqueName="[All_Staffs 1].[Date Joined (Quarter)].[All]" dimensionUniqueName="[All_Staffs 1]" displayFolder="" count="0" memberValueDatatype="130" unbalanced="0"/>
    <cacheHierarchy uniqueName="[All_Staffs 1].[Date Joined (Month)]" caption="Date Joined (Month)" attribute="1" defaultMemberUniqueName="[All_Staffs 1].[Date Joined (Month)].[All]" allUniqueName="[All_Staffs 1].[Date Joined (Month)].[All]" dimensionUniqueName="[All_Staffs 1]" displayFolder="" count="2" memberValueDatatype="130" unbalanced="0">
      <fieldsUsage count="2">
        <fieldUsage x="-1"/>
        <fieldUsage x="1"/>
      </fieldsUsage>
    </cacheHierarchy>
    <cacheHierarchy uniqueName="[other_staffs].[Name]" caption="Name" attribute="1" defaultMemberUniqueName="[other_staffs].[Name].[All]" allUniqueName="[other_staffs].[Name].[All]" dimensionUniqueName="[other_staffs]" displayFolder="" count="0" memberValueDatatype="130" unbalanced="0"/>
    <cacheHierarchy uniqueName="[other_staffs].[Gender]" caption="Gender" attribute="1" defaultMemberUniqueName="[other_staffs].[Gender].[All]" allUniqueName="[other_staffs].[Gender].[All]" dimensionUniqueName="[other_staffs]" displayFolder="" count="0" memberValueDatatype="130" unbalanced="0"/>
    <cacheHierarchy uniqueName="[other_staffs].[Age]" caption="Age" attribute="1" defaultMemberUniqueName="[other_staffs].[Age].[All]" allUniqueName="[other_staffs].[Age].[All]" dimensionUniqueName="[other_staffs]" displayFolder="" count="0" memberValueDatatype="20" unbalanced="0"/>
    <cacheHierarchy uniqueName="[other_staffs].[Rating]" caption="Rating" attribute="1" defaultMemberUniqueName="[other_staffs].[Rating].[All]" allUniqueName="[other_staffs].[Rating].[All]" dimensionUniqueName="[other_staffs]" displayFolder="" count="0" memberValueDatatype="130" unbalanced="0"/>
    <cacheHierarchy uniqueName="[other_staffs].[Date Joined]" caption="Date Joined" attribute="1" time="1" defaultMemberUniqueName="[other_staffs].[Date Joined].[All]" allUniqueName="[other_staffs].[Date Joined].[All]" dimensionUniqueName="[other_staffs]" displayFolder="" count="0" memberValueDatatype="7" unbalanced="0"/>
    <cacheHierarchy uniqueName="[other_staffs].[Department]" caption="Department" attribute="1" defaultMemberUniqueName="[other_staffs].[Department].[All]" allUniqueName="[other_staffs].[Department].[All]" dimensionUniqueName="[other_staffs]" displayFolder="" count="0" memberValueDatatype="130" unbalanced="0"/>
    <cacheHierarchy uniqueName="[other_staffs].[Salary]" caption="Salary" attribute="1" defaultMemberUniqueName="[other_staffs].[Salary].[All]" allUniqueName="[other_staffs].[Salary].[All]" dimensionUniqueName="[other_staffs]" displayFolder="" count="0" memberValueDatatype="5" unbalanced="0"/>
    <cacheHierarchy uniqueName="[other_staffs].[Country]" caption="Country" attribute="1" defaultMemberUniqueName="[other_staffs].[Country].[All]" allUniqueName="[other_staffs].[Country].[All]" dimensionUniqueName="[other_staffs]" displayFolder="" count="0" memberValueDatatype="130" unbalanced="0"/>
    <cacheHierarchy uniqueName="[usa_staffs].[Name]" caption="Name" attribute="1" defaultMemberUniqueName="[usa_staffs].[Name].[All]" allUniqueName="[usa_staffs].[Name].[All]" dimensionUniqueName="[usa_staffs]" displayFolder="" count="0" memberValueDatatype="130" unbalanced="0"/>
    <cacheHierarchy uniqueName="[usa_staffs].[Gender]" caption="Gender" attribute="1" defaultMemberUniqueName="[usa_staffs].[Gender].[All]" allUniqueName="[usa_staffs].[Gender].[All]" dimensionUniqueName="[usa_staffs]" displayFolder="" count="0" memberValueDatatype="130" unbalanced="0"/>
    <cacheHierarchy uniqueName="[usa_staffs].[Department]" caption="Department" attribute="1" defaultMemberUniqueName="[usa_staffs].[Department].[All]" allUniqueName="[usa_staffs].[Department].[All]" dimensionUniqueName="[usa_staffs]" displayFolder="" count="0" memberValueDatatype="130" unbalanced="0"/>
    <cacheHierarchy uniqueName="[usa_staffs].[Age]" caption="Age" attribute="1" defaultMemberUniqueName="[usa_staffs].[Age].[All]" allUniqueName="[usa_staffs].[Age].[All]" dimensionUniqueName="[usa_staffs]" displayFolder="" count="0" memberValueDatatype="20" unbalanced="0"/>
    <cacheHierarchy uniqueName="[usa_staffs].[Date Joined]" caption="Date Joined" attribute="1" time="1" defaultMemberUniqueName="[usa_staffs].[Date Joined].[All]" allUniqueName="[usa_staffs].[Date Joined].[All]" dimensionUniqueName="[usa_staffs]" displayFolder="" count="0" memberValueDatatype="7" unbalanced="0"/>
    <cacheHierarchy uniqueName="[usa_staffs].[Salary]" caption="Salary" attribute="1" defaultMemberUniqueName="[usa_staffs].[Salary].[All]" allUniqueName="[usa_staffs].[Salary].[All]" dimensionUniqueName="[usa_staffs]" displayFolder="" count="0" memberValueDatatype="5" unbalanced="0"/>
    <cacheHierarchy uniqueName="[usa_staffs].[Rating]" caption="Rating" attribute="1" defaultMemberUniqueName="[usa_staffs].[Rating].[All]" allUniqueName="[usa_staffs].[Rating].[All]" dimensionUniqueName="[usa_staffs]" displayFolder="" count="0" memberValueDatatype="130" unbalanced="0"/>
    <cacheHierarchy uniqueName="[usa_staffs].[Country]" caption="Country" attribute="1" defaultMemberUniqueName="[usa_staffs].[Country].[All]" allUniqueName="[usa_staffs].[Country].[All]" dimensionUniqueName="[usa_staffs]" displayFolder="" count="0" memberValueDatatype="130" unbalanced="0"/>
    <cacheHierarchy uniqueName="[All_Staffs].[Date Joined (Month Index)]" caption="Date Joined (Month Index)" attribute="1" defaultMemberUniqueName="[All_Staffs].[Date Joined (Month Index)].[All]" allUniqueName="[All_Staffs].[Date Joined (Month Index)].[All]" dimensionUniqueName="[All_Staffs]" displayFolder="" count="0" memberValueDatatype="20" unbalanced="0" hidden="1"/>
    <cacheHierarchy uniqueName="[All_Staffs 1].[Date Joined (Month Index)]" caption="Date Joined (Month Index)" attribute="1" defaultMemberUniqueName="[All_Staffs 1].[Date Joined (Month Index)].[All]" allUniqueName="[All_Staffs 1].[Date Joined (Month Index)].[All]" dimensionUniqueName="[All_Staffs 1]" displayFolder="" count="0" memberValueDatatype="20" unbalanced="0" hidden="1"/>
    <cacheHierarchy uniqueName="[Measures].[__XL_Count usa_staffs]" caption="__XL_Count usa_staffs" measure="1" displayFolder="" measureGroup="usa_staffs" count="0" hidden="1"/>
    <cacheHierarchy uniqueName="[Measures].[__XL_Count other_staffs]" caption="__XL_Count other_staffs" measure="1" displayFolder="" measureGroup="other_staffs" count="0" hidden="1"/>
    <cacheHierarchy uniqueName="[Measures].[__XL_Count All_Staffs]" caption="__XL_Count All_Staffs" measure="1" displayFolder="" measureGroup="All_Staffs" count="0" hidden="1"/>
    <cacheHierarchy uniqueName="[Measures].[__XL_Count All_Staffs 1]" caption="__XL_Count All_Staffs 1" measure="1" displayFolder="" measureGroup="All_Staffs 1" count="0" hidden="1"/>
    <cacheHierarchy uniqueName="[Measures].[__No measures defined]" caption="__No measures defined" measure="1" displayFolder="" count="0" hidden="1"/>
    <cacheHierarchy uniqueName="[Measures].[Sum of Salary]" caption="Sum of Salary" measure="1" displayFolder="" measureGroup="All_Staffs"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All_Staffs" count="0" hidden="1">
      <extLst>
        <ext xmlns:x15="http://schemas.microsoft.com/office/spreadsheetml/2010/11/main" uri="{B97F6D7D-B522-45F9-BDA1-12C45D357490}">
          <x15:cacheHierarchy aggregatedColumn="5"/>
        </ext>
      </extLst>
    </cacheHierarchy>
    <cacheHierarchy uniqueName="[Measures].[Count of Age]" caption="Count of Age" measure="1" displayFolder="" measureGroup="All_Staffs"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All_Staffs"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All_Staffs" count="0" hidden="1">
      <extLst>
        <ext xmlns:x15="http://schemas.microsoft.com/office/spreadsheetml/2010/11/main" uri="{B97F6D7D-B522-45F9-BDA1-12C45D357490}">
          <x15:cacheHierarchy aggregatedColumn="3"/>
        </ext>
      </extLst>
    </cacheHierarchy>
    <cacheHierarchy uniqueName="[Measures].[Sum of Tenure]" caption="Sum of Tenure" measure="1" displayFolder="" measureGroup="All_Staffs 1" count="0" hidden="1">
      <extLst>
        <ext xmlns:x15="http://schemas.microsoft.com/office/spreadsheetml/2010/11/main" uri="{B97F6D7D-B522-45F9-BDA1-12C45D357490}">
          <x15:cacheHierarchy aggregatedColumn="23"/>
        </ext>
      </extLst>
    </cacheHierarchy>
    <cacheHierarchy uniqueName="[Measures].[Average of Tenure]" caption="Average of Tenure" measure="1" displayFolder="" measureGroup="All_Staffs 1" count="0" hidden="1">
      <extLst>
        <ext xmlns:x15="http://schemas.microsoft.com/office/spreadsheetml/2010/11/main" uri="{B97F6D7D-B522-45F9-BDA1-12C45D357490}">
          <x15:cacheHierarchy aggregatedColumn="23"/>
        </ext>
      </extLst>
    </cacheHierarchy>
    <cacheHierarchy uniqueName="[Measures].[Count of Name]" caption="Count of Name" measure="1" displayFolder="" measureGroup="All_Staffs 1"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Gender]" caption="Count of Gender" measure="1" displayFolder="" measureGroup="All_Staffs 1" count="0" hidden="1">
      <extLst>
        <ext xmlns:x15="http://schemas.microsoft.com/office/spreadsheetml/2010/11/main" uri="{B97F6D7D-B522-45F9-BDA1-12C45D357490}">
          <x15:cacheHierarchy aggregatedColumn="12"/>
        </ext>
      </extLst>
    </cacheHierarchy>
    <cacheHierarchy uniqueName="[Measures].[Sum of Age 2]" caption="Sum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Rating]" caption="Count of Rating" measure="1" displayFolder="" measureGroup="All_Staffs 1" count="0" hidden="1">
      <extLst>
        <ext xmlns:x15="http://schemas.microsoft.com/office/spreadsheetml/2010/11/main" uri="{B97F6D7D-B522-45F9-BDA1-12C45D357490}">
          <x15:cacheHierarchy aggregatedColumn="17"/>
        </ext>
      </extLst>
    </cacheHierarchy>
    <cacheHierarchy uniqueName="[Measures].[Sum of Salary 2]" caption="Sum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Salary 2]" caption="Average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Age 2]" caption="Average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Name 2]" caption="Count of Name 2" measure="1" displayFolder="" measureGroup="All_Staffs" count="0" hidden="1">
      <extLst>
        <ext xmlns:x15="http://schemas.microsoft.com/office/spreadsheetml/2010/11/main" uri="{B97F6D7D-B522-45F9-BDA1-12C45D357490}">
          <x15:cacheHierarchy aggregatedColumn="0"/>
        </ext>
      </extLst>
    </cacheHierarchy>
    <cacheHierarchy uniqueName="[Measures].[Sum of Bonus per Salary]" caption="Sum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Average of Bonus per Salary]" caption="Average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Count of Country]" caption="Count of Country" measure="1" displayFolder="" measureGroup="All_Staffs 1" count="0" hidden="1">
      <extLst>
        <ext xmlns:x15="http://schemas.microsoft.com/office/spreadsheetml/2010/11/main" uri="{B97F6D7D-B522-45F9-BDA1-12C45D357490}">
          <x15:cacheHierarchy aggregatedColumn="18"/>
        </ext>
      </extLst>
    </cacheHierarchy>
  </cacheHierarchies>
  <kpis count="0"/>
  <dimensions count="5">
    <dimension name="All_Staffs" uniqueName="[All_Staffs]" caption="All_Staffs"/>
    <dimension name="All_Staffs 1" uniqueName="[All_Staffs 1]" caption="All_Staffs 1"/>
    <dimension measure="1" name="Measures" uniqueName="[Measures]" caption="Measures"/>
    <dimension name="other_staffs" uniqueName="[other_staffs]" caption="other_staffs"/>
    <dimension name="usa_staffs" uniqueName="[usa_staffs]" caption="usa_staffs"/>
  </dimensions>
  <measureGroups count="4">
    <measureGroup name="All_Staffs" caption="All_Staffs"/>
    <measureGroup name="All_Staffs 1" caption="All_Staffs 1"/>
    <measureGroup name="other_staffs" caption="other_staffs"/>
    <measureGroup name="usa_staffs" caption="usa_staff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PC" refreshedDate="45651.020736805556" backgroundQuery="1" createdVersion="3" refreshedVersion="8" minRefreshableVersion="3" recordCount="0" supportSubquery="1" supportAdvancedDrill="1" xr:uid="{8B833690-A9B1-4695-B53E-45E8606527B2}">
  <cacheSource type="external" connectionId="5">
    <extLst>
      <ext xmlns:x14="http://schemas.microsoft.com/office/spreadsheetml/2009/9/main" uri="{F057638F-6D5F-4e77-A914-E7F072B9BCA8}">
        <x14:sourceConnection name="ThisWorkbookDataModel"/>
      </ext>
    </extLst>
  </cacheSource>
  <cacheFields count="0"/>
  <cacheHierarchies count="70">
    <cacheHierarchy uniqueName="[All_Staffs].[Name]" caption="Name" attribute="1" defaultMemberUniqueName="[All_Staffs].[Name].[All]" allUniqueName="[All_Staffs].[Name].[All]" dimensionUniqueName="[All_Staffs]" displayFolder="" count="0" memberValueDatatype="130" unbalanced="0"/>
    <cacheHierarchy uniqueName="[All_Staffs].[Gender]" caption="Gender" attribute="1" defaultMemberUniqueName="[All_Staffs].[Gender].[All]" allUniqueName="[All_Staffs].[Gender].[All]" dimensionUniqueName="[All_Staffs]" displayFolder="" count="0" memberValueDatatype="130" unbalanced="0"/>
    <cacheHierarchy uniqueName="[All_Staffs].[Department]" caption="Department" attribute="1" defaultMemberUniqueName="[All_Staffs].[Department].[All]" allUniqueName="[All_Staffs].[Department].[All]" dimensionUniqueName="[All_Staffs]" displayFolder="" count="0" memberValueDatatype="130" unbalanced="0"/>
    <cacheHierarchy uniqueName="[All_Staffs].[Age]" caption="Age" attribute="1" defaultMemberUniqueName="[All_Staffs].[Age].[All]" allUniqueName="[All_Staffs].[Age].[All]" dimensionUniqueName="[All_Staffs]" displayFolder="" count="0" memberValueDatatype="20" unbalanced="0"/>
    <cacheHierarchy uniqueName="[All_Staffs].[Date Joined]" caption="Date Joined" attribute="1" time="1" defaultMemberUniqueName="[All_Staffs].[Date Joined].[All]" allUniqueName="[All_Staffs].[Date Joined].[All]" dimensionUniqueName="[All_Staffs]" displayFolder="" count="0" memberValueDatatype="7" unbalanced="0"/>
    <cacheHierarchy uniqueName="[All_Staffs].[Salary]" caption="Salary" attribute="1" defaultMemberUniqueName="[All_Staffs].[Salary].[All]" allUniqueName="[All_Staffs].[Salary].[All]" dimensionUniqueName="[All_Staffs]" displayFolder="" count="0" memberValueDatatype="5" unbalanced="0"/>
    <cacheHierarchy uniqueName="[All_Staffs].[Rating]" caption="Rating" attribute="1" defaultMemberUniqueName="[All_Staffs].[Rating].[All]" allUniqueName="[All_Staffs].[Rating].[All]" dimensionUniqueName="[All_Staffs]" displayFolder="" count="0" memberValueDatatype="130" unbalanced="0"/>
    <cacheHierarchy uniqueName="[All_Staffs].[Country]" caption="Country" attribute="1" defaultMemberUniqueName="[All_Staffs].[Country].[All]" allUniqueName="[All_Staffs].[Country].[All]" dimensionUniqueName="[All_Staffs]" displayFolder="" count="0" memberValueDatatype="130" unbalanced="0"/>
    <cacheHierarchy uniqueName="[All_Staffs].[Date Joined (Year)]" caption="Date Joined (Year)" attribute="1" defaultMemberUniqueName="[All_Staffs].[Date Joined (Year)].[All]" allUniqueName="[All_Staffs].[Date Joined (Year)].[All]" dimensionUniqueName="[All_Staffs]" displayFolder="" count="0" memberValueDatatype="130" unbalanced="0"/>
    <cacheHierarchy uniqueName="[All_Staffs].[Date Joined (Quarter)]" caption="Date Joined (Quarter)" attribute="1" defaultMemberUniqueName="[All_Staffs].[Date Joined (Quarter)].[All]" allUniqueName="[All_Staffs].[Date Joined (Quarter)].[All]" dimensionUniqueName="[All_Staffs]" displayFolder="" count="0" memberValueDatatype="130" unbalanced="0"/>
    <cacheHierarchy uniqueName="[All_Staffs].[Date Joined (Month)]" caption="Date Joined (Month)" attribute="1" defaultMemberUniqueName="[All_Staffs].[Date Joined (Month)].[All]" allUniqueName="[All_Staffs].[Date Joined (Month)].[All]" dimensionUniqueName="[All_Staffs]" displayFolder="" count="0" memberValueDatatype="130" unbalanced="0"/>
    <cacheHierarchy uniqueName="[All_Staffs 1].[Name]" caption="Name" attribute="1" defaultMemberUniqueName="[All_Staffs 1].[Name].[All]" allUniqueName="[All_Staffs 1].[Name].[All]" dimensionUniqueName="[All_Staffs 1]" displayFolder="" count="0" memberValueDatatype="130" unbalanced="0"/>
    <cacheHierarchy uniqueName="[All_Staffs 1].[Gender]" caption="Gender" attribute="1" defaultMemberUniqueName="[All_Staffs 1].[Gender].[All]" allUniqueName="[All_Staffs 1].[Gender].[All]" dimensionUniqueName="[All_Staffs 1]" displayFolder="" count="0" memberValueDatatype="130" unbalanced="0"/>
    <cacheHierarchy uniqueName="[All_Staffs 1].[Department]" caption="Department" attribute="1" defaultMemberUniqueName="[All_Staffs 1].[Department].[All]" allUniqueName="[All_Staffs 1].[Department].[All]" dimensionUniqueName="[All_Staffs 1]" displayFolder="" count="2" memberValueDatatype="130" unbalanced="0"/>
    <cacheHierarchy uniqueName="[All_Staffs 1].[Age]" caption="Age" attribute="1" defaultMemberUniqueName="[All_Staffs 1].[Age].[All]" allUniqueName="[All_Staffs 1].[Age].[All]" dimensionUniqueName="[All_Staffs 1]" displayFolder="" count="0" memberValueDatatype="20" unbalanced="0"/>
    <cacheHierarchy uniqueName="[All_Staffs 1].[Date Joined]" caption="Date Joined" attribute="1" time="1" defaultMemberUniqueName="[All_Staffs 1].[Date Joined].[All]" allUniqueName="[All_Staffs 1].[Date Joined].[All]" dimensionUniqueName="[All_Staffs 1]" displayFolder="" count="0" memberValueDatatype="7" unbalanced="0"/>
    <cacheHierarchy uniqueName="[All_Staffs 1].[Salary]" caption="Salary" attribute="1" defaultMemberUniqueName="[All_Staffs 1].[Salary].[All]" allUniqueName="[All_Staffs 1].[Salary].[All]" dimensionUniqueName="[All_Staffs 1]" displayFolder="" count="0" memberValueDatatype="20" unbalanced="0"/>
    <cacheHierarchy uniqueName="[All_Staffs 1].[Rating]" caption="Rating" attribute="1" defaultMemberUniqueName="[All_Staffs 1].[Rating].[All]" allUniqueName="[All_Staffs 1].[Rating].[All]" dimensionUniqueName="[All_Staffs 1]" displayFolder="" count="2" memberValueDatatype="130" unbalanced="0"/>
    <cacheHierarchy uniqueName="[All_Staffs 1].[Country]" caption="Country" attribute="1" defaultMemberUniqueName="[All_Staffs 1].[Country].[All]" allUniqueName="[All_Staffs 1].[Country].[All]" dimensionUniqueName="[All_Staffs 1]" displayFolder="" count="2" memberValueDatatype="130" unbalanced="0"/>
    <cacheHierarchy uniqueName="[All_Staffs 1].[Date Joined (Year) 2]" caption="Date Joined (Year) 2" attribute="1" defaultMemberUniqueName="[All_Staffs 1].[Date Joined (Year) 2].[All]" allUniqueName="[All_Staffs 1].[Date Joined (Year) 2].[All]" dimensionUniqueName="[All_Staffs 1]" displayFolder="" count="0" memberValueDatatype="130" unbalanced="0"/>
    <cacheHierarchy uniqueName="[All_Staffs 1].[Date Joined (Quarter) 2]" caption="Date Joined (Quarter) 2" attribute="1" defaultMemberUniqueName="[All_Staffs 1].[Date Joined (Quarter) 2].[All]" allUniqueName="[All_Staffs 1].[Date Joined (Quarter) 2].[All]" dimensionUniqueName="[All_Staffs 1]" displayFolder="" count="0" memberValueDatatype="130" unbalanced="0"/>
    <cacheHierarchy uniqueName="[All_Staffs 1].[Date Joined (Month Index) 2]" caption="Date Joined (Month Index) 2" attribute="1" defaultMemberUniqueName="[All_Staffs 1].[Date Joined (Month Index) 2].[All]" allUniqueName="[All_Staffs 1].[Date Joined (Month Index) 2].[All]" dimensionUniqueName="[All_Staffs 1]" displayFolder="" count="0" memberValueDatatype="20" unbalanced="0"/>
    <cacheHierarchy uniqueName="[All_Staffs 1].[Date Joined (Month) 2]" caption="Date Joined (Month) 2" attribute="1" defaultMemberUniqueName="[All_Staffs 1].[Date Joined (Month) 2].[All]" allUniqueName="[All_Staffs 1].[Date Joined (Month) 2].[All]" dimensionUniqueName="[All_Staffs 1]" displayFolder="" count="0" memberValueDatatype="130" unbalanced="0"/>
    <cacheHierarchy uniqueName="[All_Staffs 1].[Tenure]" caption="Tenure" attribute="1" defaultMemberUniqueName="[All_Staffs 1].[Tenure].[All]" allUniqueName="[All_Staffs 1].[Tenure].[All]" dimensionUniqueName="[All_Staffs 1]" displayFolder="" count="0" memberValueDatatype="5" unbalanced="0"/>
    <cacheHierarchy uniqueName="[All_Staffs 1].[Annual Bonus]" caption="Annual Bonus" attribute="1" defaultMemberUniqueName="[All_Staffs 1].[Annual Bonus].[All]" allUniqueName="[All_Staffs 1].[Annual Bonus].[All]" dimensionUniqueName="[All_Staffs 1]" displayFolder="" count="0" memberValueDatatype="5" unbalanced="0"/>
    <cacheHierarchy uniqueName="[All_Staffs 1].[Bonus per Salary]" caption="Bonus per Salary" attribute="1" defaultMemberUniqueName="[All_Staffs 1].[Bonus per Salary].[All]" allUniqueName="[All_Staffs 1].[Bonus per Salary].[All]" dimensionUniqueName="[All_Staffs 1]" displayFolder="" count="0" memberValueDatatype="5" unbalanced="0"/>
    <cacheHierarchy uniqueName="[All_Staffs 1].[Date Joined (Year)]" caption="Date Joined (Year)" attribute="1" defaultMemberUniqueName="[All_Staffs 1].[Date Joined (Year)].[All]" allUniqueName="[All_Staffs 1].[Date Joined (Year)].[All]" dimensionUniqueName="[All_Staffs 1]" displayFolder="" count="0" memberValueDatatype="130" unbalanced="0"/>
    <cacheHierarchy uniqueName="[All_Staffs 1].[Date Joined (Quarter)]" caption="Date Joined (Quarter)" attribute="1" defaultMemberUniqueName="[All_Staffs 1].[Date Joined (Quarter)].[All]" allUniqueName="[All_Staffs 1].[Date Joined (Quarter)].[All]" dimensionUniqueName="[All_Staffs 1]" displayFolder="" count="0" memberValueDatatype="130" unbalanced="0"/>
    <cacheHierarchy uniqueName="[All_Staffs 1].[Date Joined (Month)]" caption="Date Joined (Month)" attribute="1" defaultMemberUniqueName="[All_Staffs 1].[Date Joined (Month)].[All]" allUniqueName="[All_Staffs 1].[Date Joined (Month)].[All]" dimensionUniqueName="[All_Staffs 1]" displayFolder="" count="0" memberValueDatatype="130" unbalanced="0"/>
    <cacheHierarchy uniqueName="[other_staffs].[Name]" caption="Name" attribute="1" defaultMemberUniqueName="[other_staffs].[Name].[All]" allUniqueName="[other_staffs].[Name].[All]" dimensionUniqueName="[other_staffs]" displayFolder="" count="0" memberValueDatatype="130" unbalanced="0"/>
    <cacheHierarchy uniqueName="[other_staffs].[Gender]" caption="Gender" attribute="1" defaultMemberUniqueName="[other_staffs].[Gender].[All]" allUniqueName="[other_staffs].[Gender].[All]" dimensionUniqueName="[other_staffs]" displayFolder="" count="0" memberValueDatatype="130" unbalanced="0"/>
    <cacheHierarchy uniqueName="[other_staffs].[Age]" caption="Age" attribute="1" defaultMemberUniqueName="[other_staffs].[Age].[All]" allUniqueName="[other_staffs].[Age].[All]" dimensionUniqueName="[other_staffs]" displayFolder="" count="0" memberValueDatatype="20" unbalanced="0"/>
    <cacheHierarchy uniqueName="[other_staffs].[Rating]" caption="Rating" attribute="1" defaultMemberUniqueName="[other_staffs].[Rating].[All]" allUniqueName="[other_staffs].[Rating].[All]" dimensionUniqueName="[other_staffs]" displayFolder="" count="0" memberValueDatatype="130" unbalanced="0"/>
    <cacheHierarchy uniqueName="[other_staffs].[Date Joined]" caption="Date Joined" attribute="1" time="1" defaultMemberUniqueName="[other_staffs].[Date Joined].[All]" allUniqueName="[other_staffs].[Date Joined].[All]" dimensionUniqueName="[other_staffs]" displayFolder="" count="0" memberValueDatatype="7" unbalanced="0"/>
    <cacheHierarchy uniqueName="[other_staffs].[Department]" caption="Department" attribute="1" defaultMemberUniqueName="[other_staffs].[Department].[All]" allUniqueName="[other_staffs].[Department].[All]" dimensionUniqueName="[other_staffs]" displayFolder="" count="0" memberValueDatatype="130" unbalanced="0"/>
    <cacheHierarchy uniqueName="[other_staffs].[Salary]" caption="Salary" attribute="1" defaultMemberUniqueName="[other_staffs].[Salary].[All]" allUniqueName="[other_staffs].[Salary].[All]" dimensionUniqueName="[other_staffs]" displayFolder="" count="0" memberValueDatatype="5" unbalanced="0"/>
    <cacheHierarchy uniqueName="[other_staffs].[Country]" caption="Country" attribute="1" defaultMemberUniqueName="[other_staffs].[Country].[All]" allUniqueName="[other_staffs].[Country].[All]" dimensionUniqueName="[other_staffs]" displayFolder="" count="0" memberValueDatatype="130" unbalanced="0"/>
    <cacheHierarchy uniqueName="[usa_staffs].[Name]" caption="Name" attribute="1" defaultMemberUniqueName="[usa_staffs].[Name].[All]" allUniqueName="[usa_staffs].[Name].[All]" dimensionUniqueName="[usa_staffs]" displayFolder="" count="0" memberValueDatatype="130" unbalanced="0"/>
    <cacheHierarchy uniqueName="[usa_staffs].[Gender]" caption="Gender" attribute="1" defaultMemberUniqueName="[usa_staffs].[Gender].[All]" allUniqueName="[usa_staffs].[Gender].[All]" dimensionUniqueName="[usa_staffs]" displayFolder="" count="0" memberValueDatatype="130" unbalanced="0"/>
    <cacheHierarchy uniqueName="[usa_staffs].[Department]" caption="Department" attribute="1" defaultMemberUniqueName="[usa_staffs].[Department].[All]" allUniqueName="[usa_staffs].[Department].[All]" dimensionUniqueName="[usa_staffs]" displayFolder="" count="0" memberValueDatatype="130" unbalanced="0"/>
    <cacheHierarchy uniqueName="[usa_staffs].[Age]" caption="Age" attribute="1" defaultMemberUniqueName="[usa_staffs].[Age].[All]" allUniqueName="[usa_staffs].[Age].[All]" dimensionUniqueName="[usa_staffs]" displayFolder="" count="0" memberValueDatatype="20" unbalanced="0"/>
    <cacheHierarchy uniqueName="[usa_staffs].[Date Joined]" caption="Date Joined" attribute="1" time="1" defaultMemberUniqueName="[usa_staffs].[Date Joined].[All]" allUniqueName="[usa_staffs].[Date Joined].[All]" dimensionUniqueName="[usa_staffs]" displayFolder="" count="0" memberValueDatatype="7" unbalanced="0"/>
    <cacheHierarchy uniqueName="[usa_staffs].[Salary]" caption="Salary" attribute="1" defaultMemberUniqueName="[usa_staffs].[Salary].[All]" allUniqueName="[usa_staffs].[Salary].[All]" dimensionUniqueName="[usa_staffs]" displayFolder="" count="0" memberValueDatatype="5" unbalanced="0"/>
    <cacheHierarchy uniqueName="[usa_staffs].[Rating]" caption="Rating" attribute="1" defaultMemberUniqueName="[usa_staffs].[Rating].[All]" allUniqueName="[usa_staffs].[Rating].[All]" dimensionUniqueName="[usa_staffs]" displayFolder="" count="0" memberValueDatatype="130" unbalanced="0"/>
    <cacheHierarchy uniqueName="[usa_staffs].[Country]" caption="Country" attribute="1" defaultMemberUniqueName="[usa_staffs].[Country].[All]" allUniqueName="[usa_staffs].[Country].[All]" dimensionUniqueName="[usa_staffs]" displayFolder="" count="0" memberValueDatatype="130" unbalanced="0"/>
    <cacheHierarchy uniqueName="[All_Staffs].[Date Joined (Month Index)]" caption="Date Joined (Month Index)" attribute="1" defaultMemberUniqueName="[All_Staffs].[Date Joined (Month Index)].[All]" allUniqueName="[All_Staffs].[Date Joined (Month Index)].[All]" dimensionUniqueName="[All_Staffs]" displayFolder="" count="0" memberValueDatatype="20" unbalanced="0" hidden="1"/>
    <cacheHierarchy uniqueName="[All_Staffs 1].[Date Joined (Month Index)]" caption="Date Joined (Month Index)" attribute="1" defaultMemberUniqueName="[All_Staffs 1].[Date Joined (Month Index)].[All]" allUniqueName="[All_Staffs 1].[Date Joined (Month Index)].[All]" dimensionUniqueName="[All_Staffs 1]" displayFolder="" count="0" memberValueDatatype="20" unbalanced="0" hidden="1"/>
    <cacheHierarchy uniqueName="[Measures].[__XL_Count usa_staffs]" caption="__XL_Count usa_staffs" measure="1" displayFolder="" measureGroup="usa_staffs" count="0" hidden="1"/>
    <cacheHierarchy uniqueName="[Measures].[__XL_Count other_staffs]" caption="__XL_Count other_staffs" measure="1" displayFolder="" measureGroup="other_staffs" count="0" hidden="1"/>
    <cacheHierarchy uniqueName="[Measures].[__XL_Count All_Staffs]" caption="__XL_Count All_Staffs" measure="1" displayFolder="" measureGroup="All_Staffs" count="0" hidden="1"/>
    <cacheHierarchy uniqueName="[Measures].[__XL_Count All_Staffs 1]" caption="__XL_Count All_Staffs 1" measure="1" displayFolder="" measureGroup="All_Staffs 1" count="0" hidden="1"/>
    <cacheHierarchy uniqueName="[Measures].[__No measures defined]" caption="__No measures defined" measure="1" displayFolder="" count="0" hidden="1"/>
    <cacheHierarchy uniqueName="[Measures].[Sum of Salary]" caption="Sum of Salary" measure="1" displayFolder="" measureGroup="All_Staffs"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All_Staffs" count="0" hidden="1">
      <extLst>
        <ext xmlns:x15="http://schemas.microsoft.com/office/spreadsheetml/2010/11/main" uri="{B97F6D7D-B522-45F9-BDA1-12C45D357490}">
          <x15:cacheHierarchy aggregatedColumn="5"/>
        </ext>
      </extLst>
    </cacheHierarchy>
    <cacheHierarchy uniqueName="[Measures].[Count of Age]" caption="Count of Age" measure="1" displayFolder="" measureGroup="All_Staffs"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All_Staffs"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All_Staffs" count="0" hidden="1">
      <extLst>
        <ext xmlns:x15="http://schemas.microsoft.com/office/spreadsheetml/2010/11/main" uri="{B97F6D7D-B522-45F9-BDA1-12C45D357490}">
          <x15:cacheHierarchy aggregatedColumn="3"/>
        </ext>
      </extLst>
    </cacheHierarchy>
    <cacheHierarchy uniqueName="[Measures].[Sum of Tenure]" caption="Sum of Tenure" measure="1" displayFolder="" measureGroup="All_Staffs 1" count="0" hidden="1">
      <extLst>
        <ext xmlns:x15="http://schemas.microsoft.com/office/spreadsheetml/2010/11/main" uri="{B97F6D7D-B522-45F9-BDA1-12C45D357490}">
          <x15:cacheHierarchy aggregatedColumn="23"/>
        </ext>
      </extLst>
    </cacheHierarchy>
    <cacheHierarchy uniqueName="[Measures].[Average of Tenure]" caption="Average of Tenure" measure="1" displayFolder="" measureGroup="All_Staffs 1" count="0" hidden="1">
      <extLst>
        <ext xmlns:x15="http://schemas.microsoft.com/office/spreadsheetml/2010/11/main" uri="{B97F6D7D-B522-45F9-BDA1-12C45D357490}">
          <x15:cacheHierarchy aggregatedColumn="23"/>
        </ext>
      </extLst>
    </cacheHierarchy>
    <cacheHierarchy uniqueName="[Measures].[Count of Name]" caption="Count of Name" measure="1" displayFolder="" measureGroup="All_Staffs 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All_Staffs 1" count="0" hidden="1">
      <extLst>
        <ext xmlns:x15="http://schemas.microsoft.com/office/spreadsheetml/2010/11/main" uri="{B97F6D7D-B522-45F9-BDA1-12C45D357490}">
          <x15:cacheHierarchy aggregatedColumn="12"/>
        </ext>
      </extLst>
    </cacheHierarchy>
    <cacheHierarchy uniqueName="[Measures].[Sum of Age 2]" caption="Sum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Rating]" caption="Count of Rating" measure="1" displayFolder="" measureGroup="All_Staffs 1" count="0" hidden="1">
      <extLst>
        <ext xmlns:x15="http://schemas.microsoft.com/office/spreadsheetml/2010/11/main" uri="{B97F6D7D-B522-45F9-BDA1-12C45D357490}">
          <x15:cacheHierarchy aggregatedColumn="17"/>
        </ext>
      </extLst>
    </cacheHierarchy>
    <cacheHierarchy uniqueName="[Measures].[Sum of Salary 2]" caption="Sum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Salary 2]" caption="Average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Age 2]" caption="Average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Name 2]" caption="Count of Name 2" measure="1" displayFolder="" measureGroup="All_Staffs" count="0" hidden="1">
      <extLst>
        <ext xmlns:x15="http://schemas.microsoft.com/office/spreadsheetml/2010/11/main" uri="{B97F6D7D-B522-45F9-BDA1-12C45D357490}">
          <x15:cacheHierarchy aggregatedColumn="0"/>
        </ext>
      </extLst>
    </cacheHierarchy>
    <cacheHierarchy uniqueName="[Measures].[Sum of Bonus per Salary]" caption="Sum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Average of Bonus per Salary]" caption="Average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Count of Country]" caption="Count of Country" measure="1" displayFolder="" measureGroup="All_Staffs 1"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90656236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PC" refreshedDate="45651.083543171299" backgroundQuery="1" createdVersion="8" refreshedVersion="8" minRefreshableVersion="3" recordCount="0" supportSubquery="1" supportAdvancedDrill="1" xr:uid="{9C90E473-AAF1-47DD-9A1E-7081546BDD74}">
  <cacheSource type="external" connectionId="5"/>
  <cacheFields count="3">
    <cacheField name="[All_Staffs 1].[Department].[Department]" caption="Department" numFmtId="0" hierarchy="13" level="1">
      <sharedItems count="5">
        <s v="Finance"/>
        <s v="HR"/>
        <s v="IT"/>
        <s v="Procurement"/>
        <s v="Sales"/>
      </sharedItems>
    </cacheField>
    <cacheField name="[Measures].[Count of Name]" caption="Count of Name" numFmtId="0" hierarchy="59" level="32767"/>
    <cacheField name="[All_Staffs 1].[Country].[Country]" caption="Country" numFmtId="0" hierarchy="18" level="1">
      <sharedItems containsSemiMixedTypes="0" containsNonDate="0" containsString="0"/>
    </cacheField>
  </cacheFields>
  <cacheHierarchies count="70">
    <cacheHierarchy uniqueName="[All_Staffs].[Name]" caption="Name" attribute="1" defaultMemberUniqueName="[All_Staffs].[Name].[All]" allUniqueName="[All_Staffs].[Name].[All]" dimensionUniqueName="[All_Staffs]" displayFolder="" count="0" memberValueDatatype="130" unbalanced="0"/>
    <cacheHierarchy uniqueName="[All_Staffs].[Gender]" caption="Gender" attribute="1" defaultMemberUniqueName="[All_Staffs].[Gender].[All]" allUniqueName="[All_Staffs].[Gender].[All]" dimensionUniqueName="[All_Staffs]" displayFolder="" count="0" memberValueDatatype="130" unbalanced="0"/>
    <cacheHierarchy uniqueName="[All_Staffs].[Department]" caption="Department" attribute="1" defaultMemberUniqueName="[All_Staffs].[Department].[All]" allUniqueName="[All_Staffs].[Department].[All]" dimensionUniqueName="[All_Staffs]" displayFolder="" count="0" memberValueDatatype="130" unbalanced="0"/>
    <cacheHierarchy uniqueName="[All_Staffs].[Age]" caption="Age" attribute="1" defaultMemberUniqueName="[All_Staffs].[Age].[All]" allUniqueName="[All_Staffs].[Age].[All]" dimensionUniqueName="[All_Staffs]" displayFolder="" count="0" memberValueDatatype="20" unbalanced="0"/>
    <cacheHierarchy uniqueName="[All_Staffs].[Date Joined]" caption="Date Joined" attribute="1" time="1" defaultMemberUniqueName="[All_Staffs].[Date Joined].[All]" allUniqueName="[All_Staffs].[Date Joined].[All]" dimensionUniqueName="[All_Staffs]" displayFolder="" count="0" memberValueDatatype="7" unbalanced="0"/>
    <cacheHierarchy uniqueName="[All_Staffs].[Salary]" caption="Salary" attribute="1" defaultMemberUniqueName="[All_Staffs].[Salary].[All]" allUniqueName="[All_Staffs].[Salary].[All]" dimensionUniqueName="[All_Staffs]" displayFolder="" count="0" memberValueDatatype="5" unbalanced="0"/>
    <cacheHierarchy uniqueName="[All_Staffs].[Rating]" caption="Rating" attribute="1" defaultMemberUniqueName="[All_Staffs].[Rating].[All]" allUniqueName="[All_Staffs].[Rating].[All]" dimensionUniqueName="[All_Staffs]" displayFolder="" count="0" memberValueDatatype="130" unbalanced="0"/>
    <cacheHierarchy uniqueName="[All_Staffs].[Country]" caption="Country" attribute="1" defaultMemberUniqueName="[All_Staffs].[Country].[All]" allUniqueName="[All_Staffs].[Country].[All]" dimensionUniqueName="[All_Staffs]" displayFolder="" count="0" memberValueDatatype="130" unbalanced="0"/>
    <cacheHierarchy uniqueName="[All_Staffs].[Date Joined (Year)]" caption="Date Joined (Year)" attribute="1" defaultMemberUniqueName="[All_Staffs].[Date Joined (Year)].[All]" allUniqueName="[All_Staffs].[Date Joined (Year)].[All]" dimensionUniqueName="[All_Staffs]" displayFolder="" count="0" memberValueDatatype="130" unbalanced="0"/>
    <cacheHierarchy uniqueName="[All_Staffs].[Date Joined (Quarter)]" caption="Date Joined (Quarter)" attribute="1" defaultMemberUniqueName="[All_Staffs].[Date Joined (Quarter)].[All]" allUniqueName="[All_Staffs].[Date Joined (Quarter)].[All]" dimensionUniqueName="[All_Staffs]" displayFolder="" count="0" memberValueDatatype="130" unbalanced="0"/>
    <cacheHierarchy uniqueName="[All_Staffs].[Date Joined (Month)]" caption="Date Joined (Month)" attribute="1" defaultMemberUniqueName="[All_Staffs].[Date Joined (Month)].[All]" allUniqueName="[All_Staffs].[Date Joined (Month)].[All]" dimensionUniqueName="[All_Staffs]" displayFolder="" count="0" memberValueDatatype="130" unbalanced="0"/>
    <cacheHierarchy uniqueName="[All_Staffs 1].[Name]" caption="Name" attribute="1" defaultMemberUniqueName="[All_Staffs 1].[Name].[All]" allUniqueName="[All_Staffs 1].[Name].[All]" dimensionUniqueName="[All_Staffs 1]" displayFolder="" count="0" memberValueDatatype="130" unbalanced="0"/>
    <cacheHierarchy uniqueName="[All_Staffs 1].[Gender]" caption="Gender" attribute="1" defaultMemberUniqueName="[All_Staffs 1].[Gender].[All]" allUniqueName="[All_Staffs 1].[Gender].[All]" dimensionUniqueName="[All_Staffs 1]" displayFolder="" count="0" memberValueDatatype="130" unbalanced="0"/>
    <cacheHierarchy uniqueName="[All_Staffs 1].[Department]" caption="Department" attribute="1" defaultMemberUniqueName="[All_Staffs 1].[Department].[All]" allUniqueName="[All_Staffs 1].[Department].[All]" dimensionUniqueName="[All_Staffs 1]" displayFolder="" count="2" memberValueDatatype="130" unbalanced="0">
      <fieldsUsage count="2">
        <fieldUsage x="-1"/>
        <fieldUsage x="0"/>
      </fieldsUsage>
    </cacheHierarchy>
    <cacheHierarchy uniqueName="[All_Staffs 1].[Age]" caption="Age" attribute="1" defaultMemberUniqueName="[All_Staffs 1].[Age].[All]" allUniqueName="[All_Staffs 1].[Age].[All]" dimensionUniqueName="[All_Staffs 1]" displayFolder="" count="0" memberValueDatatype="20" unbalanced="0"/>
    <cacheHierarchy uniqueName="[All_Staffs 1].[Date Joined]" caption="Date Joined" attribute="1" time="1" defaultMemberUniqueName="[All_Staffs 1].[Date Joined].[All]" allUniqueName="[All_Staffs 1].[Date Joined].[All]" dimensionUniqueName="[All_Staffs 1]" displayFolder="" count="0" memberValueDatatype="7" unbalanced="0"/>
    <cacheHierarchy uniqueName="[All_Staffs 1].[Salary]" caption="Salary" attribute="1" defaultMemberUniqueName="[All_Staffs 1].[Salary].[All]" allUniqueName="[All_Staffs 1].[Salary].[All]" dimensionUniqueName="[All_Staffs 1]" displayFolder="" count="0" memberValueDatatype="20" unbalanced="0"/>
    <cacheHierarchy uniqueName="[All_Staffs 1].[Rating]" caption="Rating" attribute="1" defaultMemberUniqueName="[All_Staffs 1].[Rating].[All]" allUniqueName="[All_Staffs 1].[Rating].[All]" dimensionUniqueName="[All_Staffs 1]" displayFolder="" count="2" memberValueDatatype="130" unbalanced="0"/>
    <cacheHierarchy uniqueName="[All_Staffs 1].[Country]" caption="Country" attribute="1" defaultMemberUniqueName="[All_Staffs 1].[Country].[All]" allUniqueName="[All_Staffs 1].[Country].[All]" dimensionUniqueName="[All_Staffs 1]" displayFolder="" count="2" memberValueDatatype="130" unbalanced="0">
      <fieldsUsage count="2">
        <fieldUsage x="-1"/>
        <fieldUsage x="2"/>
      </fieldsUsage>
    </cacheHierarchy>
    <cacheHierarchy uniqueName="[All_Staffs 1].[Date Joined (Year) 2]" caption="Date Joined (Year) 2" attribute="1" defaultMemberUniqueName="[All_Staffs 1].[Date Joined (Year) 2].[All]" allUniqueName="[All_Staffs 1].[Date Joined (Year) 2].[All]" dimensionUniqueName="[All_Staffs 1]" displayFolder="" count="0" memberValueDatatype="130" unbalanced="0"/>
    <cacheHierarchy uniqueName="[All_Staffs 1].[Date Joined (Quarter) 2]" caption="Date Joined (Quarter) 2" attribute="1" defaultMemberUniqueName="[All_Staffs 1].[Date Joined (Quarter) 2].[All]" allUniqueName="[All_Staffs 1].[Date Joined (Quarter) 2].[All]" dimensionUniqueName="[All_Staffs 1]" displayFolder="" count="0" memberValueDatatype="130" unbalanced="0"/>
    <cacheHierarchy uniqueName="[All_Staffs 1].[Date Joined (Month Index) 2]" caption="Date Joined (Month Index) 2" attribute="1" defaultMemberUniqueName="[All_Staffs 1].[Date Joined (Month Index) 2].[All]" allUniqueName="[All_Staffs 1].[Date Joined (Month Index) 2].[All]" dimensionUniqueName="[All_Staffs 1]" displayFolder="" count="0" memberValueDatatype="20" unbalanced="0"/>
    <cacheHierarchy uniqueName="[All_Staffs 1].[Date Joined (Month) 2]" caption="Date Joined (Month) 2" attribute="1" defaultMemberUniqueName="[All_Staffs 1].[Date Joined (Month) 2].[All]" allUniqueName="[All_Staffs 1].[Date Joined (Month) 2].[All]" dimensionUniqueName="[All_Staffs 1]" displayFolder="" count="0" memberValueDatatype="130" unbalanced="0"/>
    <cacheHierarchy uniqueName="[All_Staffs 1].[Tenure]" caption="Tenure" attribute="1" defaultMemberUniqueName="[All_Staffs 1].[Tenure].[All]" allUniqueName="[All_Staffs 1].[Tenure].[All]" dimensionUniqueName="[All_Staffs 1]" displayFolder="" count="0" memberValueDatatype="5" unbalanced="0"/>
    <cacheHierarchy uniqueName="[All_Staffs 1].[Annual Bonus]" caption="Annual Bonus" attribute="1" defaultMemberUniqueName="[All_Staffs 1].[Annual Bonus].[All]" allUniqueName="[All_Staffs 1].[Annual Bonus].[All]" dimensionUniqueName="[All_Staffs 1]" displayFolder="" count="0" memberValueDatatype="5" unbalanced="0"/>
    <cacheHierarchy uniqueName="[All_Staffs 1].[Bonus per Salary]" caption="Bonus per Salary" attribute="1" defaultMemberUniqueName="[All_Staffs 1].[Bonus per Salary].[All]" allUniqueName="[All_Staffs 1].[Bonus per Salary].[All]" dimensionUniqueName="[All_Staffs 1]" displayFolder="" count="0" memberValueDatatype="5" unbalanced="0"/>
    <cacheHierarchy uniqueName="[All_Staffs 1].[Date Joined (Year)]" caption="Date Joined (Year)" attribute="1" defaultMemberUniqueName="[All_Staffs 1].[Date Joined (Year)].[All]" allUniqueName="[All_Staffs 1].[Date Joined (Year)].[All]" dimensionUniqueName="[All_Staffs 1]" displayFolder="" count="0" memberValueDatatype="130" unbalanced="0"/>
    <cacheHierarchy uniqueName="[All_Staffs 1].[Date Joined (Quarter)]" caption="Date Joined (Quarter)" attribute="1" defaultMemberUniqueName="[All_Staffs 1].[Date Joined (Quarter)].[All]" allUniqueName="[All_Staffs 1].[Date Joined (Quarter)].[All]" dimensionUniqueName="[All_Staffs 1]" displayFolder="" count="0" memberValueDatatype="130" unbalanced="0"/>
    <cacheHierarchy uniqueName="[All_Staffs 1].[Date Joined (Month)]" caption="Date Joined (Month)" attribute="1" defaultMemberUniqueName="[All_Staffs 1].[Date Joined (Month)].[All]" allUniqueName="[All_Staffs 1].[Date Joined (Month)].[All]" dimensionUniqueName="[All_Staffs 1]" displayFolder="" count="0" memberValueDatatype="130" unbalanced="0"/>
    <cacheHierarchy uniqueName="[other_staffs].[Name]" caption="Name" attribute="1" defaultMemberUniqueName="[other_staffs].[Name].[All]" allUniqueName="[other_staffs].[Name].[All]" dimensionUniqueName="[other_staffs]" displayFolder="" count="0" memberValueDatatype="130" unbalanced="0"/>
    <cacheHierarchy uniqueName="[other_staffs].[Gender]" caption="Gender" attribute="1" defaultMemberUniqueName="[other_staffs].[Gender].[All]" allUniqueName="[other_staffs].[Gender].[All]" dimensionUniqueName="[other_staffs]" displayFolder="" count="0" memberValueDatatype="130" unbalanced="0"/>
    <cacheHierarchy uniqueName="[other_staffs].[Age]" caption="Age" attribute="1" defaultMemberUniqueName="[other_staffs].[Age].[All]" allUniqueName="[other_staffs].[Age].[All]" dimensionUniqueName="[other_staffs]" displayFolder="" count="0" memberValueDatatype="20" unbalanced="0"/>
    <cacheHierarchy uniqueName="[other_staffs].[Rating]" caption="Rating" attribute="1" defaultMemberUniqueName="[other_staffs].[Rating].[All]" allUniqueName="[other_staffs].[Rating].[All]" dimensionUniqueName="[other_staffs]" displayFolder="" count="0" memberValueDatatype="130" unbalanced="0"/>
    <cacheHierarchy uniqueName="[other_staffs].[Date Joined]" caption="Date Joined" attribute="1" time="1" defaultMemberUniqueName="[other_staffs].[Date Joined].[All]" allUniqueName="[other_staffs].[Date Joined].[All]" dimensionUniqueName="[other_staffs]" displayFolder="" count="0" memberValueDatatype="7" unbalanced="0"/>
    <cacheHierarchy uniqueName="[other_staffs].[Department]" caption="Department" attribute="1" defaultMemberUniqueName="[other_staffs].[Department].[All]" allUniqueName="[other_staffs].[Department].[All]" dimensionUniqueName="[other_staffs]" displayFolder="" count="0" memberValueDatatype="130" unbalanced="0"/>
    <cacheHierarchy uniqueName="[other_staffs].[Salary]" caption="Salary" attribute="1" defaultMemberUniqueName="[other_staffs].[Salary].[All]" allUniqueName="[other_staffs].[Salary].[All]" dimensionUniqueName="[other_staffs]" displayFolder="" count="0" memberValueDatatype="5" unbalanced="0"/>
    <cacheHierarchy uniqueName="[other_staffs].[Country]" caption="Country" attribute="1" defaultMemberUniqueName="[other_staffs].[Country].[All]" allUniqueName="[other_staffs].[Country].[All]" dimensionUniqueName="[other_staffs]" displayFolder="" count="0" memberValueDatatype="130" unbalanced="0"/>
    <cacheHierarchy uniqueName="[usa_staffs].[Name]" caption="Name" attribute="1" defaultMemberUniqueName="[usa_staffs].[Name].[All]" allUniqueName="[usa_staffs].[Name].[All]" dimensionUniqueName="[usa_staffs]" displayFolder="" count="0" memberValueDatatype="130" unbalanced="0"/>
    <cacheHierarchy uniqueName="[usa_staffs].[Gender]" caption="Gender" attribute="1" defaultMemberUniqueName="[usa_staffs].[Gender].[All]" allUniqueName="[usa_staffs].[Gender].[All]" dimensionUniqueName="[usa_staffs]" displayFolder="" count="0" memberValueDatatype="130" unbalanced="0"/>
    <cacheHierarchy uniqueName="[usa_staffs].[Department]" caption="Department" attribute="1" defaultMemberUniqueName="[usa_staffs].[Department].[All]" allUniqueName="[usa_staffs].[Department].[All]" dimensionUniqueName="[usa_staffs]" displayFolder="" count="0" memberValueDatatype="130" unbalanced="0"/>
    <cacheHierarchy uniqueName="[usa_staffs].[Age]" caption="Age" attribute="1" defaultMemberUniqueName="[usa_staffs].[Age].[All]" allUniqueName="[usa_staffs].[Age].[All]" dimensionUniqueName="[usa_staffs]" displayFolder="" count="0" memberValueDatatype="20" unbalanced="0"/>
    <cacheHierarchy uniqueName="[usa_staffs].[Date Joined]" caption="Date Joined" attribute="1" time="1" defaultMemberUniqueName="[usa_staffs].[Date Joined].[All]" allUniqueName="[usa_staffs].[Date Joined].[All]" dimensionUniqueName="[usa_staffs]" displayFolder="" count="0" memberValueDatatype="7" unbalanced="0"/>
    <cacheHierarchy uniqueName="[usa_staffs].[Salary]" caption="Salary" attribute="1" defaultMemberUniqueName="[usa_staffs].[Salary].[All]" allUniqueName="[usa_staffs].[Salary].[All]" dimensionUniqueName="[usa_staffs]" displayFolder="" count="0" memberValueDatatype="5" unbalanced="0"/>
    <cacheHierarchy uniqueName="[usa_staffs].[Rating]" caption="Rating" attribute="1" defaultMemberUniqueName="[usa_staffs].[Rating].[All]" allUniqueName="[usa_staffs].[Rating].[All]" dimensionUniqueName="[usa_staffs]" displayFolder="" count="0" memberValueDatatype="130" unbalanced="0"/>
    <cacheHierarchy uniqueName="[usa_staffs].[Country]" caption="Country" attribute="1" defaultMemberUniqueName="[usa_staffs].[Country].[All]" allUniqueName="[usa_staffs].[Country].[All]" dimensionUniqueName="[usa_staffs]" displayFolder="" count="0" memberValueDatatype="130" unbalanced="0"/>
    <cacheHierarchy uniqueName="[All_Staffs].[Date Joined (Month Index)]" caption="Date Joined (Month Index)" attribute="1" defaultMemberUniqueName="[All_Staffs].[Date Joined (Month Index)].[All]" allUniqueName="[All_Staffs].[Date Joined (Month Index)].[All]" dimensionUniqueName="[All_Staffs]" displayFolder="" count="0" memberValueDatatype="20" unbalanced="0" hidden="1"/>
    <cacheHierarchy uniqueName="[All_Staffs 1].[Date Joined (Month Index)]" caption="Date Joined (Month Index)" attribute="1" defaultMemberUniqueName="[All_Staffs 1].[Date Joined (Month Index)].[All]" allUniqueName="[All_Staffs 1].[Date Joined (Month Index)].[All]" dimensionUniqueName="[All_Staffs 1]" displayFolder="" count="0" memberValueDatatype="20" unbalanced="0" hidden="1"/>
    <cacheHierarchy uniqueName="[Measures].[__XL_Count usa_staffs]" caption="__XL_Count usa_staffs" measure="1" displayFolder="" measureGroup="usa_staffs" count="0" hidden="1"/>
    <cacheHierarchy uniqueName="[Measures].[__XL_Count other_staffs]" caption="__XL_Count other_staffs" measure="1" displayFolder="" measureGroup="other_staffs" count="0" hidden="1"/>
    <cacheHierarchy uniqueName="[Measures].[__XL_Count All_Staffs]" caption="__XL_Count All_Staffs" measure="1" displayFolder="" measureGroup="All_Staffs" count="0" hidden="1"/>
    <cacheHierarchy uniqueName="[Measures].[__XL_Count All_Staffs 1]" caption="__XL_Count All_Staffs 1" measure="1" displayFolder="" measureGroup="All_Staffs 1" count="0" hidden="1"/>
    <cacheHierarchy uniqueName="[Measures].[__No measures defined]" caption="__No measures defined" measure="1" displayFolder="" count="0" hidden="1"/>
    <cacheHierarchy uniqueName="[Measures].[Sum of Salary]" caption="Sum of Salary" measure="1" displayFolder="" measureGroup="All_Staffs"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All_Staffs" count="0" hidden="1">
      <extLst>
        <ext xmlns:x15="http://schemas.microsoft.com/office/spreadsheetml/2010/11/main" uri="{B97F6D7D-B522-45F9-BDA1-12C45D357490}">
          <x15:cacheHierarchy aggregatedColumn="5"/>
        </ext>
      </extLst>
    </cacheHierarchy>
    <cacheHierarchy uniqueName="[Measures].[Count of Age]" caption="Count of Age" measure="1" displayFolder="" measureGroup="All_Staffs"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All_Staffs"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All_Staffs" count="0" hidden="1">
      <extLst>
        <ext xmlns:x15="http://schemas.microsoft.com/office/spreadsheetml/2010/11/main" uri="{B97F6D7D-B522-45F9-BDA1-12C45D357490}">
          <x15:cacheHierarchy aggregatedColumn="3"/>
        </ext>
      </extLst>
    </cacheHierarchy>
    <cacheHierarchy uniqueName="[Measures].[Sum of Tenure]" caption="Sum of Tenure" measure="1" displayFolder="" measureGroup="All_Staffs 1" count="0" hidden="1">
      <extLst>
        <ext xmlns:x15="http://schemas.microsoft.com/office/spreadsheetml/2010/11/main" uri="{B97F6D7D-B522-45F9-BDA1-12C45D357490}">
          <x15:cacheHierarchy aggregatedColumn="23"/>
        </ext>
      </extLst>
    </cacheHierarchy>
    <cacheHierarchy uniqueName="[Measures].[Average of Tenure]" caption="Average of Tenure" measure="1" displayFolder="" measureGroup="All_Staffs 1" count="0" hidden="1">
      <extLst>
        <ext xmlns:x15="http://schemas.microsoft.com/office/spreadsheetml/2010/11/main" uri="{B97F6D7D-B522-45F9-BDA1-12C45D357490}">
          <x15:cacheHierarchy aggregatedColumn="23"/>
        </ext>
      </extLst>
    </cacheHierarchy>
    <cacheHierarchy uniqueName="[Measures].[Count of Name]" caption="Count of Name" measure="1" displayFolder="" measureGroup="All_Staffs 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Gender]" caption="Count of Gender" measure="1" displayFolder="" measureGroup="All_Staffs 1" count="0" hidden="1">
      <extLst>
        <ext xmlns:x15="http://schemas.microsoft.com/office/spreadsheetml/2010/11/main" uri="{B97F6D7D-B522-45F9-BDA1-12C45D357490}">
          <x15:cacheHierarchy aggregatedColumn="12"/>
        </ext>
      </extLst>
    </cacheHierarchy>
    <cacheHierarchy uniqueName="[Measures].[Sum of Age 2]" caption="Sum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Rating]" caption="Count of Rating" measure="1" displayFolder="" measureGroup="All_Staffs 1" count="0" hidden="1">
      <extLst>
        <ext xmlns:x15="http://schemas.microsoft.com/office/spreadsheetml/2010/11/main" uri="{B97F6D7D-B522-45F9-BDA1-12C45D357490}">
          <x15:cacheHierarchy aggregatedColumn="17"/>
        </ext>
      </extLst>
    </cacheHierarchy>
    <cacheHierarchy uniqueName="[Measures].[Sum of Salary 2]" caption="Sum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Salary 2]" caption="Average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Age 2]" caption="Average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Name 2]" caption="Count of Name 2" measure="1" displayFolder="" measureGroup="All_Staffs" count="0" hidden="1">
      <extLst>
        <ext xmlns:x15="http://schemas.microsoft.com/office/spreadsheetml/2010/11/main" uri="{B97F6D7D-B522-45F9-BDA1-12C45D357490}">
          <x15:cacheHierarchy aggregatedColumn="0"/>
        </ext>
      </extLst>
    </cacheHierarchy>
    <cacheHierarchy uniqueName="[Measures].[Sum of Bonus per Salary]" caption="Sum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Average of Bonus per Salary]" caption="Average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Count of Country]" caption="Count of Country" measure="1" displayFolder="" measureGroup="All_Staffs 1" count="0" hidden="1">
      <extLst>
        <ext xmlns:x15="http://schemas.microsoft.com/office/spreadsheetml/2010/11/main" uri="{B97F6D7D-B522-45F9-BDA1-12C45D357490}">
          <x15:cacheHierarchy aggregatedColumn="18"/>
        </ext>
      </extLst>
    </cacheHierarchy>
  </cacheHierarchies>
  <kpis count="0"/>
  <dimensions count="5">
    <dimension name="All_Staffs" uniqueName="[All_Staffs]" caption="All_Staffs"/>
    <dimension name="All_Staffs 1" uniqueName="[All_Staffs 1]" caption="All_Staffs 1"/>
    <dimension measure="1" name="Measures" uniqueName="[Measures]" caption="Measures"/>
    <dimension name="other_staffs" uniqueName="[other_staffs]" caption="other_staffs"/>
    <dimension name="usa_staffs" uniqueName="[usa_staffs]" caption="usa_staffs"/>
  </dimensions>
  <measureGroups count="4">
    <measureGroup name="All_Staffs" caption="All_Staffs"/>
    <measureGroup name="All_Staffs 1" caption="All_Staffs 1"/>
    <measureGroup name="other_staffs" caption="other_staffs"/>
    <measureGroup name="usa_staffs" caption="usa_staff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PC" refreshedDate="45651.083543749999" backgroundQuery="1" createdVersion="8" refreshedVersion="8" minRefreshableVersion="3" recordCount="0" supportSubquery="1" supportAdvancedDrill="1" xr:uid="{E181DA8C-78A8-4CB2-A074-1F644A292D73}">
  <cacheSource type="external" connectionId="5"/>
  <cacheFields count="2">
    <cacheField name="[Measures].[Average of Bonus per Salary]" caption="Average of Bonus per Salary" numFmtId="0" hierarchy="68" level="32767"/>
    <cacheField name="[All_Staffs 1].[Country].[Country]" caption="Country" numFmtId="0" hierarchy="18" level="1">
      <sharedItems containsSemiMixedTypes="0" containsNonDate="0" containsString="0"/>
    </cacheField>
  </cacheFields>
  <cacheHierarchies count="70">
    <cacheHierarchy uniqueName="[All_Staffs].[Name]" caption="Name" attribute="1" defaultMemberUniqueName="[All_Staffs].[Name].[All]" allUniqueName="[All_Staffs].[Name].[All]" dimensionUniqueName="[All_Staffs]" displayFolder="" count="0" memberValueDatatype="130" unbalanced="0"/>
    <cacheHierarchy uniqueName="[All_Staffs].[Gender]" caption="Gender" attribute="1" defaultMemberUniqueName="[All_Staffs].[Gender].[All]" allUniqueName="[All_Staffs].[Gender].[All]" dimensionUniqueName="[All_Staffs]" displayFolder="" count="0" memberValueDatatype="130" unbalanced="0"/>
    <cacheHierarchy uniqueName="[All_Staffs].[Department]" caption="Department" attribute="1" defaultMemberUniqueName="[All_Staffs].[Department].[All]" allUniqueName="[All_Staffs].[Department].[All]" dimensionUniqueName="[All_Staffs]" displayFolder="" count="0" memberValueDatatype="130" unbalanced="0"/>
    <cacheHierarchy uniqueName="[All_Staffs].[Age]" caption="Age" attribute="1" defaultMemberUniqueName="[All_Staffs].[Age].[All]" allUniqueName="[All_Staffs].[Age].[All]" dimensionUniqueName="[All_Staffs]" displayFolder="" count="0" memberValueDatatype="20" unbalanced="0"/>
    <cacheHierarchy uniqueName="[All_Staffs].[Date Joined]" caption="Date Joined" attribute="1" time="1" defaultMemberUniqueName="[All_Staffs].[Date Joined].[All]" allUniqueName="[All_Staffs].[Date Joined].[All]" dimensionUniqueName="[All_Staffs]" displayFolder="" count="0" memberValueDatatype="7" unbalanced="0"/>
    <cacheHierarchy uniqueName="[All_Staffs].[Salary]" caption="Salary" attribute="1" defaultMemberUniqueName="[All_Staffs].[Salary].[All]" allUniqueName="[All_Staffs].[Salary].[All]" dimensionUniqueName="[All_Staffs]" displayFolder="" count="0" memberValueDatatype="5" unbalanced="0"/>
    <cacheHierarchy uniqueName="[All_Staffs].[Rating]" caption="Rating" attribute="1" defaultMemberUniqueName="[All_Staffs].[Rating].[All]" allUniqueName="[All_Staffs].[Rating].[All]" dimensionUniqueName="[All_Staffs]" displayFolder="" count="0" memberValueDatatype="130" unbalanced="0"/>
    <cacheHierarchy uniqueName="[All_Staffs].[Country]" caption="Country" attribute="1" defaultMemberUniqueName="[All_Staffs].[Country].[All]" allUniqueName="[All_Staffs].[Country].[All]" dimensionUniqueName="[All_Staffs]" displayFolder="" count="0" memberValueDatatype="130" unbalanced="0"/>
    <cacheHierarchy uniqueName="[All_Staffs].[Date Joined (Year)]" caption="Date Joined (Year)" attribute="1" defaultMemberUniqueName="[All_Staffs].[Date Joined (Year)].[All]" allUniqueName="[All_Staffs].[Date Joined (Year)].[All]" dimensionUniqueName="[All_Staffs]" displayFolder="" count="0" memberValueDatatype="130" unbalanced="0"/>
    <cacheHierarchy uniqueName="[All_Staffs].[Date Joined (Quarter)]" caption="Date Joined (Quarter)" attribute="1" defaultMemberUniqueName="[All_Staffs].[Date Joined (Quarter)].[All]" allUniqueName="[All_Staffs].[Date Joined (Quarter)].[All]" dimensionUniqueName="[All_Staffs]" displayFolder="" count="0" memberValueDatatype="130" unbalanced="0"/>
    <cacheHierarchy uniqueName="[All_Staffs].[Date Joined (Month)]" caption="Date Joined (Month)" attribute="1" defaultMemberUniqueName="[All_Staffs].[Date Joined (Month)].[All]" allUniqueName="[All_Staffs].[Date Joined (Month)].[All]" dimensionUniqueName="[All_Staffs]" displayFolder="" count="0" memberValueDatatype="130" unbalanced="0"/>
    <cacheHierarchy uniqueName="[All_Staffs 1].[Name]" caption="Name" attribute="1" defaultMemberUniqueName="[All_Staffs 1].[Name].[All]" allUniqueName="[All_Staffs 1].[Name].[All]" dimensionUniqueName="[All_Staffs 1]" displayFolder="" count="0" memberValueDatatype="130" unbalanced="0"/>
    <cacheHierarchy uniqueName="[All_Staffs 1].[Gender]" caption="Gender" attribute="1" defaultMemberUniqueName="[All_Staffs 1].[Gender].[All]" allUniqueName="[All_Staffs 1].[Gender].[All]" dimensionUniqueName="[All_Staffs 1]" displayFolder="" count="0" memberValueDatatype="130" unbalanced="0"/>
    <cacheHierarchy uniqueName="[All_Staffs 1].[Department]" caption="Department" attribute="1" defaultMemberUniqueName="[All_Staffs 1].[Department].[All]" allUniqueName="[All_Staffs 1].[Department].[All]" dimensionUniqueName="[All_Staffs 1]" displayFolder="" count="2" memberValueDatatype="130" unbalanced="0"/>
    <cacheHierarchy uniqueName="[All_Staffs 1].[Age]" caption="Age" attribute="1" defaultMemberUniqueName="[All_Staffs 1].[Age].[All]" allUniqueName="[All_Staffs 1].[Age].[All]" dimensionUniqueName="[All_Staffs 1]" displayFolder="" count="0" memberValueDatatype="20" unbalanced="0"/>
    <cacheHierarchy uniqueName="[All_Staffs 1].[Date Joined]" caption="Date Joined" attribute="1" time="1" defaultMemberUniqueName="[All_Staffs 1].[Date Joined].[All]" allUniqueName="[All_Staffs 1].[Date Joined].[All]" dimensionUniqueName="[All_Staffs 1]" displayFolder="" count="0" memberValueDatatype="7" unbalanced="0"/>
    <cacheHierarchy uniqueName="[All_Staffs 1].[Salary]" caption="Salary" attribute="1" defaultMemberUniqueName="[All_Staffs 1].[Salary].[All]" allUniqueName="[All_Staffs 1].[Salary].[All]" dimensionUniqueName="[All_Staffs 1]" displayFolder="" count="0" memberValueDatatype="20" unbalanced="0"/>
    <cacheHierarchy uniqueName="[All_Staffs 1].[Rating]" caption="Rating" attribute="1" defaultMemberUniqueName="[All_Staffs 1].[Rating].[All]" allUniqueName="[All_Staffs 1].[Rating].[All]" dimensionUniqueName="[All_Staffs 1]" displayFolder="" count="2" memberValueDatatype="130" unbalanced="0"/>
    <cacheHierarchy uniqueName="[All_Staffs 1].[Country]" caption="Country" attribute="1" defaultMemberUniqueName="[All_Staffs 1].[Country].[All]" allUniqueName="[All_Staffs 1].[Country].[All]" dimensionUniqueName="[All_Staffs 1]" displayFolder="" count="2" memberValueDatatype="130" unbalanced="0">
      <fieldsUsage count="2">
        <fieldUsage x="-1"/>
        <fieldUsage x="1"/>
      </fieldsUsage>
    </cacheHierarchy>
    <cacheHierarchy uniqueName="[All_Staffs 1].[Date Joined (Year) 2]" caption="Date Joined (Year) 2" attribute="1" defaultMemberUniqueName="[All_Staffs 1].[Date Joined (Year) 2].[All]" allUniqueName="[All_Staffs 1].[Date Joined (Year) 2].[All]" dimensionUniqueName="[All_Staffs 1]" displayFolder="" count="0" memberValueDatatype="130" unbalanced="0"/>
    <cacheHierarchy uniqueName="[All_Staffs 1].[Date Joined (Quarter) 2]" caption="Date Joined (Quarter) 2" attribute="1" defaultMemberUniqueName="[All_Staffs 1].[Date Joined (Quarter) 2].[All]" allUniqueName="[All_Staffs 1].[Date Joined (Quarter) 2].[All]" dimensionUniqueName="[All_Staffs 1]" displayFolder="" count="0" memberValueDatatype="130" unbalanced="0"/>
    <cacheHierarchy uniqueName="[All_Staffs 1].[Date Joined (Month Index) 2]" caption="Date Joined (Month Index) 2" attribute="1" defaultMemberUniqueName="[All_Staffs 1].[Date Joined (Month Index) 2].[All]" allUniqueName="[All_Staffs 1].[Date Joined (Month Index) 2].[All]" dimensionUniqueName="[All_Staffs 1]" displayFolder="" count="0" memberValueDatatype="20" unbalanced="0"/>
    <cacheHierarchy uniqueName="[All_Staffs 1].[Date Joined (Month) 2]" caption="Date Joined (Month) 2" attribute="1" defaultMemberUniqueName="[All_Staffs 1].[Date Joined (Month) 2].[All]" allUniqueName="[All_Staffs 1].[Date Joined (Month) 2].[All]" dimensionUniqueName="[All_Staffs 1]" displayFolder="" count="0" memberValueDatatype="130" unbalanced="0"/>
    <cacheHierarchy uniqueName="[All_Staffs 1].[Tenure]" caption="Tenure" attribute="1" defaultMemberUniqueName="[All_Staffs 1].[Tenure].[All]" allUniqueName="[All_Staffs 1].[Tenure].[All]" dimensionUniqueName="[All_Staffs 1]" displayFolder="" count="0" memberValueDatatype="5" unbalanced="0"/>
    <cacheHierarchy uniqueName="[All_Staffs 1].[Annual Bonus]" caption="Annual Bonus" attribute="1" defaultMemberUniqueName="[All_Staffs 1].[Annual Bonus].[All]" allUniqueName="[All_Staffs 1].[Annual Bonus].[All]" dimensionUniqueName="[All_Staffs 1]" displayFolder="" count="0" memberValueDatatype="5" unbalanced="0"/>
    <cacheHierarchy uniqueName="[All_Staffs 1].[Bonus per Salary]" caption="Bonus per Salary" attribute="1" defaultMemberUniqueName="[All_Staffs 1].[Bonus per Salary].[All]" allUniqueName="[All_Staffs 1].[Bonus per Salary].[All]" dimensionUniqueName="[All_Staffs 1]" displayFolder="" count="0" memberValueDatatype="5" unbalanced="0"/>
    <cacheHierarchy uniqueName="[All_Staffs 1].[Date Joined (Year)]" caption="Date Joined (Year)" attribute="1" defaultMemberUniqueName="[All_Staffs 1].[Date Joined (Year)].[All]" allUniqueName="[All_Staffs 1].[Date Joined (Year)].[All]" dimensionUniqueName="[All_Staffs 1]" displayFolder="" count="0" memberValueDatatype="130" unbalanced="0"/>
    <cacheHierarchy uniqueName="[All_Staffs 1].[Date Joined (Quarter)]" caption="Date Joined (Quarter)" attribute="1" defaultMemberUniqueName="[All_Staffs 1].[Date Joined (Quarter)].[All]" allUniqueName="[All_Staffs 1].[Date Joined (Quarter)].[All]" dimensionUniqueName="[All_Staffs 1]" displayFolder="" count="0" memberValueDatatype="130" unbalanced="0"/>
    <cacheHierarchy uniqueName="[All_Staffs 1].[Date Joined (Month)]" caption="Date Joined (Month)" attribute="1" defaultMemberUniqueName="[All_Staffs 1].[Date Joined (Month)].[All]" allUniqueName="[All_Staffs 1].[Date Joined (Month)].[All]" dimensionUniqueName="[All_Staffs 1]" displayFolder="" count="0" memberValueDatatype="130" unbalanced="0"/>
    <cacheHierarchy uniqueName="[other_staffs].[Name]" caption="Name" attribute="1" defaultMemberUniqueName="[other_staffs].[Name].[All]" allUniqueName="[other_staffs].[Name].[All]" dimensionUniqueName="[other_staffs]" displayFolder="" count="0" memberValueDatatype="130" unbalanced="0"/>
    <cacheHierarchy uniqueName="[other_staffs].[Gender]" caption="Gender" attribute="1" defaultMemberUniqueName="[other_staffs].[Gender].[All]" allUniqueName="[other_staffs].[Gender].[All]" dimensionUniqueName="[other_staffs]" displayFolder="" count="0" memberValueDatatype="130" unbalanced="0"/>
    <cacheHierarchy uniqueName="[other_staffs].[Age]" caption="Age" attribute="1" defaultMemberUniqueName="[other_staffs].[Age].[All]" allUniqueName="[other_staffs].[Age].[All]" dimensionUniqueName="[other_staffs]" displayFolder="" count="0" memberValueDatatype="20" unbalanced="0"/>
    <cacheHierarchy uniqueName="[other_staffs].[Rating]" caption="Rating" attribute="1" defaultMemberUniqueName="[other_staffs].[Rating].[All]" allUniqueName="[other_staffs].[Rating].[All]" dimensionUniqueName="[other_staffs]" displayFolder="" count="0" memberValueDatatype="130" unbalanced="0"/>
    <cacheHierarchy uniqueName="[other_staffs].[Date Joined]" caption="Date Joined" attribute="1" time="1" defaultMemberUniqueName="[other_staffs].[Date Joined].[All]" allUniqueName="[other_staffs].[Date Joined].[All]" dimensionUniqueName="[other_staffs]" displayFolder="" count="0" memberValueDatatype="7" unbalanced="0"/>
    <cacheHierarchy uniqueName="[other_staffs].[Department]" caption="Department" attribute="1" defaultMemberUniqueName="[other_staffs].[Department].[All]" allUniqueName="[other_staffs].[Department].[All]" dimensionUniqueName="[other_staffs]" displayFolder="" count="0" memberValueDatatype="130" unbalanced="0"/>
    <cacheHierarchy uniqueName="[other_staffs].[Salary]" caption="Salary" attribute="1" defaultMemberUniqueName="[other_staffs].[Salary].[All]" allUniqueName="[other_staffs].[Salary].[All]" dimensionUniqueName="[other_staffs]" displayFolder="" count="0" memberValueDatatype="5" unbalanced="0"/>
    <cacheHierarchy uniqueName="[other_staffs].[Country]" caption="Country" attribute="1" defaultMemberUniqueName="[other_staffs].[Country].[All]" allUniqueName="[other_staffs].[Country].[All]" dimensionUniqueName="[other_staffs]" displayFolder="" count="0" memberValueDatatype="130" unbalanced="0"/>
    <cacheHierarchy uniqueName="[usa_staffs].[Name]" caption="Name" attribute="1" defaultMemberUniqueName="[usa_staffs].[Name].[All]" allUniqueName="[usa_staffs].[Name].[All]" dimensionUniqueName="[usa_staffs]" displayFolder="" count="0" memberValueDatatype="130" unbalanced="0"/>
    <cacheHierarchy uniqueName="[usa_staffs].[Gender]" caption="Gender" attribute="1" defaultMemberUniqueName="[usa_staffs].[Gender].[All]" allUniqueName="[usa_staffs].[Gender].[All]" dimensionUniqueName="[usa_staffs]" displayFolder="" count="0" memberValueDatatype="130" unbalanced="0"/>
    <cacheHierarchy uniqueName="[usa_staffs].[Department]" caption="Department" attribute="1" defaultMemberUniqueName="[usa_staffs].[Department].[All]" allUniqueName="[usa_staffs].[Department].[All]" dimensionUniqueName="[usa_staffs]" displayFolder="" count="0" memberValueDatatype="130" unbalanced="0"/>
    <cacheHierarchy uniqueName="[usa_staffs].[Age]" caption="Age" attribute="1" defaultMemberUniqueName="[usa_staffs].[Age].[All]" allUniqueName="[usa_staffs].[Age].[All]" dimensionUniqueName="[usa_staffs]" displayFolder="" count="0" memberValueDatatype="20" unbalanced="0"/>
    <cacheHierarchy uniqueName="[usa_staffs].[Date Joined]" caption="Date Joined" attribute="1" time="1" defaultMemberUniqueName="[usa_staffs].[Date Joined].[All]" allUniqueName="[usa_staffs].[Date Joined].[All]" dimensionUniqueName="[usa_staffs]" displayFolder="" count="0" memberValueDatatype="7" unbalanced="0"/>
    <cacheHierarchy uniqueName="[usa_staffs].[Salary]" caption="Salary" attribute="1" defaultMemberUniqueName="[usa_staffs].[Salary].[All]" allUniqueName="[usa_staffs].[Salary].[All]" dimensionUniqueName="[usa_staffs]" displayFolder="" count="0" memberValueDatatype="5" unbalanced="0"/>
    <cacheHierarchy uniqueName="[usa_staffs].[Rating]" caption="Rating" attribute="1" defaultMemberUniqueName="[usa_staffs].[Rating].[All]" allUniqueName="[usa_staffs].[Rating].[All]" dimensionUniqueName="[usa_staffs]" displayFolder="" count="0" memberValueDatatype="130" unbalanced="0"/>
    <cacheHierarchy uniqueName="[usa_staffs].[Country]" caption="Country" attribute="1" defaultMemberUniqueName="[usa_staffs].[Country].[All]" allUniqueName="[usa_staffs].[Country].[All]" dimensionUniqueName="[usa_staffs]" displayFolder="" count="0" memberValueDatatype="130" unbalanced="0"/>
    <cacheHierarchy uniqueName="[All_Staffs].[Date Joined (Month Index)]" caption="Date Joined (Month Index)" attribute="1" defaultMemberUniqueName="[All_Staffs].[Date Joined (Month Index)].[All]" allUniqueName="[All_Staffs].[Date Joined (Month Index)].[All]" dimensionUniqueName="[All_Staffs]" displayFolder="" count="0" memberValueDatatype="20" unbalanced="0" hidden="1"/>
    <cacheHierarchy uniqueName="[All_Staffs 1].[Date Joined (Month Index)]" caption="Date Joined (Month Index)" attribute="1" defaultMemberUniqueName="[All_Staffs 1].[Date Joined (Month Index)].[All]" allUniqueName="[All_Staffs 1].[Date Joined (Month Index)].[All]" dimensionUniqueName="[All_Staffs 1]" displayFolder="" count="0" memberValueDatatype="20" unbalanced="0" hidden="1"/>
    <cacheHierarchy uniqueName="[Measures].[__XL_Count usa_staffs]" caption="__XL_Count usa_staffs" measure="1" displayFolder="" measureGroup="usa_staffs" count="0" hidden="1"/>
    <cacheHierarchy uniqueName="[Measures].[__XL_Count other_staffs]" caption="__XL_Count other_staffs" measure="1" displayFolder="" measureGroup="other_staffs" count="0" hidden="1"/>
    <cacheHierarchy uniqueName="[Measures].[__XL_Count All_Staffs]" caption="__XL_Count All_Staffs" measure="1" displayFolder="" measureGroup="All_Staffs" count="0" hidden="1"/>
    <cacheHierarchy uniqueName="[Measures].[__XL_Count All_Staffs 1]" caption="__XL_Count All_Staffs 1" measure="1" displayFolder="" measureGroup="All_Staffs 1" count="0" hidden="1"/>
    <cacheHierarchy uniqueName="[Measures].[__No measures defined]" caption="__No measures defined" measure="1" displayFolder="" count="0" hidden="1"/>
    <cacheHierarchy uniqueName="[Measures].[Sum of Salary]" caption="Sum of Salary" measure="1" displayFolder="" measureGroup="All_Staffs"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All_Staffs" count="0" hidden="1">
      <extLst>
        <ext xmlns:x15="http://schemas.microsoft.com/office/spreadsheetml/2010/11/main" uri="{B97F6D7D-B522-45F9-BDA1-12C45D357490}">
          <x15:cacheHierarchy aggregatedColumn="5"/>
        </ext>
      </extLst>
    </cacheHierarchy>
    <cacheHierarchy uniqueName="[Measures].[Count of Age]" caption="Count of Age" measure="1" displayFolder="" measureGroup="All_Staffs"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All_Staffs"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All_Staffs" count="0" hidden="1">
      <extLst>
        <ext xmlns:x15="http://schemas.microsoft.com/office/spreadsheetml/2010/11/main" uri="{B97F6D7D-B522-45F9-BDA1-12C45D357490}">
          <x15:cacheHierarchy aggregatedColumn="3"/>
        </ext>
      </extLst>
    </cacheHierarchy>
    <cacheHierarchy uniqueName="[Measures].[Sum of Tenure]" caption="Sum of Tenure" measure="1" displayFolder="" measureGroup="All_Staffs 1" count="0" hidden="1">
      <extLst>
        <ext xmlns:x15="http://schemas.microsoft.com/office/spreadsheetml/2010/11/main" uri="{B97F6D7D-B522-45F9-BDA1-12C45D357490}">
          <x15:cacheHierarchy aggregatedColumn="23"/>
        </ext>
      </extLst>
    </cacheHierarchy>
    <cacheHierarchy uniqueName="[Measures].[Average of Tenure]" caption="Average of Tenure" measure="1" displayFolder="" measureGroup="All_Staffs 1" count="0" hidden="1">
      <extLst>
        <ext xmlns:x15="http://schemas.microsoft.com/office/spreadsheetml/2010/11/main" uri="{B97F6D7D-B522-45F9-BDA1-12C45D357490}">
          <x15:cacheHierarchy aggregatedColumn="23"/>
        </ext>
      </extLst>
    </cacheHierarchy>
    <cacheHierarchy uniqueName="[Measures].[Count of Name]" caption="Count of Name" measure="1" displayFolder="" measureGroup="All_Staffs 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All_Staffs 1" count="0" hidden="1">
      <extLst>
        <ext xmlns:x15="http://schemas.microsoft.com/office/spreadsheetml/2010/11/main" uri="{B97F6D7D-B522-45F9-BDA1-12C45D357490}">
          <x15:cacheHierarchy aggregatedColumn="12"/>
        </ext>
      </extLst>
    </cacheHierarchy>
    <cacheHierarchy uniqueName="[Measures].[Sum of Age 2]" caption="Sum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Rating]" caption="Count of Rating" measure="1" displayFolder="" measureGroup="All_Staffs 1" count="0" hidden="1">
      <extLst>
        <ext xmlns:x15="http://schemas.microsoft.com/office/spreadsheetml/2010/11/main" uri="{B97F6D7D-B522-45F9-BDA1-12C45D357490}">
          <x15:cacheHierarchy aggregatedColumn="17"/>
        </ext>
      </extLst>
    </cacheHierarchy>
    <cacheHierarchy uniqueName="[Measures].[Sum of Salary 2]" caption="Sum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Salary 2]" caption="Average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Age 2]" caption="Average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Name 2]" caption="Count of Name 2" measure="1" displayFolder="" measureGroup="All_Staffs" count="0" hidden="1">
      <extLst>
        <ext xmlns:x15="http://schemas.microsoft.com/office/spreadsheetml/2010/11/main" uri="{B97F6D7D-B522-45F9-BDA1-12C45D357490}">
          <x15:cacheHierarchy aggregatedColumn="0"/>
        </ext>
      </extLst>
    </cacheHierarchy>
    <cacheHierarchy uniqueName="[Measures].[Sum of Bonus per Salary]" caption="Sum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Average of Bonus per Salary]" caption="Average of Bonus per Salary" measure="1" displayFolder="" measureGroup="All_Staffs 1"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Country]" caption="Count of Country" measure="1" displayFolder="" measureGroup="All_Staffs 1" count="0" hidden="1">
      <extLst>
        <ext xmlns:x15="http://schemas.microsoft.com/office/spreadsheetml/2010/11/main" uri="{B97F6D7D-B522-45F9-BDA1-12C45D357490}">
          <x15:cacheHierarchy aggregatedColumn="18"/>
        </ext>
      </extLst>
    </cacheHierarchy>
  </cacheHierarchies>
  <kpis count="0"/>
  <dimensions count="5">
    <dimension name="All_Staffs" uniqueName="[All_Staffs]" caption="All_Staffs"/>
    <dimension name="All_Staffs 1" uniqueName="[All_Staffs 1]" caption="All_Staffs 1"/>
    <dimension measure="1" name="Measures" uniqueName="[Measures]" caption="Measures"/>
    <dimension name="other_staffs" uniqueName="[other_staffs]" caption="other_staffs"/>
    <dimension name="usa_staffs" uniqueName="[usa_staffs]" caption="usa_staffs"/>
  </dimensions>
  <measureGroups count="4">
    <measureGroup name="All_Staffs" caption="All_Staffs"/>
    <measureGroup name="All_Staffs 1" caption="All_Staffs 1"/>
    <measureGroup name="other_staffs" caption="other_staffs"/>
    <measureGroup name="usa_staffs" caption="usa_staff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PC" refreshedDate="45651.083544444446" backgroundQuery="1" createdVersion="8" refreshedVersion="8" minRefreshableVersion="3" recordCount="0" supportSubquery="1" supportAdvancedDrill="1" xr:uid="{AC46B080-9BB9-4E66-8FF5-F8B58CC299AD}">
  <cacheSource type="external" connectionId="5"/>
  <cacheFields count="7">
    <cacheField name="[All_Staffs 1].[Gender].[Gender]" caption="Gender" numFmtId="0" hierarchy="12" level="1">
      <sharedItems count="3">
        <s v="Female"/>
        <s v="Male"/>
        <s v="Others"/>
      </sharedItems>
    </cacheField>
    <cacheField name="[Measures].[Sum of Salary 2]" caption="Sum of Salary 2" numFmtId="0" hierarchy="63" level="32767"/>
    <cacheField name="[Measures].[Average of Salary 2]" caption="Average of Salary 2" numFmtId="0" hierarchy="64" level="32767"/>
    <cacheField name="[Measures].[Average of Tenure]" caption="Average of Tenure" numFmtId="0" hierarchy="58" level="32767"/>
    <cacheField name="[Measures].[Average of Age 2]" caption="Average of Age 2" numFmtId="0" hierarchy="65" level="32767"/>
    <cacheField name="[Measures].[Count of Gender]" caption="Count of Gender" numFmtId="0" hierarchy="60" level="32767"/>
    <cacheField name="[All_Staffs 1].[Country].[Country]" caption="Country" numFmtId="0" hierarchy="18" level="1">
      <sharedItems containsSemiMixedTypes="0" containsNonDate="0" containsString="0"/>
    </cacheField>
  </cacheFields>
  <cacheHierarchies count="70">
    <cacheHierarchy uniqueName="[All_Staffs].[Name]" caption="Name" attribute="1" defaultMemberUniqueName="[All_Staffs].[Name].[All]" allUniqueName="[All_Staffs].[Name].[All]" dimensionUniqueName="[All_Staffs]" displayFolder="" count="0" memberValueDatatype="130" unbalanced="0"/>
    <cacheHierarchy uniqueName="[All_Staffs].[Gender]" caption="Gender" attribute="1" defaultMemberUniqueName="[All_Staffs].[Gender].[All]" allUniqueName="[All_Staffs].[Gender].[All]" dimensionUniqueName="[All_Staffs]" displayFolder="" count="0" memberValueDatatype="130" unbalanced="0"/>
    <cacheHierarchy uniqueName="[All_Staffs].[Department]" caption="Department" attribute="1" defaultMemberUniqueName="[All_Staffs].[Department].[All]" allUniqueName="[All_Staffs].[Department].[All]" dimensionUniqueName="[All_Staffs]" displayFolder="" count="0" memberValueDatatype="130" unbalanced="0"/>
    <cacheHierarchy uniqueName="[All_Staffs].[Age]" caption="Age" attribute="1" defaultMemberUniqueName="[All_Staffs].[Age].[All]" allUniqueName="[All_Staffs].[Age].[All]" dimensionUniqueName="[All_Staffs]" displayFolder="" count="0" memberValueDatatype="20" unbalanced="0"/>
    <cacheHierarchy uniqueName="[All_Staffs].[Date Joined]" caption="Date Joined" attribute="1" time="1" defaultMemberUniqueName="[All_Staffs].[Date Joined].[All]" allUniqueName="[All_Staffs].[Date Joined].[All]" dimensionUniqueName="[All_Staffs]" displayFolder="" count="0" memberValueDatatype="7" unbalanced="0"/>
    <cacheHierarchy uniqueName="[All_Staffs].[Salary]" caption="Salary" attribute="1" defaultMemberUniqueName="[All_Staffs].[Salary].[All]" allUniqueName="[All_Staffs].[Salary].[All]" dimensionUniqueName="[All_Staffs]" displayFolder="" count="0" memberValueDatatype="5" unbalanced="0"/>
    <cacheHierarchy uniqueName="[All_Staffs].[Rating]" caption="Rating" attribute="1" defaultMemberUniqueName="[All_Staffs].[Rating].[All]" allUniqueName="[All_Staffs].[Rating].[All]" dimensionUniqueName="[All_Staffs]" displayFolder="" count="0" memberValueDatatype="130" unbalanced="0"/>
    <cacheHierarchy uniqueName="[All_Staffs].[Country]" caption="Country" attribute="1" defaultMemberUniqueName="[All_Staffs].[Country].[All]" allUniqueName="[All_Staffs].[Country].[All]" dimensionUniqueName="[All_Staffs]" displayFolder="" count="0" memberValueDatatype="130" unbalanced="0"/>
    <cacheHierarchy uniqueName="[All_Staffs].[Date Joined (Year)]" caption="Date Joined (Year)" attribute="1" defaultMemberUniqueName="[All_Staffs].[Date Joined (Year)].[All]" allUniqueName="[All_Staffs].[Date Joined (Year)].[All]" dimensionUniqueName="[All_Staffs]" displayFolder="" count="0" memberValueDatatype="130" unbalanced="0"/>
    <cacheHierarchy uniqueName="[All_Staffs].[Date Joined (Quarter)]" caption="Date Joined (Quarter)" attribute="1" defaultMemberUniqueName="[All_Staffs].[Date Joined (Quarter)].[All]" allUniqueName="[All_Staffs].[Date Joined (Quarter)].[All]" dimensionUniqueName="[All_Staffs]" displayFolder="" count="0" memberValueDatatype="130" unbalanced="0"/>
    <cacheHierarchy uniqueName="[All_Staffs].[Date Joined (Month)]" caption="Date Joined (Month)" attribute="1" defaultMemberUniqueName="[All_Staffs].[Date Joined (Month)].[All]" allUniqueName="[All_Staffs].[Date Joined (Month)].[All]" dimensionUniqueName="[All_Staffs]" displayFolder="" count="0" memberValueDatatype="130" unbalanced="0"/>
    <cacheHierarchy uniqueName="[All_Staffs 1].[Name]" caption="Name" attribute="1" defaultMemberUniqueName="[All_Staffs 1].[Name].[All]" allUniqueName="[All_Staffs 1].[Name].[All]" dimensionUniqueName="[All_Staffs 1]" displayFolder="" count="0" memberValueDatatype="130" unbalanced="0"/>
    <cacheHierarchy uniqueName="[All_Staffs 1].[Gender]" caption="Gender" attribute="1" defaultMemberUniqueName="[All_Staffs 1].[Gender].[All]" allUniqueName="[All_Staffs 1].[Gender].[All]" dimensionUniqueName="[All_Staffs 1]" displayFolder="" count="2" memberValueDatatype="130" unbalanced="0">
      <fieldsUsage count="2">
        <fieldUsage x="-1"/>
        <fieldUsage x="0"/>
      </fieldsUsage>
    </cacheHierarchy>
    <cacheHierarchy uniqueName="[All_Staffs 1].[Department]" caption="Department" attribute="1" defaultMemberUniqueName="[All_Staffs 1].[Department].[All]" allUniqueName="[All_Staffs 1].[Department].[All]" dimensionUniqueName="[All_Staffs 1]" displayFolder="" count="2" memberValueDatatype="130" unbalanced="0"/>
    <cacheHierarchy uniqueName="[All_Staffs 1].[Age]" caption="Age" attribute="1" defaultMemberUniqueName="[All_Staffs 1].[Age].[All]" allUniqueName="[All_Staffs 1].[Age].[All]" dimensionUniqueName="[All_Staffs 1]" displayFolder="" count="0" memberValueDatatype="20" unbalanced="0"/>
    <cacheHierarchy uniqueName="[All_Staffs 1].[Date Joined]" caption="Date Joined" attribute="1" time="1" defaultMemberUniqueName="[All_Staffs 1].[Date Joined].[All]" allUniqueName="[All_Staffs 1].[Date Joined].[All]" dimensionUniqueName="[All_Staffs 1]" displayFolder="" count="0" memberValueDatatype="7" unbalanced="0"/>
    <cacheHierarchy uniqueName="[All_Staffs 1].[Salary]" caption="Salary" attribute="1" defaultMemberUniqueName="[All_Staffs 1].[Salary].[All]" allUniqueName="[All_Staffs 1].[Salary].[All]" dimensionUniqueName="[All_Staffs 1]" displayFolder="" count="0" memberValueDatatype="20" unbalanced="0"/>
    <cacheHierarchy uniqueName="[All_Staffs 1].[Rating]" caption="Rating" attribute="1" defaultMemberUniqueName="[All_Staffs 1].[Rating].[All]" allUniqueName="[All_Staffs 1].[Rating].[All]" dimensionUniqueName="[All_Staffs 1]" displayFolder="" count="2" memberValueDatatype="130" unbalanced="0"/>
    <cacheHierarchy uniqueName="[All_Staffs 1].[Country]" caption="Country" attribute="1" defaultMemberUniqueName="[All_Staffs 1].[Country].[All]" allUniqueName="[All_Staffs 1].[Country].[All]" dimensionUniqueName="[All_Staffs 1]" displayFolder="" count="2" memberValueDatatype="130" unbalanced="0">
      <fieldsUsage count="2">
        <fieldUsage x="-1"/>
        <fieldUsage x="6"/>
      </fieldsUsage>
    </cacheHierarchy>
    <cacheHierarchy uniqueName="[All_Staffs 1].[Date Joined (Year) 2]" caption="Date Joined (Year) 2" attribute="1" defaultMemberUniqueName="[All_Staffs 1].[Date Joined (Year) 2].[All]" allUniqueName="[All_Staffs 1].[Date Joined (Year) 2].[All]" dimensionUniqueName="[All_Staffs 1]" displayFolder="" count="0" memberValueDatatype="130" unbalanced="0"/>
    <cacheHierarchy uniqueName="[All_Staffs 1].[Date Joined (Quarter) 2]" caption="Date Joined (Quarter) 2" attribute="1" defaultMemberUniqueName="[All_Staffs 1].[Date Joined (Quarter) 2].[All]" allUniqueName="[All_Staffs 1].[Date Joined (Quarter) 2].[All]" dimensionUniqueName="[All_Staffs 1]" displayFolder="" count="0" memberValueDatatype="130" unbalanced="0"/>
    <cacheHierarchy uniqueName="[All_Staffs 1].[Date Joined (Month Index) 2]" caption="Date Joined (Month Index) 2" attribute="1" defaultMemberUniqueName="[All_Staffs 1].[Date Joined (Month Index) 2].[All]" allUniqueName="[All_Staffs 1].[Date Joined (Month Index) 2].[All]" dimensionUniqueName="[All_Staffs 1]" displayFolder="" count="0" memberValueDatatype="20" unbalanced="0"/>
    <cacheHierarchy uniqueName="[All_Staffs 1].[Date Joined (Month) 2]" caption="Date Joined (Month) 2" attribute="1" defaultMemberUniqueName="[All_Staffs 1].[Date Joined (Month) 2].[All]" allUniqueName="[All_Staffs 1].[Date Joined (Month) 2].[All]" dimensionUniqueName="[All_Staffs 1]" displayFolder="" count="0" memberValueDatatype="130" unbalanced="0"/>
    <cacheHierarchy uniqueName="[All_Staffs 1].[Tenure]" caption="Tenure" attribute="1" defaultMemberUniqueName="[All_Staffs 1].[Tenure].[All]" allUniqueName="[All_Staffs 1].[Tenure].[All]" dimensionUniqueName="[All_Staffs 1]" displayFolder="" count="0" memberValueDatatype="5" unbalanced="0"/>
    <cacheHierarchy uniqueName="[All_Staffs 1].[Annual Bonus]" caption="Annual Bonus" attribute="1" defaultMemberUniqueName="[All_Staffs 1].[Annual Bonus].[All]" allUniqueName="[All_Staffs 1].[Annual Bonus].[All]" dimensionUniqueName="[All_Staffs 1]" displayFolder="" count="0" memberValueDatatype="5" unbalanced="0"/>
    <cacheHierarchy uniqueName="[All_Staffs 1].[Bonus per Salary]" caption="Bonus per Salary" attribute="1" defaultMemberUniqueName="[All_Staffs 1].[Bonus per Salary].[All]" allUniqueName="[All_Staffs 1].[Bonus per Salary].[All]" dimensionUniqueName="[All_Staffs 1]" displayFolder="" count="0" memberValueDatatype="5" unbalanced="0"/>
    <cacheHierarchy uniqueName="[All_Staffs 1].[Date Joined (Year)]" caption="Date Joined (Year)" attribute="1" defaultMemberUniqueName="[All_Staffs 1].[Date Joined (Year)].[All]" allUniqueName="[All_Staffs 1].[Date Joined (Year)].[All]" dimensionUniqueName="[All_Staffs 1]" displayFolder="" count="0" memberValueDatatype="130" unbalanced="0"/>
    <cacheHierarchy uniqueName="[All_Staffs 1].[Date Joined (Quarter)]" caption="Date Joined (Quarter)" attribute="1" defaultMemberUniqueName="[All_Staffs 1].[Date Joined (Quarter)].[All]" allUniqueName="[All_Staffs 1].[Date Joined (Quarter)].[All]" dimensionUniqueName="[All_Staffs 1]" displayFolder="" count="0" memberValueDatatype="130" unbalanced="0"/>
    <cacheHierarchy uniqueName="[All_Staffs 1].[Date Joined (Month)]" caption="Date Joined (Month)" attribute="1" defaultMemberUniqueName="[All_Staffs 1].[Date Joined (Month)].[All]" allUniqueName="[All_Staffs 1].[Date Joined (Month)].[All]" dimensionUniqueName="[All_Staffs 1]" displayFolder="" count="0" memberValueDatatype="130" unbalanced="0"/>
    <cacheHierarchy uniqueName="[other_staffs].[Name]" caption="Name" attribute="1" defaultMemberUniqueName="[other_staffs].[Name].[All]" allUniqueName="[other_staffs].[Name].[All]" dimensionUniqueName="[other_staffs]" displayFolder="" count="0" memberValueDatatype="130" unbalanced="0"/>
    <cacheHierarchy uniqueName="[other_staffs].[Gender]" caption="Gender" attribute="1" defaultMemberUniqueName="[other_staffs].[Gender].[All]" allUniqueName="[other_staffs].[Gender].[All]" dimensionUniqueName="[other_staffs]" displayFolder="" count="0" memberValueDatatype="130" unbalanced="0"/>
    <cacheHierarchy uniqueName="[other_staffs].[Age]" caption="Age" attribute="1" defaultMemberUniqueName="[other_staffs].[Age].[All]" allUniqueName="[other_staffs].[Age].[All]" dimensionUniqueName="[other_staffs]" displayFolder="" count="0" memberValueDatatype="20" unbalanced="0"/>
    <cacheHierarchy uniqueName="[other_staffs].[Rating]" caption="Rating" attribute="1" defaultMemberUniqueName="[other_staffs].[Rating].[All]" allUniqueName="[other_staffs].[Rating].[All]" dimensionUniqueName="[other_staffs]" displayFolder="" count="0" memberValueDatatype="130" unbalanced="0"/>
    <cacheHierarchy uniqueName="[other_staffs].[Date Joined]" caption="Date Joined" attribute="1" time="1" defaultMemberUniqueName="[other_staffs].[Date Joined].[All]" allUniqueName="[other_staffs].[Date Joined].[All]" dimensionUniqueName="[other_staffs]" displayFolder="" count="0" memberValueDatatype="7" unbalanced="0"/>
    <cacheHierarchy uniqueName="[other_staffs].[Department]" caption="Department" attribute="1" defaultMemberUniqueName="[other_staffs].[Department].[All]" allUniqueName="[other_staffs].[Department].[All]" dimensionUniqueName="[other_staffs]" displayFolder="" count="0" memberValueDatatype="130" unbalanced="0"/>
    <cacheHierarchy uniqueName="[other_staffs].[Salary]" caption="Salary" attribute="1" defaultMemberUniqueName="[other_staffs].[Salary].[All]" allUniqueName="[other_staffs].[Salary].[All]" dimensionUniqueName="[other_staffs]" displayFolder="" count="0" memberValueDatatype="5" unbalanced="0"/>
    <cacheHierarchy uniqueName="[other_staffs].[Country]" caption="Country" attribute="1" defaultMemberUniqueName="[other_staffs].[Country].[All]" allUniqueName="[other_staffs].[Country].[All]" dimensionUniqueName="[other_staffs]" displayFolder="" count="0" memberValueDatatype="130" unbalanced="0"/>
    <cacheHierarchy uniqueName="[usa_staffs].[Name]" caption="Name" attribute="1" defaultMemberUniqueName="[usa_staffs].[Name].[All]" allUniqueName="[usa_staffs].[Name].[All]" dimensionUniqueName="[usa_staffs]" displayFolder="" count="0" memberValueDatatype="130" unbalanced="0"/>
    <cacheHierarchy uniqueName="[usa_staffs].[Gender]" caption="Gender" attribute="1" defaultMemberUniqueName="[usa_staffs].[Gender].[All]" allUniqueName="[usa_staffs].[Gender].[All]" dimensionUniqueName="[usa_staffs]" displayFolder="" count="0" memberValueDatatype="130" unbalanced="0"/>
    <cacheHierarchy uniqueName="[usa_staffs].[Department]" caption="Department" attribute="1" defaultMemberUniqueName="[usa_staffs].[Department].[All]" allUniqueName="[usa_staffs].[Department].[All]" dimensionUniqueName="[usa_staffs]" displayFolder="" count="0" memberValueDatatype="130" unbalanced="0"/>
    <cacheHierarchy uniqueName="[usa_staffs].[Age]" caption="Age" attribute="1" defaultMemberUniqueName="[usa_staffs].[Age].[All]" allUniqueName="[usa_staffs].[Age].[All]" dimensionUniqueName="[usa_staffs]" displayFolder="" count="0" memberValueDatatype="20" unbalanced="0"/>
    <cacheHierarchy uniqueName="[usa_staffs].[Date Joined]" caption="Date Joined" attribute="1" time="1" defaultMemberUniqueName="[usa_staffs].[Date Joined].[All]" allUniqueName="[usa_staffs].[Date Joined].[All]" dimensionUniqueName="[usa_staffs]" displayFolder="" count="0" memberValueDatatype="7" unbalanced="0"/>
    <cacheHierarchy uniqueName="[usa_staffs].[Salary]" caption="Salary" attribute="1" defaultMemberUniqueName="[usa_staffs].[Salary].[All]" allUniqueName="[usa_staffs].[Salary].[All]" dimensionUniqueName="[usa_staffs]" displayFolder="" count="0" memberValueDatatype="5" unbalanced="0"/>
    <cacheHierarchy uniqueName="[usa_staffs].[Rating]" caption="Rating" attribute="1" defaultMemberUniqueName="[usa_staffs].[Rating].[All]" allUniqueName="[usa_staffs].[Rating].[All]" dimensionUniqueName="[usa_staffs]" displayFolder="" count="0" memberValueDatatype="130" unbalanced="0"/>
    <cacheHierarchy uniqueName="[usa_staffs].[Country]" caption="Country" attribute="1" defaultMemberUniqueName="[usa_staffs].[Country].[All]" allUniqueName="[usa_staffs].[Country].[All]" dimensionUniqueName="[usa_staffs]" displayFolder="" count="0" memberValueDatatype="130" unbalanced="0"/>
    <cacheHierarchy uniqueName="[All_Staffs].[Date Joined (Month Index)]" caption="Date Joined (Month Index)" attribute="1" defaultMemberUniqueName="[All_Staffs].[Date Joined (Month Index)].[All]" allUniqueName="[All_Staffs].[Date Joined (Month Index)].[All]" dimensionUniqueName="[All_Staffs]" displayFolder="" count="0" memberValueDatatype="20" unbalanced="0" hidden="1"/>
    <cacheHierarchy uniqueName="[All_Staffs 1].[Date Joined (Month Index)]" caption="Date Joined (Month Index)" attribute="1" defaultMemberUniqueName="[All_Staffs 1].[Date Joined (Month Index)].[All]" allUniqueName="[All_Staffs 1].[Date Joined (Month Index)].[All]" dimensionUniqueName="[All_Staffs 1]" displayFolder="" count="0" memberValueDatatype="20" unbalanced="0" hidden="1"/>
    <cacheHierarchy uniqueName="[Measures].[__XL_Count usa_staffs]" caption="__XL_Count usa_staffs" measure="1" displayFolder="" measureGroup="usa_staffs" count="0" hidden="1"/>
    <cacheHierarchy uniqueName="[Measures].[__XL_Count other_staffs]" caption="__XL_Count other_staffs" measure="1" displayFolder="" measureGroup="other_staffs" count="0" hidden="1"/>
    <cacheHierarchy uniqueName="[Measures].[__XL_Count All_Staffs]" caption="__XL_Count All_Staffs" measure="1" displayFolder="" measureGroup="All_Staffs" count="0" hidden="1"/>
    <cacheHierarchy uniqueName="[Measures].[__XL_Count All_Staffs 1]" caption="__XL_Count All_Staffs 1" measure="1" displayFolder="" measureGroup="All_Staffs 1" count="0" hidden="1"/>
    <cacheHierarchy uniqueName="[Measures].[__No measures defined]" caption="__No measures defined" measure="1" displayFolder="" count="0" hidden="1"/>
    <cacheHierarchy uniqueName="[Measures].[Sum of Salary]" caption="Sum of Salary" measure="1" displayFolder="" measureGroup="All_Staffs"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All_Staffs" count="0" hidden="1">
      <extLst>
        <ext xmlns:x15="http://schemas.microsoft.com/office/spreadsheetml/2010/11/main" uri="{B97F6D7D-B522-45F9-BDA1-12C45D357490}">
          <x15:cacheHierarchy aggregatedColumn="5"/>
        </ext>
      </extLst>
    </cacheHierarchy>
    <cacheHierarchy uniqueName="[Measures].[Count of Age]" caption="Count of Age" measure="1" displayFolder="" measureGroup="All_Staffs"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All_Staffs"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All_Staffs" count="0" hidden="1">
      <extLst>
        <ext xmlns:x15="http://schemas.microsoft.com/office/spreadsheetml/2010/11/main" uri="{B97F6D7D-B522-45F9-BDA1-12C45D357490}">
          <x15:cacheHierarchy aggregatedColumn="3"/>
        </ext>
      </extLst>
    </cacheHierarchy>
    <cacheHierarchy uniqueName="[Measures].[Sum of Tenure]" caption="Sum of Tenure" measure="1" displayFolder="" measureGroup="All_Staffs 1" count="0" hidden="1">
      <extLst>
        <ext xmlns:x15="http://schemas.microsoft.com/office/spreadsheetml/2010/11/main" uri="{B97F6D7D-B522-45F9-BDA1-12C45D357490}">
          <x15:cacheHierarchy aggregatedColumn="23"/>
        </ext>
      </extLst>
    </cacheHierarchy>
    <cacheHierarchy uniqueName="[Measures].[Average of Tenure]" caption="Average of Tenure" measure="1" displayFolder="" measureGroup="All_Staffs 1" count="0" oneField="1" hidden="1">
      <fieldsUsage count="1">
        <fieldUsage x="3"/>
      </fieldsUsage>
      <extLst>
        <ext xmlns:x15="http://schemas.microsoft.com/office/spreadsheetml/2010/11/main" uri="{B97F6D7D-B522-45F9-BDA1-12C45D357490}">
          <x15:cacheHierarchy aggregatedColumn="23"/>
        </ext>
      </extLst>
    </cacheHierarchy>
    <cacheHierarchy uniqueName="[Measures].[Count of Name]" caption="Count of Name" measure="1" displayFolder="" measureGroup="All_Staffs 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All_Staffs 1" count="0" oneField="1" hidden="1">
      <fieldsUsage count="1">
        <fieldUsage x="5"/>
      </fieldsUsage>
      <extLst>
        <ext xmlns:x15="http://schemas.microsoft.com/office/spreadsheetml/2010/11/main" uri="{B97F6D7D-B522-45F9-BDA1-12C45D357490}">
          <x15:cacheHierarchy aggregatedColumn="12"/>
        </ext>
      </extLst>
    </cacheHierarchy>
    <cacheHierarchy uniqueName="[Measures].[Sum of Age 2]" caption="Sum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Rating]" caption="Count of Rating" measure="1" displayFolder="" measureGroup="All_Staffs 1" count="0" hidden="1">
      <extLst>
        <ext xmlns:x15="http://schemas.microsoft.com/office/spreadsheetml/2010/11/main" uri="{B97F6D7D-B522-45F9-BDA1-12C45D357490}">
          <x15:cacheHierarchy aggregatedColumn="17"/>
        </ext>
      </extLst>
    </cacheHierarchy>
    <cacheHierarchy uniqueName="[Measures].[Sum of Salary 2]" caption="Sum of Salary 2" measure="1" displayFolder="" measureGroup="All_Staffs 1" count="0" oneField="1" hidden="1">
      <fieldsUsage count="1">
        <fieldUsage x="1"/>
      </fieldsUsage>
      <extLst>
        <ext xmlns:x15="http://schemas.microsoft.com/office/spreadsheetml/2010/11/main" uri="{B97F6D7D-B522-45F9-BDA1-12C45D357490}">
          <x15:cacheHierarchy aggregatedColumn="16"/>
        </ext>
      </extLst>
    </cacheHierarchy>
    <cacheHierarchy uniqueName="[Measures].[Average of Salary 2]" caption="Average of Salary 2" measure="1" displayFolder="" measureGroup="All_Staffs 1" count="0" oneField="1" hidden="1">
      <fieldsUsage count="1">
        <fieldUsage x="2"/>
      </fieldsUsage>
      <extLst>
        <ext xmlns:x15="http://schemas.microsoft.com/office/spreadsheetml/2010/11/main" uri="{B97F6D7D-B522-45F9-BDA1-12C45D357490}">
          <x15:cacheHierarchy aggregatedColumn="16"/>
        </ext>
      </extLst>
    </cacheHierarchy>
    <cacheHierarchy uniqueName="[Measures].[Average of Age 2]" caption="Average of Age 2" measure="1" displayFolder="" measureGroup="All_Staffs 1" count="0" oneField="1" hidden="1">
      <fieldsUsage count="1">
        <fieldUsage x="4"/>
      </fieldsUsage>
      <extLst>
        <ext xmlns:x15="http://schemas.microsoft.com/office/spreadsheetml/2010/11/main" uri="{B97F6D7D-B522-45F9-BDA1-12C45D357490}">
          <x15:cacheHierarchy aggregatedColumn="14"/>
        </ext>
      </extLst>
    </cacheHierarchy>
    <cacheHierarchy uniqueName="[Measures].[Count of Name 2]" caption="Count of Name 2" measure="1" displayFolder="" measureGroup="All_Staffs" count="0" hidden="1">
      <extLst>
        <ext xmlns:x15="http://schemas.microsoft.com/office/spreadsheetml/2010/11/main" uri="{B97F6D7D-B522-45F9-BDA1-12C45D357490}">
          <x15:cacheHierarchy aggregatedColumn="0"/>
        </ext>
      </extLst>
    </cacheHierarchy>
    <cacheHierarchy uniqueName="[Measures].[Sum of Bonus per Salary]" caption="Sum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Average of Bonus per Salary]" caption="Average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Count of Country]" caption="Count of Country" measure="1" displayFolder="" measureGroup="All_Staffs 1" count="0" hidden="1">
      <extLst>
        <ext xmlns:x15="http://schemas.microsoft.com/office/spreadsheetml/2010/11/main" uri="{B97F6D7D-B522-45F9-BDA1-12C45D357490}">
          <x15:cacheHierarchy aggregatedColumn="18"/>
        </ext>
      </extLst>
    </cacheHierarchy>
  </cacheHierarchies>
  <kpis count="0"/>
  <dimensions count="5">
    <dimension name="All_Staffs" uniqueName="[All_Staffs]" caption="All_Staffs"/>
    <dimension name="All_Staffs 1" uniqueName="[All_Staffs 1]" caption="All_Staffs 1"/>
    <dimension measure="1" name="Measures" uniqueName="[Measures]" caption="Measures"/>
    <dimension name="other_staffs" uniqueName="[other_staffs]" caption="other_staffs"/>
    <dimension name="usa_staffs" uniqueName="[usa_staffs]" caption="usa_staffs"/>
  </dimensions>
  <measureGroups count="4">
    <measureGroup name="All_Staffs" caption="All_Staffs"/>
    <measureGroup name="All_Staffs 1" caption="All_Staffs 1"/>
    <measureGroup name="other_staffs" caption="other_staffs"/>
    <measureGroup name="usa_staffs" caption="usa_staff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PC" refreshedDate="45651.083545138892" backgroundQuery="1" createdVersion="8" refreshedVersion="8" minRefreshableVersion="3" recordCount="0" supportSubquery="1" supportAdvancedDrill="1" xr:uid="{8E5461BD-9EF1-4B68-AF2B-58B940059933}">
  <cacheSource type="external" connectionId="5"/>
  <cacheFields count="3">
    <cacheField name="[All_Staffs 1].[Gender].[Gender]" caption="Gender" numFmtId="0" hierarchy="12" level="1">
      <sharedItems count="1">
        <s v="Others"/>
      </sharedItems>
    </cacheField>
    <cacheField name="[Measures].[Count of Gender]" caption="Count of Gender" numFmtId="0" hierarchy="60" level="32767"/>
    <cacheField name="[All_Staffs 1].[Country].[Country]" caption="Country" numFmtId="0" hierarchy="18" level="1">
      <sharedItems containsSemiMixedTypes="0" containsNonDate="0" containsString="0"/>
    </cacheField>
  </cacheFields>
  <cacheHierarchies count="70">
    <cacheHierarchy uniqueName="[All_Staffs].[Name]" caption="Name" attribute="1" defaultMemberUniqueName="[All_Staffs].[Name].[All]" allUniqueName="[All_Staffs].[Name].[All]" dimensionUniqueName="[All_Staffs]" displayFolder="" count="0" memberValueDatatype="130" unbalanced="0"/>
    <cacheHierarchy uniqueName="[All_Staffs].[Gender]" caption="Gender" attribute="1" defaultMemberUniqueName="[All_Staffs].[Gender].[All]" allUniqueName="[All_Staffs].[Gender].[All]" dimensionUniqueName="[All_Staffs]" displayFolder="" count="0" memberValueDatatype="130" unbalanced="0"/>
    <cacheHierarchy uniqueName="[All_Staffs].[Department]" caption="Department" attribute="1" defaultMemberUniqueName="[All_Staffs].[Department].[All]" allUniqueName="[All_Staffs].[Department].[All]" dimensionUniqueName="[All_Staffs]" displayFolder="" count="0" memberValueDatatype="130" unbalanced="0"/>
    <cacheHierarchy uniqueName="[All_Staffs].[Age]" caption="Age" attribute="1" defaultMemberUniqueName="[All_Staffs].[Age].[All]" allUniqueName="[All_Staffs].[Age].[All]" dimensionUniqueName="[All_Staffs]" displayFolder="" count="0" memberValueDatatype="20" unbalanced="0"/>
    <cacheHierarchy uniqueName="[All_Staffs].[Date Joined]" caption="Date Joined" attribute="1" time="1" defaultMemberUniqueName="[All_Staffs].[Date Joined].[All]" allUniqueName="[All_Staffs].[Date Joined].[All]" dimensionUniqueName="[All_Staffs]" displayFolder="" count="0" memberValueDatatype="7" unbalanced="0"/>
    <cacheHierarchy uniqueName="[All_Staffs].[Salary]" caption="Salary" attribute="1" defaultMemberUniqueName="[All_Staffs].[Salary].[All]" allUniqueName="[All_Staffs].[Salary].[All]" dimensionUniqueName="[All_Staffs]" displayFolder="" count="0" memberValueDatatype="5" unbalanced="0"/>
    <cacheHierarchy uniqueName="[All_Staffs].[Rating]" caption="Rating" attribute="1" defaultMemberUniqueName="[All_Staffs].[Rating].[All]" allUniqueName="[All_Staffs].[Rating].[All]" dimensionUniqueName="[All_Staffs]" displayFolder="" count="0" memberValueDatatype="130" unbalanced="0"/>
    <cacheHierarchy uniqueName="[All_Staffs].[Country]" caption="Country" attribute="1" defaultMemberUniqueName="[All_Staffs].[Country].[All]" allUniqueName="[All_Staffs].[Country].[All]" dimensionUniqueName="[All_Staffs]" displayFolder="" count="0" memberValueDatatype="130" unbalanced="0"/>
    <cacheHierarchy uniqueName="[All_Staffs].[Date Joined (Year)]" caption="Date Joined (Year)" attribute="1" defaultMemberUniqueName="[All_Staffs].[Date Joined (Year)].[All]" allUniqueName="[All_Staffs].[Date Joined (Year)].[All]" dimensionUniqueName="[All_Staffs]" displayFolder="" count="0" memberValueDatatype="130" unbalanced="0"/>
    <cacheHierarchy uniqueName="[All_Staffs].[Date Joined (Quarter)]" caption="Date Joined (Quarter)" attribute="1" defaultMemberUniqueName="[All_Staffs].[Date Joined (Quarter)].[All]" allUniqueName="[All_Staffs].[Date Joined (Quarter)].[All]" dimensionUniqueName="[All_Staffs]" displayFolder="" count="0" memberValueDatatype="130" unbalanced="0"/>
    <cacheHierarchy uniqueName="[All_Staffs].[Date Joined (Month)]" caption="Date Joined (Month)" attribute="1" defaultMemberUniqueName="[All_Staffs].[Date Joined (Month)].[All]" allUniqueName="[All_Staffs].[Date Joined (Month)].[All]" dimensionUniqueName="[All_Staffs]" displayFolder="" count="0" memberValueDatatype="130" unbalanced="0"/>
    <cacheHierarchy uniqueName="[All_Staffs 1].[Name]" caption="Name" attribute="1" defaultMemberUniqueName="[All_Staffs 1].[Name].[All]" allUniqueName="[All_Staffs 1].[Name].[All]" dimensionUniqueName="[All_Staffs 1]" displayFolder="" count="0" memberValueDatatype="130" unbalanced="0"/>
    <cacheHierarchy uniqueName="[All_Staffs 1].[Gender]" caption="Gender" attribute="1" defaultMemberUniqueName="[All_Staffs 1].[Gender].[All]" allUniqueName="[All_Staffs 1].[Gender].[All]" dimensionUniqueName="[All_Staffs 1]" displayFolder="" count="2" memberValueDatatype="130" unbalanced="0">
      <fieldsUsage count="2">
        <fieldUsage x="-1"/>
        <fieldUsage x="0"/>
      </fieldsUsage>
    </cacheHierarchy>
    <cacheHierarchy uniqueName="[All_Staffs 1].[Department]" caption="Department" attribute="1" defaultMemberUniqueName="[All_Staffs 1].[Department].[All]" allUniqueName="[All_Staffs 1].[Department].[All]" dimensionUniqueName="[All_Staffs 1]" displayFolder="" count="2" memberValueDatatype="130" unbalanced="0"/>
    <cacheHierarchy uniqueName="[All_Staffs 1].[Age]" caption="Age" attribute="1" defaultMemberUniqueName="[All_Staffs 1].[Age].[All]" allUniqueName="[All_Staffs 1].[Age].[All]" dimensionUniqueName="[All_Staffs 1]" displayFolder="" count="0" memberValueDatatype="20" unbalanced="0"/>
    <cacheHierarchy uniqueName="[All_Staffs 1].[Date Joined]" caption="Date Joined" attribute="1" time="1" defaultMemberUniqueName="[All_Staffs 1].[Date Joined].[All]" allUniqueName="[All_Staffs 1].[Date Joined].[All]" dimensionUniqueName="[All_Staffs 1]" displayFolder="" count="0" memberValueDatatype="7" unbalanced="0"/>
    <cacheHierarchy uniqueName="[All_Staffs 1].[Salary]" caption="Salary" attribute="1" defaultMemberUniqueName="[All_Staffs 1].[Salary].[All]" allUniqueName="[All_Staffs 1].[Salary].[All]" dimensionUniqueName="[All_Staffs 1]" displayFolder="" count="0" memberValueDatatype="20" unbalanced="0"/>
    <cacheHierarchy uniqueName="[All_Staffs 1].[Rating]" caption="Rating" attribute="1" defaultMemberUniqueName="[All_Staffs 1].[Rating].[All]" allUniqueName="[All_Staffs 1].[Rating].[All]" dimensionUniqueName="[All_Staffs 1]" displayFolder="" count="2" memberValueDatatype="130" unbalanced="0"/>
    <cacheHierarchy uniqueName="[All_Staffs 1].[Country]" caption="Country" attribute="1" defaultMemberUniqueName="[All_Staffs 1].[Country].[All]" allUniqueName="[All_Staffs 1].[Country].[All]" dimensionUniqueName="[All_Staffs 1]" displayFolder="" count="2" memberValueDatatype="130" unbalanced="0">
      <fieldsUsage count="2">
        <fieldUsage x="-1"/>
        <fieldUsage x="2"/>
      </fieldsUsage>
    </cacheHierarchy>
    <cacheHierarchy uniqueName="[All_Staffs 1].[Date Joined (Year) 2]" caption="Date Joined (Year) 2" attribute="1" defaultMemberUniqueName="[All_Staffs 1].[Date Joined (Year) 2].[All]" allUniqueName="[All_Staffs 1].[Date Joined (Year) 2].[All]" dimensionUniqueName="[All_Staffs 1]" displayFolder="" count="0" memberValueDatatype="130" unbalanced="0"/>
    <cacheHierarchy uniqueName="[All_Staffs 1].[Date Joined (Quarter) 2]" caption="Date Joined (Quarter) 2" attribute="1" defaultMemberUniqueName="[All_Staffs 1].[Date Joined (Quarter) 2].[All]" allUniqueName="[All_Staffs 1].[Date Joined (Quarter) 2].[All]" dimensionUniqueName="[All_Staffs 1]" displayFolder="" count="0" memberValueDatatype="130" unbalanced="0"/>
    <cacheHierarchy uniqueName="[All_Staffs 1].[Date Joined (Month Index) 2]" caption="Date Joined (Month Index) 2" attribute="1" defaultMemberUniqueName="[All_Staffs 1].[Date Joined (Month Index) 2].[All]" allUniqueName="[All_Staffs 1].[Date Joined (Month Index) 2].[All]" dimensionUniqueName="[All_Staffs 1]" displayFolder="" count="0" memberValueDatatype="20" unbalanced="0"/>
    <cacheHierarchy uniqueName="[All_Staffs 1].[Date Joined (Month) 2]" caption="Date Joined (Month) 2" attribute="1" defaultMemberUniqueName="[All_Staffs 1].[Date Joined (Month) 2].[All]" allUniqueName="[All_Staffs 1].[Date Joined (Month) 2].[All]" dimensionUniqueName="[All_Staffs 1]" displayFolder="" count="0" memberValueDatatype="130" unbalanced="0"/>
    <cacheHierarchy uniqueName="[All_Staffs 1].[Tenure]" caption="Tenure" attribute="1" defaultMemberUniqueName="[All_Staffs 1].[Tenure].[All]" allUniqueName="[All_Staffs 1].[Tenure].[All]" dimensionUniqueName="[All_Staffs 1]" displayFolder="" count="0" memberValueDatatype="5" unbalanced="0"/>
    <cacheHierarchy uniqueName="[All_Staffs 1].[Annual Bonus]" caption="Annual Bonus" attribute="1" defaultMemberUniqueName="[All_Staffs 1].[Annual Bonus].[All]" allUniqueName="[All_Staffs 1].[Annual Bonus].[All]" dimensionUniqueName="[All_Staffs 1]" displayFolder="" count="0" memberValueDatatype="5" unbalanced="0"/>
    <cacheHierarchy uniqueName="[All_Staffs 1].[Bonus per Salary]" caption="Bonus per Salary" attribute="1" defaultMemberUniqueName="[All_Staffs 1].[Bonus per Salary].[All]" allUniqueName="[All_Staffs 1].[Bonus per Salary].[All]" dimensionUniqueName="[All_Staffs 1]" displayFolder="" count="0" memberValueDatatype="5" unbalanced="0"/>
    <cacheHierarchy uniqueName="[All_Staffs 1].[Date Joined (Year)]" caption="Date Joined (Year)" attribute="1" defaultMemberUniqueName="[All_Staffs 1].[Date Joined (Year)].[All]" allUniqueName="[All_Staffs 1].[Date Joined (Year)].[All]" dimensionUniqueName="[All_Staffs 1]" displayFolder="" count="0" memberValueDatatype="130" unbalanced="0"/>
    <cacheHierarchy uniqueName="[All_Staffs 1].[Date Joined (Quarter)]" caption="Date Joined (Quarter)" attribute="1" defaultMemberUniqueName="[All_Staffs 1].[Date Joined (Quarter)].[All]" allUniqueName="[All_Staffs 1].[Date Joined (Quarter)].[All]" dimensionUniqueName="[All_Staffs 1]" displayFolder="" count="0" memberValueDatatype="130" unbalanced="0"/>
    <cacheHierarchy uniqueName="[All_Staffs 1].[Date Joined (Month)]" caption="Date Joined (Month)" attribute="1" defaultMemberUniqueName="[All_Staffs 1].[Date Joined (Month)].[All]" allUniqueName="[All_Staffs 1].[Date Joined (Month)].[All]" dimensionUniqueName="[All_Staffs 1]" displayFolder="" count="0" memberValueDatatype="130" unbalanced="0"/>
    <cacheHierarchy uniqueName="[other_staffs].[Name]" caption="Name" attribute="1" defaultMemberUniqueName="[other_staffs].[Name].[All]" allUniqueName="[other_staffs].[Name].[All]" dimensionUniqueName="[other_staffs]" displayFolder="" count="0" memberValueDatatype="130" unbalanced="0"/>
    <cacheHierarchy uniqueName="[other_staffs].[Gender]" caption="Gender" attribute="1" defaultMemberUniqueName="[other_staffs].[Gender].[All]" allUniqueName="[other_staffs].[Gender].[All]" dimensionUniqueName="[other_staffs]" displayFolder="" count="0" memberValueDatatype="130" unbalanced="0"/>
    <cacheHierarchy uniqueName="[other_staffs].[Age]" caption="Age" attribute="1" defaultMemberUniqueName="[other_staffs].[Age].[All]" allUniqueName="[other_staffs].[Age].[All]" dimensionUniqueName="[other_staffs]" displayFolder="" count="0" memberValueDatatype="20" unbalanced="0"/>
    <cacheHierarchy uniqueName="[other_staffs].[Rating]" caption="Rating" attribute="1" defaultMemberUniqueName="[other_staffs].[Rating].[All]" allUniqueName="[other_staffs].[Rating].[All]" dimensionUniqueName="[other_staffs]" displayFolder="" count="0" memberValueDatatype="130" unbalanced="0"/>
    <cacheHierarchy uniqueName="[other_staffs].[Date Joined]" caption="Date Joined" attribute="1" time="1" defaultMemberUniqueName="[other_staffs].[Date Joined].[All]" allUniqueName="[other_staffs].[Date Joined].[All]" dimensionUniqueName="[other_staffs]" displayFolder="" count="0" memberValueDatatype="7" unbalanced="0"/>
    <cacheHierarchy uniqueName="[other_staffs].[Department]" caption="Department" attribute="1" defaultMemberUniqueName="[other_staffs].[Department].[All]" allUniqueName="[other_staffs].[Department].[All]" dimensionUniqueName="[other_staffs]" displayFolder="" count="0" memberValueDatatype="130" unbalanced="0"/>
    <cacheHierarchy uniqueName="[other_staffs].[Salary]" caption="Salary" attribute="1" defaultMemberUniqueName="[other_staffs].[Salary].[All]" allUniqueName="[other_staffs].[Salary].[All]" dimensionUniqueName="[other_staffs]" displayFolder="" count="0" memberValueDatatype="5" unbalanced="0"/>
    <cacheHierarchy uniqueName="[other_staffs].[Country]" caption="Country" attribute="1" defaultMemberUniqueName="[other_staffs].[Country].[All]" allUniqueName="[other_staffs].[Country].[All]" dimensionUniqueName="[other_staffs]" displayFolder="" count="0" memberValueDatatype="130" unbalanced="0"/>
    <cacheHierarchy uniqueName="[usa_staffs].[Name]" caption="Name" attribute="1" defaultMemberUniqueName="[usa_staffs].[Name].[All]" allUniqueName="[usa_staffs].[Name].[All]" dimensionUniqueName="[usa_staffs]" displayFolder="" count="0" memberValueDatatype="130" unbalanced="0"/>
    <cacheHierarchy uniqueName="[usa_staffs].[Gender]" caption="Gender" attribute="1" defaultMemberUniqueName="[usa_staffs].[Gender].[All]" allUniqueName="[usa_staffs].[Gender].[All]" dimensionUniqueName="[usa_staffs]" displayFolder="" count="0" memberValueDatatype="130" unbalanced="0"/>
    <cacheHierarchy uniqueName="[usa_staffs].[Department]" caption="Department" attribute="1" defaultMemberUniqueName="[usa_staffs].[Department].[All]" allUniqueName="[usa_staffs].[Department].[All]" dimensionUniqueName="[usa_staffs]" displayFolder="" count="0" memberValueDatatype="130" unbalanced="0"/>
    <cacheHierarchy uniqueName="[usa_staffs].[Age]" caption="Age" attribute="1" defaultMemberUniqueName="[usa_staffs].[Age].[All]" allUniqueName="[usa_staffs].[Age].[All]" dimensionUniqueName="[usa_staffs]" displayFolder="" count="0" memberValueDatatype="20" unbalanced="0"/>
    <cacheHierarchy uniqueName="[usa_staffs].[Date Joined]" caption="Date Joined" attribute="1" time="1" defaultMemberUniqueName="[usa_staffs].[Date Joined].[All]" allUniqueName="[usa_staffs].[Date Joined].[All]" dimensionUniqueName="[usa_staffs]" displayFolder="" count="0" memberValueDatatype="7" unbalanced="0"/>
    <cacheHierarchy uniqueName="[usa_staffs].[Salary]" caption="Salary" attribute="1" defaultMemberUniqueName="[usa_staffs].[Salary].[All]" allUniqueName="[usa_staffs].[Salary].[All]" dimensionUniqueName="[usa_staffs]" displayFolder="" count="0" memberValueDatatype="5" unbalanced="0"/>
    <cacheHierarchy uniqueName="[usa_staffs].[Rating]" caption="Rating" attribute="1" defaultMemberUniqueName="[usa_staffs].[Rating].[All]" allUniqueName="[usa_staffs].[Rating].[All]" dimensionUniqueName="[usa_staffs]" displayFolder="" count="0" memberValueDatatype="130" unbalanced="0"/>
    <cacheHierarchy uniqueName="[usa_staffs].[Country]" caption="Country" attribute="1" defaultMemberUniqueName="[usa_staffs].[Country].[All]" allUniqueName="[usa_staffs].[Country].[All]" dimensionUniqueName="[usa_staffs]" displayFolder="" count="0" memberValueDatatype="130" unbalanced="0"/>
    <cacheHierarchy uniqueName="[All_Staffs].[Date Joined (Month Index)]" caption="Date Joined (Month Index)" attribute="1" defaultMemberUniqueName="[All_Staffs].[Date Joined (Month Index)].[All]" allUniqueName="[All_Staffs].[Date Joined (Month Index)].[All]" dimensionUniqueName="[All_Staffs]" displayFolder="" count="0" memberValueDatatype="20" unbalanced="0" hidden="1"/>
    <cacheHierarchy uniqueName="[All_Staffs 1].[Date Joined (Month Index)]" caption="Date Joined (Month Index)" attribute="1" defaultMemberUniqueName="[All_Staffs 1].[Date Joined (Month Index)].[All]" allUniqueName="[All_Staffs 1].[Date Joined (Month Index)].[All]" dimensionUniqueName="[All_Staffs 1]" displayFolder="" count="0" memberValueDatatype="20" unbalanced="0" hidden="1"/>
    <cacheHierarchy uniqueName="[Measures].[__XL_Count usa_staffs]" caption="__XL_Count usa_staffs" measure="1" displayFolder="" measureGroup="usa_staffs" count="0" hidden="1"/>
    <cacheHierarchy uniqueName="[Measures].[__XL_Count other_staffs]" caption="__XL_Count other_staffs" measure="1" displayFolder="" measureGroup="other_staffs" count="0" hidden="1"/>
    <cacheHierarchy uniqueName="[Measures].[__XL_Count All_Staffs]" caption="__XL_Count All_Staffs" measure="1" displayFolder="" measureGroup="All_Staffs" count="0" hidden="1"/>
    <cacheHierarchy uniqueName="[Measures].[__XL_Count All_Staffs 1]" caption="__XL_Count All_Staffs 1" measure="1" displayFolder="" measureGroup="All_Staffs 1" count="0" hidden="1"/>
    <cacheHierarchy uniqueName="[Measures].[__No measures defined]" caption="__No measures defined" measure="1" displayFolder="" count="0" hidden="1"/>
    <cacheHierarchy uniqueName="[Measures].[Sum of Salary]" caption="Sum of Salary" measure="1" displayFolder="" measureGroup="All_Staffs"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All_Staffs" count="0" hidden="1">
      <extLst>
        <ext xmlns:x15="http://schemas.microsoft.com/office/spreadsheetml/2010/11/main" uri="{B97F6D7D-B522-45F9-BDA1-12C45D357490}">
          <x15:cacheHierarchy aggregatedColumn="5"/>
        </ext>
      </extLst>
    </cacheHierarchy>
    <cacheHierarchy uniqueName="[Measures].[Count of Age]" caption="Count of Age" measure="1" displayFolder="" measureGroup="All_Staffs"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All_Staffs"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All_Staffs" count="0" hidden="1">
      <extLst>
        <ext xmlns:x15="http://schemas.microsoft.com/office/spreadsheetml/2010/11/main" uri="{B97F6D7D-B522-45F9-BDA1-12C45D357490}">
          <x15:cacheHierarchy aggregatedColumn="3"/>
        </ext>
      </extLst>
    </cacheHierarchy>
    <cacheHierarchy uniqueName="[Measures].[Sum of Tenure]" caption="Sum of Tenure" measure="1" displayFolder="" measureGroup="All_Staffs 1" count="0" hidden="1">
      <extLst>
        <ext xmlns:x15="http://schemas.microsoft.com/office/spreadsheetml/2010/11/main" uri="{B97F6D7D-B522-45F9-BDA1-12C45D357490}">
          <x15:cacheHierarchy aggregatedColumn="23"/>
        </ext>
      </extLst>
    </cacheHierarchy>
    <cacheHierarchy uniqueName="[Measures].[Average of Tenure]" caption="Average of Tenure" measure="1" displayFolder="" measureGroup="All_Staffs 1" count="0" hidden="1">
      <extLst>
        <ext xmlns:x15="http://schemas.microsoft.com/office/spreadsheetml/2010/11/main" uri="{B97F6D7D-B522-45F9-BDA1-12C45D357490}">
          <x15:cacheHierarchy aggregatedColumn="23"/>
        </ext>
      </extLst>
    </cacheHierarchy>
    <cacheHierarchy uniqueName="[Measures].[Count of Name]" caption="Count of Name" measure="1" displayFolder="" measureGroup="All_Staffs 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All_Staffs 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Age 2]" caption="Sum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Rating]" caption="Count of Rating" measure="1" displayFolder="" measureGroup="All_Staffs 1" count="0" hidden="1">
      <extLst>
        <ext xmlns:x15="http://schemas.microsoft.com/office/spreadsheetml/2010/11/main" uri="{B97F6D7D-B522-45F9-BDA1-12C45D357490}">
          <x15:cacheHierarchy aggregatedColumn="17"/>
        </ext>
      </extLst>
    </cacheHierarchy>
    <cacheHierarchy uniqueName="[Measures].[Sum of Salary 2]" caption="Sum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Salary 2]" caption="Average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Age 2]" caption="Average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Name 2]" caption="Count of Name 2" measure="1" displayFolder="" measureGroup="All_Staffs" count="0" hidden="1">
      <extLst>
        <ext xmlns:x15="http://schemas.microsoft.com/office/spreadsheetml/2010/11/main" uri="{B97F6D7D-B522-45F9-BDA1-12C45D357490}">
          <x15:cacheHierarchy aggregatedColumn="0"/>
        </ext>
      </extLst>
    </cacheHierarchy>
    <cacheHierarchy uniqueName="[Measures].[Sum of Bonus per Salary]" caption="Sum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Average of Bonus per Salary]" caption="Average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Count of Country]" caption="Count of Country" measure="1" displayFolder="" measureGroup="All_Staffs 1" count="0" hidden="1">
      <extLst>
        <ext xmlns:x15="http://schemas.microsoft.com/office/spreadsheetml/2010/11/main" uri="{B97F6D7D-B522-45F9-BDA1-12C45D357490}">
          <x15:cacheHierarchy aggregatedColumn="18"/>
        </ext>
      </extLst>
    </cacheHierarchy>
  </cacheHierarchies>
  <kpis count="0"/>
  <dimensions count="5">
    <dimension name="All_Staffs" uniqueName="[All_Staffs]" caption="All_Staffs"/>
    <dimension name="All_Staffs 1" uniqueName="[All_Staffs 1]" caption="All_Staffs 1"/>
    <dimension measure="1" name="Measures" uniqueName="[Measures]" caption="Measures"/>
    <dimension name="other_staffs" uniqueName="[other_staffs]" caption="other_staffs"/>
    <dimension name="usa_staffs" uniqueName="[usa_staffs]" caption="usa_staffs"/>
  </dimensions>
  <measureGroups count="4">
    <measureGroup name="All_Staffs" caption="All_Staffs"/>
    <measureGroup name="All_Staffs 1" caption="All_Staffs 1"/>
    <measureGroup name="other_staffs" caption="other_staffs"/>
    <measureGroup name="usa_staffs" caption="usa_staff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PC" refreshedDate="45651.083545717593" backgroundQuery="1" createdVersion="8" refreshedVersion="8" minRefreshableVersion="3" recordCount="0" supportSubquery="1" supportAdvancedDrill="1" xr:uid="{9D85B2BD-C026-4A26-823F-21A4FAB88323}">
  <cacheSource type="external" connectionId="5"/>
  <cacheFields count="3">
    <cacheField name="[All_Staffs 1].[Gender].[Gender]" caption="Gender" numFmtId="0" hierarchy="12" level="1">
      <sharedItems count="1">
        <s v="Male"/>
      </sharedItems>
    </cacheField>
    <cacheField name="[Measures].[Count of Gender]" caption="Count of Gender" numFmtId="0" hierarchy="60" level="32767"/>
    <cacheField name="[All_Staffs 1].[Country].[Country]" caption="Country" numFmtId="0" hierarchy="18" level="1">
      <sharedItems containsSemiMixedTypes="0" containsNonDate="0" containsString="0"/>
    </cacheField>
  </cacheFields>
  <cacheHierarchies count="70">
    <cacheHierarchy uniqueName="[All_Staffs].[Name]" caption="Name" attribute="1" defaultMemberUniqueName="[All_Staffs].[Name].[All]" allUniqueName="[All_Staffs].[Name].[All]" dimensionUniqueName="[All_Staffs]" displayFolder="" count="0" memberValueDatatype="130" unbalanced="0"/>
    <cacheHierarchy uniqueName="[All_Staffs].[Gender]" caption="Gender" attribute="1" defaultMemberUniqueName="[All_Staffs].[Gender].[All]" allUniqueName="[All_Staffs].[Gender].[All]" dimensionUniqueName="[All_Staffs]" displayFolder="" count="0" memberValueDatatype="130" unbalanced="0"/>
    <cacheHierarchy uniqueName="[All_Staffs].[Department]" caption="Department" attribute="1" defaultMemberUniqueName="[All_Staffs].[Department].[All]" allUniqueName="[All_Staffs].[Department].[All]" dimensionUniqueName="[All_Staffs]" displayFolder="" count="0" memberValueDatatype="130" unbalanced="0"/>
    <cacheHierarchy uniqueName="[All_Staffs].[Age]" caption="Age" attribute="1" defaultMemberUniqueName="[All_Staffs].[Age].[All]" allUniqueName="[All_Staffs].[Age].[All]" dimensionUniqueName="[All_Staffs]" displayFolder="" count="0" memberValueDatatype="20" unbalanced="0"/>
    <cacheHierarchy uniqueName="[All_Staffs].[Date Joined]" caption="Date Joined" attribute="1" time="1" defaultMemberUniqueName="[All_Staffs].[Date Joined].[All]" allUniqueName="[All_Staffs].[Date Joined].[All]" dimensionUniqueName="[All_Staffs]" displayFolder="" count="0" memberValueDatatype="7" unbalanced="0"/>
    <cacheHierarchy uniqueName="[All_Staffs].[Salary]" caption="Salary" attribute="1" defaultMemberUniqueName="[All_Staffs].[Salary].[All]" allUniqueName="[All_Staffs].[Salary].[All]" dimensionUniqueName="[All_Staffs]" displayFolder="" count="0" memberValueDatatype="5" unbalanced="0"/>
    <cacheHierarchy uniqueName="[All_Staffs].[Rating]" caption="Rating" attribute="1" defaultMemberUniqueName="[All_Staffs].[Rating].[All]" allUniqueName="[All_Staffs].[Rating].[All]" dimensionUniqueName="[All_Staffs]" displayFolder="" count="0" memberValueDatatype="130" unbalanced="0"/>
    <cacheHierarchy uniqueName="[All_Staffs].[Country]" caption="Country" attribute="1" defaultMemberUniqueName="[All_Staffs].[Country].[All]" allUniqueName="[All_Staffs].[Country].[All]" dimensionUniqueName="[All_Staffs]" displayFolder="" count="0" memberValueDatatype="130" unbalanced="0"/>
    <cacheHierarchy uniqueName="[All_Staffs].[Date Joined (Year)]" caption="Date Joined (Year)" attribute="1" defaultMemberUniqueName="[All_Staffs].[Date Joined (Year)].[All]" allUniqueName="[All_Staffs].[Date Joined (Year)].[All]" dimensionUniqueName="[All_Staffs]" displayFolder="" count="0" memberValueDatatype="130" unbalanced="0"/>
    <cacheHierarchy uniqueName="[All_Staffs].[Date Joined (Quarter)]" caption="Date Joined (Quarter)" attribute="1" defaultMemberUniqueName="[All_Staffs].[Date Joined (Quarter)].[All]" allUniqueName="[All_Staffs].[Date Joined (Quarter)].[All]" dimensionUniqueName="[All_Staffs]" displayFolder="" count="0" memberValueDatatype="130" unbalanced="0"/>
    <cacheHierarchy uniqueName="[All_Staffs].[Date Joined (Month)]" caption="Date Joined (Month)" attribute="1" defaultMemberUniqueName="[All_Staffs].[Date Joined (Month)].[All]" allUniqueName="[All_Staffs].[Date Joined (Month)].[All]" dimensionUniqueName="[All_Staffs]" displayFolder="" count="0" memberValueDatatype="130" unbalanced="0"/>
    <cacheHierarchy uniqueName="[All_Staffs 1].[Name]" caption="Name" attribute="1" defaultMemberUniqueName="[All_Staffs 1].[Name].[All]" allUniqueName="[All_Staffs 1].[Name].[All]" dimensionUniqueName="[All_Staffs 1]" displayFolder="" count="0" memberValueDatatype="130" unbalanced="0"/>
    <cacheHierarchy uniqueName="[All_Staffs 1].[Gender]" caption="Gender" attribute="1" defaultMemberUniqueName="[All_Staffs 1].[Gender].[All]" allUniqueName="[All_Staffs 1].[Gender].[All]" dimensionUniqueName="[All_Staffs 1]" displayFolder="" count="2" memberValueDatatype="130" unbalanced="0">
      <fieldsUsage count="2">
        <fieldUsage x="-1"/>
        <fieldUsage x="0"/>
      </fieldsUsage>
    </cacheHierarchy>
    <cacheHierarchy uniqueName="[All_Staffs 1].[Department]" caption="Department" attribute="1" defaultMemberUniqueName="[All_Staffs 1].[Department].[All]" allUniqueName="[All_Staffs 1].[Department].[All]" dimensionUniqueName="[All_Staffs 1]" displayFolder="" count="2" memberValueDatatype="130" unbalanced="0"/>
    <cacheHierarchy uniqueName="[All_Staffs 1].[Age]" caption="Age" attribute="1" defaultMemberUniqueName="[All_Staffs 1].[Age].[All]" allUniqueName="[All_Staffs 1].[Age].[All]" dimensionUniqueName="[All_Staffs 1]" displayFolder="" count="0" memberValueDatatype="20" unbalanced="0"/>
    <cacheHierarchy uniqueName="[All_Staffs 1].[Date Joined]" caption="Date Joined" attribute="1" time="1" defaultMemberUniqueName="[All_Staffs 1].[Date Joined].[All]" allUniqueName="[All_Staffs 1].[Date Joined].[All]" dimensionUniqueName="[All_Staffs 1]" displayFolder="" count="0" memberValueDatatype="7" unbalanced="0"/>
    <cacheHierarchy uniqueName="[All_Staffs 1].[Salary]" caption="Salary" attribute="1" defaultMemberUniqueName="[All_Staffs 1].[Salary].[All]" allUniqueName="[All_Staffs 1].[Salary].[All]" dimensionUniqueName="[All_Staffs 1]" displayFolder="" count="0" memberValueDatatype="20" unbalanced="0"/>
    <cacheHierarchy uniqueName="[All_Staffs 1].[Rating]" caption="Rating" attribute="1" defaultMemberUniqueName="[All_Staffs 1].[Rating].[All]" allUniqueName="[All_Staffs 1].[Rating].[All]" dimensionUniqueName="[All_Staffs 1]" displayFolder="" count="2" memberValueDatatype="130" unbalanced="0"/>
    <cacheHierarchy uniqueName="[All_Staffs 1].[Country]" caption="Country" attribute="1" defaultMemberUniqueName="[All_Staffs 1].[Country].[All]" allUniqueName="[All_Staffs 1].[Country].[All]" dimensionUniqueName="[All_Staffs 1]" displayFolder="" count="2" memberValueDatatype="130" unbalanced="0">
      <fieldsUsage count="2">
        <fieldUsage x="-1"/>
        <fieldUsage x="2"/>
      </fieldsUsage>
    </cacheHierarchy>
    <cacheHierarchy uniqueName="[All_Staffs 1].[Date Joined (Year) 2]" caption="Date Joined (Year) 2" attribute="1" defaultMemberUniqueName="[All_Staffs 1].[Date Joined (Year) 2].[All]" allUniqueName="[All_Staffs 1].[Date Joined (Year) 2].[All]" dimensionUniqueName="[All_Staffs 1]" displayFolder="" count="0" memberValueDatatype="130" unbalanced="0"/>
    <cacheHierarchy uniqueName="[All_Staffs 1].[Date Joined (Quarter) 2]" caption="Date Joined (Quarter) 2" attribute="1" defaultMemberUniqueName="[All_Staffs 1].[Date Joined (Quarter) 2].[All]" allUniqueName="[All_Staffs 1].[Date Joined (Quarter) 2].[All]" dimensionUniqueName="[All_Staffs 1]" displayFolder="" count="0" memberValueDatatype="130" unbalanced="0"/>
    <cacheHierarchy uniqueName="[All_Staffs 1].[Date Joined (Month Index) 2]" caption="Date Joined (Month Index) 2" attribute="1" defaultMemberUniqueName="[All_Staffs 1].[Date Joined (Month Index) 2].[All]" allUniqueName="[All_Staffs 1].[Date Joined (Month Index) 2].[All]" dimensionUniqueName="[All_Staffs 1]" displayFolder="" count="0" memberValueDatatype="20" unbalanced="0"/>
    <cacheHierarchy uniqueName="[All_Staffs 1].[Date Joined (Month) 2]" caption="Date Joined (Month) 2" attribute="1" defaultMemberUniqueName="[All_Staffs 1].[Date Joined (Month) 2].[All]" allUniqueName="[All_Staffs 1].[Date Joined (Month) 2].[All]" dimensionUniqueName="[All_Staffs 1]" displayFolder="" count="0" memberValueDatatype="130" unbalanced="0"/>
    <cacheHierarchy uniqueName="[All_Staffs 1].[Tenure]" caption="Tenure" attribute="1" defaultMemberUniqueName="[All_Staffs 1].[Tenure].[All]" allUniqueName="[All_Staffs 1].[Tenure].[All]" dimensionUniqueName="[All_Staffs 1]" displayFolder="" count="0" memberValueDatatype="5" unbalanced="0"/>
    <cacheHierarchy uniqueName="[All_Staffs 1].[Annual Bonus]" caption="Annual Bonus" attribute="1" defaultMemberUniqueName="[All_Staffs 1].[Annual Bonus].[All]" allUniqueName="[All_Staffs 1].[Annual Bonus].[All]" dimensionUniqueName="[All_Staffs 1]" displayFolder="" count="0" memberValueDatatype="5" unbalanced="0"/>
    <cacheHierarchy uniqueName="[All_Staffs 1].[Bonus per Salary]" caption="Bonus per Salary" attribute="1" defaultMemberUniqueName="[All_Staffs 1].[Bonus per Salary].[All]" allUniqueName="[All_Staffs 1].[Bonus per Salary].[All]" dimensionUniqueName="[All_Staffs 1]" displayFolder="" count="0" memberValueDatatype="5" unbalanced="0"/>
    <cacheHierarchy uniqueName="[All_Staffs 1].[Date Joined (Year)]" caption="Date Joined (Year)" attribute="1" defaultMemberUniqueName="[All_Staffs 1].[Date Joined (Year)].[All]" allUniqueName="[All_Staffs 1].[Date Joined (Year)].[All]" dimensionUniqueName="[All_Staffs 1]" displayFolder="" count="0" memberValueDatatype="130" unbalanced="0"/>
    <cacheHierarchy uniqueName="[All_Staffs 1].[Date Joined (Quarter)]" caption="Date Joined (Quarter)" attribute="1" defaultMemberUniqueName="[All_Staffs 1].[Date Joined (Quarter)].[All]" allUniqueName="[All_Staffs 1].[Date Joined (Quarter)].[All]" dimensionUniqueName="[All_Staffs 1]" displayFolder="" count="0" memberValueDatatype="130" unbalanced="0"/>
    <cacheHierarchy uniqueName="[All_Staffs 1].[Date Joined (Month)]" caption="Date Joined (Month)" attribute="1" defaultMemberUniqueName="[All_Staffs 1].[Date Joined (Month)].[All]" allUniqueName="[All_Staffs 1].[Date Joined (Month)].[All]" dimensionUniqueName="[All_Staffs 1]" displayFolder="" count="0" memberValueDatatype="130" unbalanced="0"/>
    <cacheHierarchy uniqueName="[other_staffs].[Name]" caption="Name" attribute="1" defaultMemberUniqueName="[other_staffs].[Name].[All]" allUniqueName="[other_staffs].[Name].[All]" dimensionUniqueName="[other_staffs]" displayFolder="" count="0" memberValueDatatype="130" unbalanced="0"/>
    <cacheHierarchy uniqueName="[other_staffs].[Gender]" caption="Gender" attribute="1" defaultMemberUniqueName="[other_staffs].[Gender].[All]" allUniqueName="[other_staffs].[Gender].[All]" dimensionUniqueName="[other_staffs]" displayFolder="" count="0" memberValueDatatype="130" unbalanced="0"/>
    <cacheHierarchy uniqueName="[other_staffs].[Age]" caption="Age" attribute="1" defaultMemberUniqueName="[other_staffs].[Age].[All]" allUniqueName="[other_staffs].[Age].[All]" dimensionUniqueName="[other_staffs]" displayFolder="" count="0" memberValueDatatype="20" unbalanced="0"/>
    <cacheHierarchy uniqueName="[other_staffs].[Rating]" caption="Rating" attribute="1" defaultMemberUniqueName="[other_staffs].[Rating].[All]" allUniqueName="[other_staffs].[Rating].[All]" dimensionUniqueName="[other_staffs]" displayFolder="" count="0" memberValueDatatype="130" unbalanced="0"/>
    <cacheHierarchy uniqueName="[other_staffs].[Date Joined]" caption="Date Joined" attribute="1" time="1" defaultMemberUniqueName="[other_staffs].[Date Joined].[All]" allUniqueName="[other_staffs].[Date Joined].[All]" dimensionUniqueName="[other_staffs]" displayFolder="" count="0" memberValueDatatype="7" unbalanced="0"/>
    <cacheHierarchy uniqueName="[other_staffs].[Department]" caption="Department" attribute="1" defaultMemberUniqueName="[other_staffs].[Department].[All]" allUniqueName="[other_staffs].[Department].[All]" dimensionUniqueName="[other_staffs]" displayFolder="" count="0" memberValueDatatype="130" unbalanced="0"/>
    <cacheHierarchy uniqueName="[other_staffs].[Salary]" caption="Salary" attribute="1" defaultMemberUniqueName="[other_staffs].[Salary].[All]" allUniqueName="[other_staffs].[Salary].[All]" dimensionUniqueName="[other_staffs]" displayFolder="" count="0" memberValueDatatype="5" unbalanced="0"/>
    <cacheHierarchy uniqueName="[other_staffs].[Country]" caption="Country" attribute="1" defaultMemberUniqueName="[other_staffs].[Country].[All]" allUniqueName="[other_staffs].[Country].[All]" dimensionUniqueName="[other_staffs]" displayFolder="" count="0" memberValueDatatype="130" unbalanced="0"/>
    <cacheHierarchy uniqueName="[usa_staffs].[Name]" caption="Name" attribute="1" defaultMemberUniqueName="[usa_staffs].[Name].[All]" allUniqueName="[usa_staffs].[Name].[All]" dimensionUniqueName="[usa_staffs]" displayFolder="" count="0" memberValueDatatype="130" unbalanced="0"/>
    <cacheHierarchy uniqueName="[usa_staffs].[Gender]" caption="Gender" attribute="1" defaultMemberUniqueName="[usa_staffs].[Gender].[All]" allUniqueName="[usa_staffs].[Gender].[All]" dimensionUniqueName="[usa_staffs]" displayFolder="" count="0" memberValueDatatype="130" unbalanced="0"/>
    <cacheHierarchy uniqueName="[usa_staffs].[Department]" caption="Department" attribute="1" defaultMemberUniqueName="[usa_staffs].[Department].[All]" allUniqueName="[usa_staffs].[Department].[All]" dimensionUniqueName="[usa_staffs]" displayFolder="" count="0" memberValueDatatype="130" unbalanced="0"/>
    <cacheHierarchy uniqueName="[usa_staffs].[Age]" caption="Age" attribute="1" defaultMemberUniqueName="[usa_staffs].[Age].[All]" allUniqueName="[usa_staffs].[Age].[All]" dimensionUniqueName="[usa_staffs]" displayFolder="" count="0" memberValueDatatype="20" unbalanced="0"/>
    <cacheHierarchy uniqueName="[usa_staffs].[Date Joined]" caption="Date Joined" attribute="1" time="1" defaultMemberUniqueName="[usa_staffs].[Date Joined].[All]" allUniqueName="[usa_staffs].[Date Joined].[All]" dimensionUniqueName="[usa_staffs]" displayFolder="" count="0" memberValueDatatype="7" unbalanced="0"/>
    <cacheHierarchy uniqueName="[usa_staffs].[Salary]" caption="Salary" attribute="1" defaultMemberUniqueName="[usa_staffs].[Salary].[All]" allUniqueName="[usa_staffs].[Salary].[All]" dimensionUniqueName="[usa_staffs]" displayFolder="" count="0" memberValueDatatype="5" unbalanced="0"/>
    <cacheHierarchy uniqueName="[usa_staffs].[Rating]" caption="Rating" attribute="1" defaultMemberUniqueName="[usa_staffs].[Rating].[All]" allUniqueName="[usa_staffs].[Rating].[All]" dimensionUniqueName="[usa_staffs]" displayFolder="" count="0" memberValueDatatype="130" unbalanced="0"/>
    <cacheHierarchy uniqueName="[usa_staffs].[Country]" caption="Country" attribute="1" defaultMemberUniqueName="[usa_staffs].[Country].[All]" allUniqueName="[usa_staffs].[Country].[All]" dimensionUniqueName="[usa_staffs]" displayFolder="" count="0" memberValueDatatype="130" unbalanced="0"/>
    <cacheHierarchy uniqueName="[All_Staffs].[Date Joined (Month Index)]" caption="Date Joined (Month Index)" attribute="1" defaultMemberUniqueName="[All_Staffs].[Date Joined (Month Index)].[All]" allUniqueName="[All_Staffs].[Date Joined (Month Index)].[All]" dimensionUniqueName="[All_Staffs]" displayFolder="" count="0" memberValueDatatype="20" unbalanced="0" hidden="1"/>
    <cacheHierarchy uniqueName="[All_Staffs 1].[Date Joined (Month Index)]" caption="Date Joined (Month Index)" attribute="1" defaultMemberUniqueName="[All_Staffs 1].[Date Joined (Month Index)].[All]" allUniqueName="[All_Staffs 1].[Date Joined (Month Index)].[All]" dimensionUniqueName="[All_Staffs 1]" displayFolder="" count="0" memberValueDatatype="20" unbalanced="0" hidden="1"/>
    <cacheHierarchy uniqueName="[Measures].[__XL_Count usa_staffs]" caption="__XL_Count usa_staffs" measure="1" displayFolder="" measureGroup="usa_staffs" count="0" hidden="1"/>
    <cacheHierarchy uniqueName="[Measures].[__XL_Count other_staffs]" caption="__XL_Count other_staffs" measure="1" displayFolder="" measureGroup="other_staffs" count="0" hidden="1"/>
    <cacheHierarchy uniqueName="[Measures].[__XL_Count All_Staffs]" caption="__XL_Count All_Staffs" measure="1" displayFolder="" measureGroup="All_Staffs" count="0" hidden="1"/>
    <cacheHierarchy uniqueName="[Measures].[__XL_Count All_Staffs 1]" caption="__XL_Count All_Staffs 1" measure="1" displayFolder="" measureGroup="All_Staffs 1" count="0" hidden="1"/>
    <cacheHierarchy uniqueName="[Measures].[__No measures defined]" caption="__No measures defined" measure="1" displayFolder="" count="0" hidden="1"/>
    <cacheHierarchy uniqueName="[Measures].[Sum of Salary]" caption="Sum of Salary" measure="1" displayFolder="" measureGroup="All_Staffs"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All_Staffs" count="0" hidden="1">
      <extLst>
        <ext xmlns:x15="http://schemas.microsoft.com/office/spreadsheetml/2010/11/main" uri="{B97F6D7D-B522-45F9-BDA1-12C45D357490}">
          <x15:cacheHierarchy aggregatedColumn="5"/>
        </ext>
      </extLst>
    </cacheHierarchy>
    <cacheHierarchy uniqueName="[Measures].[Count of Age]" caption="Count of Age" measure="1" displayFolder="" measureGroup="All_Staffs"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All_Staffs"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All_Staffs" count="0" hidden="1">
      <extLst>
        <ext xmlns:x15="http://schemas.microsoft.com/office/spreadsheetml/2010/11/main" uri="{B97F6D7D-B522-45F9-BDA1-12C45D357490}">
          <x15:cacheHierarchy aggregatedColumn="3"/>
        </ext>
      </extLst>
    </cacheHierarchy>
    <cacheHierarchy uniqueName="[Measures].[Sum of Tenure]" caption="Sum of Tenure" measure="1" displayFolder="" measureGroup="All_Staffs 1" count="0" hidden="1">
      <extLst>
        <ext xmlns:x15="http://schemas.microsoft.com/office/spreadsheetml/2010/11/main" uri="{B97F6D7D-B522-45F9-BDA1-12C45D357490}">
          <x15:cacheHierarchy aggregatedColumn="23"/>
        </ext>
      </extLst>
    </cacheHierarchy>
    <cacheHierarchy uniqueName="[Measures].[Average of Tenure]" caption="Average of Tenure" measure="1" displayFolder="" measureGroup="All_Staffs 1" count="0" hidden="1">
      <extLst>
        <ext xmlns:x15="http://schemas.microsoft.com/office/spreadsheetml/2010/11/main" uri="{B97F6D7D-B522-45F9-BDA1-12C45D357490}">
          <x15:cacheHierarchy aggregatedColumn="23"/>
        </ext>
      </extLst>
    </cacheHierarchy>
    <cacheHierarchy uniqueName="[Measures].[Count of Name]" caption="Count of Name" measure="1" displayFolder="" measureGroup="All_Staffs 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All_Staffs 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Age 2]" caption="Sum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Rating]" caption="Count of Rating" measure="1" displayFolder="" measureGroup="All_Staffs 1" count="0" hidden="1">
      <extLst>
        <ext xmlns:x15="http://schemas.microsoft.com/office/spreadsheetml/2010/11/main" uri="{B97F6D7D-B522-45F9-BDA1-12C45D357490}">
          <x15:cacheHierarchy aggregatedColumn="17"/>
        </ext>
      </extLst>
    </cacheHierarchy>
    <cacheHierarchy uniqueName="[Measures].[Sum of Salary 2]" caption="Sum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Salary 2]" caption="Average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Age 2]" caption="Average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Name 2]" caption="Count of Name 2" measure="1" displayFolder="" measureGroup="All_Staffs" count="0" hidden="1">
      <extLst>
        <ext xmlns:x15="http://schemas.microsoft.com/office/spreadsheetml/2010/11/main" uri="{B97F6D7D-B522-45F9-BDA1-12C45D357490}">
          <x15:cacheHierarchy aggregatedColumn="0"/>
        </ext>
      </extLst>
    </cacheHierarchy>
    <cacheHierarchy uniqueName="[Measures].[Sum of Bonus per Salary]" caption="Sum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Average of Bonus per Salary]" caption="Average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Count of Country]" caption="Count of Country" measure="1" displayFolder="" measureGroup="All_Staffs 1" count="0" hidden="1">
      <extLst>
        <ext xmlns:x15="http://schemas.microsoft.com/office/spreadsheetml/2010/11/main" uri="{B97F6D7D-B522-45F9-BDA1-12C45D357490}">
          <x15:cacheHierarchy aggregatedColumn="18"/>
        </ext>
      </extLst>
    </cacheHierarchy>
  </cacheHierarchies>
  <kpis count="0"/>
  <dimensions count="5">
    <dimension name="All_Staffs" uniqueName="[All_Staffs]" caption="All_Staffs"/>
    <dimension name="All_Staffs 1" uniqueName="[All_Staffs 1]" caption="All_Staffs 1"/>
    <dimension measure="1" name="Measures" uniqueName="[Measures]" caption="Measures"/>
    <dimension name="other_staffs" uniqueName="[other_staffs]" caption="other_staffs"/>
    <dimension name="usa_staffs" uniqueName="[usa_staffs]" caption="usa_staffs"/>
  </dimensions>
  <measureGroups count="4">
    <measureGroup name="All_Staffs" caption="All_Staffs"/>
    <measureGroup name="All_Staffs 1" caption="All_Staffs 1"/>
    <measureGroup name="other_staffs" caption="other_staffs"/>
    <measureGroup name="usa_staffs" caption="usa_staff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PC" refreshedDate="45651.083546296293" backgroundQuery="1" createdVersion="8" refreshedVersion="8" minRefreshableVersion="3" recordCount="0" supportSubquery="1" supportAdvancedDrill="1" xr:uid="{372E3746-031B-49F5-B921-57AB2753A114}">
  <cacheSource type="external" connectionId="5"/>
  <cacheFields count="3">
    <cacheField name="[All_Staffs 1].[Gender].[Gender]" caption="Gender" numFmtId="0" hierarchy="12" level="1">
      <sharedItems count="1">
        <s v="Female"/>
      </sharedItems>
    </cacheField>
    <cacheField name="[Measures].[Count of Gender]" caption="Count of Gender" numFmtId="0" hierarchy="60" level="32767"/>
    <cacheField name="[All_Staffs 1].[Country].[Country]" caption="Country" numFmtId="0" hierarchy="18" level="1">
      <sharedItems containsSemiMixedTypes="0" containsNonDate="0" containsString="0"/>
    </cacheField>
  </cacheFields>
  <cacheHierarchies count="70">
    <cacheHierarchy uniqueName="[All_Staffs].[Name]" caption="Name" attribute="1" defaultMemberUniqueName="[All_Staffs].[Name].[All]" allUniqueName="[All_Staffs].[Name].[All]" dimensionUniqueName="[All_Staffs]" displayFolder="" count="0" memberValueDatatype="130" unbalanced="0"/>
    <cacheHierarchy uniqueName="[All_Staffs].[Gender]" caption="Gender" attribute="1" defaultMemberUniqueName="[All_Staffs].[Gender].[All]" allUniqueName="[All_Staffs].[Gender].[All]" dimensionUniqueName="[All_Staffs]" displayFolder="" count="0" memberValueDatatype="130" unbalanced="0"/>
    <cacheHierarchy uniqueName="[All_Staffs].[Department]" caption="Department" attribute="1" defaultMemberUniqueName="[All_Staffs].[Department].[All]" allUniqueName="[All_Staffs].[Department].[All]" dimensionUniqueName="[All_Staffs]" displayFolder="" count="0" memberValueDatatype="130" unbalanced="0"/>
    <cacheHierarchy uniqueName="[All_Staffs].[Age]" caption="Age" attribute="1" defaultMemberUniqueName="[All_Staffs].[Age].[All]" allUniqueName="[All_Staffs].[Age].[All]" dimensionUniqueName="[All_Staffs]" displayFolder="" count="0" memberValueDatatype="20" unbalanced="0"/>
    <cacheHierarchy uniqueName="[All_Staffs].[Date Joined]" caption="Date Joined" attribute="1" time="1" defaultMemberUniqueName="[All_Staffs].[Date Joined].[All]" allUniqueName="[All_Staffs].[Date Joined].[All]" dimensionUniqueName="[All_Staffs]" displayFolder="" count="0" memberValueDatatype="7" unbalanced="0"/>
    <cacheHierarchy uniqueName="[All_Staffs].[Salary]" caption="Salary" attribute="1" defaultMemberUniqueName="[All_Staffs].[Salary].[All]" allUniqueName="[All_Staffs].[Salary].[All]" dimensionUniqueName="[All_Staffs]" displayFolder="" count="0" memberValueDatatype="5" unbalanced="0"/>
    <cacheHierarchy uniqueName="[All_Staffs].[Rating]" caption="Rating" attribute="1" defaultMemberUniqueName="[All_Staffs].[Rating].[All]" allUniqueName="[All_Staffs].[Rating].[All]" dimensionUniqueName="[All_Staffs]" displayFolder="" count="0" memberValueDatatype="130" unbalanced="0"/>
    <cacheHierarchy uniqueName="[All_Staffs].[Country]" caption="Country" attribute="1" defaultMemberUniqueName="[All_Staffs].[Country].[All]" allUniqueName="[All_Staffs].[Country].[All]" dimensionUniqueName="[All_Staffs]" displayFolder="" count="0" memberValueDatatype="130" unbalanced="0"/>
    <cacheHierarchy uniqueName="[All_Staffs].[Date Joined (Year)]" caption="Date Joined (Year)" attribute="1" defaultMemberUniqueName="[All_Staffs].[Date Joined (Year)].[All]" allUniqueName="[All_Staffs].[Date Joined (Year)].[All]" dimensionUniqueName="[All_Staffs]" displayFolder="" count="0" memberValueDatatype="130" unbalanced="0"/>
    <cacheHierarchy uniqueName="[All_Staffs].[Date Joined (Quarter)]" caption="Date Joined (Quarter)" attribute="1" defaultMemberUniqueName="[All_Staffs].[Date Joined (Quarter)].[All]" allUniqueName="[All_Staffs].[Date Joined (Quarter)].[All]" dimensionUniqueName="[All_Staffs]" displayFolder="" count="0" memberValueDatatype="130" unbalanced="0"/>
    <cacheHierarchy uniqueName="[All_Staffs].[Date Joined (Month)]" caption="Date Joined (Month)" attribute="1" defaultMemberUniqueName="[All_Staffs].[Date Joined (Month)].[All]" allUniqueName="[All_Staffs].[Date Joined (Month)].[All]" dimensionUniqueName="[All_Staffs]" displayFolder="" count="0" memberValueDatatype="130" unbalanced="0"/>
    <cacheHierarchy uniqueName="[All_Staffs 1].[Name]" caption="Name" attribute="1" defaultMemberUniqueName="[All_Staffs 1].[Name].[All]" allUniqueName="[All_Staffs 1].[Name].[All]" dimensionUniqueName="[All_Staffs 1]" displayFolder="" count="0" memberValueDatatype="130" unbalanced="0"/>
    <cacheHierarchy uniqueName="[All_Staffs 1].[Gender]" caption="Gender" attribute="1" defaultMemberUniqueName="[All_Staffs 1].[Gender].[All]" allUniqueName="[All_Staffs 1].[Gender].[All]" dimensionUniqueName="[All_Staffs 1]" displayFolder="" count="2" memberValueDatatype="130" unbalanced="0">
      <fieldsUsage count="2">
        <fieldUsage x="-1"/>
        <fieldUsage x="0"/>
      </fieldsUsage>
    </cacheHierarchy>
    <cacheHierarchy uniqueName="[All_Staffs 1].[Department]" caption="Department" attribute="1" defaultMemberUniqueName="[All_Staffs 1].[Department].[All]" allUniqueName="[All_Staffs 1].[Department].[All]" dimensionUniqueName="[All_Staffs 1]" displayFolder="" count="2" memberValueDatatype="130" unbalanced="0"/>
    <cacheHierarchy uniqueName="[All_Staffs 1].[Age]" caption="Age" attribute="1" defaultMemberUniqueName="[All_Staffs 1].[Age].[All]" allUniqueName="[All_Staffs 1].[Age].[All]" dimensionUniqueName="[All_Staffs 1]" displayFolder="" count="0" memberValueDatatype="20" unbalanced="0"/>
    <cacheHierarchy uniqueName="[All_Staffs 1].[Date Joined]" caption="Date Joined" attribute="1" time="1" defaultMemberUniqueName="[All_Staffs 1].[Date Joined].[All]" allUniqueName="[All_Staffs 1].[Date Joined].[All]" dimensionUniqueName="[All_Staffs 1]" displayFolder="" count="0" memberValueDatatype="7" unbalanced="0"/>
    <cacheHierarchy uniqueName="[All_Staffs 1].[Salary]" caption="Salary" attribute="1" defaultMemberUniqueName="[All_Staffs 1].[Salary].[All]" allUniqueName="[All_Staffs 1].[Salary].[All]" dimensionUniqueName="[All_Staffs 1]" displayFolder="" count="0" memberValueDatatype="20" unbalanced="0"/>
    <cacheHierarchy uniqueName="[All_Staffs 1].[Rating]" caption="Rating" attribute="1" defaultMemberUniqueName="[All_Staffs 1].[Rating].[All]" allUniqueName="[All_Staffs 1].[Rating].[All]" dimensionUniqueName="[All_Staffs 1]" displayFolder="" count="2" memberValueDatatype="130" unbalanced="0"/>
    <cacheHierarchy uniqueName="[All_Staffs 1].[Country]" caption="Country" attribute="1" defaultMemberUniqueName="[All_Staffs 1].[Country].[All]" allUniqueName="[All_Staffs 1].[Country].[All]" dimensionUniqueName="[All_Staffs 1]" displayFolder="" count="2" memberValueDatatype="130" unbalanced="0">
      <fieldsUsage count="2">
        <fieldUsage x="-1"/>
        <fieldUsage x="2"/>
      </fieldsUsage>
    </cacheHierarchy>
    <cacheHierarchy uniqueName="[All_Staffs 1].[Date Joined (Year) 2]" caption="Date Joined (Year) 2" attribute="1" defaultMemberUniqueName="[All_Staffs 1].[Date Joined (Year) 2].[All]" allUniqueName="[All_Staffs 1].[Date Joined (Year) 2].[All]" dimensionUniqueName="[All_Staffs 1]" displayFolder="" count="0" memberValueDatatype="130" unbalanced="0"/>
    <cacheHierarchy uniqueName="[All_Staffs 1].[Date Joined (Quarter) 2]" caption="Date Joined (Quarter) 2" attribute="1" defaultMemberUniqueName="[All_Staffs 1].[Date Joined (Quarter) 2].[All]" allUniqueName="[All_Staffs 1].[Date Joined (Quarter) 2].[All]" dimensionUniqueName="[All_Staffs 1]" displayFolder="" count="0" memberValueDatatype="130" unbalanced="0"/>
    <cacheHierarchy uniqueName="[All_Staffs 1].[Date Joined (Month Index) 2]" caption="Date Joined (Month Index) 2" attribute="1" defaultMemberUniqueName="[All_Staffs 1].[Date Joined (Month Index) 2].[All]" allUniqueName="[All_Staffs 1].[Date Joined (Month Index) 2].[All]" dimensionUniqueName="[All_Staffs 1]" displayFolder="" count="0" memberValueDatatype="20" unbalanced="0"/>
    <cacheHierarchy uniqueName="[All_Staffs 1].[Date Joined (Month) 2]" caption="Date Joined (Month) 2" attribute="1" defaultMemberUniqueName="[All_Staffs 1].[Date Joined (Month) 2].[All]" allUniqueName="[All_Staffs 1].[Date Joined (Month) 2].[All]" dimensionUniqueName="[All_Staffs 1]" displayFolder="" count="0" memberValueDatatype="130" unbalanced="0"/>
    <cacheHierarchy uniqueName="[All_Staffs 1].[Tenure]" caption="Tenure" attribute="1" defaultMemberUniqueName="[All_Staffs 1].[Tenure].[All]" allUniqueName="[All_Staffs 1].[Tenure].[All]" dimensionUniqueName="[All_Staffs 1]" displayFolder="" count="0" memberValueDatatype="5" unbalanced="0"/>
    <cacheHierarchy uniqueName="[All_Staffs 1].[Annual Bonus]" caption="Annual Bonus" attribute="1" defaultMemberUniqueName="[All_Staffs 1].[Annual Bonus].[All]" allUniqueName="[All_Staffs 1].[Annual Bonus].[All]" dimensionUniqueName="[All_Staffs 1]" displayFolder="" count="0" memberValueDatatype="5" unbalanced="0"/>
    <cacheHierarchy uniqueName="[All_Staffs 1].[Bonus per Salary]" caption="Bonus per Salary" attribute="1" defaultMemberUniqueName="[All_Staffs 1].[Bonus per Salary].[All]" allUniqueName="[All_Staffs 1].[Bonus per Salary].[All]" dimensionUniqueName="[All_Staffs 1]" displayFolder="" count="0" memberValueDatatype="5" unbalanced="0"/>
    <cacheHierarchy uniqueName="[All_Staffs 1].[Date Joined (Year)]" caption="Date Joined (Year)" attribute="1" defaultMemberUniqueName="[All_Staffs 1].[Date Joined (Year)].[All]" allUniqueName="[All_Staffs 1].[Date Joined (Year)].[All]" dimensionUniqueName="[All_Staffs 1]" displayFolder="" count="0" memberValueDatatype="130" unbalanced="0"/>
    <cacheHierarchy uniqueName="[All_Staffs 1].[Date Joined (Quarter)]" caption="Date Joined (Quarter)" attribute="1" defaultMemberUniqueName="[All_Staffs 1].[Date Joined (Quarter)].[All]" allUniqueName="[All_Staffs 1].[Date Joined (Quarter)].[All]" dimensionUniqueName="[All_Staffs 1]" displayFolder="" count="0" memberValueDatatype="130" unbalanced="0"/>
    <cacheHierarchy uniqueName="[All_Staffs 1].[Date Joined (Month)]" caption="Date Joined (Month)" attribute="1" defaultMemberUniqueName="[All_Staffs 1].[Date Joined (Month)].[All]" allUniqueName="[All_Staffs 1].[Date Joined (Month)].[All]" dimensionUniqueName="[All_Staffs 1]" displayFolder="" count="0" memberValueDatatype="130" unbalanced="0"/>
    <cacheHierarchy uniqueName="[other_staffs].[Name]" caption="Name" attribute="1" defaultMemberUniqueName="[other_staffs].[Name].[All]" allUniqueName="[other_staffs].[Name].[All]" dimensionUniqueName="[other_staffs]" displayFolder="" count="0" memberValueDatatype="130" unbalanced="0"/>
    <cacheHierarchy uniqueName="[other_staffs].[Gender]" caption="Gender" attribute="1" defaultMemberUniqueName="[other_staffs].[Gender].[All]" allUniqueName="[other_staffs].[Gender].[All]" dimensionUniqueName="[other_staffs]" displayFolder="" count="0" memberValueDatatype="130" unbalanced="0"/>
    <cacheHierarchy uniqueName="[other_staffs].[Age]" caption="Age" attribute="1" defaultMemberUniqueName="[other_staffs].[Age].[All]" allUniqueName="[other_staffs].[Age].[All]" dimensionUniqueName="[other_staffs]" displayFolder="" count="0" memberValueDatatype="20" unbalanced="0"/>
    <cacheHierarchy uniqueName="[other_staffs].[Rating]" caption="Rating" attribute="1" defaultMemberUniqueName="[other_staffs].[Rating].[All]" allUniqueName="[other_staffs].[Rating].[All]" dimensionUniqueName="[other_staffs]" displayFolder="" count="0" memberValueDatatype="130" unbalanced="0"/>
    <cacheHierarchy uniqueName="[other_staffs].[Date Joined]" caption="Date Joined" attribute="1" time="1" defaultMemberUniqueName="[other_staffs].[Date Joined].[All]" allUniqueName="[other_staffs].[Date Joined].[All]" dimensionUniqueName="[other_staffs]" displayFolder="" count="0" memberValueDatatype="7" unbalanced="0"/>
    <cacheHierarchy uniqueName="[other_staffs].[Department]" caption="Department" attribute="1" defaultMemberUniqueName="[other_staffs].[Department].[All]" allUniqueName="[other_staffs].[Department].[All]" dimensionUniqueName="[other_staffs]" displayFolder="" count="0" memberValueDatatype="130" unbalanced="0"/>
    <cacheHierarchy uniqueName="[other_staffs].[Salary]" caption="Salary" attribute="1" defaultMemberUniqueName="[other_staffs].[Salary].[All]" allUniqueName="[other_staffs].[Salary].[All]" dimensionUniqueName="[other_staffs]" displayFolder="" count="0" memberValueDatatype="5" unbalanced="0"/>
    <cacheHierarchy uniqueName="[other_staffs].[Country]" caption="Country" attribute="1" defaultMemberUniqueName="[other_staffs].[Country].[All]" allUniqueName="[other_staffs].[Country].[All]" dimensionUniqueName="[other_staffs]" displayFolder="" count="0" memberValueDatatype="130" unbalanced="0"/>
    <cacheHierarchy uniqueName="[usa_staffs].[Name]" caption="Name" attribute="1" defaultMemberUniqueName="[usa_staffs].[Name].[All]" allUniqueName="[usa_staffs].[Name].[All]" dimensionUniqueName="[usa_staffs]" displayFolder="" count="0" memberValueDatatype="130" unbalanced="0"/>
    <cacheHierarchy uniqueName="[usa_staffs].[Gender]" caption="Gender" attribute="1" defaultMemberUniqueName="[usa_staffs].[Gender].[All]" allUniqueName="[usa_staffs].[Gender].[All]" dimensionUniqueName="[usa_staffs]" displayFolder="" count="0" memberValueDatatype="130" unbalanced="0"/>
    <cacheHierarchy uniqueName="[usa_staffs].[Department]" caption="Department" attribute="1" defaultMemberUniqueName="[usa_staffs].[Department].[All]" allUniqueName="[usa_staffs].[Department].[All]" dimensionUniqueName="[usa_staffs]" displayFolder="" count="0" memberValueDatatype="130" unbalanced="0"/>
    <cacheHierarchy uniqueName="[usa_staffs].[Age]" caption="Age" attribute="1" defaultMemberUniqueName="[usa_staffs].[Age].[All]" allUniqueName="[usa_staffs].[Age].[All]" dimensionUniqueName="[usa_staffs]" displayFolder="" count="0" memberValueDatatype="20" unbalanced="0"/>
    <cacheHierarchy uniqueName="[usa_staffs].[Date Joined]" caption="Date Joined" attribute="1" time="1" defaultMemberUniqueName="[usa_staffs].[Date Joined].[All]" allUniqueName="[usa_staffs].[Date Joined].[All]" dimensionUniqueName="[usa_staffs]" displayFolder="" count="0" memberValueDatatype="7" unbalanced="0"/>
    <cacheHierarchy uniqueName="[usa_staffs].[Salary]" caption="Salary" attribute="1" defaultMemberUniqueName="[usa_staffs].[Salary].[All]" allUniqueName="[usa_staffs].[Salary].[All]" dimensionUniqueName="[usa_staffs]" displayFolder="" count="0" memberValueDatatype="5" unbalanced="0"/>
    <cacheHierarchy uniqueName="[usa_staffs].[Rating]" caption="Rating" attribute="1" defaultMemberUniqueName="[usa_staffs].[Rating].[All]" allUniqueName="[usa_staffs].[Rating].[All]" dimensionUniqueName="[usa_staffs]" displayFolder="" count="0" memberValueDatatype="130" unbalanced="0"/>
    <cacheHierarchy uniqueName="[usa_staffs].[Country]" caption="Country" attribute="1" defaultMemberUniqueName="[usa_staffs].[Country].[All]" allUniqueName="[usa_staffs].[Country].[All]" dimensionUniqueName="[usa_staffs]" displayFolder="" count="0" memberValueDatatype="130" unbalanced="0"/>
    <cacheHierarchy uniqueName="[All_Staffs].[Date Joined (Month Index)]" caption="Date Joined (Month Index)" attribute="1" defaultMemberUniqueName="[All_Staffs].[Date Joined (Month Index)].[All]" allUniqueName="[All_Staffs].[Date Joined (Month Index)].[All]" dimensionUniqueName="[All_Staffs]" displayFolder="" count="0" memberValueDatatype="20" unbalanced="0" hidden="1"/>
    <cacheHierarchy uniqueName="[All_Staffs 1].[Date Joined (Month Index)]" caption="Date Joined (Month Index)" attribute="1" defaultMemberUniqueName="[All_Staffs 1].[Date Joined (Month Index)].[All]" allUniqueName="[All_Staffs 1].[Date Joined (Month Index)].[All]" dimensionUniqueName="[All_Staffs 1]" displayFolder="" count="0" memberValueDatatype="20" unbalanced="0" hidden="1"/>
    <cacheHierarchy uniqueName="[Measures].[__XL_Count usa_staffs]" caption="__XL_Count usa_staffs" measure="1" displayFolder="" measureGroup="usa_staffs" count="0" hidden="1"/>
    <cacheHierarchy uniqueName="[Measures].[__XL_Count other_staffs]" caption="__XL_Count other_staffs" measure="1" displayFolder="" measureGroup="other_staffs" count="0" hidden="1"/>
    <cacheHierarchy uniqueName="[Measures].[__XL_Count All_Staffs]" caption="__XL_Count All_Staffs" measure="1" displayFolder="" measureGroup="All_Staffs" count="0" hidden="1"/>
    <cacheHierarchy uniqueName="[Measures].[__XL_Count All_Staffs 1]" caption="__XL_Count All_Staffs 1" measure="1" displayFolder="" measureGroup="All_Staffs 1" count="0" hidden="1"/>
    <cacheHierarchy uniqueName="[Measures].[__No measures defined]" caption="__No measures defined" measure="1" displayFolder="" count="0" hidden="1"/>
    <cacheHierarchy uniqueName="[Measures].[Sum of Salary]" caption="Sum of Salary" measure="1" displayFolder="" measureGroup="All_Staffs"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All_Staffs" count="0" hidden="1">
      <extLst>
        <ext xmlns:x15="http://schemas.microsoft.com/office/spreadsheetml/2010/11/main" uri="{B97F6D7D-B522-45F9-BDA1-12C45D357490}">
          <x15:cacheHierarchy aggregatedColumn="5"/>
        </ext>
      </extLst>
    </cacheHierarchy>
    <cacheHierarchy uniqueName="[Measures].[Count of Age]" caption="Count of Age" measure="1" displayFolder="" measureGroup="All_Staffs"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All_Staffs"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All_Staffs" count="0" hidden="1">
      <extLst>
        <ext xmlns:x15="http://schemas.microsoft.com/office/spreadsheetml/2010/11/main" uri="{B97F6D7D-B522-45F9-BDA1-12C45D357490}">
          <x15:cacheHierarchy aggregatedColumn="3"/>
        </ext>
      </extLst>
    </cacheHierarchy>
    <cacheHierarchy uniqueName="[Measures].[Sum of Tenure]" caption="Sum of Tenure" measure="1" displayFolder="" measureGroup="All_Staffs 1" count="0" hidden="1">
      <extLst>
        <ext xmlns:x15="http://schemas.microsoft.com/office/spreadsheetml/2010/11/main" uri="{B97F6D7D-B522-45F9-BDA1-12C45D357490}">
          <x15:cacheHierarchy aggregatedColumn="23"/>
        </ext>
      </extLst>
    </cacheHierarchy>
    <cacheHierarchy uniqueName="[Measures].[Average of Tenure]" caption="Average of Tenure" measure="1" displayFolder="" measureGroup="All_Staffs 1" count="0" hidden="1">
      <extLst>
        <ext xmlns:x15="http://schemas.microsoft.com/office/spreadsheetml/2010/11/main" uri="{B97F6D7D-B522-45F9-BDA1-12C45D357490}">
          <x15:cacheHierarchy aggregatedColumn="23"/>
        </ext>
      </extLst>
    </cacheHierarchy>
    <cacheHierarchy uniqueName="[Measures].[Count of Name]" caption="Count of Name" measure="1" displayFolder="" measureGroup="All_Staffs 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All_Staffs 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Age 2]" caption="Sum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Rating]" caption="Count of Rating" measure="1" displayFolder="" measureGroup="All_Staffs 1" count="0" hidden="1">
      <extLst>
        <ext xmlns:x15="http://schemas.microsoft.com/office/spreadsheetml/2010/11/main" uri="{B97F6D7D-B522-45F9-BDA1-12C45D357490}">
          <x15:cacheHierarchy aggregatedColumn="17"/>
        </ext>
      </extLst>
    </cacheHierarchy>
    <cacheHierarchy uniqueName="[Measures].[Sum of Salary 2]" caption="Sum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Salary 2]" caption="Average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Age 2]" caption="Average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Name 2]" caption="Count of Name 2" measure="1" displayFolder="" measureGroup="All_Staffs" count="0" hidden="1">
      <extLst>
        <ext xmlns:x15="http://schemas.microsoft.com/office/spreadsheetml/2010/11/main" uri="{B97F6D7D-B522-45F9-BDA1-12C45D357490}">
          <x15:cacheHierarchy aggregatedColumn="0"/>
        </ext>
      </extLst>
    </cacheHierarchy>
    <cacheHierarchy uniqueName="[Measures].[Sum of Bonus per Salary]" caption="Sum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Average of Bonus per Salary]" caption="Average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Count of Country]" caption="Count of Country" measure="1" displayFolder="" measureGroup="All_Staffs 1" count="0" hidden="1">
      <extLst>
        <ext xmlns:x15="http://schemas.microsoft.com/office/spreadsheetml/2010/11/main" uri="{B97F6D7D-B522-45F9-BDA1-12C45D357490}">
          <x15:cacheHierarchy aggregatedColumn="18"/>
        </ext>
      </extLst>
    </cacheHierarchy>
  </cacheHierarchies>
  <kpis count="0"/>
  <dimensions count="5">
    <dimension name="All_Staffs" uniqueName="[All_Staffs]" caption="All_Staffs"/>
    <dimension name="All_Staffs 1" uniqueName="[All_Staffs 1]" caption="All_Staffs 1"/>
    <dimension measure="1" name="Measures" uniqueName="[Measures]" caption="Measures"/>
    <dimension name="other_staffs" uniqueName="[other_staffs]" caption="other_staffs"/>
    <dimension name="usa_staffs" uniqueName="[usa_staffs]" caption="usa_staffs"/>
  </dimensions>
  <measureGroups count="4">
    <measureGroup name="All_Staffs" caption="All_Staffs"/>
    <measureGroup name="All_Staffs 1" caption="All_Staffs 1"/>
    <measureGroup name="other_staffs" caption="other_staffs"/>
    <measureGroup name="usa_staffs" caption="usa_staff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PC" refreshedDate="45651.083546412039" backgroundQuery="1" createdVersion="8" refreshedVersion="8" minRefreshableVersion="3" recordCount="0" supportSubquery="1" supportAdvancedDrill="1" xr:uid="{3DC1743F-022B-4C92-A41F-851EC8FF755B}">
  <cacheSource type="external" connectionId="5"/>
  <cacheFields count="2">
    <cacheField name="[Measures].[Average of Tenure]" caption="Average of Tenure" numFmtId="0" hierarchy="58" level="32767"/>
    <cacheField name="[All_Staffs 1].[Country].[Country]" caption="Country" numFmtId="0" hierarchy="18" level="1">
      <sharedItems containsSemiMixedTypes="0" containsNonDate="0" containsString="0"/>
    </cacheField>
  </cacheFields>
  <cacheHierarchies count="70">
    <cacheHierarchy uniqueName="[All_Staffs].[Name]" caption="Name" attribute="1" defaultMemberUniqueName="[All_Staffs].[Name].[All]" allUniqueName="[All_Staffs].[Name].[All]" dimensionUniqueName="[All_Staffs]" displayFolder="" count="0" memberValueDatatype="130" unbalanced="0"/>
    <cacheHierarchy uniqueName="[All_Staffs].[Gender]" caption="Gender" attribute="1" defaultMemberUniqueName="[All_Staffs].[Gender].[All]" allUniqueName="[All_Staffs].[Gender].[All]" dimensionUniqueName="[All_Staffs]" displayFolder="" count="0" memberValueDatatype="130" unbalanced="0"/>
    <cacheHierarchy uniqueName="[All_Staffs].[Department]" caption="Department" attribute="1" defaultMemberUniqueName="[All_Staffs].[Department].[All]" allUniqueName="[All_Staffs].[Department].[All]" dimensionUniqueName="[All_Staffs]" displayFolder="" count="0" memberValueDatatype="130" unbalanced="0"/>
    <cacheHierarchy uniqueName="[All_Staffs].[Age]" caption="Age" attribute="1" defaultMemberUniqueName="[All_Staffs].[Age].[All]" allUniqueName="[All_Staffs].[Age].[All]" dimensionUniqueName="[All_Staffs]" displayFolder="" count="0" memberValueDatatype="20" unbalanced="0"/>
    <cacheHierarchy uniqueName="[All_Staffs].[Date Joined]" caption="Date Joined" attribute="1" time="1" defaultMemberUniqueName="[All_Staffs].[Date Joined].[All]" allUniqueName="[All_Staffs].[Date Joined].[All]" dimensionUniqueName="[All_Staffs]" displayFolder="" count="0" memberValueDatatype="7" unbalanced="0"/>
    <cacheHierarchy uniqueName="[All_Staffs].[Salary]" caption="Salary" attribute="1" defaultMemberUniqueName="[All_Staffs].[Salary].[All]" allUniqueName="[All_Staffs].[Salary].[All]" dimensionUniqueName="[All_Staffs]" displayFolder="" count="0" memberValueDatatype="5" unbalanced="0"/>
    <cacheHierarchy uniqueName="[All_Staffs].[Rating]" caption="Rating" attribute="1" defaultMemberUniqueName="[All_Staffs].[Rating].[All]" allUniqueName="[All_Staffs].[Rating].[All]" dimensionUniqueName="[All_Staffs]" displayFolder="" count="0" memberValueDatatype="130" unbalanced="0"/>
    <cacheHierarchy uniqueName="[All_Staffs].[Country]" caption="Country" attribute="1" defaultMemberUniqueName="[All_Staffs].[Country].[All]" allUniqueName="[All_Staffs].[Country].[All]" dimensionUniqueName="[All_Staffs]" displayFolder="" count="0" memberValueDatatype="130" unbalanced="0"/>
    <cacheHierarchy uniqueName="[All_Staffs].[Date Joined (Year)]" caption="Date Joined (Year)" attribute="1" defaultMemberUniqueName="[All_Staffs].[Date Joined (Year)].[All]" allUniqueName="[All_Staffs].[Date Joined (Year)].[All]" dimensionUniqueName="[All_Staffs]" displayFolder="" count="0" memberValueDatatype="130" unbalanced="0"/>
    <cacheHierarchy uniqueName="[All_Staffs].[Date Joined (Quarter)]" caption="Date Joined (Quarter)" attribute="1" defaultMemberUniqueName="[All_Staffs].[Date Joined (Quarter)].[All]" allUniqueName="[All_Staffs].[Date Joined (Quarter)].[All]" dimensionUniqueName="[All_Staffs]" displayFolder="" count="0" memberValueDatatype="130" unbalanced="0"/>
    <cacheHierarchy uniqueName="[All_Staffs].[Date Joined (Month)]" caption="Date Joined (Month)" attribute="1" defaultMemberUniqueName="[All_Staffs].[Date Joined (Month)].[All]" allUniqueName="[All_Staffs].[Date Joined (Month)].[All]" dimensionUniqueName="[All_Staffs]" displayFolder="" count="0" memberValueDatatype="130" unbalanced="0"/>
    <cacheHierarchy uniqueName="[All_Staffs 1].[Name]" caption="Name" attribute="1" defaultMemberUniqueName="[All_Staffs 1].[Name].[All]" allUniqueName="[All_Staffs 1].[Name].[All]" dimensionUniqueName="[All_Staffs 1]" displayFolder="" count="0" memberValueDatatype="130" unbalanced="0"/>
    <cacheHierarchy uniqueName="[All_Staffs 1].[Gender]" caption="Gender" attribute="1" defaultMemberUniqueName="[All_Staffs 1].[Gender].[All]" allUniqueName="[All_Staffs 1].[Gender].[All]" dimensionUniqueName="[All_Staffs 1]" displayFolder="" count="0" memberValueDatatype="130" unbalanced="0"/>
    <cacheHierarchy uniqueName="[All_Staffs 1].[Department]" caption="Department" attribute="1" defaultMemberUniqueName="[All_Staffs 1].[Department].[All]" allUniqueName="[All_Staffs 1].[Department].[All]" dimensionUniqueName="[All_Staffs 1]" displayFolder="" count="2" memberValueDatatype="130" unbalanced="0"/>
    <cacheHierarchy uniqueName="[All_Staffs 1].[Age]" caption="Age" attribute="1" defaultMemberUniqueName="[All_Staffs 1].[Age].[All]" allUniqueName="[All_Staffs 1].[Age].[All]" dimensionUniqueName="[All_Staffs 1]" displayFolder="" count="0" memberValueDatatype="20" unbalanced="0"/>
    <cacheHierarchy uniqueName="[All_Staffs 1].[Date Joined]" caption="Date Joined" attribute="1" time="1" defaultMemberUniqueName="[All_Staffs 1].[Date Joined].[All]" allUniqueName="[All_Staffs 1].[Date Joined].[All]" dimensionUniqueName="[All_Staffs 1]" displayFolder="" count="0" memberValueDatatype="7" unbalanced="0"/>
    <cacheHierarchy uniqueName="[All_Staffs 1].[Salary]" caption="Salary" attribute="1" defaultMemberUniqueName="[All_Staffs 1].[Salary].[All]" allUniqueName="[All_Staffs 1].[Salary].[All]" dimensionUniqueName="[All_Staffs 1]" displayFolder="" count="0" memberValueDatatype="20" unbalanced="0"/>
    <cacheHierarchy uniqueName="[All_Staffs 1].[Rating]" caption="Rating" attribute="1" defaultMemberUniqueName="[All_Staffs 1].[Rating].[All]" allUniqueName="[All_Staffs 1].[Rating].[All]" dimensionUniqueName="[All_Staffs 1]" displayFolder="" count="2" memberValueDatatype="130" unbalanced="0"/>
    <cacheHierarchy uniqueName="[All_Staffs 1].[Country]" caption="Country" attribute="1" defaultMemberUniqueName="[All_Staffs 1].[Country].[All]" allUniqueName="[All_Staffs 1].[Country].[All]" dimensionUniqueName="[All_Staffs 1]" displayFolder="" count="2" memberValueDatatype="130" unbalanced="0">
      <fieldsUsage count="2">
        <fieldUsage x="-1"/>
        <fieldUsage x="1"/>
      </fieldsUsage>
    </cacheHierarchy>
    <cacheHierarchy uniqueName="[All_Staffs 1].[Date Joined (Year) 2]" caption="Date Joined (Year) 2" attribute="1" defaultMemberUniqueName="[All_Staffs 1].[Date Joined (Year) 2].[All]" allUniqueName="[All_Staffs 1].[Date Joined (Year) 2].[All]" dimensionUniqueName="[All_Staffs 1]" displayFolder="" count="0" memberValueDatatype="130" unbalanced="0"/>
    <cacheHierarchy uniqueName="[All_Staffs 1].[Date Joined (Quarter) 2]" caption="Date Joined (Quarter) 2" attribute="1" defaultMemberUniqueName="[All_Staffs 1].[Date Joined (Quarter) 2].[All]" allUniqueName="[All_Staffs 1].[Date Joined (Quarter) 2].[All]" dimensionUniqueName="[All_Staffs 1]" displayFolder="" count="0" memberValueDatatype="130" unbalanced="0"/>
    <cacheHierarchy uniqueName="[All_Staffs 1].[Date Joined (Month Index) 2]" caption="Date Joined (Month Index) 2" attribute="1" defaultMemberUniqueName="[All_Staffs 1].[Date Joined (Month Index) 2].[All]" allUniqueName="[All_Staffs 1].[Date Joined (Month Index) 2].[All]" dimensionUniqueName="[All_Staffs 1]" displayFolder="" count="0" memberValueDatatype="20" unbalanced="0"/>
    <cacheHierarchy uniqueName="[All_Staffs 1].[Date Joined (Month) 2]" caption="Date Joined (Month) 2" attribute="1" defaultMemberUniqueName="[All_Staffs 1].[Date Joined (Month) 2].[All]" allUniqueName="[All_Staffs 1].[Date Joined (Month) 2].[All]" dimensionUniqueName="[All_Staffs 1]" displayFolder="" count="0" memberValueDatatype="130" unbalanced="0"/>
    <cacheHierarchy uniqueName="[All_Staffs 1].[Tenure]" caption="Tenure" attribute="1" defaultMemberUniqueName="[All_Staffs 1].[Tenure].[All]" allUniqueName="[All_Staffs 1].[Tenure].[All]" dimensionUniqueName="[All_Staffs 1]" displayFolder="" count="0" memberValueDatatype="5" unbalanced="0"/>
    <cacheHierarchy uniqueName="[All_Staffs 1].[Annual Bonus]" caption="Annual Bonus" attribute="1" defaultMemberUniqueName="[All_Staffs 1].[Annual Bonus].[All]" allUniqueName="[All_Staffs 1].[Annual Bonus].[All]" dimensionUniqueName="[All_Staffs 1]" displayFolder="" count="0" memberValueDatatype="5" unbalanced="0"/>
    <cacheHierarchy uniqueName="[All_Staffs 1].[Bonus per Salary]" caption="Bonus per Salary" attribute="1" defaultMemberUniqueName="[All_Staffs 1].[Bonus per Salary].[All]" allUniqueName="[All_Staffs 1].[Bonus per Salary].[All]" dimensionUniqueName="[All_Staffs 1]" displayFolder="" count="0" memberValueDatatype="5" unbalanced="0"/>
    <cacheHierarchy uniqueName="[All_Staffs 1].[Date Joined (Year)]" caption="Date Joined (Year)" attribute="1" defaultMemberUniqueName="[All_Staffs 1].[Date Joined (Year)].[All]" allUniqueName="[All_Staffs 1].[Date Joined (Year)].[All]" dimensionUniqueName="[All_Staffs 1]" displayFolder="" count="0" memberValueDatatype="130" unbalanced="0"/>
    <cacheHierarchy uniqueName="[All_Staffs 1].[Date Joined (Quarter)]" caption="Date Joined (Quarter)" attribute="1" defaultMemberUniqueName="[All_Staffs 1].[Date Joined (Quarter)].[All]" allUniqueName="[All_Staffs 1].[Date Joined (Quarter)].[All]" dimensionUniqueName="[All_Staffs 1]" displayFolder="" count="0" memberValueDatatype="130" unbalanced="0"/>
    <cacheHierarchy uniqueName="[All_Staffs 1].[Date Joined (Month)]" caption="Date Joined (Month)" attribute="1" defaultMemberUniqueName="[All_Staffs 1].[Date Joined (Month)].[All]" allUniqueName="[All_Staffs 1].[Date Joined (Month)].[All]" dimensionUniqueName="[All_Staffs 1]" displayFolder="" count="0" memberValueDatatype="130" unbalanced="0"/>
    <cacheHierarchy uniqueName="[other_staffs].[Name]" caption="Name" attribute="1" defaultMemberUniqueName="[other_staffs].[Name].[All]" allUniqueName="[other_staffs].[Name].[All]" dimensionUniqueName="[other_staffs]" displayFolder="" count="0" memberValueDatatype="130" unbalanced="0"/>
    <cacheHierarchy uniqueName="[other_staffs].[Gender]" caption="Gender" attribute="1" defaultMemberUniqueName="[other_staffs].[Gender].[All]" allUniqueName="[other_staffs].[Gender].[All]" dimensionUniqueName="[other_staffs]" displayFolder="" count="0" memberValueDatatype="130" unbalanced="0"/>
    <cacheHierarchy uniqueName="[other_staffs].[Age]" caption="Age" attribute="1" defaultMemberUniqueName="[other_staffs].[Age].[All]" allUniqueName="[other_staffs].[Age].[All]" dimensionUniqueName="[other_staffs]" displayFolder="" count="0" memberValueDatatype="20" unbalanced="0"/>
    <cacheHierarchy uniqueName="[other_staffs].[Rating]" caption="Rating" attribute="1" defaultMemberUniqueName="[other_staffs].[Rating].[All]" allUniqueName="[other_staffs].[Rating].[All]" dimensionUniqueName="[other_staffs]" displayFolder="" count="0" memberValueDatatype="130" unbalanced="0"/>
    <cacheHierarchy uniqueName="[other_staffs].[Date Joined]" caption="Date Joined" attribute="1" time="1" defaultMemberUniqueName="[other_staffs].[Date Joined].[All]" allUniqueName="[other_staffs].[Date Joined].[All]" dimensionUniqueName="[other_staffs]" displayFolder="" count="0" memberValueDatatype="7" unbalanced="0"/>
    <cacheHierarchy uniqueName="[other_staffs].[Department]" caption="Department" attribute="1" defaultMemberUniqueName="[other_staffs].[Department].[All]" allUniqueName="[other_staffs].[Department].[All]" dimensionUniqueName="[other_staffs]" displayFolder="" count="0" memberValueDatatype="130" unbalanced="0"/>
    <cacheHierarchy uniqueName="[other_staffs].[Salary]" caption="Salary" attribute="1" defaultMemberUniqueName="[other_staffs].[Salary].[All]" allUniqueName="[other_staffs].[Salary].[All]" dimensionUniqueName="[other_staffs]" displayFolder="" count="0" memberValueDatatype="5" unbalanced="0"/>
    <cacheHierarchy uniqueName="[other_staffs].[Country]" caption="Country" attribute="1" defaultMemberUniqueName="[other_staffs].[Country].[All]" allUniqueName="[other_staffs].[Country].[All]" dimensionUniqueName="[other_staffs]" displayFolder="" count="0" memberValueDatatype="130" unbalanced="0"/>
    <cacheHierarchy uniqueName="[usa_staffs].[Name]" caption="Name" attribute="1" defaultMemberUniqueName="[usa_staffs].[Name].[All]" allUniqueName="[usa_staffs].[Name].[All]" dimensionUniqueName="[usa_staffs]" displayFolder="" count="0" memberValueDatatype="130" unbalanced="0"/>
    <cacheHierarchy uniqueName="[usa_staffs].[Gender]" caption="Gender" attribute="1" defaultMemberUniqueName="[usa_staffs].[Gender].[All]" allUniqueName="[usa_staffs].[Gender].[All]" dimensionUniqueName="[usa_staffs]" displayFolder="" count="0" memberValueDatatype="130" unbalanced="0"/>
    <cacheHierarchy uniqueName="[usa_staffs].[Department]" caption="Department" attribute="1" defaultMemberUniqueName="[usa_staffs].[Department].[All]" allUniqueName="[usa_staffs].[Department].[All]" dimensionUniqueName="[usa_staffs]" displayFolder="" count="0" memberValueDatatype="130" unbalanced="0"/>
    <cacheHierarchy uniqueName="[usa_staffs].[Age]" caption="Age" attribute="1" defaultMemberUniqueName="[usa_staffs].[Age].[All]" allUniqueName="[usa_staffs].[Age].[All]" dimensionUniqueName="[usa_staffs]" displayFolder="" count="0" memberValueDatatype="20" unbalanced="0"/>
    <cacheHierarchy uniqueName="[usa_staffs].[Date Joined]" caption="Date Joined" attribute="1" time="1" defaultMemberUniqueName="[usa_staffs].[Date Joined].[All]" allUniqueName="[usa_staffs].[Date Joined].[All]" dimensionUniqueName="[usa_staffs]" displayFolder="" count="0" memberValueDatatype="7" unbalanced="0"/>
    <cacheHierarchy uniqueName="[usa_staffs].[Salary]" caption="Salary" attribute="1" defaultMemberUniqueName="[usa_staffs].[Salary].[All]" allUniqueName="[usa_staffs].[Salary].[All]" dimensionUniqueName="[usa_staffs]" displayFolder="" count="0" memberValueDatatype="5" unbalanced="0"/>
    <cacheHierarchy uniqueName="[usa_staffs].[Rating]" caption="Rating" attribute="1" defaultMemberUniqueName="[usa_staffs].[Rating].[All]" allUniqueName="[usa_staffs].[Rating].[All]" dimensionUniqueName="[usa_staffs]" displayFolder="" count="0" memberValueDatatype="130" unbalanced="0"/>
    <cacheHierarchy uniqueName="[usa_staffs].[Country]" caption="Country" attribute="1" defaultMemberUniqueName="[usa_staffs].[Country].[All]" allUniqueName="[usa_staffs].[Country].[All]" dimensionUniqueName="[usa_staffs]" displayFolder="" count="0" memberValueDatatype="130" unbalanced="0"/>
    <cacheHierarchy uniqueName="[All_Staffs].[Date Joined (Month Index)]" caption="Date Joined (Month Index)" attribute="1" defaultMemberUniqueName="[All_Staffs].[Date Joined (Month Index)].[All]" allUniqueName="[All_Staffs].[Date Joined (Month Index)].[All]" dimensionUniqueName="[All_Staffs]" displayFolder="" count="0" memberValueDatatype="20" unbalanced="0" hidden="1"/>
    <cacheHierarchy uniqueName="[All_Staffs 1].[Date Joined (Month Index)]" caption="Date Joined (Month Index)" attribute="1" defaultMemberUniqueName="[All_Staffs 1].[Date Joined (Month Index)].[All]" allUniqueName="[All_Staffs 1].[Date Joined (Month Index)].[All]" dimensionUniqueName="[All_Staffs 1]" displayFolder="" count="0" memberValueDatatype="20" unbalanced="0" hidden="1"/>
    <cacheHierarchy uniqueName="[Measures].[__XL_Count usa_staffs]" caption="__XL_Count usa_staffs" measure="1" displayFolder="" measureGroup="usa_staffs" count="0" hidden="1"/>
    <cacheHierarchy uniqueName="[Measures].[__XL_Count other_staffs]" caption="__XL_Count other_staffs" measure="1" displayFolder="" measureGroup="other_staffs" count="0" hidden="1"/>
    <cacheHierarchy uniqueName="[Measures].[__XL_Count All_Staffs]" caption="__XL_Count All_Staffs" measure="1" displayFolder="" measureGroup="All_Staffs" count="0" hidden="1"/>
    <cacheHierarchy uniqueName="[Measures].[__XL_Count All_Staffs 1]" caption="__XL_Count All_Staffs 1" measure="1" displayFolder="" measureGroup="All_Staffs 1" count="0" hidden="1"/>
    <cacheHierarchy uniqueName="[Measures].[__No measures defined]" caption="__No measures defined" measure="1" displayFolder="" count="0" hidden="1"/>
    <cacheHierarchy uniqueName="[Measures].[Sum of Salary]" caption="Sum of Salary" measure="1" displayFolder="" measureGroup="All_Staffs"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All_Staffs" count="0" hidden="1">
      <extLst>
        <ext xmlns:x15="http://schemas.microsoft.com/office/spreadsheetml/2010/11/main" uri="{B97F6D7D-B522-45F9-BDA1-12C45D357490}">
          <x15:cacheHierarchy aggregatedColumn="5"/>
        </ext>
      </extLst>
    </cacheHierarchy>
    <cacheHierarchy uniqueName="[Measures].[Count of Age]" caption="Count of Age" measure="1" displayFolder="" measureGroup="All_Staffs"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All_Staffs"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All_Staffs" count="0" hidden="1">
      <extLst>
        <ext xmlns:x15="http://schemas.microsoft.com/office/spreadsheetml/2010/11/main" uri="{B97F6D7D-B522-45F9-BDA1-12C45D357490}">
          <x15:cacheHierarchy aggregatedColumn="3"/>
        </ext>
      </extLst>
    </cacheHierarchy>
    <cacheHierarchy uniqueName="[Measures].[Sum of Tenure]" caption="Sum of Tenure" measure="1" displayFolder="" measureGroup="All_Staffs 1" count="0" hidden="1">
      <extLst>
        <ext xmlns:x15="http://schemas.microsoft.com/office/spreadsheetml/2010/11/main" uri="{B97F6D7D-B522-45F9-BDA1-12C45D357490}">
          <x15:cacheHierarchy aggregatedColumn="23"/>
        </ext>
      </extLst>
    </cacheHierarchy>
    <cacheHierarchy uniqueName="[Measures].[Average of Tenure]" caption="Average of Tenure" measure="1" displayFolder="" measureGroup="All_Staffs 1"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Name]" caption="Count of Name" measure="1" displayFolder="" measureGroup="All_Staffs 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All_Staffs 1" count="0" hidden="1">
      <extLst>
        <ext xmlns:x15="http://schemas.microsoft.com/office/spreadsheetml/2010/11/main" uri="{B97F6D7D-B522-45F9-BDA1-12C45D357490}">
          <x15:cacheHierarchy aggregatedColumn="12"/>
        </ext>
      </extLst>
    </cacheHierarchy>
    <cacheHierarchy uniqueName="[Measures].[Sum of Age 2]" caption="Sum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Rating]" caption="Count of Rating" measure="1" displayFolder="" measureGroup="All_Staffs 1" count="0" hidden="1">
      <extLst>
        <ext xmlns:x15="http://schemas.microsoft.com/office/spreadsheetml/2010/11/main" uri="{B97F6D7D-B522-45F9-BDA1-12C45D357490}">
          <x15:cacheHierarchy aggregatedColumn="17"/>
        </ext>
      </extLst>
    </cacheHierarchy>
    <cacheHierarchy uniqueName="[Measures].[Sum of Salary 2]" caption="Sum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Salary 2]" caption="Average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Age 2]" caption="Average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Name 2]" caption="Count of Name 2" measure="1" displayFolder="" measureGroup="All_Staffs" count="0" hidden="1">
      <extLst>
        <ext xmlns:x15="http://schemas.microsoft.com/office/spreadsheetml/2010/11/main" uri="{B97F6D7D-B522-45F9-BDA1-12C45D357490}">
          <x15:cacheHierarchy aggregatedColumn="0"/>
        </ext>
      </extLst>
    </cacheHierarchy>
    <cacheHierarchy uniqueName="[Measures].[Sum of Bonus per Salary]" caption="Sum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Average of Bonus per Salary]" caption="Average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Count of Country]" caption="Count of Country" measure="1" displayFolder="" measureGroup="All_Staffs 1" count="0" hidden="1">
      <extLst>
        <ext xmlns:x15="http://schemas.microsoft.com/office/spreadsheetml/2010/11/main" uri="{B97F6D7D-B522-45F9-BDA1-12C45D357490}">
          <x15:cacheHierarchy aggregatedColumn="18"/>
        </ext>
      </extLst>
    </cacheHierarchy>
  </cacheHierarchies>
  <kpis count="0"/>
  <dimensions count="5">
    <dimension name="All_Staffs" uniqueName="[All_Staffs]" caption="All_Staffs"/>
    <dimension name="All_Staffs 1" uniqueName="[All_Staffs 1]" caption="All_Staffs 1"/>
    <dimension measure="1" name="Measures" uniqueName="[Measures]" caption="Measures"/>
    <dimension name="other_staffs" uniqueName="[other_staffs]" caption="other_staffs"/>
    <dimension name="usa_staffs" uniqueName="[usa_staffs]" caption="usa_staffs"/>
  </dimensions>
  <measureGroups count="4">
    <measureGroup name="All_Staffs" caption="All_Staffs"/>
    <measureGroup name="All_Staffs 1" caption="All_Staffs 1"/>
    <measureGroup name="other_staffs" caption="other_staffs"/>
    <measureGroup name="usa_staffs" caption="usa_staff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PC" refreshedDate="45651.083547337963" backgroundQuery="1" createdVersion="8" refreshedVersion="8" minRefreshableVersion="3" recordCount="0" supportSubquery="1" supportAdvancedDrill="1" xr:uid="{3B8E7F2F-CD7B-4059-9F01-DA9384C1CE54}">
  <cacheSource type="external" connectionId="5"/>
  <cacheFields count="3">
    <cacheField name="[Measures].[Sum of Salary 2]" caption="Sum of Salary 2" numFmtId="0" hierarchy="63" level="32767"/>
    <cacheField name="[All_Staffs 1].[Department].[Department]" caption="Department" numFmtId="0" hierarchy="13" level="1">
      <sharedItems count="5">
        <s v="Finance"/>
        <s v="HR"/>
        <s v="IT"/>
        <s v="Procurement"/>
        <s v="Sales"/>
      </sharedItems>
    </cacheField>
    <cacheField name="[All_Staffs 1].[Country].[Country]" caption="Country" numFmtId="0" hierarchy="18" level="1">
      <sharedItems count="2">
        <s v="Other Countries"/>
        <s v="USA"/>
      </sharedItems>
    </cacheField>
  </cacheFields>
  <cacheHierarchies count="70">
    <cacheHierarchy uniqueName="[All_Staffs].[Name]" caption="Name" attribute="1" defaultMemberUniqueName="[All_Staffs].[Name].[All]" allUniqueName="[All_Staffs].[Name].[All]" dimensionUniqueName="[All_Staffs]" displayFolder="" count="0" memberValueDatatype="130" unbalanced="0"/>
    <cacheHierarchy uniqueName="[All_Staffs].[Gender]" caption="Gender" attribute="1" defaultMemberUniqueName="[All_Staffs].[Gender].[All]" allUniqueName="[All_Staffs].[Gender].[All]" dimensionUniqueName="[All_Staffs]" displayFolder="" count="0" memberValueDatatype="130" unbalanced="0"/>
    <cacheHierarchy uniqueName="[All_Staffs].[Department]" caption="Department" attribute="1" defaultMemberUniqueName="[All_Staffs].[Department].[All]" allUniqueName="[All_Staffs].[Department].[All]" dimensionUniqueName="[All_Staffs]" displayFolder="" count="0" memberValueDatatype="130" unbalanced="0"/>
    <cacheHierarchy uniqueName="[All_Staffs].[Age]" caption="Age" attribute="1" defaultMemberUniqueName="[All_Staffs].[Age].[All]" allUniqueName="[All_Staffs].[Age].[All]" dimensionUniqueName="[All_Staffs]" displayFolder="" count="0" memberValueDatatype="20" unbalanced="0"/>
    <cacheHierarchy uniqueName="[All_Staffs].[Date Joined]" caption="Date Joined" attribute="1" time="1" defaultMemberUniqueName="[All_Staffs].[Date Joined].[All]" allUniqueName="[All_Staffs].[Date Joined].[All]" dimensionUniqueName="[All_Staffs]" displayFolder="" count="0" memberValueDatatype="7" unbalanced="0"/>
    <cacheHierarchy uniqueName="[All_Staffs].[Salary]" caption="Salary" attribute="1" defaultMemberUniqueName="[All_Staffs].[Salary].[All]" allUniqueName="[All_Staffs].[Salary].[All]" dimensionUniqueName="[All_Staffs]" displayFolder="" count="0" memberValueDatatype="5" unbalanced="0"/>
    <cacheHierarchy uniqueName="[All_Staffs].[Rating]" caption="Rating" attribute="1" defaultMemberUniqueName="[All_Staffs].[Rating].[All]" allUniqueName="[All_Staffs].[Rating].[All]" dimensionUniqueName="[All_Staffs]" displayFolder="" count="0" memberValueDatatype="130" unbalanced="0"/>
    <cacheHierarchy uniqueName="[All_Staffs].[Country]" caption="Country" attribute="1" defaultMemberUniqueName="[All_Staffs].[Country].[All]" allUniqueName="[All_Staffs].[Country].[All]" dimensionUniqueName="[All_Staffs]" displayFolder="" count="0" memberValueDatatype="130" unbalanced="0"/>
    <cacheHierarchy uniqueName="[All_Staffs].[Date Joined (Year)]" caption="Date Joined (Year)" attribute="1" defaultMemberUniqueName="[All_Staffs].[Date Joined (Year)].[All]" allUniqueName="[All_Staffs].[Date Joined (Year)].[All]" dimensionUniqueName="[All_Staffs]" displayFolder="" count="0" memberValueDatatype="130" unbalanced="0"/>
    <cacheHierarchy uniqueName="[All_Staffs].[Date Joined (Quarter)]" caption="Date Joined (Quarter)" attribute="1" defaultMemberUniqueName="[All_Staffs].[Date Joined (Quarter)].[All]" allUniqueName="[All_Staffs].[Date Joined (Quarter)].[All]" dimensionUniqueName="[All_Staffs]" displayFolder="" count="0" memberValueDatatype="130" unbalanced="0"/>
    <cacheHierarchy uniqueName="[All_Staffs].[Date Joined (Month)]" caption="Date Joined (Month)" attribute="1" defaultMemberUniqueName="[All_Staffs].[Date Joined (Month)].[All]" allUniqueName="[All_Staffs].[Date Joined (Month)].[All]" dimensionUniqueName="[All_Staffs]" displayFolder="" count="0" memberValueDatatype="130" unbalanced="0"/>
    <cacheHierarchy uniqueName="[All_Staffs 1].[Name]" caption="Name" attribute="1" defaultMemberUniqueName="[All_Staffs 1].[Name].[All]" allUniqueName="[All_Staffs 1].[Name].[All]" dimensionUniqueName="[All_Staffs 1]" displayFolder="" count="0" memberValueDatatype="130" unbalanced="0"/>
    <cacheHierarchy uniqueName="[All_Staffs 1].[Gender]" caption="Gender" attribute="1" defaultMemberUniqueName="[All_Staffs 1].[Gender].[All]" allUniqueName="[All_Staffs 1].[Gender].[All]" dimensionUniqueName="[All_Staffs 1]" displayFolder="" count="0" memberValueDatatype="130" unbalanced="0"/>
    <cacheHierarchy uniqueName="[All_Staffs 1].[Department]" caption="Department" attribute="1" defaultMemberUniqueName="[All_Staffs 1].[Department].[All]" allUniqueName="[All_Staffs 1].[Department].[All]" dimensionUniqueName="[All_Staffs 1]" displayFolder="" count="2" memberValueDatatype="130" unbalanced="0">
      <fieldsUsage count="2">
        <fieldUsage x="-1"/>
        <fieldUsage x="1"/>
      </fieldsUsage>
    </cacheHierarchy>
    <cacheHierarchy uniqueName="[All_Staffs 1].[Age]" caption="Age" attribute="1" defaultMemberUniqueName="[All_Staffs 1].[Age].[All]" allUniqueName="[All_Staffs 1].[Age].[All]" dimensionUniqueName="[All_Staffs 1]" displayFolder="" count="0" memberValueDatatype="20" unbalanced="0"/>
    <cacheHierarchy uniqueName="[All_Staffs 1].[Date Joined]" caption="Date Joined" attribute="1" time="1" defaultMemberUniqueName="[All_Staffs 1].[Date Joined].[All]" allUniqueName="[All_Staffs 1].[Date Joined].[All]" dimensionUniqueName="[All_Staffs 1]" displayFolder="" count="0" memberValueDatatype="7" unbalanced="0"/>
    <cacheHierarchy uniqueName="[All_Staffs 1].[Salary]" caption="Salary" attribute="1" defaultMemberUniqueName="[All_Staffs 1].[Salary].[All]" allUniqueName="[All_Staffs 1].[Salary].[All]" dimensionUniqueName="[All_Staffs 1]" displayFolder="" count="0" memberValueDatatype="20" unbalanced="0"/>
    <cacheHierarchy uniqueName="[All_Staffs 1].[Rating]" caption="Rating" attribute="1" defaultMemberUniqueName="[All_Staffs 1].[Rating].[All]" allUniqueName="[All_Staffs 1].[Rating].[All]" dimensionUniqueName="[All_Staffs 1]" displayFolder="" count="2" memberValueDatatype="130" unbalanced="0"/>
    <cacheHierarchy uniqueName="[All_Staffs 1].[Country]" caption="Country" attribute="1" defaultMemberUniqueName="[All_Staffs 1].[Country].[All]" allUniqueName="[All_Staffs 1].[Country].[All]" dimensionUniqueName="[All_Staffs 1]" displayFolder="" count="2" memberValueDatatype="130" unbalanced="0">
      <fieldsUsage count="2">
        <fieldUsage x="-1"/>
        <fieldUsage x="2"/>
      </fieldsUsage>
    </cacheHierarchy>
    <cacheHierarchy uniqueName="[All_Staffs 1].[Date Joined (Year) 2]" caption="Date Joined (Year) 2" attribute="1" defaultMemberUniqueName="[All_Staffs 1].[Date Joined (Year) 2].[All]" allUniqueName="[All_Staffs 1].[Date Joined (Year) 2].[All]" dimensionUniqueName="[All_Staffs 1]" displayFolder="" count="0" memberValueDatatype="130" unbalanced="0"/>
    <cacheHierarchy uniqueName="[All_Staffs 1].[Date Joined (Quarter) 2]" caption="Date Joined (Quarter) 2" attribute="1" defaultMemberUniqueName="[All_Staffs 1].[Date Joined (Quarter) 2].[All]" allUniqueName="[All_Staffs 1].[Date Joined (Quarter) 2].[All]" dimensionUniqueName="[All_Staffs 1]" displayFolder="" count="0" memberValueDatatype="130" unbalanced="0"/>
    <cacheHierarchy uniqueName="[All_Staffs 1].[Date Joined (Month Index) 2]" caption="Date Joined (Month Index) 2" attribute="1" defaultMemberUniqueName="[All_Staffs 1].[Date Joined (Month Index) 2].[All]" allUniqueName="[All_Staffs 1].[Date Joined (Month Index) 2].[All]" dimensionUniqueName="[All_Staffs 1]" displayFolder="" count="0" memberValueDatatype="20" unbalanced="0"/>
    <cacheHierarchy uniqueName="[All_Staffs 1].[Date Joined (Month) 2]" caption="Date Joined (Month) 2" attribute="1" defaultMemberUniqueName="[All_Staffs 1].[Date Joined (Month) 2].[All]" allUniqueName="[All_Staffs 1].[Date Joined (Month) 2].[All]" dimensionUniqueName="[All_Staffs 1]" displayFolder="" count="0" memberValueDatatype="130" unbalanced="0"/>
    <cacheHierarchy uniqueName="[All_Staffs 1].[Tenure]" caption="Tenure" attribute="1" defaultMemberUniqueName="[All_Staffs 1].[Tenure].[All]" allUniqueName="[All_Staffs 1].[Tenure].[All]" dimensionUniqueName="[All_Staffs 1]" displayFolder="" count="0" memberValueDatatype="5" unbalanced="0"/>
    <cacheHierarchy uniqueName="[All_Staffs 1].[Annual Bonus]" caption="Annual Bonus" attribute="1" defaultMemberUniqueName="[All_Staffs 1].[Annual Bonus].[All]" allUniqueName="[All_Staffs 1].[Annual Bonus].[All]" dimensionUniqueName="[All_Staffs 1]" displayFolder="" count="0" memberValueDatatype="5" unbalanced="0"/>
    <cacheHierarchy uniqueName="[All_Staffs 1].[Bonus per Salary]" caption="Bonus per Salary" attribute="1" defaultMemberUniqueName="[All_Staffs 1].[Bonus per Salary].[All]" allUniqueName="[All_Staffs 1].[Bonus per Salary].[All]" dimensionUniqueName="[All_Staffs 1]" displayFolder="" count="0" memberValueDatatype="5" unbalanced="0"/>
    <cacheHierarchy uniqueName="[All_Staffs 1].[Date Joined (Year)]" caption="Date Joined (Year)" attribute="1" defaultMemberUniqueName="[All_Staffs 1].[Date Joined (Year)].[All]" allUniqueName="[All_Staffs 1].[Date Joined (Year)].[All]" dimensionUniqueName="[All_Staffs 1]" displayFolder="" count="0" memberValueDatatype="130" unbalanced="0"/>
    <cacheHierarchy uniqueName="[All_Staffs 1].[Date Joined (Quarter)]" caption="Date Joined (Quarter)" attribute="1" defaultMemberUniqueName="[All_Staffs 1].[Date Joined (Quarter)].[All]" allUniqueName="[All_Staffs 1].[Date Joined (Quarter)].[All]" dimensionUniqueName="[All_Staffs 1]" displayFolder="" count="0" memberValueDatatype="130" unbalanced="0"/>
    <cacheHierarchy uniqueName="[All_Staffs 1].[Date Joined (Month)]" caption="Date Joined (Month)" attribute="1" defaultMemberUniqueName="[All_Staffs 1].[Date Joined (Month)].[All]" allUniqueName="[All_Staffs 1].[Date Joined (Month)].[All]" dimensionUniqueName="[All_Staffs 1]" displayFolder="" count="0" memberValueDatatype="130" unbalanced="0"/>
    <cacheHierarchy uniqueName="[other_staffs].[Name]" caption="Name" attribute="1" defaultMemberUniqueName="[other_staffs].[Name].[All]" allUniqueName="[other_staffs].[Name].[All]" dimensionUniqueName="[other_staffs]" displayFolder="" count="0" memberValueDatatype="130" unbalanced="0"/>
    <cacheHierarchy uniqueName="[other_staffs].[Gender]" caption="Gender" attribute="1" defaultMemberUniqueName="[other_staffs].[Gender].[All]" allUniqueName="[other_staffs].[Gender].[All]" dimensionUniqueName="[other_staffs]" displayFolder="" count="0" memberValueDatatype="130" unbalanced="0"/>
    <cacheHierarchy uniqueName="[other_staffs].[Age]" caption="Age" attribute="1" defaultMemberUniqueName="[other_staffs].[Age].[All]" allUniqueName="[other_staffs].[Age].[All]" dimensionUniqueName="[other_staffs]" displayFolder="" count="0" memberValueDatatype="20" unbalanced="0"/>
    <cacheHierarchy uniqueName="[other_staffs].[Rating]" caption="Rating" attribute="1" defaultMemberUniqueName="[other_staffs].[Rating].[All]" allUniqueName="[other_staffs].[Rating].[All]" dimensionUniqueName="[other_staffs]" displayFolder="" count="0" memberValueDatatype="130" unbalanced="0"/>
    <cacheHierarchy uniqueName="[other_staffs].[Date Joined]" caption="Date Joined" attribute="1" time="1" defaultMemberUniqueName="[other_staffs].[Date Joined].[All]" allUniqueName="[other_staffs].[Date Joined].[All]" dimensionUniqueName="[other_staffs]" displayFolder="" count="0" memberValueDatatype="7" unbalanced="0"/>
    <cacheHierarchy uniqueName="[other_staffs].[Department]" caption="Department" attribute="1" defaultMemberUniqueName="[other_staffs].[Department].[All]" allUniqueName="[other_staffs].[Department].[All]" dimensionUniqueName="[other_staffs]" displayFolder="" count="0" memberValueDatatype="130" unbalanced="0"/>
    <cacheHierarchy uniqueName="[other_staffs].[Salary]" caption="Salary" attribute="1" defaultMemberUniqueName="[other_staffs].[Salary].[All]" allUniqueName="[other_staffs].[Salary].[All]" dimensionUniqueName="[other_staffs]" displayFolder="" count="0" memberValueDatatype="5" unbalanced="0"/>
    <cacheHierarchy uniqueName="[other_staffs].[Country]" caption="Country" attribute="1" defaultMemberUniqueName="[other_staffs].[Country].[All]" allUniqueName="[other_staffs].[Country].[All]" dimensionUniqueName="[other_staffs]" displayFolder="" count="0" memberValueDatatype="130" unbalanced="0"/>
    <cacheHierarchy uniqueName="[usa_staffs].[Name]" caption="Name" attribute="1" defaultMemberUniqueName="[usa_staffs].[Name].[All]" allUniqueName="[usa_staffs].[Name].[All]" dimensionUniqueName="[usa_staffs]" displayFolder="" count="0" memberValueDatatype="130" unbalanced="0"/>
    <cacheHierarchy uniqueName="[usa_staffs].[Gender]" caption="Gender" attribute="1" defaultMemberUniqueName="[usa_staffs].[Gender].[All]" allUniqueName="[usa_staffs].[Gender].[All]" dimensionUniqueName="[usa_staffs]" displayFolder="" count="0" memberValueDatatype="130" unbalanced="0"/>
    <cacheHierarchy uniqueName="[usa_staffs].[Department]" caption="Department" attribute="1" defaultMemberUniqueName="[usa_staffs].[Department].[All]" allUniqueName="[usa_staffs].[Department].[All]" dimensionUniqueName="[usa_staffs]" displayFolder="" count="0" memberValueDatatype="130" unbalanced="0"/>
    <cacheHierarchy uniqueName="[usa_staffs].[Age]" caption="Age" attribute="1" defaultMemberUniqueName="[usa_staffs].[Age].[All]" allUniqueName="[usa_staffs].[Age].[All]" dimensionUniqueName="[usa_staffs]" displayFolder="" count="0" memberValueDatatype="20" unbalanced="0"/>
    <cacheHierarchy uniqueName="[usa_staffs].[Date Joined]" caption="Date Joined" attribute="1" time="1" defaultMemberUniqueName="[usa_staffs].[Date Joined].[All]" allUniqueName="[usa_staffs].[Date Joined].[All]" dimensionUniqueName="[usa_staffs]" displayFolder="" count="0" memberValueDatatype="7" unbalanced="0"/>
    <cacheHierarchy uniqueName="[usa_staffs].[Salary]" caption="Salary" attribute="1" defaultMemberUniqueName="[usa_staffs].[Salary].[All]" allUniqueName="[usa_staffs].[Salary].[All]" dimensionUniqueName="[usa_staffs]" displayFolder="" count="0" memberValueDatatype="5" unbalanced="0"/>
    <cacheHierarchy uniqueName="[usa_staffs].[Rating]" caption="Rating" attribute="1" defaultMemberUniqueName="[usa_staffs].[Rating].[All]" allUniqueName="[usa_staffs].[Rating].[All]" dimensionUniqueName="[usa_staffs]" displayFolder="" count="0" memberValueDatatype="130" unbalanced="0"/>
    <cacheHierarchy uniqueName="[usa_staffs].[Country]" caption="Country" attribute="1" defaultMemberUniqueName="[usa_staffs].[Country].[All]" allUniqueName="[usa_staffs].[Country].[All]" dimensionUniqueName="[usa_staffs]" displayFolder="" count="0" memberValueDatatype="130" unbalanced="0"/>
    <cacheHierarchy uniqueName="[All_Staffs].[Date Joined (Month Index)]" caption="Date Joined (Month Index)" attribute="1" defaultMemberUniqueName="[All_Staffs].[Date Joined (Month Index)].[All]" allUniqueName="[All_Staffs].[Date Joined (Month Index)].[All]" dimensionUniqueName="[All_Staffs]" displayFolder="" count="0" memberValueDatatype="20" unbalanced="0" hidden="1"/>
    <cacheHierarchy uniqueName="[All_Staffs 1].[Date Joined (Month Index)]" caption="Date Joined (Month Index)" attribute="1" defaultMemberUniqueName="[All_Staffs 1].[Date Joined (Month Index)].[All]" allUniqueName="[All_Staffs 1].[Date Joined (Month Index)].[All]" dimensionUniqueName="[All_Staffs 1]" displayFolder="" count="0" memberValueDatatype="20" unbalanced="0" hidden="1"/>
    <cacheHierarchy uniqueName="[Measures].[__XL_Count usa_staffs]" caption="__XL_Count usa_staffs" measure="1" displayFolder="" measureGroup="usa_staffs" count="0" hidden="1"/>
    <cacheHierarchy uniqueName="[Measures].[__XL_Count other_staffs]" caption="__XL_Count other_staffs" measure="1" displayFolder="" measureGroup="other_staffs" count="0" hidden="1"/>
    <cacheHierarchy uniqueName="[Measures].[__XL_Count All_Staffs]" caption="__XL_Count All_Staffs" measure="1" displayFolder="" measureGroup="All_Staffs" count="0" hidden="1"/>
    <cacheHierarchy uniqueName="[Measures].[__XL_Count All_Staffs 1]" caption="__XL_Count All_Staffs 1" measure="1" displayFolder="" measureGroup="All_Staffs 1" count="0" hidden="1"/>
    <cacheHierarchy uniqueName="[Measures].[__No measures defined]" caption="__No measures defined" measure="1" displayFolder="" count="0" hidden="1"/>
    <cacheHierarchy uniqueName="[Measures].[Sum of Salary]" caption="Sum of Salary" measure="1" displayFolder="" measureGroup="All_Staffs"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All_Staffs" count="0" hidden="1">
      <extLst>
        <ext xmlns:x15="http://schemas.microsoft.com/office/spreadsheetml/2010/11/main" uri="{B97F6D7D-B522-45F9-BDA1-12C45D357490}">
          <x15:cacheHierarchy aggregatedColumn="5"/>
        </ext>
      </extLst>
    </cacheHierarchy>
    <cacheHierarchy uniqueName="[Measures].[Count of Age]" caption="Count of Age" measure="1" displayFolder="" measureGroup="All_Staffs"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All_Staffs"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All_Staffs" count="0" hidden="1">
      <extLst>
        <ext xmlns:x15="http://schemas.microsoft.com/office/spreadsheetml/2010/11/main" uri="{B97F6D7D-B522-45F9-BDA1-12C45D357490}">
          <x15:cacheHierarchy aggregatedColumn="3"/>
        </ext>
      </extLst>
    </cacheHierarchy>
    <cacheHierarchy uniqueName="[Measures].[Sum of Tenure]" caption="Sum of Tenure" measure="1" displayFolder="" measureGroup="All_Staffs 1" count="0" hidden="1">
      <extLst>
        <ext xmlns:x15="http://schemas.microsoft.com/office/spreadsheetml/2010/11/main" uri="{B97F6D7D-B522-45F9-BDA1-12C45D357490}">
          <x15:cacheHierarchy aggregatedColumn="23"/>
        </ext>
      </extLst>
    </cacheHierarchy>
    <cacheHierarchy uniqueName="[Measures].[Average of Tenure]" caption="Average of Tenure" measure="1" displayFolder="" measureGroup="All_Staffs 1" count="0" hidden="1">
      <extLst>
        <ext xmlns:x15="http://schemas.microsoft.com/office/spreadsheetml/2010/11/main" uri="{B97F6D7D-B522-45F9-BDA1-12C45D357490}">
          <x15:cacheHierarchy aggregatedColumn="23"/>
        </ext>
      </extLst>
    </cacheHierarchy>
    <cacheHierarchy uniqueName="[Measures].[Count of Name]" caption="Count of Name" measure="1" displayFolder="" measureGroup="All_Staffs 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All_Staffs 1" count="0" hidden="1">
      <extLst>
        <ext xmlns:x15="http://schemas.microsoft.com/office/spreadsheetml/2010/11/main" uri="{B97F6D7D-B522-45F9-BDA1-12C45D357490}">
          <x15:cacheHierarchy aggregatedColumn="12"/>
        </ext>
      </extLst>
    </cacheHierarchy>
    <cacheHierarchy uniqueName="[Measures].[Sum of Age 2]" caption="Sum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Rating]" caption="Count of Rating" measure="1" displayFolder="" measureGroup="All_Staffs 1" count="0" hidden="1">
      <extLst>
        <ext xmlns:x15="http://schemas.microsoft.com/office/spreadsheetml/2010/11/main" uri="{B97F6D7D-B522-45F9-BDA1-12C45D357490}">
          <x15:cacheHierarchy aggregatedColumn="17"/>
        </ext>
      </extLst>
    </cacheHierarchy>
    <cacheHierarchy uniqueName="[Measures].[Sum of Salary 2]" caption="Sum of Salary 2" measure="1" displayFolder="" measureGroup="All_Staffs 1" count="0" oneField="1" hidden="1">
      <fieldsUsage count="1">
        <fieldUsage x="0"/>
      </fieldsUsage>
      <extLst>
        <ext xmlns:x15="http://schemas.microsoft.com/office/spreadsheetml/2010/11/main" uri="{B97F6D7D-B522-45F9-BDA1-12C45D357490}">
          <x15:cacheHierarchy aggregatedColumn="16"/>
        </ext>
      </extLst>
    </cacheHierarchy>
    <cacheHierarchy uniqueName="[Measures].[Average of Salary 2]" caption="Average of Salary 2" measure="1" displayFolder="" measureGroup="All_Staffs 1" count="0" hidden="1">
      <extLst>
        <ext xmlns:x15="http://schemas.microsoft.com/office/spreadsheetml/2010/11/main" uri="{B97F6D7D-B522-45F9-BDA1-12C45D357490}">
          <x15:cacheHierarchy aggregatedColumn="16"/>
        </ext>
      </extLst>
    </cacheHierarchy>
    <cacheHierarchy uniqueName="[Measures].[Average of Age 2]" caption="Average of Age 2" measure="1" displayFolder="" measureGroup="All_Staffs 1" count="0" hidden="1">
      <extLst>
        <ext xmlns:x15="http://schemas.microsoft.com/office/spreadsheetml/2010/11/main" uri="{B97F6D7D-B522-45F9-BDA1-12C45D357490}">
          <x15:cacheHierarchy aggregatedColumn="14"/>
        </ext>
      </extLst>
    </cacheHierarchy>
    <cacheHierarchy uniqueName="[Measures].[Count of Name 2]" caption="Count of Name 2" measure="1" displayFolder="" measureGroup="All_Staffs" count="0" hidden="1">
      <extLst>
        <ext xmlns:x15="http://schemas.microsoft.com/office/spreadsheetml/2010/11/main" uri="{B97F6D7D-B522-45F9-BDA1-12C45D357490}">
          <x15:cacheHierarchy aggregatedColumn="0"/>
        </ext>
      </extLst>
    </cacheHierarchy>
    <cacheHierarchy uniqueName="[Measures].[Sum of Bonus per Salary]" caption="Sum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Average of Bonus per Salary]" caption="Average of Bonus per Salary" measure="1" displayFolder="" measureGroup="All_Staffs 1" count="0" hidden="1">
      <extLst>
        <ext xmlns:x15="http://schemas.microsoft.com/office/spreadsheetml/2010/11/main" uri="{B97F6D7D-B522-45F9-BDA1-12C45D357490}">
          <x15:cacheHierarchy aggregatedColumn="25"/>
        </ext>
      </extLst>
    </cacheHierarchy>
    <cacheHierarchy uniqueName="[Measures].[Count of Country]" caption="Count of Country" measure="1" displayFolder="" measureGroup="All_Staffs 1" count="0" hidden="1">
      <extLst>
        <ext xmlns:x15="http://schemas.microsoft.com/office/spreadsheetml/2010/11/main" uri="{B97F6D7D-B522-45F9-BDA1-12C45D357490}">
          <x15:cacheHierarchy aggregatedColumn="18"/>
        </ext>
      </extLst>
    </cacheHierarchy>
  </cacheHierarchies>
  <kpis count="0"/>
  <dimensions count="5">
    <dimension name="All_Staffs" uniqueName="[All_Staffs]" caption="All_Staffs"/>
    <dimension name="All_Staffs 1" uniqueName="[All_Staffs 1]" caption="All_Staffs 1"/>
    <dimension measure="1" name="Measures" uniqueName="[Measures]" caption="Measures"/>
    <dimension name="other_staffs" uniqueName="[other_staffs]" caption="other_staffs"/>
    <dimension name="usa_staffs" uniqueName="[usa_staffs]" caption="usa_staffs"/>
  </dimensions>
  <measureGroups count="4">
    <measureGroup name="All_Staffs" caption="All_Staffs"/>
    <measureGroup name="All_Staffs 1" caption="All_Staffs 1"/>
    <measureGroup name="other_staffs" caption="other_staffs"/>
    <measureGroup name="usa_staffs" caption="usa_staff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8FC64D-0897-42FC-8209-A390083D7709}" name="PivotTable1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D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ary" fld="0" baseField="0" baseItem="0" numFmtId="164"/>
  </dataFields>
  <formats count="4">
    <format dxfId="33">
      <pivotArea outline="0" collapsedLevelsAreSubtotals="1" fieldPosition="0"/>
    </format>
    <format dxfId="32">
      <pivotArea type="all" dataOnly="0" outline="0" fieldPosition="0"/>
    </format>
    <format dxfId="31">
      <pivotArea outline="0" collapsedLevelsAreSubtotals="1" fieldPosition="0"/>
    </format>
    <format dxfId="30">
      <pivotArea dataOnly="0" labelOnly="1" outline="0" axis="axisValues" fieldPosition="0"/>
    </format>
  </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ala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Staff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84A57AA-F213-4DE0-81AF-437A380E97CD}" name="PivotTable4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61:D6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Bonus Salary" fld="0" subtotal="average" baseField="0" baseItem="0" numFmtId="166"/>
  </dataFields>
  <formats count="4">
    <format dxfId="81">
      <pivotArea outline="0" collapsedLevelsAreSubtotals="1" fieldPosition="0"/>
    </format>
    <format dxfId="80">
      <pivotArea type="all" dataOnly="0" outline="0" fieldPosition="0"/>
    </format>
    <format dxfId="79">
      <pivotArea outline="0" collapsedLevelsAreSubtotals="1" fieldPosition="0"/>
    </format>
    <format dxfId="78">
      <pivotArea dataOnly="0" labelOnly="1" outline="0" axis="axisValues" fieldPosition="0"/>
    </format>
  </formats>
  <pivotHierarchies count="7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Bonus per Salary"/>
    <pivotHierarchy dragToData="1" caption="Average Bonus Salary"/>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Staff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98797EB-2FDB-4E09-85AA-EA6B240E032B}" name="PivotTable2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Employement Date">
  <location ref="B44:C137"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2">
    <field x="0"/>
    <field x="1"/>
  </rowFields>
  <rowItems count="9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x v="6"/>
    </i>
    <i r="1">
      <x/>
    </i>
    <i r="1">
      <x v="1"/>
    </i>
    <i r="1">
      <x v="2"/>
    </i>
    <i r="1">
      <x v="3"/>
    </i>
    <i r="1">
      <x v="4"/>
    </i>
    <i r="1">
      <x v="5"/>
    </i>
    <i r="1">
      <x v="6"/>
    </i>
    <i r="1">
      <x v="7"/>
    </i>
    <i r="1">
      <x v="8"/>
    </i>
    <i r="1">
      <x v="9"/>
    </i>
    <i r="1">
      <x v="10"/>
    </i>
    <i>
      <x v="7"/>
    </i>
    <i r="1">
      <x/>
    </i>
    <i t="grand">
      <x/>
    </i>
  </rowItems>
  <colItems count="1">
    <i/>
  </colItems>
  <dataFields count="1">
    <dataField name="Empleyee Count" fld="2"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Empleyee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6"/>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Staff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1451814-C33E-47DB-B310-BAD6A8045CA0}" name="PivotTable18"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B31:C36" firstHeaderRow="1" firstDataRow="1" firstDataCol="1"/>
  <pivotFields count="3">
    <pivotField axis="axisRow" allDrilled="1" subtotalTop="0" showAll="0" defaultSubtotal="0" defaultAttributeDrillState="1">
      <items count="5">
        <item x="2"/>
        <item x="0"/>
        <item x="1"/>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Average Salary" fld="1" subtotal="average" baseField="0" baseItem="0" numFmtId="164"/>
  </dataFields>
  <formats count="6">
    <format dxfId="15">
      <pivotArea outline="0" collapsedLevelsAreSubtotals="1" fieldPosition="0"/>
    </format>
    <format dxfId="14">
      <pivotArea type="all" dataOnly="0" outline="0" fieldPosition="0"/>
    </format>
    <format dxfId="13">
      <pivotArea outline="0" collapsedLevelsAreSubtotals="1" fieldPosition="0"/>
    </format>
    <format dxfId="12">
      <pivotArea field="0" type="button" dataOnly="0" labelOnly="1" outline="0" axis="axisRow" fieldPosition="0"/>
    </format>
    <format dxfId="11">
      <pivotArea dataOnly="0" labelOnly="1" fieldPosition="0">
        <references count="1">
          <reference field="0" count="0"/>
        </references>
      </pivotArea>
    </format>
    <format dxfId="10">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0"/>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 chart="2" format="13">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Salar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Staff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AE1936A-DB1D-40D6-A604-C4357B725629}" name="PivotTable28"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5">
  <location ref="B18:C23"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i>
    <i>
      <x v="2"/>
    </i>
    <i>
      <x v="4"/>
    </i>
    <i>
      <x v="3"/>
    </i>
    <i>
      <x v="1"/>
    </i>
  </rowItems>
  <colItems count="1">
    <i/>
  </colItems>
  <dataFields count="1">
    <dataField name="Employee Count" fld="1" subtotal="count" baseField="0" baseItem="0"/>
  </dataFields>
  <formats count="5">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Employee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Staff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0A35BA3-2049-4D7B-BA27-5824294A48AF}" name="PivotTable24" cacheId="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6">
  <location ref="B3:D9" firstHeaderRow="1" firstDataRow="2"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efaultSubtotal="0" defaultAttributeDrillState="1">
      <items count="2">
        <item x="0"/>
        <item x="1"/>
      </items>
    </pivotField>
  </pivotFields>
  <rowFields count="1">
    <field x="1"/>
  </rowFields>
  <rowItems count="5">
    <i>
      <x/>
    </i>
    <i>
      <x v="1"/>
    </i>
    <i>
      <x v="2"/>
    </i>
    <i>
      <x v="3"/>
    </i>
    <i>
      <x v="4"/>
    </i>
  </rowItems>
  <colFields count="1">
    <field x="2"/>
  </colFields>
  <colItems count="2">
    <i>
      <x/>
    </i>
    <i>
      <x v="1"/>
    </i>
  </colItems>
  <dataFields count="1">
    <dataField name="Sum of Salary" fld="0" baseField="0" baseItem="0" numFmtId="170"/>
  </dataFields>
  <formats count="9">
    <format dxfId="29">
      <pivotArea outline="0" collapsedLevelsAreSubtotals="1" fieldPosition="0"/>
    </format>
    <format dxfId="28">
      <pivotArea type="all" dataOnly="0" outline="0" fieldPosition="0"/>
    </format>
    <format dxfId="27">
      <pivotArea outline="0" collapsedLevelsAreSubtotals="1" fieldPosition="0"/>
    </format>
    <format dxfId="26">
      <pivotArea type="origin" dataOnly="0" labelOnly="1" outline="0" fieldPosition="0"/>
    </format>
    <format dxfId="25">
      <pivotArea field="2" type="button" dataOnly="0" labelOnly="1" outline="0" axis="axisCol" fieldPosition="0"/>
    </format>
    <format dxfId="24">
      <pivotArea type="topRight" dataOnly="0" labelOnly="1" outline="0" fieldPosition="0"/>
    </format>
    <format dxfId="23">
      <pivotArea field="1" type="button" dataOnly="0" labelOnly="1" outline="0" axis="axisRow" fieldPosition="0"/>
    </format>
    <format dxfId="22">
      <pivotArea dataOnly="0" labelOnly="1" fieldPosition="0">
        <references count="1">
          <reference field="1" count="0"/>
        </references>
      </pivotArea>
    </format>
    <format dxfId="21">
      <pivotArea dataOnly="0" labelOnly="1" fieldPosition="0">
        <references count="1">
          <reference field="2" count="0"/>
        </references>
      </pivotArea>
    </format>
  </formats>
  <chartFormats count="12">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5" format="6">
      <pivotArea type="data" outline="0" fieldPosition="0">
        <references count="3">
          <reference field="4294967294" count="1" selected="0">
            <x v="0"/>
          </reference>
          <reference field="1" count="1" selected="0">
            <x v="4"/>
          </reference>
          <reference field="2" count="1" selected="0">
            <x v="1"/>
          </reference>
        </references>
      </pivotArea>
    </chartFormat>
    <chartFormat chart="5" format="7">
      <pivotArea type="data" outline="0" fieldPosition="0">
        <references count="3">
          <reference field="4294967294" count="1" selected="0">
            <x v="0"/>
          </reference>
          <reference field="1" count="1" selected="0">
            <x v="3"/>
          </reference>
          <reference field="2" count="1" selected="0">
            <x v="1"/>
          </reference>
        </references>
      </pivotArea>
    </chartFormat>
    <chartFormat chart="5" format="8">
      <pivotArea type="data" outline="0" fieldPosition="0">
        <references count="3">
          <reference field="4294967294" count="1" selected="0">
            <x v="0"/>
          </reference>
          <reference field="1" count="1" selected="0">
            <x v="2"/>
          </reference>
          <reference field="2" count="1" selected="0">
            <x v="1"/>
          </reference>
        </references>
      </pivotArea>
    </chartFormat>
    <chartFormat chart="5" format="9">
      <pivotArea type="data" outline="0" fieldPosition="0">
        <references count="3">
          <reference field="4294967294" count="1" selected="0">
            <x v="0"/>
          </reference>
          <reference field="1" count="1" selected="0">
            <x v="1"/>
          </reference>
          <reference field="2" count="1" selected="0">
            <x v="1"/>
          </reference>
        </references>
      </pivotArea>
    </chartFormat>
    <chartFormat chart="5" format="10">
      <pivotArea type="data" outline="0" fieldPosition="0">
        <references count="3">
          <reference field="4294967294" count="1" selected="0">
            <x v="0"/>
          </reference>
          <reference field="1" count="1" selected="0">
            <x v="0"/>
          </reference>
          <reference field="2" count="1" selected="0">
            <x v="1"/>
          </reference>
        </references>
      </pivotArea>
    </chartFormat>
    <chartFormat chart="5" format="11">
      <pivotArea type="data" outline="0" fieldPosition="0">
        <references count="3">
          <reference field="4294967294" count="1" selected="0">
            <x v="0"/>
          </reference>
          <reference field="1" count="1" selected="0">
            <x v="1"/>
          </reference>
          <reference field="2" count="1" selected="0">
            <x v="0"/>
          </reference>
        </references>
      </pivotArea>
    </chartFormat>
    <chartFormat chart="5" format="12"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Staff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0912D9-2A6D-4FA4-849F-F7194CAA57A6}" name="PivotTable12"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C22:D23"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1">
    <i>
      <x/>
    </i>
  </rowItems>
  <colItems count="1">
    <i/>
  </colItems>
  <dataFields count="1">
    <dataField name="Count of Gender" fld="1" subtotal="count" baseField="0" baseItem="0"/>
  </dataFields>
  <formats count="5">
    <format dxfId="38">
      <pivotArea type="all" dataOnly="0" outline="0" fieldPosition="0"/>
    </format>
    <format dxfId="37">
      <pivotArea outline="0" collapsedLevelsAreSubtotals="1" fieldPosition="0"/>
    </format>
    <format dxfId="36">
      <pivotArea field="0" type="button" dataOnly="0" labelOnly="1" outline="0" axis="axisRow" fieldPosition="0"/>
    </format>
    <format dxfId="35">
      <pivotArea dataOnly="0" labelOnly="1" fieldPosition="0">
        <references count="1">
          <reference field="0" count="0"/>
        </references>
      </pivotArea>
    </format>
    <format dxfId="34">
      <pivotArea dataOnly="0" labelOnly="1" outline="0" axis="axisValues" fieldPosition="0"/>
    </format>
  </formats>
  <pivotHierarchies count="7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Staff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B5313D-1660-4FD8-B251-FAB86513243C}" name="PivotTable14"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B49:G52" firstHeaderRow="0" firstDataRow="1" firstDataCol="1"/>
  <pivotFields count="7">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x v="2"/>
    </i>
  </rowItems>
  <colFields count="1">
    <field x="-2"/>
  </colFields>
  <colItems count="5">
    <i>
      <x/>
    </i>
    <i i="1">
      <x v="1"/>
    </i>
    <i i="2">
      <x v="2"/>
    </i>
    <i i="3">
      <x v="3"/>
    </i>
    <i i="4">
      <x v="4"/>
    </i>
  </colItems>
  <dataFields count="5">
    <dataField name="Count of Gender" fld="5" subtotal="count" baseField="0" baseItem="0"/>
    <dataField name="Average Age" fld="4" subtotal="average" baseField="0" baseItem="0"/>
    <dataField name="Average Tenure" fld="3" subtotal="average" baseField="0" baseItem="0"/>
    <dataField name="Average Salary" fld="2" subtotal="average" baseField="0" baseItem="0"/>
    <dataField name="Total Salary" fld="1" baseField="0" baseItem="0"/>
  </dataFields>
  <formats count="9">
    <format dxfId="47">
      <pivotArea dataOnly="0" outline="0" fieldPosition="0">
        <references count="1">
          <reference field="4294967294" count="1">
            <x v="2"/>
          </reference>
        </references>
      </pivotArea>
    </format>
    <format dxfId="46">
      <pivotArea dataOnly="0" outline="0" fieldPosition="0">
        <references count="1">
          <reference field="4294967294" count="1">
            <x v="1"/>
          </reference>
        </references>
      </pivotArea>
    </format>
    <format dxfId="45">
      <pivotArea dataOnly="0" outline="0" fieldPosition="0">
        <references count="1">
          <reference field="4294967294" count="1">
            <x v="3"/>
          </reference>
        </references>
      </pivotArea>
    </format>
    <format dxfId="44">
      <pivotArea dataOnly="0" outline="0" fieldPosition="0">
        <references count="1">
          <reference field="4294967294" count="1">
            <x v="4"/>
          </reference>
        </references>
      </pivotArea>
    </format>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0"/>
        </references>
      </pivotArea>
    </format>
    <format dxfId="39">
      <pivotArea dataOnly="0" labelOnly="1" outline="0" fieldPosition="0">
        <references count="1">
          <reference field="4294967294" count="5">
            <x v="0"/>
            <x v="1"/>
            <x v="2"/>
            <x v="3"/>
            <x v="4"/>
          </reference>
        </references>
      </pivotArea>
    </format>
  </formats>
  <pivotHierarchies count="7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Tenure"/>
    <pivotHierarchy dragToData="1"/>
    <pivotHierarchy dragToData="1"/>
    <pivotHierarchy dragToData="1"/>
    <pivotHierarchy dragToData="1"/>
    <pivotHierarchy dragToData="1" caption="Total Salary"/>
    <pivotHierarchy dragToData="1" caption="Average Salary"/>
    <pivotHierarchy dragToData="1" caption="Average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Staff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FF58CF-3575-44FA-88D5-3E199B7A9FD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o of Employees" fld="0" subtotal="count" baseField="0" baseItem="0" numFmtId="3"/>
  </dataFields>
  <formats count="4">
    <format dxfId="51">
      <pivotArea outline="0" collapsedLevelsAreSubtotals="1" fieldPosition="0"/>
    </format>
    <format dxfId="50">
      <pivotArea type="all" dataOnly="0" outline="0" fieldPosition="0"/>
    </format>
    <format dxfId="49">
      <pivotArea outline="0" collapsedLevelsAreSubtotals="1" fieldPosition="0"/>
    </format>
    <format dxfId="48">
      <pivotArea dataOnly="0" labelOnly="1" outline="0" axis="axisValues" fieldPosition="0"/>
    </format>
  </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No of Employe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Staff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24C861-5B43-4674-91F1-395B0FC0B690}" name="PivotTable11" cacheId="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C19:D20"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1">
    <i>
      <x/>
    </i>
  </rowItems>
  <colItems count="1">
    <i/>
  </colItems>
  <dataFields count="1">
    <dataField name="Count of Gender" fld="1" subtotal="count" baseField="0" baseItem="0"/>
  </dataFields>
  <formats count="5">
    <format dxfId="56">
      <pivotArea type="all" dataOnly="0" outline="0" fieldPosition="0"/>
    </format>
    <format dxfId="55">
      <pivotArea outline="0" collapsedLevelsAreSubtotals="1" fieldPosition="0"/>
    </format>
    <format dxfId="54">
      <pivotArea field="0" type="button" dataOnly="0" labelOnly="1" outline="0" axis="axisRow" fieldPosition="0"/>
    </format>
    <format dxfId="53">
      <pivotArea dataOnly="0" labelOnly="1" fieldPosition="0">
        <references count="1">
          <reference field="0" count="0"/>
        </references>
      </pivotArea>
    </format>
    <format dxfId="52">
      <pivotArea dataOnly="0" labelOnly="1" outline="0" axis="axisValues" fieldPosition="0"/>
    </format>
  </formats>
  <pivotHierarchies count="7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Staff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95CDFF-6AD8-4428-B125-DB2587B34663}" name="PivotTable13"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C25:D26"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1">
    <i>
      <x/>
    </i>
  </rowItems>
  <colItems count="1">
    <i/>
  </colItems>
  <dataFields count="1">
    <dataField name="Count of Gender" fld="1" subtotal="count" baseField="0" baseItem="0"/>
  </dataFields>
  <formats count="5">
    <format dxfId="61">
      <pivotArea type="all" dataOnly="0" outline="0" fieldPosition="0"/>
    </format>
    <format dxfId="60">
      <pivotArea outline="0" collapsedLevelsAreSubtotals="1" fieldPosition="0"/>
    </format>
    <format dxfId="59">
      <pivotArea field="0" type="button" dataOnly="0" labelOnly="1" outline="0" axis="axisRow" fieldPosition="0"/>
    </format>
    <format dxfId="58">
      <pivotArea dataOnly="0" labelOnly="1" fieldPosition="0">
        <references count="1">
          <reference field="0" count="0"/>
        </references>
      </pivotArea>
    </format>
    <format dxfId="57">
      <pivotArea dataOnly="0" labelOnly="1" outline="0" axis="axisValues" fieldPosition="0"/>
    </format>
  </formats>
  <pivotHierarchies count="7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Staff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31A350-163F-4C65-A362-816ED3F948AC}" name="PivotTable10"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15:D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Tenure" fld="0" subtotal="average" baseField="0" baseItem="0" numFmtId="2"/>
  </dataFields>
  <formats count="5">
    <format dxfId="66">
      <pivotArea outline="0" collapsedLevelsAreSubtotals="1" fieldPosition="0"/>
    </format>
    <format dxfId="65">
      <pivotArea outline="0" collapsedLevelsAreSubtotals="1" fieldPosition="0"/>
    </format>
    <format dxfId="64">
      <pivotArea type="all" dataOnly="0" outline="0" fieldPosition="0"/>
    </format>
    <format dxfId="63">
      <pivotArea outline="0" collapsedLevelsAreSubtotals="1" fieldPosition="0"/>
    </format>
    <format dxfId="62">
      <pivotArea dataOnly="0" labelOnly="1" outline="0" axis="axisValues" fieldPosition="0"/>
    </format>
  </formats>
  <pivotHierarchies count="7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Tenu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st 3.1.xlsx!All_Staffs">
        <x15:activeTabTopLevelEntity name="[All_Staff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D24464-A654-431C-AAFE-CDDB05A41419}" name="PivotTable1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2:D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Age" fld="0" subtotal="average" baseField="0" baseItem="0" numFmtId="4"/>
  </dataFields>
  <formats count="5">
    <format dxfId="71">
      <pivotArea outline="0" collapsedLevelsAreSubtotals="1" fieldPosition="0"/>
    </format>
    <format dxfId="70">
      <pivotArea outline="0" collapsedLevelsAreSubtotals="1" fieldPosition="0"/>
    </format>
    <format dxfId="69">
      <pivotArea type="all" dataOnly="0" outline="0" fieldPosition="0"/>
    </format>
    <format dxfId="68">
      <pivotArea outline="0" collapsedLevelsAreSubtotals="1" fieldPosition="0"/>
    </format>
    <format dxfId="67">
      <pivotArea dataOnly="0" labelOnly="1" outline="0" axis="axisValues" fieldPosition="0"/>
    </format>
  </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Ag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Staff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245211-A8BA-4EDC-BA4C-A0CB7327CD3D}" name="PivotTable1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9:D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Salary" fld="0" subtotal="average" baseField="0" baseItem="0" numFmtId="164"/>
  </dataFields>
  <formats count="6">
    <format dxfId="77">
      <pivotArea outline="0" collapsedLevelsAreSubtotals="1" fieldPosition="0"/>
    </format>
    <format dxfId="76">
      <pivotArea outline="0" collapsedLevelsAreSubtotals="1" fieldPosition="0"/>
    </format>
    <format dxfId="75">
      <pivotArea outline="0" collapsedLevelsAreSubtotals="1" fieldPosition="0"/>
    </format>
    <format dxfId="74">
      <pivotArea type="all" dataOnly="0" outline="0" fieldPosition="0"/>
    </format>
    <format dxfId="73">
      <pivotArea outline="0" collapsedLevelsAreSubtotals="1" fieldPosition="0"/>
    </format>
    <format dxfId="72">
      <pivotArea dataOnly="0" labelOnly="1" outline="0" axis="axisValues" fieldPosition="0"/>
    </format>
  </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Salar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Staff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62EBAA9-2EB2-4213-BE1C-B523A502E8EC}" autoFormatId="16" applyNumberFormats="0" applyBorderFormats="0" applyFontFormats="0" applyPatternFormats="0" applyAlignmentFormats="0" applyWidthHeightFormats="0">
  <queryTableRefresh nextId="16" unboundColumnsRight="3">
    <queryTableFields count="15">
      <queryTableField id="1" name="Name" tableColumnId="1"/>
      <queryTableField id="2" name="Gender" tableColumnId="2"/>
      <queryTableField id="3" name="Department" tableColumnId="3"/>
      <queryTableField id="4" name="Age" tableColumnId="4"/>
      <queryTableField id="5" name="Date Joined" tableColumnId="5"/>
      <queryTableField id="6" name="Salary" tableColumnId="6"/>
      <queryTableField id="7" name="Rating" tableColumnId="7"/>
      <queryTableField id="8" name="Country" tableColumnId="8"/>
      <queryTableField id="12" name="Date Joined (Year)" tableColumnId="12"/>
      <queryTableField id="13" name="Date Joined (Quarter)" tableColumnId="13"/>
      <queryTableField id="14" name="Date Joined (Month Index)" tableColumnId="14"/>
      <queryTableField id="15" name="Date Joined (Month)" tableColumnId="15"/>
      <queryTableField id="9" dataBound="0" tableColumnId="9"/>
      <queryTableField id="10" dataBound="0" tableColumnId="10"/>
      <queryTableField id="11" dataBound="0" tableColumnId="11"/>
    </queryTableFields>
  </queryTableRefresh>
  <extLst>
    <ext xmlns:x15="http://schemas.microsoft.com/office/spreadsheetml/2010/11/main" uri="{883FBD77-0823-4a55-B5E3-86C4891E6966}">
      <x15:queryTable sourceDataName="Query - All_Staff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9922C11-C1C1-4A0B-873F-CDE8F889F9AF}" sourceName="[All_Staffs 1].[Department]">
  <pivotTables>
    <pivotTable tabId="5" name="PivotTable24"/>
    <pivotTable tabId="4" name="PivotTable10"/>
    <pivotTable tabId="4" name="PivotTable11"/>
    <pivotTable tabId="4" name="PivotTable12"/>
    <pivotTable tabId="4" name="PivotTable13"/>
    <pivotTable tabId="4" name="PivotTable14"/>
    <pivotTable tabId="4" name="PivotTable41"/>
    <pivotTable tabId="5" name="PivotTable28"/>
    <pivotTable tabId="4" name="PivotTable15"/>
    <pivotTable tabId="4" name="PivotTable16"/>
    <pivotTable tabId="4" name="PivotTable17"/>
    <pivotTable tabId="4" name="PivotTable9"/>
    <pivotTable tabId="5" name="PivotTable18"/>
    <pivotTable tabId="5" name="PivotTable20"/>
  </pivotTables>
  <data>
    <olap pivotCacheId="1906562362">
      <levels count="2">
        <level uniqueName="[All_Staffs 1].[Department].[(All)]" sourceCaption="(All)" count="0"/>
        <level uniqueName="[All_Staffs 1].[Department].[Department]" sourceCaption="Department" count="5">
          <ranges>
            <range startItem="0">
              <i n="[All_Staffs 1].[Department].&amp;[Finance]" c="Finance"/>
              <i n="[All_Staffs 1].[Department].&amp;[HR]" c="HR"/>
              <i n="[All_Staffs 1].[Department].&amp;[IT]" c="IT"/>
              <i n="[All_Staffs 1].[Department].&amp;[Procurement]" c="Procurement"/>
              <i n="[All_Staffs 1].[Department].&amp;[Sales]" c="Sales"/>
            </range>
          </ranges>
        </level>
      </levels>
      <selections count="1">
        <selection n="[All_Staffs 1].[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5F60D0FC-D9DD-4D50-A024-BC6B8227F2B8}" sourceName="[All_Staffs 1].[Rating]">
  <pivotTables>
    <pivotTable tabId="5" name="PivotTable24"/>
    <pivotTable tabId="4" name="PivotTable10"/>
    <pivotTable tabId="4" name="PivotTable11"/>
    <pivotTable tabId="4" name="PivotTable12"/>
    <pivotTable tabId="4" name="PivotTable13"/>
    <pivotTable tabId="4" name="PivotTable14"/>
    <pivotTable tabId="4" name="PivotTable41"/>
    <pivotTable tabId="5" name="PivotTable28"/>
    <pivotTable tabId="4" name="PivotTable15"/>
    <pivotTable tabId="4" name="PivotTable16"/>
    <pivotTable tabId="4" name="PivotTable17"/>
    <pivotTable tabId="4" name="PivotTable9"/>
    <pivotTable tabId="5" name="PivotTable18"/>
    <pivotTable tabId="5" name="PivotTable20"/>
  </pivotTables>
  <data>
    <olap pivotCacheId="1906562362">
      <levels count="2">
        <level uniqueName="[All_Staffs 1].[Rating].[(All)]" sourceCaption="(All)" count="0"/>
        <level uniqueName="[All_Staffs 1].[Rating].[Rating]" sourceCaption="Rating" count="5">
          <ranges>
            <range startItem="0">
              <i n="[All_Staffs 1].[Rating].&amp;[Above Average]" c="Above Average"/>
              <i n="[All_Staffs 1].[Rating].&amp;[Average]" c="Average"/>
              <i n="[All_Staffs 1].[Rating].&amp;[Exceptional]" c="Exceptional"/>
              <i n="[All_Staffs 1].[Rating].&amp;[Poor]" c="Poor"/>
              <i n="[All_Staffs 1].[Rating].&amp;[Very Poor]" c="Very Poor"/>
            </range>
          </ranges>
        </level>
      </levels>
      <selections count="1">
        <selection n="[All_Staffs 1].[Ratin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F6D6F7BB-88ED-4783-AC55-533E34672815}" sourceName="[All_Staffs 1].[Country]">
  <pivotTables>
    <pivotTable tabId="4" name="PivotTable9"/>
    <pivotTable tabId="5" name="PivotTable28"/>
    <pivotTable tabId="4" name="PivotTable41"/>
    <pivotTable tabId="4" name="PivotTable14"/>
    <pivotTable tabId="4" name="PivotTable13"/>
    <pivotTable tabId="4" name="PivotTable12"/>
    <pivotTable tabId="4" name="PivotTable11"/>
    <pivotTable tabId="4" name="PivotTable10"/>
    <pivotTable tabId="5" name="PivotTable24"/>
    <pivotTable tabId="4" name="PivotTable15"/>
    <pivotTable tabId="4" name="PivotTable16"/>
    <pivotTable tabId="4" name="PivotTable17"/>
    <pivotTable tabId="5" name="PivotTable18"/>
    <pivotTable tabId="5" name="PivotTable20"/>
  </pivotTables>
  <data>
    <olap pivotCacheId="1906562362">
      <levels count="2">
        <level uniqueName="[All_Staffs 1].[Country].[(All)]" sourceCaption="(All)" count="0"/>
        <level uniqueName="[All_Staffs 1].[Country].[Country]" sourceCaption="Country" count="2">
          <ranges>
            <range startItem="0">
              <i n="[All_Staffs 1].[Country].&amp;[Other Countries]" c="Other Countries"/>
              <i n="[All_Staffs 1].[Country].&amp;[USA]" c="USA"/>
            </range>
          </ranges>
        </level>
      </levels>
      <selections count="1">
        <selection n="[All_Staffs 1].[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4324BBDA-9F74-4D0F-B0B0-F47C478B5D98}" cache="Slicer_Department" caption="Department" level="1" style="RD Slicer" rowHeight="365760"/>
  <slicer name="Rating 1" xr10:uid="{87585B7F-A9EF-469C-B3CE-2DD947641EE6}" cache="Slicer_Rating" caption="Rating" level="1" style="RD Slicer" rowHeight="365760"/>
  <slicer name="Country 1" xr10:uid="{71D5A723-0D7A-48A9-A2B7-6110027D3AF3}" cache="Slicer_Country1" caption="Country" level="1" style="RD Slicer"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1F850C41-7BD7-46E8-B681-1025EDA260CB}" cache="Slicer_Country1" caption="Countr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B758E42A-E5DE-4218-92A9-DE02082763CF}" cache="Slicer_Department" caption="Department" level="1" rowHeight="241300"/>
  <slicer name="Rating" xr10:uid="{ED234ABA-DAC4-4557-9DF2-23E533249B64}" cache="Slicer_Rating" caption="Rating"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FD3838-DF99-48C8-B678-99FF48A4E2D0}" name="All_Staffs" displayName="All_Staffs" ref="A1:O1039" tableType="queryTable" totalsRowShown="0">
  <autoFilter ref="A1:O1039" xr:uid="{50FD3838-DF99-48C8-B678-99FF48A4E2D0}"/>
  <tableColumns count="15">
    <tableColumn id="1" xr3:uid="{A1BB295A-7585-45A8-B435-3F48613BCEE6}" uniqueName="1" name="Name" queryTableFieldId="1"/>
    <tableColumn id="2" xr3:uid="{B00836BF-51B6-421C-A019-1902A790FDA5}" uniqueName="2" name="Gender" queryTableFieldId="2"/>
    <tableColumn id="3" xr3:uid="{7818072F-9366-4A1A-9085-ED8F90F02190}" uniqueName="3" name="Department" queryTableFieldId="3"/>
    <tableColumn id="4" xr3:uid="{EB127941-9664-495A-A08A-0AAD9A37ED17}" uniqueName="4" name="Age" queryTableFieldId="4" dataDxfId="9"/>
    <tableColumn id="5" xr3:uid="{B39BECAC-94A7-455D-B9E1-D68824BCF0F9}" uniqueName="5" name="Date Joined" queryTableFieldId="5" dataDxfId="8"/>
    <tableColumn id="6" xr3:uid="{2B79111B-0A12-4272-853A-CC9922A66C22}" uniqueName="6" name="Salary" queryTableFieldId="6" dataDxfId="7"/>
    <tableColumn id="7" xr3:uid="{846FFBD8-6B96-47DB-8599-682A6E9F568C}" uniqueName="7" name="Rating" queryTableFieldId="7"/>
    <tableColumn id="8" xr3:uid="{61BAF918-8AF1-4C20-851C-275593CB08CC}" uniqueName="8" name="Country" queryTableFieldId="8"/>
    <tableColumn id="12" xr3:uid="{1D141B1B-278C-44D9-9671-09B0F0F23CF4}" uniqueName="12" name="Date Joined (Year)" queryTableFieldId="12"/>
    <tableColumn id="13" xr3:uid="{EC8DFB1C-EB9F-46B8-B897-E91DB77B7E79}" uniqueName="13" name="Date Joined (Quarter)" queryTableFieldId="13"/>
    <tableColumn id="14" xr3:uid="{CAB2DD06-13F9-4B88-9485-0D33B47FEEB8}" uniqueName="14" name="Date Joined (Month Index)" queryTableFieldId="14"/>
    <tableColumn id="15" xr3:uid="{DB26EAA3-2A75-471B-A380-79011402A140}" uniqueName="15" name="Date Joined (Month)" queryTableFieldId="15"/>
    <tableColumn id="9" xr3:uid="{ACA4E930-FAEE-40DF-8116-9F20F777B209}" uniqueName="9" name="Tenure" queryTableFieldId="9" dataDxfId="6">
      <calculatedColumnFormula>(TODAY()-All_Staffs[[#This Row],[Date Joined]])/365</calculatedColumnFormula>
    </tableColumn>
    <tableColumn id="10" xr3:uid="{B060B5B0-7B0D-4D6B-8BCF-16810BEC0CC6}" uniqueName="10" name="Annual Bonus" queryTableFieldId="10" dataDxfId="5" dataCellStyle="Percent">
      <calculatedColumnFormula>IF(All_Staffs[Tenure]&gt;=3, 3%,2%)</calculatedColumnFormula>
    </tableColumn>
    <tableColumn id="11" xr3:uid="{D44EF4D9-F041-4F10-99DE-9D04143258F6}" uniqueName="11" name="Bonus per Salary" queryTableFieldId="11" dataDxfId="4">
      <calculatedColumnFormula>All_Staffs[[#This Row],[Salary]]*All_Staffs[[#This Row],[Annual Bonus]]</calculatedColumnFormula>
    </tableColumn>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545438-0D3C-4DF0-9B71-BC8B69692146}" name="usa_staffs" displayName="usa_staffs" ref="A1:G465" totalsRowShown="0">
  <autoFilter ref="A1:G465" xr:uid="{EE182796-6443-4558-9B87-909B73329DFC}"/>
  <tableColumns count="7">
    <tableColumn id="1" xr3:uid="{23FD369C-761D-4A83-AD6A-97B4B55ADA47}" name="Name"/>
    <tableColumn id="2" xr3:uid="{953FC7DB-7A34-4FB3-96D5-023D862F463A}" name="Gender"/>
    <tableColumn id="3" xr3:uid="{51D5DA78-AE36-4B3E-82D6-C5F734ABDAE4}" name="Department"/>
    <tableColumn id="4" xr3:uid="{F3C6B072-A0DE-45CF-A551-7FE4B3546200}" name="Age"/>
    <tableColumn id="5" xr3:uid="{480865E6-D263-45E0-BCE1-07943E656154}" name="Date Joined" dataDxfId="3"/>
    <tableColumn id="6" xr3:uid="{5A5D7666-4703-4E95-9943-F418ED32AA19}" name="Salary" dataDxfId="2"/>
    <tableColumn id="7" xr3:uid="{B3FA0343-BC2F-4A16-9523-2F1EFA637674}" name="Rating"/>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1C4612-2C28-4980-BECD-965C6B894212}" name="other_staffs" displayName="other_staffs" ref="A1:G600" totalsRowShown="0">
  <autoFilter ref="A1:G600" xr:uid="{30372EC4-DDE2-4CB7-AC70-5AB590F93835}"/>
  <tableColumns count="7">
    <tableColumn id="1" xr3:uid="{3EA7BCDC-1FF9-4474-BD22-4851AF423303}" name="Name"/>
    <tableColumn id="2" xr3:uid="{7CAB8F5C-CDC0-45EA-ACB3-A65425F470BE}" name="Gender"/>
    <tableColumn id="3" xr3:uid="{44D7C2B4-5F47-44A4-845A-B76BD195224D}" name="Age"/>
    <tableColumn id="4" xr3:uid="{8F06D4A4-FF1D-43B5-903C-FC7AE9D349FF}" name="Rating"/>
    <tableColumn id="5" xr3:uid="{B9D870FE-8D5E-4F71-87B3-6E43777A393F}" name="Date Joined" dataDxfId="1"/>
    <tableColumn id="6" xr3:uid="{B3D6E9C0-E84E-489E-ABEC-14EFB8EFFE6C}" name="Department"/>
    <tableColumn id="7" xr3:uid="{2F573088-1617-408D-B895-0B9632455356}" name="Salary" data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microsoft.com/office/2007/relationships/slicer" Target="../slicers/slicer3.xml"/><Relationship Id="rId5" Type="http://schemas.openxmlformats.org/officeDocument/2006/relationships/drawing" Target="../drawings/drawing3.xml"/><Relationship Id="rId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272AB-E622-4A1F-9D46-4055E3C00580}">
  <dimension ref="A1"/>
  <sheetViews>
    <sheetView showGridLines="0" tabSelected="1" zoomScale="60" zoomScaleNormal="60" workbookViewId="0">
      <selection activeCell="AI29" sqref="AI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75FE8-4E58-4012-AE08-163842C1D9A8}">
  <dimension ref="A1:L78"/>
  <sheetViews>
    <sheetView zoomScaleNormal="100" workbookViewId="0">
      <selection activeCell="C58" sqref="C58"/>
    </sheetView>
  </sheetViews>
  <sheetFormatPr defaultRowHeight="15" x14ac:dyDescent="0.25"/>
  <cols>
    <col min="1" max="1" width="9.140625" style="11"/>
    <col min="2" max="2" width="50" bestFit="1" customWidth="1"/>
    <col min="3" max="3" width="15.85546875" bestFit="1" customWidth="1"/>
    <col min="4" max="4" width="16.42578125" bestFit="1" customWidth="1"/>
    <col min="5" max="5" width="20" bestFit="1" customWidth="1"/>
    <col min="6" max="6" width="19.140625" bestFit="1" customWidth="1"/>
    <col min="7" max="7" width="15.28515625" bestFit="1" customWidth="1"/>
    <col min="8" max="8" width="12.5703125" bestFit="1" customWidth="1"/>
    <col min="9" max="9" width="15.28515625" bestFit="1" customWidth="1"/>
  </cols>
  <sheetData>
    <row r="1" spans="1:5" ht="15.75" thickBot="1" x14ac:dyDescent="0.3"/>
    <row r="2" spans="1:5" ht="15.75" x14ac:dyDescent="0.25">
      <c r="A2" s="43">
        <v>1</v>
      </c>
      <c r="B2" s="54" t="s">
        <v>1053</v>
      </c>
      <c r="C2" s="45"/>
      <c r="D2" s="45"/>
      <c r="E2" s="46"/>
    </row>
    <row r="3" spans="1:5" x14ac:dyDescent="0.25">
      <c r="A3" s="55" t="s">
        <v>1056</v>
      </c>
      <c r="B3" s="1" t="s">
        <v>1054</v>
      </c>
      <c r="D3" t="s">
        <v>1131</v>
      </c>
      <c r="E3" s="48"/>
    </row>
    <row r="4" spans="1:5" x14ac:dyDescent="0.25">
      <c r="A4" s="55"/>
      <c r="B4" s="1"/>
      <c r="D4" s="56">
        <v>1038</v>
      </c>
      <c r="E4" s="62">
        <f>GETPIVOTDATA("[Measures].[Count of Name]",$D$3)</f>
        <v>1038</v>
      </c>
    </row>
    <row r="5" spans="1:5" x14ac:dyDescent="0.25">
      <c r="A5" s="55"/>
      <c r="B5" s="1"/>
      <c r="E5" s="63"/>
    </row>
    <row r="6" spans="1:5" x14ac:dyDescent="0.25">
      <c r="A6" s="55" t="s">
        <v>1057</v>
      </c>
      <c r="B6" s="1" t="s">
        <v>1058</v>
      </c>
      <c r="D6" t="s">
        <v>1061</v>
      </c>
      <c r="E6" s="48"/>
    </row>
    <row r="7" spans="1:5" x14ac:dyDescent="0.25">
      <c r="A7" s="55"/>
      <c r="B7" s="1"/>
      <c r="D7" s="57">
        <v>163393780</v>
      </c>
      <c r="E7" s="64">
        <f>GETPIVOTDATA("[Measures].[Sum of Salary 2]",$D$6)</f>
        <v>163393780</v>
      </c>
    </row>
    <row r="8" spans="1:5" x14ac:dyDescent="0.25">
      <c r="A8" s="55"/>
      <c r="B8" s="1"/>
      <c r="E8" s="48"/>
    </row>
    <row r="9" spans="1:5" x14ac:dyDescent="0.25">
      <c r="A9" s="55" t="s">
        <v>1060</v>
      </c>
      <c r="B9" s="1" t="s">
        <v>1059</v>
      </c>
      <c r="D9" t="s">
        <v>1062</v>
      </c>
      <c r="E9" s="48"/>
    </row>
    <row r="10" spans="1:5" x14ac:dyDescent="0.25">
      <c r="A10" s="55"/>
      <c r="B10" s="1"/>
      <c r="D10" s="57">
        <v>157412.11946050095</v>
      </c>
      <c r="E10" s="64">
        <f>GETPIVOTDATA("[Measures].[Average of Salary 2]",$D$9)</f>
        <v>157412.11946050095</v>
      </c>
    </row>
    <row r="11" spans="1:5" x14ac:dyDescent="0.25">
      <c r="A11" s="55"/>
      <c r="B11" s="1"/>
      <c r="E11" s="48"/>
    </row>
    <row r="12" spans="1:5" x14ac:dyDescent="0.25">
      <c r="A12" s="55" t="s">
        <v>1063</v>
      </c>
      <c r="B12" s="1" t="s">
        <v>1064</v>
      </c>
      <c r="C12" s="57"/>
      <c r="D12" t="s">
        <v>1065</v>
      </c>
      <c r="E12" s="48"/>
    </row>
    <row r="13" spans="1:5" x14ac:dyDescent="0.25">
      <c r="A13" s="55"/>
      <c r="B13" s="1"/>
      <c r="D13" s="59">
        <v>33.408477842003855</v>
      </c>
      <c r="E13" s="65">
        <f>GETPIVOTDATA("[Measures].[Average of Age 2]",$D$12)</f>
        <v>33.408477842003855</v>
      </c>
    </row>
    <row r="14" spans="1:5" x14ac:dyDescent="0.25">
      <c r="A14" s="55"/>
      <c r="B14" s="1"/>
      <c r="E14" s="48"/>
    </row>
    <row r="15" spans="1:5" x14ac:dyDescent="0.25">
      <c r="A15" s="55" t="s">
        <v>1066</v>
      </c>
      <c r="B15" s="1" t="s">
        <v>1067</v>
      </c>
      <c r="D15" t="s">
        <v>1070</v>
      </c>
      <c r="E15" s="66"/>
    </row>
    <row r="16" spans="1:5" x14ac:dyDescent="0.25">
      <c r="A16" s="55"/>
      <c r="B16" s="1" t="s">
        <v>1069</v>
      </c>
      <c r="D16" s="60">
        <v>3.3683559004407866</v>
      </c>
      <c r="E16" s="65">
        <f>GETPIVOTDATA("[Measures].[Average of Tenure]",$D$15)</f>
        <v>3.3683559004407866</v>
      </c>
    </row>
    <row r="17" spans="1:5" x14ac:dyDescent="0.25">
      <c r="A17" s="55"/>
      <c r="B17" s="1"/>
      <c r="E17" s="48"/>
    </row>
    <row r="18" spans="1:5" x14ac:dyDescent="0.25">
      <c r="A18" s="55" t="s">
        <v>1071</v>
      </c>
      <c r="B18" s="1" t="s">
        <v>1074</v>
      </c>
      <c r="E18" s="48"/>
    </row>
    <row r="19" spans="1:5" x14ac:dyDescent="0.25">
      <c r="A19" s="55"/>
      <c r="B19" s="1"/>
      <c r="C19" s="8" t="s">
        <v>1072</v>
      </c>
      <c r="D19" t="s">
        <v>1073</v>
      </c>
      <c r="E19" s="48"/>
    </row>
    <row r="20" spans="1:5" x14ac:dyDescent="0.25">
      <c r="A20" s="55"/>
      <c r="B20" s="1" t="s">
        <v>8</v>
      </c>
      <c r="C20" s="9" t="s">
        <v>8</v>
      </c>
      <c r="D20">
        <v>475</v>
      </c>
      <c r="E20" s="67">
        <f>GETPIVOTDATA("[Measures].[Count of Gender]",$C$19,"[All_Staffs 1].[Gender]","[All_Staffs 1].[Gender].&amp;[Female]")/GETPIVOTDATA("[Measures].[Count of Name]",$D$3)</f>
        <v>0.45761078998073218</v>
      </c>
    </row>
    <row r="21" spans="1:5" x14ac:dyDescent="0.25">
      <c r="A21" s="55"/>
      <c r="B21" s="1"/>
      <c r="E21" s="48"/>
    </row>
    <row r="22" spans="1:5" x14ac:dyDescent="0.25">
      <c r="A22" s="55"/>
      <c r="B22" s="1"/>
      <c r="C22" s="8" t="s">
        <v>1072</v>
      </c>
      <c r="D22" t="s">
        <v>1073</v>
      </c>
      <c r="E22" s="48"/>
    </row>
    <row r="23" spans="1:5" x14ac:dyDescent="0.25">
      <c r="A23" s="55"/>
      <c r="B23" s="1" t="s">
        <v>15</v>
      </c>
      <c r="C23" s="9" t="s">
        <v>15</v>
      </c>
      <c r="D23">
        <v>525</v>
      </c>
      <c r="E23" s="67">
        <f>GETPIVOTDATA("[Measures].[Count of Gender]",$C$22,"[All_Staffs 1].[Gender]","[All_Staffs 1].[Gender].&amp;[Male]")/GETPIVOTDATA("[Measures].[Count of Name]",$D$3)</f>
        <v>0.5057803468208093</v>
      </c>
    </row>
    <row r="24" spans="1:5" x14ac:dyDescent="0.25">
      <c r="A24" s="55"/>
      <c r="B24" s="1"/>
      <c r="E24" s="48"/>
    </row>
    <row r="25" spans="1:5" x14ac:dyDescent="0.25">
      <c r="A25" s="55"/>
      <c r="B25" s="1"/>
      <c r="C25" s="8" t="s">
        <v>1072</v>
      </c>
      <c r="D25" t="s">
        <v>1073</v>
      </c>
      <c r="E25" s="48"/>
    </row>
    <row r="26" spans="1:5" x14ac:dyDescent="0.25">
      <c r="A26" s="55"/>
      <c r="B26" s="1" t="s">
        <v>1128</v>
      </c>
      <c r="C26" s="9" t="s">
        <v>818</v>
      </c>
      <c r="D26">
        <v>38</v>
      </c>
      <c r="E26" s="68">
        <f>GETPIVOTDATA("[Measures].[Count of Gender]",$C$25,"[All_Staffs 1].[Gender]","[All_Staffs 1].[Gender].&amp;[Others]")/GETPIVOTDATA("[Measures].[Count of Name]",$D$3)</f>
        <v>3.6608863198458574E-2</v>
      </c>
    </row>
    <row r="27" spans="1:5" x14ac:dyDescent="0.25">
      <c r="A27" s="55"/>
      <c r="B27" s="1"/>
      <c r="C27" s="9"/>
      <c r="E27" s="69"/>
    </row>
    <row r="28" spans="1:5" x14ac:dyDescent="0.25">
      <c r="A28" s="55"/>
      <c r="B28" s="1"/>
      <c r="E28" s="48"/>
    </row>
    <row r="29" spans="1:5" x14ac:dyDescent="0.25">
      <c r="A29" s="55" t="s">
        <v>1075</v>
      </c>
      <c r="B29" s="1" t="s">
        <v>1076</v>
      </c>
      <c r="D29">
        <f>COUNTIFS(All_Staffs[Salary], "&gt;90000")</f>
        <v>601</v>
      </c>
      <c r="E29" s="67">
        <f>D29/GETPIVOTDATA("[Measures].[Count of Name]",$D$3)</f>
        <v>0.57899807321772645</v>
      </c>
    </row>
    <row r="30" spans="1:5" ht="15.75" thickBot="1" x14ac:dyDescent="0.3">
      <c r="A30" s="61"/>
      <c r="B30" s="70" t="s">
        <v>1077</v>
      </c>
      <c r="C30" s="52"/>
      <c r="D30" s="52"/>
      <c r="E30" s="53"/>
    </row>
    <row r="34" spans="1:9" ht="15.75" thickBot="1" x14ac:dyDescent="0.3"/>
    <row r="35" spans="1:9" ht="15.75" x14ac:dyDescent="0.25">
      <c r="A35" s="43">
        <v>2</v>
      </c>
      <c r="B35" s="54" t="s">
        <v>1078</v>
      </c>
      <c r="C35" s="45"/>
      <c r="D35" s="45"/>
      <c r="E35" s="46"/>
    </row>
    <row r="36" spans="1:9" x14ac:dyDescent="0.25">
      <c r="A36" s="55"/>
      <c r="B36" s="1" t="s">
        <v>1079</v>
      </c>
      <c r="D36" s="21" t="s">
        <v>0</v>
      </c>
      <c r="E36" s="71" t="s">
        <v>613</v>
      </c>
    </row>
    <row r="37" spans="1:9" x14ac:dyDescent="0.25">
      <c r="A37" s="55"/>
      <c r="B37" s="15" t="s">
        <v>984</v>
      </c>
      <c r="D37" s="21" t="s">
        <v>1</v>
      </c>
      <c r="E37" s="72" t="str">
        <f>VLOOKUP(E36,All_Staffs[],2,0)</f>
        <v>Female</v>
      </c>
    </row>
    <row r="38" spans="1:9" x14ac:dyDescent="0.25">
      <c r="A38" s="55"/>
      <c r="B38" s="17" t="s">
        <v>613</v>
      </c>
      <c r="D38" s="21" t="s">
        <v>2</v>
      </c>
      <c r="E38" s="72" t="str">
        <f>VLOOKUP(E36, All_Staffs[], 3,0)</f>
        <v>HR</v>
      </c>
    </row>
    <row r="39" spans="1:9" x14ac:dyDescent="0.25">
      <c r="A39" s="55"/>
      <c r="B39" s="15" t="s">
        <v>669</v>
      </c>
      <c r="D39" s="21" t="s">
        <v>3</v>
      </c>
      <c r="E39" s="72">
        <f>VLOOKUP(E36, All_Staffs[], 4, 0)</f>
        <v>40</v>
      </c>
    </row>
    <row r="40" spans="1:9" x14ac:dyDescent="0.25">
      <c r="A40" s="55"/>
      <c r="B40" s="17" t="s">
        <v>781</v>
      </c>
      <c r="D40" s="21" t="s">
        <v>1080</v>
      </c>
      <c r="E40" s="72">
        <f>VLOOKUP(E36,All_Staffs[], 5, 0)</f>
        <v>45417</v>
      </c>
    </row>
    <row r="41" spans="1:9" x14ac:dyDescent="0.25">
      <c r="A41" s="55"/>
      <c r="B41" s="15" t="s">
        <v>913</v>
      </c>
      <c r="D41" s="21" t="s">
        <v>5</v>
      </c>
      <c r="E41" s="73">
        <f>VLOOKUP(E36,All_Staffs[],6,0)</f>
        <v>131274</v>
      </c>
    </row>
    <row r="42" spans="1:9" x14ac:dyDescent="0.25">
      <c r="A42" s="55"/>
      <c r="B42" s="17" t="s">
        <v>866</v>
      </c>
      <c r="D42" s="21" t="s">
        <v>6</v>
      </c>
      <c r="E42" s="72" t="str">
        <f>VLOOKUP(E36, All_Staffs[], 7,0)</f>
        <v>Above Average</v>
      </c>
    </row>
    <row r="43" spans="1:9" x14ac:dyDescent="0.25">
      <c r="A43" s="55"/>
      <c r="B43" s="15" t="s">
        <v>914</v>
      </c>
      <c r="D43" s="21" t="s">
        <v>980</v>
      </c>
      <c r="E43" s="72" t="str">
        <f>VLOOKUP(E36, All_Staffs[], 8,0)</f>
        <v>Other Countries</v>
      </c>
    </row>
    <row r="44" spans="1:9" ht="15.75" thickBot="1" x14ac:dyDescent="0.3">
      <c r="A44" s="61"/>
      <c r="B44" s="52"/>
      <c r="C44" s="52"/>
      <c r="D44" s="52"/>
      <c r="E44" s="53"/>
    </row>
    <row r="47" spans="1:9" ht="15.75" thickBot="1" x14ac:dyDescent="0.3"/>
    <row r="48" spans="1:9" ht="15.75" x14ac:dyDescent="0.25">
      <c r="A48" s="43">
        <v>3</v>
      </c>
      <c r="B48" s="54" t="s">
        <v>1081</v>
      </c>
      <c r="C48" s="45"/>
      <c r="D48" s="45"/>
      <c r="E48" s="45"/>
      <c r="F48" s="45"/>
      <c r="G48" s="45"/>
      <c r="H48" s="45"/>
      <c r="I48" s="46"/>
    </row>
    <row r="49" spans="1:12" x14ac:dyDescent="0.25">
      <c r="A49" s="55"/>
      <c r="B49" s="23" t="s">
        <v>1072</v>
      </c>
      <c r="C49" s="21" t="s">
        <v>1073</v>
      </c>
      <c r="D49" s="24" t="s">
        <v>1065</v>
      </c>
      <c r="E49" s="24" t="s">
        <v>1070</v>
      </c>
      <c r="F49" s="25" t="s">
        <v>1062</v>
      </c>
      <c r="G49" s="25" t="s">
        <v>1061</v>
      </c>
      <c r="H49" s="26" t="s">
        <v>1130</v>
      </c>
      <c r="I49" s="74" t="s">
        <v>1082</v>
      </c>
    </row>
    <row r="50" spans="1:12" x14ac:dyDescent="0.25">
      <c r="A50" s="55"/>
      <c r="B50" s="27" t="s">
        <v>8</v>
      </c>
      <c r="C50" s="21">
        <v>475</v>
      </c>
      <c r="D50" s="24">
        <v>33.854736842105261</v>
      </c>
      <c r="E50" s="24">
        <v>3.3195847152126858</v>
      </c>
      <c r="F50" s="25">
        <v>155596.73052631578</v>
      </c>
      <c r="G50" s="25">
        <v>73908447</v>
      </c>
      <c r="H50" s="39">
        <f>GETPIVOTDATA("[Measures].[Sum of Salary 2]",$B$49,"[All_Staffs 1].[Gender]","[All_Staffs 1].[Gender].&amp;[Female]")/GETPIVOTDATA("[Measures].[Sum of Salary 2]",$D$6)</f>
        <v>0.45233329567380104</v>
      </c>
      <c r="I50" s="75">
        <f>E20</f>
        <v>0.45761078998073218</v>
      </c>
    </row>
    <row r="51" spans="1:12" x14ac:dyDescent="0.25">
      <c r="A51" s="55"/>
      <c r="B51" s="27" t="s">
        <v>15</v>
      </c>
      <c r="C51" s="21">
        <v>525</v>
      </c>
      <c r="D51" s="24">
        <v>33.04</v>
      </c>
      <c r="E51" s="24">
        <v>3.3798303979125888</v>
      </c>
      <c r="F51" s="25">
        <v>161016.64952380952</v>
      </c>
      <c r="G51" s="25">
        <v>84533741</v>
      </c>
      <c r="H51" s="39">
        <f>GETPIVOTDATA("[Measures].[Sum of Salary 2]",$B$49,"[All_Staffs 1].[Gender]","[All_Staffs 1].[Gender].&amp;[Male]")/GETPIVOTDATA("[Measures].[Sum of Salary 2]",$D$6)</f>
        <v>0.51736205013434411</v>
      </c>
      <c r="I51" s="75">
        <f>E23</f>
        <v>0.5057803468208093</v>
      </c>
    </row>
    <row r="52" spans="1:12" x14ac:dyDescent="0.25">
      <c r="A52" s="55"/>
      <c r="B52" s="27" t="s">
        <v>818</v>
      </c>
      <c r="C52" s="21">
        <v>38</v>
      </c>
      <c r="D52" s="24">
        <v>32.921052631578945</v>
      </c>
      <c r="E52" s="24">
        <v>3.8194664744051914</v>
      </c>
      <c r="F52" s="25">
        <v>130305.05263157895</v>
      </c>
      <c r="G52" s="25">
        <v>4951592</v>
      </c>
      <c r="H52" s="39">
        <f>GETPIVOTDATA("[Measures].[Sum of Salary 2]",$B$49,"[All_Staffs 1].[Gender]","[All_Staffs 1].[Gender].&amp;[Others]")/GETPIVOTDATA("[Measures].[Sum of Salary 2]",$D$6)</f>
        <v>3.0304654191854793E-2</v>
      </c>
      <c r="I52" s="75">
        <f>E26</f>
        <v>3.6608863198458574E-2</v>
      </c>
    </row>
    <row r="53" spans="1:12" x14ac:dyDescent="0.25">
      <c r="A53" s="55"/>
      <c r="D53" s="7"/>
      <c r="E53" s="7"/>
      <c r="F53" s="5"/>
      <c r="G53" s="5"/>
      <c r="H53" s="22"/>
      <c r="I53" s="48"/>
    </row>
    <row r="54" spans="1:12" x14ac:dyDescent="0.25">
      <c r="A54" s="55"/>
      <c r="B54" s="92" t="s">
        <v>8</v>
      </c>
      <c r="C54" s="21">
        <f>GETPIVOTDATA("[Measures].[Count of Gender]",$B$49,"[All_Staffs 1].[Gender]","[All_Staffs 1].[Gender].&amp;[Female]")</f>
        <v>475</v>
      </c>
      <c r="D54" s="42">
        <f>GETPIVOTDATA("[Measures].[Average of Age 2]",$B$49,"[All_Staffs 1].[Gender]","[All_Staffs 1].[Gender].&amp;[Female]")</f>
        <v>33.854736842105261</v>
      </c>
      <c r="E54" s="42">
        <f>GETPIVOTDATA("[Measures].[Average of Tenure]",$B$49,"[All_Staffs 1].[Gender]","[All_Staffs 1].[Gender].&amp;[Female]")</f>
        <v>3.3195847152126858</v>
      </c>
      <c r="F54" s="25">
        <f>GETPIVOTDATA("[Measures].[Average of Salary 2]",$B$49,"[All_Staffs 1].[Gender]","[All_Staffs 1].[Gender].&amp;[Female]")</f>
        <v>155596.73052631578</v>
      </c>
      <c r="G54" s="25">
        <f>GETPIVOTDATA("[Measures].[Sum of Salary 2]",$B$49,"[All_Staffs 1].[Gender]","[All_Staffs 1].[Gender].&amp;[Female]")</f>
        <v>73908447</v>
      </c>
      <c r="H54" s="40">
        <f>H50</f>
        <v>0.45233329567380104</v>
      </c>
      <c r="I54" s="75">
        <f>I50</f>
        <v>0.45761078998073218</v>
      </c>
    </row>
    <row r="55" spans="1:12" ht="15.75" thickBot="1" x14ac:dyDescent="0.3">
      <c r="A55" s="61"/>
      <c r="B55" s="93" t="s">
        <v>15</v>
      </c>
      <c r="C55" s="76">
        <f>GETPIVOTDATA("[Measures].[Count of Gender]",$B$49,"[All_Staffs 1].[Gender]","[All_Staffs 1].[Gender].&amp;[Male]")</f>
        <v>525</v>
      </c>
      <c r="D55" s="77">
        <f>GETPIVOTDATA("[Measures].[Average of Age 2]",$B$49,"[All_Staffs 1].[Gender]","[All_Staffs 1].[Gender].&amp;[Male]")</f>
        <v>33.04</v>
      </c>
      <c r="E55" s="77">
        <f>GETPIVOTDATA("[Measures].[Average of Tenure]",$B$49,"[All_Staffs 1].[Gender]","[All_Staffs 1].[Gender].&amp;[Male]")</f>
        <v>3.3798303979125888</v>
      </c>
      <c r="F55" s="78">
        <f>GETPIVOTDATA("[Measures].[Average of Salary 2]",$B$49,"[All_Staffs 1].[Gender]","[All_Staffs 1].[Gender].&amp;[Male]")</f>
        <v>161016.64952380952</v>
      </c>
      <c r="G55" s="78">
        <f>GETPIVOTDATA("[Measures].[Sum of Salary 2]",$B$49,"[All_Staffs 1].[Gender]","[All_Staffs 1].[Gender].&amp;[Male]")</f>
        <v>84533741</v>
      </c>
      <c r="H55" s="79">
        <f>H51</f>
        <v>0.51736205013434411</v>
      </c>
      <c r="I55" s="80">
        <f>I51</f>
        <v>0.5057803468208093</v>
      </c>
    </row>
    <row r="56" spans="1:12" x14ac:dyDescent="0.25">
      <c r="I56" s="22"/>
    </row>
    <row r="59" spans="1:12" ht="15.75" thickBot="1" x14ac:dyDescent="0.3"/>
    <row r="60" spans="1:12" ht="15.75" x14ac:dyDescent="0.25">
      <c r="A60" s="43">
        <v>4</v>
      </c>
      <c r="B60" s="54" t="s">
        <v>1083</v>
      </c>
      <c r="C60" s="45"/>
      <c r="D60" s="45"/>
      <c r="E60" s="45"/>
      <c r="F60" s="45"/>
      <c r="G60" s="45"/>
      <c r="H60" s="45"/>
      <c r="I60" s="45"/>
      <c r="J60" s="45"/>
      <c r="K60" s="45"/>
      <c r="L60" s="46"/>
    </row>
    <row r="61" spans="1:12" x14ac:dyDescent="0.25">
      <c r="A61" s="55" t="s">
        <v>1056</v>
      </c>
      <c r="B61" s="1" t="s">
        <v>1087</v>
      </c>
      <c r="D61" t="s">
        <v>1125</v>
      </c>
      <c r="L61" s="48"/>
    </row>
    <row r="62" spans="1:12" x14ac:dyDescent="0.25">
      <c r="A62" s="55"/>
      <c r="B62" s="1" t="s">
        <v>1088</v>
      </c>
      <c r="D62" s="81">
        <v>4026.6481310211952</v>
      </c>
      <c r="E62" s="58">
        <f>GETPIVOTDATA("[Measures].[Average of Bonus per Salary]",$D$61)</f>
        <v>4026.6481310211952</v>
      </c>
      <c r="L62" s="48"/>
    </row>
    <row r="63" spans="1:12" x14ac:dyDescent="0.25">
      <c r="A63" s="55"/>
      <c r="B63" s="1" t="s">
        <v>1129</v>
      </c>
      <c r="L63" s="48"/>
    </row>
    <row r="64" spans="1:12" x14ac:dyDescent="0.25">
      <c r="A64" s="55"/>
      <c r="B64" s="1"/>
      <c r="L64" s="48"/>
    </row>
    <row r="65" spans="1:12" x14ac:dyDescent="0.25">
      <c r="A65" s="55"/>
      <c r="B65" s="1"/>
      <c r="L65" s="48"/>
    </row>
    <row r="66" spans="1:12" x14ac:dyDescent="0.25">
      <c r="A66" s="55"/>
      <c r="L66" s="48"/>
    </row>
    <row r="67" spans="1:12" x14ac:dyDescent="0.25">
      <c r="A67" s="55" t="s">
        <v>1057</v>
      </c>
      <c r="B67" s="1" t="s">
        <v>1086</v>
      </c>
      <c r="L67" s="48"/>
    </row>
    <row r="68" spans="1:12" ht="15.75" thickBot="1" x14ac:dyDescent="0.3">
      <c r="A68" s="55"/>
      <c r="B68" s="13" t="s">
        <v>0</v>
      </c>
      <c r="C68" s="14" t="s">
        <v>1</v>
      </c>
      <c r="D68" s="14" t="s">
        <v>2</v>
      </c>
      <c r="E68" s="14" t="s">
        <v>3</v>
      </c>
      <c r="F68" s="19" t="s">
        <v>4</v>
      </c>
      <c r="G68" s="20" t="s">
        <v>5</v>
      </c>
      <c r="H68" s="14" t="s">
        <v>6</v>
      </c>
      <c r="I68" s="14" t="s">
        <v>980</v>
      </c>
      <c r="J68" s="14" t="s">
        <v>1068</v>
      </c>
      <c r="K68" s="28" t="s">
        <v>1084</v>
      </c>
      <c r="L68" s="82" t="s">
        <v>1085</v>
      </c>
    </row>
    <row r="69" spans="1:12" ht="15.75" thickTop="1" x14ac:dyDescent="0.25">
      <c r="A69" s="55"/>
      <c r="B69" s="15" t="s">
        <v>282</v>
      </c>
      <c r="C69" s="16" t="s">
        <v>15</v>
      </c>
      <c r="D69" s="16" t="s">
        <v>56</v>
      </c>
      <c r="E69" s="16">
        <v>28</v>
      </c>
      <c r="F69" s="29">
        <v>44390</v>
      </c>
      <c r="G69" s="30">
        <v>497097</v>
      </c>
      <c r="H69" s="16" t="s">
        <v>10</v>
      </c>
      <c r="I69" s="16" t="s">
        <v>981</v>
      </c>
      <c r="J69" s="31">
        <v>3.441095890410959</v>
      </c>
      <c r="K69" s="32">
        <v>0.03</v>
      </c>
      <c r="L69" s="83">
        <v>14912.91</v>
      </c>
    </row>
    <row r="70" spans="1:12" x14ac:dyDescent="0.25">
      <c r="A70" s="55"/>
      <c r="B70" s="17" t="s">
        <v>922</v>
      </c>
      <c r="C70" s="18" t="s">
        <v>15</v>
      </c>
      <c r="D70" s="18" t="s">
        <v>19</v>
      </c>
      <c r="E70" s="18">
        <v>25</v>
      </c>
      <c r="F70" s="33">
        <v>44268</v>
      </c>
      <c r="G70" s="34">
        <v>479362</v>
      </c>
      <c r="H70" s="18" t="s">
        <v>10</v>
      </c>
      <c r="I70" s="18" t="s">
        <v>981</v>
      </c>
      <c r="J70" s="35">
        <v>3.7753424657534245</v>
      </c>
      <c r="K70" s="36">
        <v>0.03</v>
      </c>
      <c r="L70" s="84">
        <v>14380.859999999999</v>
      </c>
    </row>
    <row r="71" spans="1:12" x14ac:dyDescent="0.25">
      <c r="A71" s="55"/>
      <c r="B71" s="15" t="s">
        <v>295</v>
      </c>
      <c r="C71" s="16" t="s">
        <v>15</v>
      </c>
      <c r="D71" s="16" t="s">
        <v>21</v>
      </c>
      <c r="E71" s="16">
        <v>30</v>
      </c>
      <c r="F71" s="29">
        <v>43472</v>
      </c>
      <c r="G71" s="30">
        <v>497202</v>
      </c>
      <c r="H71" s="16" t="s">
        <v>10</v>
      </c>
      <c r="I71" s="16" t="s">
        <v>995</v>
      </c>
      <c r="J71" s="31">
        <v>5.956164383561644</v>
      </c>
      <c r="K71" s="32">
        <v>0.03</v>
      </c>
      <c r="L71" s="83">
        <v>14916.06</v>
      </c>
    </row>
    <row r="72" spans="1:12" x14ac:dyDescent="0.25">
      <c r="A72" s="55"/>
      <c r="B72" s="17" t="s">
        <v>267</v>
      </c>
      <c r="C72" s="18" t="s">
        <v>15</v>
      </c>
      <c r="D72" s="18" t="s">
        <v>19</v>
      </c>
      <c r="E72" s="18">
        <v>37</v>
      </c>
      <c r="F72" s="33">
        <v>43418</v>
      </c>
      <c r="G72" s="34">
        <v>488615</v>
      </c>
      <c r="H72" s="18" t="s">
        <v>10</v>
      </c>
      <c r="I72" s="18" t="s">
        <v>995</v>
      </c>
      <c r="J72" s="35">
        <v>6.1041095890410961</v>
      </c>
      <c r="K72" s="36">
        <v>0.03</v>
      </c>
      <c r="L72" s="84">
        <v>14658.449999999999</v>
      </c>
    </row>
    <row r="73" spans="1:12" x14ac:dyDescent="0.25">
      <c r="A73" s="55"/>
      <c r="B73" s="15" t="s">
        <v>334</v>
      </c>
      <c r="C73" s="16" t="s">
        <v>15</v>
      </c>
      <c r="D73" s="16" t="s">
        <v>19</v>
      </c>
      <c r="E73" s="16">
        <v>41</v>
      </c>
      <c r="F73" s="29">
        <v>44532</v>
      </c>
      <c r="G73" s="30">
        <v>489311</v>
      </c>
      <c r="H73" s="16" t="s">
        <v>10</v>
      </c>
      <c r="I73" s="16" t="s">
        <v>995</v>
      </c>
      <c r="J73" s="31">
        <v>3.0520547945205481</v>
      </c>
      <c r="K73" s="32">
        <v>0.03</v>
      </c>
      <c r="L73" s="83">
        <v>14679.33</v>
      </c>
    </row>
    <row r="74" spans="1:12" x14ac:dyDescent="0.25">
      <c r="A74" s="55"/>
      <c r="B74" s="17" t="s">
        <v>214</v>
      </c>
      <c r="C74" s="18" t="s">
        <v>8</v>
      </c>
      <c r="D74" s="18" t="s">
        <v>21</v>
      </c>
      <c r="E74" s="18">
        <v>29</v>
      </c>
      <c r="F74" s="33">
        <v>44273</v>
      </c>
      <c r="G74" s="34">
        <v>481362</v>
      </c>
      <c r="H74" s="18" t="s">
        <v>10</v>
      </c>
      <c r="I74" s="18" t="s">
        <v>981</v>
      </c>
      <c r="J74" s="35">
        <v>3.7616438356164386</v>
      </c>
      <c r="K74" s="36">
        <v>0.03</v>
      </c>
      <c r="L74" s="84">
        <v>14440.859999999999</v>
      </c>
    </row>
    <row r="75" spans="1:12" x14ac:dyDescent="0.25">
      <c r="A75" s="55"/>
      <c r="B75" s="15" t="s">
        <v>203</v>
      </c>
      <c r="C75" s="16" t="s">
        <v>8</v>
      </c>
      <c r="D75" s="16" t="s">
        <v>12</v>
      </c>
      <c r="E75" s="16">
        <v>33</v>
      </c>
      <c r="F75" s="29">
        <v>43748</v>
      </c>
      <c r="G75" s="30">
        <v>500000</v>
      </c>
      <c r="H75" s="16" t="s">
        <v>10</v>
      </c>
      <c r="I75" s="16" t="s">
        <v>981</v>
      </c>
      <c r="J75" s="31">
        <v>5.2</v>
      </c>
      <c r="K75" s="32">
        <v>0.03</v>
      </c>
      <c r="L75" s="83">
        <v>15000</v>
      </c>
    </row>
    <row r="76" spans="1:12" x14ac:dyDescent="0.25">
      <c r="A76" s="55"/>
      <c r="B76" s="17" t="s">
        <v>487</v>
      </c>
      <c r="C76" s="18" t="s">
        <v>8</v>
      </c>
      <c r="D76" s="18" t="s">
        <v>56</v>
      </c>
      <c r="E76" s="18">
        <v>31</v>
      </c>
      <c r="F76" s="33">
        <v>43428</v>
      </c>
      <c r="G76" s="34">
        <v>489469</v>
      </c>
      <c r="H76" s="18" t="s">
        <v>10</v>
      </c>
      <c r="I76" s="18" t="s">
        <v>995</v>
      </c>
      <c r="J76" s="35">
        <v>6.0767123287671234</v>
      </c>
      <c r="K76" s="36">
        <v>0.03</v>
      </c>
      <c r="L76" s="84">
        <v>14684.07</v>
      </c>
    </row>
    <row r="77" spans="1:12" x14ac:dyDescent="0.25">
      <c r="A77" s="55"/>
      <c r="B77" s="15" t="s">
        <v>662</v>
      </c>
      <c r="C77" s="16" t="s">
        <v>8</v>
      </c>
      <c r="D77" s="16" t="s">
        <v>56</v>
      </c>
      <c r="E77" s="16">
        <v>38</v>
      </c>
      <c r="F77" s="29">
        <v>43766</v>
      </c>
      <c r="G77" s="30">
        <v>478096</v>
      </c>
      <c r="H77" s="16" t="s">
        <v>10</v>
      </c>
      <c r="I77" s="16" t="s">
        <v>995</v>
      </c>
      <c r="J77" s="31">
        <v>5.1506849315068495</v>
      </c>
      <c r="K77" s="32">
        <v>0.03</v>
      </c>
      <c r="L77" s="83">
        <v>14342.88</v>
      </c>
    </row>
    <row r="78" spans="1:12" ht="15.75" thickBot="1" x14ac:dyDescent="0.3">
      <c r="A78" s="61"/>
      <c r="B78" s="85" t="s">
        <v>706</v>
      </c>
      <c r="C78" s="86" t="s">
        <v>8</v>
      </c>
      <c r="D78" s="86" t="s">
        <v>19</v>
      </c>
      <c r="E78" s="86">
        <v>33</v>
      </c>
      <c r="F78" s="87">
        <v>43161</v>
      </c>
      <c r="G78" s="88">
        <v>483507</v>
      </c>
      <c r="H78" s="86" t="s">
        <v>10</v>
      </c>
      <c r="I78" s="86" t="s">
        <v>995</v>
      </c>
      <c r="J78" s="89">
        <v>6.8082191780821919</v>
      </c>
      <c r="K78" s="90">
        <v>0.03</v>
      </c>
      <c r="L78" s="91">
        <v>14505.21</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C3CAD-F95C-4C12-AA99-0E1FACB9E707}">
  <dimension ref="A1:Q137"/>
  <sheetViews>
    <sheetView zoomScaleNormal="100" workbookViewId="0">
      <selection activeCell="H27" sqref="H27"/>
    </sheetView>
  </sheetViews>
  <sheetFormatPr defaultRowHeight="15" x14ac:dyDescent="0.25"/>
  <cols>
    <col min="2" max="2" width="34.42578125" bestFit="1" customWidth="1"/>
    <col min="3" max="3" width="20.140625" bestFit="1" customWidth="1"/>
    <col min="4" max="4" width="9.28515625" bestFit="1" customWidth="1"/>
    <col min="5" max="6" width="12.5703125" bestFit="1" customWidth="1"/>
    <col min="13" max="13" width="13.140625" bestFit="1" customWidth="1"/>
    <col min="14" max="14" width="18.28515625" bestFit="1" customWidth="1"/>
    <col min="15" max="15" width="11" bestFit="1" customWidth="1"/>
    <col min="16" max="16" width="13.28515625" bestFit="1" customWidth="1"/>
    <col min="17" max="17" width="11.140625" bestFit="1" customWidth="1"/>
    <col min="18" max="18" width="11.140625" customWidth="1"/>
    <col min="19" max="19" width="14.42578125" bestFit="1" customWidth="1"/>
  </cols>
  <sheetData>
    <row r="1" spans="1:9" ht="15.75" thickBot="1" x14ac:dyDescent="0.3"/>
    <row r="2" spans="1:9" ht="15.75" x14ac:dyDescent="0.25">
      <c r="A2" s="43">
        <v>1</v>
      </c>
      <c r="B2" s="44" t="s">
        <v>1127</v>
      </c>
      <c r="C2" s="45"/>
      <c r="D2" s="45"/>
      <c r="E2" s="45"/>
      <c r="F2" s="45"/>
      <c r="G2" s="45"/>
      <c r="H2" s="45"/>
      <c r="I2" s="46"/>
    </row>
    <row r="3" spans="1:9" x14ac:dyDescent="0.25">
      <c r="A3" s="47"/>
      <c r="B3" s="8" t="s">
        <v>1055</v>
      </c>
      <c r="C3" s="8" t="s">
        <v>1089</v>
      </c>
      <c r="I3" s="48"/>
    </row>
    <row r="4" spans="1:9" x14ac:dyDescent="0.25">
      <c r="A4" s="47"/>
      <c r="B4" s="8" t="s">
        <v>1072</v>
      </c>
      <c r="C4" t="s">
        <v>995</v>
      </c>
      <c r="D4" t="s">
        <v>981</v>
      </c>
      <c r="I4" s="48"/>
    </row>
    <row r="5" spans="1:9" x14ac:dyDescent="0.25">
      <c r="A5" s="47"/>
      <c r="B5" s="9" t="s">
        <v>21</v>
      </c>
      <c r="C5" s="49">
        <v>21807257</v>
      </c>
      <c r="D5" s="49">
        <v>15526969</v>
      </c>
      <c r="F5" s="50"/>
      <c r="G5" s="50"/>
      <c r="I5" s="48"/>
    </row>
    <row r="6" spans="1:9" x14ac:dyDescent="0.25">
      <c r="A6" s="47"/>
      <c r="B6" s="9" t="s">
        <v>56</v>
      </c>
      <c r="C6" s="49">
        <v>16927044</v>
      </c>
      <c r="D6" s="49">
        <v>12126674</v>
      </c>
      <c r="F6" s="50"/>
      <c r="G6" s="50"/>
      <c r="I6" s="48"/>
    </row>
    <row r="7" spans="1:9" x14ac:dyDescent="0.25">
      <c r="A7" s="47"/>
      <c r="B7" s="9" t="s">
        <v>979</v>
      </c>
      <c r="C7" s="49">
        <v>19072705</v>
      </c>
      <c r="D7" s="49">
        <v>13826094</v>
      </c>
      <c r="F7" s="50"/>
      <c r="G7" s="50"/>
      <c r="I7" s="48"/>
    </row>
    <row r="8" spans="1:9" x14ac:dyDescent="0.25">
      <c r="A8" s="47"/>
      <c r="B8" s="9" t="s">
        <v>9</v>
      </c>
      <c r="C8" s="49">
        <v>16041482</v>
      </c>
      <c r="D8" s="49">
        <v>12745101</v>
      </c>
      <c r="F8" s="50"/>
      <c r="G8" s="50"/>
      <c r="I8" s="48"/>
    </row>
    <row r="9" spans="1:9" x14ac:dyDescent="0.25">
      <c r="A9" s="47"/>
      <c r="B9" s="9" t="s">
        <v>19</v>
      </c>
      <c r="C9" s="49">
        <v>18645801</v>
      </c>
      <c r="D9" s="49">
        <v>16674653</v>
      </c>
      <c r="F9" s="50"/>
      <c r="G9" s="50"/>
      <c r="I9" s="48"/>
    </row>
    <row r="10" spans="1:9" x14ac:dyDescent="0.25">
      <c r="A10" s="47"/>
      <c r="I10" s="48"/>
    </row>
    <row r="11" spans="1:9" ht="15.75" thickBot="1" x14ac:dyDescent="0.3">
      <c r="A11" s="51"/>
      <c r="B11" s="52"/>
      <c r="C11" s="52"/>
      <c r="D11" s="52"/>
      <c r="E11" s="52"/>
      <c r="F11" s="52"/>
      <c r="G11" s="52"/>
      <c r="H11" s="52"/>
      <c r="I11" s="53"/>
    </row>
    <row r="16" spans="1:9" ht="15.75" thickBot="1" x14ac:dyDescent="0.3"/>
    <row r="17" spans="1:8" ht="15.75" x14ac:dyDescent="0.25">
      <c r="A17" s="43">
        <v>2</v>
      </c>
      <c r="B17" s="44" t="s">
        <v>1126</v>
      </c>
      <c r="C17" s="45"/>
      <c r="D17" s="45"/>
      <c r="E17" s="45"/>
      <c r="F17" s="45"/>
      <c r="G17" s="45"/>
      <c r="H17" s="46"/>
    </row>
    <row r="18" spans="1:8" x14ac:dyDescent="0.25">
      <c r="A18" s="47"/>
      <c r="B18" s="8" t="s">
        <v>1072</v>
      </c>
      <c r="C18" t="s">
        <v>1091</v>
      </c>
      <c r="H18" s="48"/>
    </row>
    <row r="19" spans="1:8" x14ac:dyDescent="0.25">
      <c r="A19" s="47"/>
      <c r="B19" s="9" t="s">
        <v>21</v>
      </c>
      <c r="C19">
        <v>237</v>
      </c>
      <c r="H19" s="48"/>
    </row>
    <row r="20" spans="1:8" x14ac:dyDescent="0.25">
      <c r="A20" s="47"/>
      <c r="B20" s="9" t="s">
        <v>979</v>
      </c>
      <c r="C20">
        <v>216</v>
      </c>
      <c r="H20" s="48"/>
    </row>
    <row r="21" spans="1:8" x14ac:dyDescent="0.25">
      <c r="A21" s="47"/>
      <c r="B21" s="9" t="s">
        <v>19</v>
      </c>
      <c r="C21">
        <v>214</v>
      </c>
      <c r="H21" s="48"/>
    </row>
    <row r="22" spans="1:8" x14ac:dyDescent="0.25">
      <c r="A22" s="47"/>
      <c r="B22" s="9" t="s">
        <v>9</v>
      </c>
      <c r="C22">
        <v>196</v>
      </c>
      <c r="H22" s="48"/>
    </row>
    <row r="23" spans="1:8" x14ac:dyDescent="0.25">
      <c r="A23" s="47"/>
      <c r="B23" s="9" t="s">
        <v>56</v>
      </c>
      <c r="C23">
        <v>175</v>
      </c>
      <c r="H23" s="48"/>
    </row>
    <row r="24" spans="1:8" ht="15.75" thickBot="1" x14ac:dyDescent="0.3">
      <c r="A24" s="51"/>
      <c r="B24" s="52"/>
      <c r="C24" s="52"/>
      <c r="D24" s="52"/>
      <c r="E24" s="52"/>
      <c r="F24" s="52"/>
      <c r="G24" s="52"/>
      <c r="H24" s="53"/>
    </row>
    <row r="29" spans="1:8" ht="15.75" thickBot="1" x14ac:dyDescent="0.3"/>
    <row r="30" spans="1:8" ht="15.75" x14ac:dyDescent="0.25">
      <c r="A30" s="43">
        <v>3</v>
      </c>
      <c r="B30" s="44" t="s">
        <v>1133</v>
      </c>
      <c r="C30" s="45"/>
      <c r="D30" s="45"/>
      <c r="E30" s="45"/>
      <c r="F30" s="45"/>
      <c r="G30" s="45"/>
      <c r="H30" s="46"/>
    </row>
    <row r="31" spans="1:8" x14ac:dyDescent="0.25">
      <c r="A31" s="47"/>
      <c r="B31" s="8" t="s">
        <v>1072</v>
      </c>
      <c r="C31" t="s">
        <v>1062</v>
      </c>
      <c r="H31" s="48"/>
    </row>
    <row r="32" spans="1:8" x14ac:dyDescent="0.25">
      <c r="A32" s="47"/>
      <c r="B32" s="9" t="s">
        <v>10</v>
      </c>
      <c r="C32" s="5">
        <v>398149.15346534655</v>
      </c>
      <c r="F32" s="5"/>
      <c r="H32" s="48"/>
    </row>
    <row r="33" spans="1:17" x14ac:dyDescent="0.25">
      <c r="A33" s="47"/>
      <c r="B33" s="9" t="s">
        <v>963</v>
      </c>
      <c r="C33" s="5">
        <v>183024.13366336634</v>
      </c>
      <c r="F33" s="5"/>
      <c r="H33" s="48"/>
    </row>
    <row r="34" spans="1:17" x14ac:dyDescent="0.25">
      <c r="A34" s="47"/>
      <c r="B34" s="9" t="s">
        <v>16</v>
      </c>
      <c r="C34" s="5">
        <v>92608.415929203533</v>
      </c>
      <c r="F34" s="5"/>
      <c r="H34" s="48"/>
    </row>
    <row r="35" spans="1:17" x14ac:dyDescent="0.25">
      <c r="A35" s="47"/>
      <c r="B35" s="9" t="s">
        <v>24</v>
      </c>
      <c r="C35" s="5">
        <v>60293.922580645158</v>
      </c>
      <c r="F35" s="5"/>
      <c r="H35" s="48"/>
    </row>
    <row r="36" spans="1:17" x14ac:dyDescent="0.25">
      <c r="A36" s="47"/>
      <c r="B36" s="9" t="s">
        <v>964</v>
      </c>
      <c r="C36" s="5">
        <v>37549.75</v>
      </c>
      <c r="F36" s="5"/>
      <c r="H36" s="48"/>
    </row>
    <row r="37" spans="1:17" ht="15.75" thickBot="1" x14ac:dyDescent="0.3">
      <c r="A37" s="51"/>
      <c r="B37" s="52"/>
      <c r="C37" s="52"/>
      <c r="D37" s="52"/>
      <c r="E37" s="52"/>
      <c r="F37" s="52"/>
      <c r="G37" s="52"/>
      <c r="H37" s="53"/>
    </row>
    <row r="43" spans="1:17" ht="15.75" x14ac:dyDescent="0.25">
      <c r="A43" s="37">
        <v>4</v>
      </c>
      <c r="B43" s="12" t="s">
        <v>1090</v>
      </c>
    </row>
    <row r="44" spans="1:17" x14ac:dyDescent="0.25">
      <c r="B44" s="8" t="s">
        <v>1135</v>
      </c>
      <c r="C44" t="s">
        <v>1134</v>
      </c>
      <c r="N44" s="1" t="s">
        <v>1124</v>
      </c>
    </row>
    <row r="45" spans="1:17" x14ac:dyDescent="0.25">
      <c r="B45" s="9" t="s">
        <v>1092</v>
      </c>
      <c r="N45" s="21" t="s">
        <v>1120</v>
      </c>
      <c r="O45" s="38" t="s">
        <v>1121</v>
      </c>
      <c r="P45" s="21" t="s">
        <v>1122</v>
      </c>
      <c r="Q45" s="21" t="s">
        <v>1123</v>
      </c>
    </row>
    <row r="46" spans="1:17" x14ac:dyDescent="0.25">
      <c r="B46" s="41" t="s">
        <v>1094</v>
      </c>
      <c r="C46">
        <v>6</v>
      </c>
      <c r="N46" s="21">
        <v>1</v>
      </c>
      <c r="O46" s="38">
        <f>EDATE(DATE(2017,12,1),N46)</f>
        <v>43101</v>
      </c>
      <c r="P46" s="21">
        <f>COUNTIFS(All_Staffs[Date Joined],"&gt;="&amp;O46,All_Staffs[Date Joined],"&lt;="&amp;EOMONTH(O46,0))</f>
        <v>6</v>
      </c>
      <c r="Q46" s="21">
        <f>$P$46:P46</f>
        <v>6</v>
      </c>
    </row>
    <row r="47" spans="1:17" x14ac:dyDescent="0.25">
      <c r="B47" s="41" t="s">
        <v>1095</v>
      </c>
      <c r="C47">
        <v>10</v>
      </c>
      <c r="N47" s="21">
        <v>2</v>
      </c>
      <c r="O47" s="38">
        <f t="shared" ref="O47:O110" si="0">EDATE(DATE(2017,12,1),N47)</f>
        <v>43132</v>
      </c>
      <c r="P47" s="21">
        <f>COUNTIFS(All_Staffs[Date Joined],"&gt;="&amp;O47,All_Staffs[Date Joined],"&lt;="&amp;EOMONTH(O47,0))</f>
        <v>10</v>
      </c>
      <c r="Q47" s="21">
        <f>SUM($P$46:P47)</f>
        <v>16</v>
      </c>
    </row>
    <row r="48" spans="1:17" x14ac:dyDescent="0.25">
      <c r="B48" s="41" t="s">
        <v>1096</v>
      </c>
      <c r="C48">
        <v>14</v>
      </c>
      <c r="N48" s="21">
        <v>3</v>
      </c>
      <c r="O48" s="38">
        <f t="shared" si="0"/>
        <v>43160</v>
      </c>
      <c r="P48" s="21">
        <f>COUNTIFS(All_Staffs[Date Joined],"&gt;="&amp;O48,All_Staffs[Date Joined],"&lt;="&amp;EOMONTH(O48,0))</f>
        <v>14</v>
      </c>
      <c r="Q48" s="21">
        <f>SUM($P$46:P48)</f>
        <v>30</v>
      </c>
    </row>
    <row r="49" spans="2:17" x14ac:dyDescent="0.25">
      <c r="B49" s="41" t="s">
        <v>1098</v>
      </c>
      <c r="C49">
        <v>10</v>
      </c>
      <c r="N49" s="21">
        <v>4</v>
      </c>
      <c r="O49" s="38">
        <f t="shared" si="0"/>
        <v>43191</v>
      </c>
      <c r="P49" s="21">
        <f>COUNTIFS(All_Staffs[Date Joined],"&gt;="&amp;O49,All_Staffs[Date Joined],"&lt;="&amp;EOMONTH(O49,0))</f>
        <v>10</v>
      </c>
      <c r="Q49" s="21">
        <f>SUM($P$46:P49)</f>
        <v>40</v>
      </c>
    </row>
    <row r="50" spans="2:17" x14ac:dyDescent="0.25">
      <c r="B50" s="41" t="s">
        <v>1099</v>
      </c>
      <c r="C50">
        <v>9</v>
      </c>
      <c r="N50" s="21">
        <v>5</v>
      </c>
      <c r="O50" s="38">
        <f t="shared" si="0"/>
        <v>43221</v>
      </c>
      <c r="P50" s="21">
        <f>COUNTIFS(All_Staffs[Date Joined],"&gt;="&amp;O50,All_Staffs[Date Joined],"&lt;="&amp;EOMONTH(O50,0))</f>
        <v>9</v>
      </c>
      <c r="Q50" s="21">
        <f>SUM($P$46:P50)</f>
        <v>49</v>
      </c>
    </row>
    <row r="51" spans="2:17" x14ac:dyDescent="0.25">
      <c r="B51" s="41" t="s">
        <v>1100</v>
      </c>
      <c r="C51">
        <v>4</v>
      </c>
      <c r="N51" s="21">
        <v>6</v>
      </c>
      <c r="O51" s="38">
        <f t="shared" si="0"/>
        <v>43252</v>
      </c>
      <c r="P51" s="21">
        <f>COUNTIFS(All_Staffs[Date Joined],"&gt;="&amp;O51,All_Staffs[Date Joined],"&lt;="&amp;EOMONTH(O51,0))</f>
        <v>4</v>
      </c>
      <c r="Q51" s="21">
        <f>SUM($P$46:P51)</f>
        <v>53</v>
      </c>
    </row>
    <row r="52" spans="2:17" x14ac:dyDescent="0.25">
      <c r="B52" s="41" t="s">
        <v>1102</v>
      </c>
      <c r="C52">
        <v>10</v>
      </c>
      <c r="N52" s="21">
        <v>7</v>
      </c>
      <c r="O52" s="38">
        <f t="shared" si="0"/>
        <v>43282</v>
      </c>
      <c r="P52" s="21">
        <f>COUNTIFS(All_Staffs[Date Joined],"&gt;="&amp;O52,All_Staffs[Date Joined],"&lt;="&amp;EOMONTH(O52,0))</f>
        <v>10</v>
      </c>
      <c r="Q52" s="21">
        <f>SUM($P$46:P52)</f>
        <v>63</v>
      </c>
    </row>
    <row r="53" spans="2:17" x14ac:dyDescent="0.25">
      <c r="B53" s="41" t="s">
        <v>1103</v>
      </c>
      <c r="C53">
        <v>11</v>
      </c>
      <c r="N53" s="21">
        <v>8</v>
      </c>
      <c r="O53" s="38">
        <f t="shared" si="0"/>
        <v>43313</v>
      </c>
      <c r="P53" s="21">
        <f>COUNTIFS(All_Staffs[Date Joined],"&gt;="&amp;O53,All_Staffs[Date Joined],"&lt;="&amp;EOMONTH(O53,0))</f>
        <v>11</v>
      </c>
      <c r="Q53" s="21">
        <f>SUM($P$46:P53)</f>
        <v>74</v>
      </c>
    </row>
    <row r="54" spans="2:17" x14ac:dyDescent="0.25">
      <c r="B54" s="41" t="s">
        <v>1104</v>
      </c>
      <c r="C54">
        <v>8</v>
      </c>
      <c r="N54" s="21">
        <v>9</v>
      </c>
      <c r="O54" s="38">
        <f t="shared" si="0"/>
        <v>43344</v>
      </c>
      <c r="P54" s="21">
        <f>COUNTIFS(All_Staffs[Date Joined],"&gt;="&amp;O54,All_Staffs[Date Joined],"&lt;="&amp;EOMONTH(O54,0))</f>
        <v>8</v>
      </c>
      <c r="Q54" s="21">
        <f>SUM($P$46:P54)</f>
        <v>82</v>
      </c>
    </row>
    <row r="55" spans="2:17" x14ac:dyDescent="0.25">
      <c r="B55" s="41" t="s">
        <v>1106</v>
      </c>
      <c r="C55">
        <v>3</v>
      </c>
      <c r="N55" s="21">
        <v>10</v>
      </c>
      <c r="O55" s="38">
        <f t="shared" si="0"/>
        <v>43374</v>
      </c>
      <c r="P55" s="21">
        <f>COUNTIFS(All_Staffs[Date Joined],"&gt;="&amp;O55,All_Staffs[Date Joined],"&lt;="&amp;EOMONTH(O55,0))</f>
        <v>3</v>
      </c>
      <c r="Q55" s="21">
        <f>SUM($P$46:P55)</f>
        <v>85</v>
      </c>
    </row>
    <row r="56" spans="2:17" x14ac:dyDescent="0.25">
      <c r="B56" s="41" t="s">
        <v>1107</v>
      </c>
      <c r="C56">
        <v>10</v>
      </c>
      <c r="N56" s="21">
        <v>11</v>
      </c>
      <c r="O56" s="38">
        <f t="shared" si="0"/>
        <v>43405</v>
      </c>
      <c r="P56" s="21">
        <f>COUNTIFS(All_Staffs[Date Joined],"&gt;="&amp;O56,All_Staffs[Date Joined],"&lt;="&amp;EOMONTH(O56,0))</f>
        <v>10</v>
      </c>
      <c r="Q56" s="21">
        <f>SUM($P$46:P56)</f>
        <v>95</v>
      </c>
    </row>
    <row r="57" spans="2:17" x14ac:dyDescent="0.25">
      <c r="B57" s="41" t="s">
        <v>1108</v>
      </c>
      <c r="C57">
        <v>9</v>
      </c>
      <c r="N57" s="21">
        <v>12</v>
      </c>
      <c r="O57" s="38">
        <f t="shared" si="0"/>
        <v>43435</v>
      </c>
      <c r="P57" s="21">
        <f>COUNTIFS(All_Staffs[Date Joined],"&gt;="&amp;O57,All_Staffs[Date Joined],"&lt;="&amp;EOMONTH(O57,0))</f>
        <v>9</v>
      </c>
      <c r="Q57" s="21">
        <f>SUM($P$46:P57)</f>
        <v>104</v>
      </c>
    </row>
    <row r="58" spans="2:17" x14ac:dyDescent="0.25">
      <c r="B58" s="9" t="s">
        <v>1109</v>
      </c>
      <c r="N58" s="21">
        <v>13</v>
      </c>
      <c r="O58" s="38">
        <f t="shared" si="0"/>
        <v>43466</v>
      </c>
      <c r="P58" s="21">
        <f>COUNTIFS(All_Staffs[Date Joined],"&gt;="&amp;O58,All_Staffs[Date Joined],"&lt;="&amp;EOMONTH(O58,0))</f>
        <v>8</v>
      </c>
      <c r="Q58" s="21">
        <f>SUM($P$46:P58)</f>
        <v>112</v>
      </c>
    </row>
    <row r="59" spans="2:17" x14ac:dyDescent="0.25">
      <c r="B59" s="41" t="s">
        <v>1094</v>
      </c>
      <c r="C59">
        <v>8</v>
      </c>
      <c r="N59" s="21">
        <v>14</v>
      </c>
      <c r="O59" s="38">
        <f t="shared" si="0"/>
        <v>43497</v>
      </c>
      <c r="P59" s="21">
        <f>COUNTIFS(All_Staffs[Date Joined],"&gt;="&amp;O59,All_Staffs[Date Joined],"&lt;="&amp;EOMONTH(O59,0))</f>
        <v>6</v>
      </c>
      <c r="Q59" s="21">
        <f>SUM($P$46:P59)</f>
        <v>118</v>
      </c>
    </row>
    <row r="60" spans="2:17" x14ac:dyDescent="0.25">
      <c r="B60" s="41" t="s">
        <v>1095</v>
      </c>
      <c r="C60">
        <v>6</v>
      </c>
      <c r="N60" s="21">
        <v>15</v>
      </c>
      <c r="O60" s="38">
        <f t="shared" si="0"/>
        <v>43525</v>
      </c>
      <c r="P60" s="21">
        <f>COUNTIFS(All_Staffs[Date Joined],"&gt;="&amp;O60,All_Staffs[Date Joined],"&lt;="&amp;EOMONTH(O60,0))</f>
        <v>12</v>
      </c>
      <c r="Q60" s="21">
        <f>SUM($P$46:P60)</f>
        <v>130</v>
      </c>
    </row>
    <row r="61" spans="2:17" x14ac:dyDescent="0.25">
      <c r="B61" s="41" t="s">
        <v>1096</v>
      </c>
      <c r="C61">
        <v>12</v>
      </c>
      <c r="N61" s="21">
        <v>16</v>
      </c>
      <c r="O61" s="38">
        <f t="shared" si="0"/>
        <v>43556</v>
      </c>
      <c r="P61" s="21">
        <f>COUNTIFS(All_Staffs[Date Joined],"&gt;="&amp;O61,All_Staffs[Date Joined],"&lt;="&amp;EOMONTH(O61,0))</f>
        <v>9</v>
      </c>
      <c r="Q61" s="21">
        <f>SUM($P$46:P61)</f>
        <v>139</v>
      </c>
    </row>
    <row r="62" spans="2:17" x14ac:dyDescent="0.25">
      <c r="B62" s="41" t="s">
        <v>1098</v>
      </c>
      <c r="C62">
        <v>9</v>
      </c>
      <c r="N62" s="21">
        <v>17</v>
      </c>
      <c r="O62" s="38">
        <f t="shared" si="0"/>
        <v>43586</v>
      </c>
      <c r="P62" s="21">
        <f>COUNTIFS(All_Staffs[Date Joined],"&gt;="&amp;O62,All_Staffs[Date Joined],"&lt;="&amp;EOMONTH(O62,0))</f>
        <v>11</v>
      </c>
      <c r="Q62" s="21">
        <f>SUM($P$46:P62)</f>
        <v>150</v>
      </c>
    </row>
    <row r="63" spans="2:17" x14ac:dyDescent="0.25">
      <c r="B63" s="41" t="s">
        <v>1099</v>
      </c>
      <c r="C63">
        <v>11</v>
      </c>
      <c r="N63" s="21">
        <v>18</v>
      </c>
      <c r="O63" s="38">
        <f t="shared" si="0"/>
        <v>43617</v>
      </c>
      <c r="P63" s="21">
        <f>COUNTIFS(All_Staffs[Date Joined],"&gt;="&amp;O63,All_Staffs[Date Joined],"&lt;="&amp;EOMONTH(O63,0))</f>
        <v>6</v>
      </c>
      <c r="Q63" s="21">
        <f>SUM($P$46:P63)</f>
        <v>156</v>
      </c>
    </row>
    <row r="64" spans="2:17" x14ac:dyDescent="0.25">
      <c r="B64" s="41" t="s">
        <v>1100</v>
      </c>
      <c r="C64">
        <v>6</v>
      </c>
      <c r="N64" s="21">
        <v>19</v>
      </c>
      <c r="O64" s="38">
        <f t="shared" si="0"/>
        <v>43647</v>
      </c>
      <c r="P64" s="21">
        <f>COUNTIFS(All_Staffs[Date Joined],"&gt;="&amp;O64,All_Staffs[Date Joined],"&lt;="&amp;EOMONTH(O64,0))</f>
        <v>8</v>
      </c>
      <c r="Q64" s="21">
        <f>SUM($P$46:P64)</f>
        <v>164</v>
      </c>
    </row>
    <row r="65" spans="2:17" x14ac:dyDescent="0.25">
      <c r="B65" s="41" t="s">
        <v>1102</v>
      </c>
      <c r="C65">
        <v>8</v>
      </c>
      <c r="N65" s="21">
        <v>20</v>
      </c>
      <c r="O65" s="38">
        <f t="shared" si="0"/>
        <v>43678</v>
      </c>
      <c r="P65" s="21">
        <f>COUNTIFS(All_Staffs[Date Joined],"&gt;="&amp;O65,All_Staffs[Date Joined],"&lt;="&amp;EOMONTH(O65,0))</f>
        <v>10</v>
      </c>
      <c r="Q65" s="21">
        <f>SUM($P$46:P65)</f>
        <v>174</v>
      </c>
    </row>
    <row r="66" spans="2:17" x14ac:dyDescent="0.25">
      <c r="B66" s="41" t="s">
        <v>1103</v>
      </c>
      <c r="C66">
        <v>10</v>
      </c>
      <c r="N66" s="21">
        <v>21</v>
      </c>
      <c r="O66" s="38">
        <f t="shared" si="0"/>
        <v>43709</v>
      </c>
      <c r="P66" s="21">
        <f>COUNTIFS(All_Staffs[Date Joined],"&gt;="&amp;O66,All_Staffs[Date Joined],"&lt;="&amp;EOMONTH(O66,0))</f>
        <v>9</v>
      </c>
      <c r="Q66" s="21">
        <f>SUM($P$46:P66)</f>
        <v>183</v>
      </c>
    </row>
    <row r="67" spans="2:17" x14ac:dyDescent="0.25">
      <c r="B67" s="41" t="s">
        <v>1104</v>
      </c>
      <c r="C67">
        <v>9</v>
      </c>
      <c r="N67" s="21">
        <v>22</v>
      </c>
      <c r="O67" s="38">
        <f t="shared" si="0"/>
        <v>43739</v>
      </c>
      <c r="P67" s="21">
        <f>COUNTIFS(All_Staffs[Date Joined],"&gt;="&amp;O67,All_Staffs[Date Joined],"&lt;="&amp;EOMONTH(O67,0))</f>
        <v>5</v>
      </c>
      <c r="Q67" s="21">
        <f>SUM($P$46:P67)</f>
        <v>188</v>
      </c>
    </row>
    <row r="68" spans="2:17" x14ac:dyDescent="0.25">
      <c r="B68" s="41" t="s">
        <v>1106</v>
      </c>
      <c r="C68">
        <v>5</v>
      </c>
      <c r="N68" s="21">
        <v>23</v>
      </c>
      <c r="O68" s="38">
        <f t="shared" si="0"/>
        <v>43770</v>
      </c>
      <c r="P68" s="21">
        <f>COUNTIFS(All_Staffs[Date Joined],"&gt;="&amp;O68,All_Staffs[Date Joined],"&lt;="&amp;EOMONTH(O68,0))</f>
        <v>7</v>
      </c>
      <c r="Q68" s="21">
        <f>SUM($P$46:P68)</f>
        <v>195</v>
      </c>
    </row>
    <row r="69" spans="2:17" x14ac:dyDescent="0.25">
      <c r="B69" s="41" t="s">
        <v>1107</v>
      </c>
      <c r="C69">
        <v>7</v>
      </c>
      <c r="N69" s="21">
        <v>24</v>
      </c>
      <c r="O69" s="38">
        <f t="shared" si="0"/>
        <v>43800</v>
      </c>
      <c r="P69" s="21">
        <f>COUNTIFS(All_Staffs[Date Joined],"&gt;="&amp;O69,All_Staffs[Date Joined],"&lt;="&amp;EOMONTH(O69,0))</f>
        <v>6</v>
      </c>
      <c r="Q69" s="21">
        <f>SUM($P$46:P69)</f>
        <v>201</v>
      </c>
    </row>
    <row r="70" spans="2:17" x14ac:dyDescent="0.25">
      <c r="B70" s="41" t="s">
        <v>1108</v>
      </c>
      <c r="C70">
        <v>6</v>
      </c>
      <c r="N70" s="21">
        <v>25</v>
      </c>
      <c r="O70" s="38">
        <f t="shared" si="0"/>
        <v>43831</v>
      </c>
      <c r="P70" s="21">
        <f>COUNTIFS(All_Staffs[Date Joined],"&gt;="&amp;O70,All_Staffs[Date Joined],"&lt;="&amp;EOMONTH(O70,0))</f>
        <v>12</v>
      </c>
      <c r="Q70" s="21">
        <f>SUM($P$46:P70)</f>
        <v>213</v>
      </c>
    </row>
    <row r="71" spans="2:17" x14ac:dyDescent="0.25">
      <c r="B71" s="9" t="s">
        <v>1110</v>
      </c>
      <c r="N71" s="21">
        <v>26</v>
      </c>
      <c r="O71" s="38">
        <f t="shared" si="0"/>
        <v>43862</v>
      </c>
      <c r="P71" s="21">
        <f>COUNTIFS(All_Staffs[Date Joined],"&gt;="&amp;O71,All_Staffs[Date Joined],"&lt;="&amp;EOMONTH(O71,0))</f>
        <v>14</v>
      </c>
      <c r="Q71" s="21">
        <f>SUM($P$46:P71)</f>
        <v>227</v>
      </c>
    </row>
    <row r="72" spans="2:17" x14ac:dyDescent="0.25">
      <c r="B72" s="41" t="s">
        <v>1094</v>
      </c>
      <c r="C72">
        <v>12</v>
      </c>
      <c r="N72" s="21">
        <v>27</v>
      </c>
      <c r="O72" s="38">
        <f t="shared" si="0"/>
        <v>43891</v>
      </c>
      <c r="P72" s="21">
        <f>COUNTIFS(All_Staffs[Date Joined],"&gt;="&amp;O72,All_Staffs[Date Joined],"&lt;="&amp;EOMONTH(O72,0))</f>
        <v>7</v>
      </c>
      <c r="Q72" s="21">
        <f>SUM($P$46:P72)</f>
        <v>234</v>
      </c>
    </row>
    <row r="73" spans="2:17" x14ac:dyDescent="0.25">
      <c r="B73" s="41" t="s">
        <v>1095</v>
      </c>
      <c r="C73">
        <v>14</v>
      </c>
      <c r="N73" s="21">
        <v>28</v>
      </c>
      <c r="O73" s="38">
        <f t="shared" si="0"/>
        <v>43922</v>
      </c>
      <c r="P73" s="21">
        <f>COUNTIFS(All_Staffs[Date Joined],"&gt;="&amp;O73,All_Staffs[Date Joined],"&lt;="&amp;EOMONTH(O73,0))</f>
        <v>9</v>
      </c>
      <c r="Q73" s="21">
        <f>SUM($P$46:P73)</f>
        <v>243</v>
      </c>
    </row>
    <row r="74" spans="2:17" x14ac:dyDescent="0.25">
      <c r="B74" s="41" t="s">
        <v>1096</v>
      </c>
      <c r="C74">
        <v>7</v>
      </c>
      <c r="N74" s="21">
        <v>29</v>
      </c>
      <c r="O74" s="38">
        <f t="shared" si="0"/>
        <v>43952</v>
      </c>
      <c r="P74" s="21">
        <f>COUNTIFS(All_Staffs[Date Joined],"&gt;="&amp;O74,All_Staffs[Date Joined],"&lt;="&amp;EOMONTH(O74,0))</f>
        <v>9</v>
      </c>
      <c r="Q74" s="21">
        <f>SUM($P$46:P74)</f>
        <v>252</v>
      </c>
    </row>
    <row r="75" spans="2:17" x14ac:dyDescent="0.25">
      <c r="B75" s="41" t="s">
        <v>1098</v>
      </c>
      <c r="C75">
        <v>9</v>
      </c>
      <c r="N75" s="21">
        <v>30</v>
      </c>
      <c r="O75" s="38">
        <f t="shared" si="0"/>
        <v>43983</v>
      </c>
      <c r="P75" s="21">
        <f>COUNTIFS(All_Staffs[Date Joined],"&gt;="&amp;O75,All_Staffs[Date Joined],"&lt;="&amp;EOMONTH(O75,0))</f>
        <v>8</v>
      </c>
      <c r="Q75" s="21">
        <f>SUM($P$46:P75)</f>
        <v>260</v>
      </c>
    </row>
    <row r="76" spans="2:17" x14ac:dyDescent="0.25">
      <c r="B76" s="41" t="s">
        <v>1099</v>
      </c>
      <c r="C76">
        <v>9</v>
      </c>
      <c r="N76" s="21">
        <v>31</v>
      </c>
      <c r="O76" s="38">
        <f t="shared" si="0"/>
        <v>44013</v>
      </c>
      <c r="P76" s="21">
        <f>COUNTIFS(All_Staffs[Date Joined],"&gt;="&amp;O76,All_Staffs[Date Joined],"&lt;="&amp;EOMONTH(O76,0))</f>
        <v>12</v>
      </c>
      <c r="Q76" s="21">
        <f>SUM($P$46:P76)</f>
        <v>272</v>
      </c>
    </row>
    <row r="77" spans="2:17" x14ac:dyDescent="0.25">
      <c r="B77" s="41" t="s">
        <v>1100</v>
      </c>
      <c r="C77">
        <v>8</v>
      </c>
      <c r="N77" s="21">
        <v>32</v>
      </c>
      <c r="O77" s="38">
        <f t="shared" si="0"/>
        <v>44044</v>
      </c>
      <c r="P77" s="21">
        <f>COUNTIFS(All_Staffs[Date Joined],"&gt;="&amp;O77,All_Staffs[Date Joined],"&lt;="&amp;EOMONTH(O77,0))</f>
        <v>17</v>
      </c>
      <c r="Q77" s="21">
        <f>SUM($P$46:P77)</f>
        <v>289</v>
      </c>
    </row>
    <row r="78" spans="2:17" x14ac:dyDescent="0.25">
      <c r="B78" s="41" t="s">
        <v>1102</v>
      </c>
      <c r="C78">
        <v>12</v>
      </c>
      <c r="N78" s="21">
        <v>33</v>
      </c>
      <c r="O78" s="38">
        <f t="shared" si="0"/>
        <v>44075</v>
      </c>
      <c r="P78" s="21">
        <f>COUNTIFS(All_Staffs[Date Joined],"&gt;="&amp;O78,All_Staffs[Date Joined],"&lt;="&amp;EOMONTH(O78,0))</f>
        <v>14</v>
      </c>
      <c r="Q78" s="21">
        <f>SUM($P$46:P78)</f>
        <v>303</v>
      </c>
    </row>
    <row r="79" spans="2:17" x14ac:dyDescent="0.25">
      <c r="B79" s="41" t="s">
        <v>1103</v>
      </c>
      <c r="C79">
        <v>17</v>
      </c>
      <c r="N79" s="21">
        <v>34</v>
      </c>
      <c r="O79" s="38">
        <f t="shared" si="0"/>
        <v>44105</v>
      </c>
      <c r="P79" s="21">
        <f>COUNTIFS(All_Staffs[Date Joined],"&gt;="&amp;O79,All_Staffs[Date Joined],"&lt;="&amp;EOMONTH(O79,0))</f>
        <v>26</v>
      </c>
      <c r="Q79" s="21">
        <f>SUM($P$46:P79)</f>
        <v>329</v>
      </c>
    </row>
    <row r="80" spans="2:17" x14ac:dyDescent="0.25">
      <c r="B80" s="41" t="s">
        <v>1104</v>
      </c>
      <c r="C80">
        <v>14</v>
      </c>
      <c r="N80" s="21">
        <v>35</v>
      </c>
      <c r="O80" s="38">
        <f t="shared" si="0"/>
        <v>44136</v>
      </c>
      <c r="P80" s="21">
        <f>COUNTIFS(All_Staffs[Date Joined],"&gt;="&amp;O80,All_Staffs[Date Joined],"&lt;="&amp;EOMONTH(O80,0))</f>
        <v>18</v>
      </c>
      <c r="Q80" s="21">
        <f>SUM($P$46:P80)</f>
        <v>347</v>
      </c>
    </row>
    <row r="81" spans="2:17" x14ac:dyDescent="0.25">
      <c r="B81" s="41" t="s">
        <v>1106</v>
      </c>
      <c r="C81">
        <v>26</v>
      </c>
      <c r="N81" s="21">
        <v>36</v>
      </c>
      <c r="O81" s="38">
        <f t="shared" si="0"/>
        <v>44166</v>
      </c>
      <c r="P81" s="21">
        <f>COUNTIFS(All_Staffs[Date Joined],"&gt;="&amp;O81,All_Staffs[Date Joined],"&lt;="&amp;EOMONTH(O81,0))</f>
        <v>19</v>
      </c>
      <c r="Q81" s="21">
        <f>SUM($P$46:P81)</f>
        <v>366</v>
      </c>
    </row>
    <row r="82" spans="2:17" x14ac:dyDescent="0.25">
      <c r="B82" s="41" t="s">
        <v>1107</v>
      </c>
      <c r="C82">
        <v>18</v>
      </c>
      <c r="N82" s="21">
        <v>37</v>
      </c>
      <c r="O82" s="38">
        <f t="shared" si="0"/>
        <v>44197</v>
      </c>
      <c r="P82" s="21">
        <f>COUNTIFS(All_Staffs[Date Joined],"&gt;="&amp;O82,All_Staffs[Date Joined],"&lt;="&amp;EOMONTH(O82,0))</f>
        <v>14</v>
      </c>
      <c r="Q82" s="21">
        <f>SUM($P$46:P82)</f>
        <v>380</v>
      </c>
    </row>
    <row r="83" spans="2:17" x14ac:dyDescent="0.25">
      <c r="B83" s="41" t="s">
        <v>1108</v>
      </c>
      <c r="C83">
        <v>19</v>
      </c>
      <c r="N83" s="21">
        <v>38</v>
      </c>
      <c r="O83" s="38">
        <f t="shared" si="0"/>
        <v>44228</v>
      </c>
      <c r="P83" s="21">
        <f>COUNTIFS(All_Staffs[Date Joined],"&gt;="&amp;O83,All_Staffs[Date Joined],"&lt;="&amp;EOMONTH(O83,0))</f>
        <v>18</v>
      </c>
      <c r="Q83" s="21">
        <f>SUM($P$46:P83)</f>
        <v>398</v>
      </c>
    </row>
    <row r="84" spans="2:17" x14ac:dyDescent="0.25">
      <c r="B84" s="9" t="s">
        <v>1111</v>
      </c>
      <c r="N84" s="21">
        <v>39</v>
      </c>
      <c r="O84" s="38">
        <f t="shared" si="0"/>
        <v>44256</v>
      </c>
      <c r="P84" s="21">
        <f>COUNTIFS(All_Staffs[Date Joined],"&gt;="&amp;O84,All_Staffs[Date Joined],"&lt;="&amp;EOMONTH(O84,0))</f>
        <v>20</v>
      </c>
      <c r="Q84" s="21">
        <f>SUM($P$46:P84)</f>
        <v>418</v>
      </c>
    </row>
    <row r="85" spans="2:17" x14ac:dyDescent="0.25">
      <c r="B85" s="41" t="s">
        <v>1094</v>
      </c>
      <c r="C85">
        <v>14</v>
      </c>
      <c r="N85" s="21">
        <v>40</v>
      </c>
      <c r="O85" s="38">
        <f t="shared" si="0"/>
        <v>44287</v>
      </c>
      <c r="P85" s="21">
        <f>COUNTIFS(All_Staffs[Date Joined],"&gt;="&amp;O85,All_Staffs[Date Joined],"&lt;="&amp;EOMONTH(O85,0))</f>
        <v>23</v>
      </c>
      <c r="Q85" s="21">
        <f>SUM($P$46:P85)</f>
        <v>441</v>
      </c>
    </row>
    <row r="86" spans="2:17" x14ac:dyDescent="0.25">
      <c r="B86" s="41" t="s">
        <v>1095</v>
      </c>
      <c r="C86">
        <v>18</v>
      </c>
      <c r="N86" s="21">
        <v>41</v>
      </c>
      <c r="O86" s="38">
        <f t="shared" si="0"/>
        <v>44317</v>
      </c>
      <c r="P86" s="21">
        <f>COUNTIFS(All_Staffs[Date Joined],"&gt;="&amp;O86,All_Staffs[Date Joined],"&lt;="&amp;EOMONTH(O86,0))</f>
        <v>22</v>
      </c>
      <c r="Q86" s="21">
        <f>SUM($P$46:P86)</f>
        <v>463</v>
      </c>
    </row>
    <row r="87" spans="2:17" x14ac:dyDescent="0.25">
      <c r="B87" s="41" t="s">
        <v>1096</v>
      </c>
      <c r="C87">
        <v>20</v>
      </c>
      <c r="N87" s="21">
        <v>42</v>
      </c>
      <c r="O87" s="38">
        <f t="shared" si="0"/>
        <v>44348</v>
      </c>
      <c r="P87" s="21">
        <f>COUNTIFS(All_Staffs[Date Joined],"&gt;="&amp;O87,All_Staffs[Date Joined],"&lt;="&amp;EOMONTH(O87,0))</f>
        <v>15</v>
      </c>
      <c r="Q87" s="21">
        <f>SUM($P$46:P87)</f>
        <v>478</v>
      </c>
    </row>
    <row r="88" spans="2:17" x14ac:dyDescent="0.25">
      <c r="B88" s="41" t="s">
        <v>1098</v>
      </c>
      <c r="C88">
        <v>23</v>
      </c>
      <c r="N88" s="21">
        <v>43</v>
      </c>
      <c r="O88" s="38">
        <f t="shared" si="0"/>
        <v>44378</v>
      </c>
      <c r="P88" s="21">
        <f>COUNTIFS(All_Staffs[Date Joined],"&gt;="&amp;O88,All_Staffs[Date Joined],"&lt;="&amp;EOMONTH(O88,0))</f>
        <v>24</v>
      </c>
      <c r="Q88" s="21">
        <f>SUM($P$46:P88)</f>
        <v>502</v>
      </c>
    </row>
    <row r="89" spans="2:17" x14ac:dyDescent="0.25">
      <c r="B89" s="41" t="s">
        <v>1099</v>
      </c>
      <c r="C89">
        <v>22</v>
      </c>
      <c r="N89" s="21">
        <v>44</v>
      </c>
      <c r="O89" s="38">
        <f t="shared" si="0"/>
        <v>44409</v>
      </c>
      <c r="P89" s="21">
        <f>COUNTIFS(All_Staffs[Date Joined],"&gt;="&amp;O89,All_Staffs[Date Joined],"&lt;="&amp;EOMONTH(O89,0))</f>
        <v>16</v>
      </c>
      <c r="Q89" s="21">
        <f>SUM($P$46:P89)</f>
        <v>518</v>
      </c>
    </row>
    <row r="90" spans="2:17" x14ac:dyDescent="0.25">
      <c r="B90" s="41" t="s">
        <v>1100</v>
      </c>
      <c r="C90">
        <v>15</v>
      </c>
      <c r="N90" s="21">
        <v>45</v>
      </c>
      <c r="O90" s="38">
        <f t="shared" si="0"/>
        <v>44440</v>
      </c>
      <c r="P90" s="21">
        <f>COUNTIFS(All_Staffs[Date Joined],"&gt;="&amp;O90,All_Staffs[Date Joined],"&lt;="&amp;EOMONTH(O90,0))</f>
        <v>20</v>
      </c>
      <c r="Q90" s="21">
        <f>SUM($P$46:P90)</f>
        <v>538</v>
      </c>
    </row>
    <row r="91" spans="2:17" x14ac:dyDescent="0.25">
      <c r="B91" s="41" t="s">
        <v>1102</v>
      </c>
      <c r="C91">
        <v>24</v>
      </c>
      <c r="N91" s="21">
        <v>46</v>
      </c>
      <c r="O91" s="38">
        <f t="shared" si="0"/>
        <v>44470</v>
      </c>
      <c r="P91" s="21">
        <f>COUNTIFS(All_Staffs[Date Joined],"&gt;="&amp;O91,All_Staffs[Date Joined],"&lt;="&amp;EOMONTH(O91,0))</f>
        <v>11</v>
      </c>
      <c r="Q91" s="21">
        <f>SUM($P$46:P91)</f>
        <v>549</v>
      </c>
    </row>
    <row r="92" spans="2:17" x14ac:dyDescent="0.25">
      <c r="B92" s="41" t="s">
        <v>1103</v>
      </c>
      <c r="C92">
        <v>16</v>
      </c>
      <c r="N92" s="21">
        <v>47</v>
      </c>
      <c r="O92" s="38">
        <f t="shared" si="0"/>
        <v>44501</v>
      </c>
      <c r="P92" s="21">
        <f>COUNTIFS(All_Staffs[Date Joined],"&gt;="&amp;O92,All_Staffs[Date Joined],"&lt;="&amp;EOMONTH(O92,0))</f>
        <v>11</v>
      </c>
      <c r="Q92" s="21">
        <f>SUM($P$46:P92)</f>
        <v>560</v>
      </c>
    </row>
    <row r="93" spans="2:17" x14ac:dyDescent="0.25">
      <c r="B93" s="41" t="s">
        <v>1104</v>
      </c>
      <c r="C93">
        <v>20</v>
      </c>
      <c r="N93" s="21">
        <v>48</v>
      </c>
      <c r="O93" s="38">
        <f t="shared" si="0"/>
        <v>44531</v>
      </c>
      <c r="P93" s="21">
        <f>COUNTIFS(All_Staffs[Date Joined],"&gt;="&amp;O93,All_Staffs[Date Joined],"&lt;="&amp;EOMONTH(O93,0))</f>
        <v>28</v>
      </c>
      <c r="Q93" s="21">
        <f>SUM($P$46:P93)</f>
        <v>588</v>
      </c>
    </row>
    <row r="94" spans="2:17" x14ac:dyDescent="0.25">
      <c r="B94" s="41" t="s">
        <v>1106</v>
      </c>
      <c r="C94">
        <v>11</v>
      </c>
      <c r="N94" s="21">
        <v>49</v>
      </c>
      <c r="O94" s="38">
        <f t="shared" si="0"/>
        <v>44562</v>
      </c>
      <c r="P94" s="21">
        <f>COUNTIFS(All_Staffs[Date Joined],"&gt;="&amp;O94,All_Staffs[Date Joined],"&lt;="&amp;EOMONTH(O94,0))</f>
        <v>13</v>
      </c>
      <c r="Q94" s="21">
        <f>SUM($P$46:P94)</f>
        <v>601</v>
      </c>
    </row>
    <row r="95" spans="2:17" x14ac:dyDescent="0.25">
      <c r="B95" s="41" t="s">
        <v>1107</v>
      </c>
      <c r="C95">
        <v>11</v>
      </c>
      <c r="N95" s="21">
        <v>50</v>
      </c>
      <c r="O95" s="38">
        <f t="shared" si="0"/>
        <v>44593</v>
      </c>
      <c r="P95" s="21">
        <f>COUNTIFS(All_Staffs[Date Joined],"&gt;="&amp;O95,All_Staffs[Date Joined],"&lt;="&amp;EOMONTH(O95,0))</f>
        <v>31</v>
      </c>
      <c r="Q95" s="21">
        <f>SUM($P$46:P95)</f>
        <v>632</v>
      </c>
    </row>
    <row r="96" spans="2:17" x14ac:dyDescent="0.25">
      <c r="B96" s="41" t="s">
        <v>1108</v>
      </c>
      <c r="C96">
        <v>28</v>
      </c>
      <c r="N96" s="21">
        <v>51</v>
      </c>
      <c r="O96" s="38">
        <f t="shared" si="0"/>
        <v>44621</v>
      </c>
      <c r="P96" s="21">
        <f>COUNTIFS(All_Staffs[Date Joined],"&gt;="&amp;O96,All_Staffs[Date Joined],"&lt;="&amp;EOMONTH(O96,0))</f>
        <v>17</v>
      </c>
      <c r="Q96" s="21">
        <f>SUM($P$46:P96)</f>
        <v>649</v>
      </c>
    </row>
    <row r="97" spans="2:17" x14ac:dyDescent="0.25">
      <c r="B97" s="9" t="s">
        <v>1112</v>
      </c>
      <c r="N97" s="21">
        <v>52</v>
      </c>
      <c r="O97" s="38">
        <f t="shared" si="0"/>
        <v>44652</v>
      </c>
      <c r="P97" s="21">
        <f>COUNTIFS(All_Staffs[Date Joined],"&gt;="&amp;O97,All_Staffs[Date Joined],"&lt;="&amp;EOMONTH(O97,0))</f>
        <v>16</v>
      </c>
      <c r="Q97" s="21">
        <f>SUM($P$46:P97)</f>
        <v>665</v>
      </c>
    </row>
    <row r="98" spans="2:17" x14ac:dyDescent="0.25">
      <c r="B98" s="41" t="s">
        <v>1094</v>
      </c>
      <c r="C98">
        <v>13</v>
      </c>
      <c r="N98" s="21">
        <v>53</v>
      </c>
      <c r="O98" s="38">
        <f t="shared" si="0"/>
        <v>44682</v>
      </c>
      <c r="P98" s="21">
        <f>COUNTIFS(All_Staffs[Date Joined],"&gt;="&amp;O98,All_Staffs[Date Joined],"&lt;="&amp;EOMONTH(O98,0))</f>
        <v>27</v>
      </c>
      <c r="Q98" s="21">
        <f>SUM($P$46:P98)</f>
        <v>692</v>
      </c>
    </row>
    <row r="99" spans="2:17" x14ac:dyDescent="0.25">
      <c r="B99" s="41" t="s">
        <v>1095</v>
      </c>
      <c r="C99">
        <v>31</v>
      </c>
      <c r="N99" s="21">
        <v>54</v>
      </c>
      <c r="O99" s="38">
        <f t="shared" si="0"/>
        <v>44713</v>
      </c>
      <c r="P99" s="21">
        <f>COUNTIFS(All_Staffs[Date Joined],"&gt;="&amp;O99,All_Staffs[Date Joined],"&lt;="&amp;EOMONTH(O99,0))</f>
        <v>27</v>
      </c>
      <c r="Q99" s="21">
        <f>SUM($P$46:P99)</f>
        <v>719</v>
      </c>
    </row>
    <row r="100" spans="2:17" x14ac:dyDescent="0.25">
      <c r="B100" s="41" t="s">
        <v>1096</v>
      </c>
      <c r="C100">
        <v>17</v>
      </c>
      <c r="N100" s="21">
        <v>55</v>
      </c>
      <c r="O100" s="38">
        <f t="shared" si="0"/>
        <v>44743</v>
      </c>
      <c r="P100" s="21">
        <f>COUNTIFS(All_Staffs[Date Joined],"&gt;="&amp;O100,All_Staffs[Date Joined],"&lt;="&amp;EOMONTH(O100,0))</f>
        <v>19</v>
      </c>
      <c r="Q100" s="21">
        <f>SUM($P$46:P100)</f>
        <v>738</v>
      </c>
    </row>
    <row r="101" spans="2:17" x14ac:dyDescent="0.25">
      <c r="B101" s="41" t="s">
        <v>1098</v>
      </c>
      <c r="C101">
        <v>16</v>
      </c>
      <c r="N101" s="21">
        <v>56</v>
      </c>
      <c r="O101" s="38">
        <f t="shared" si="0"/>
        <v>44774</v>
      </c>
      <c r="P101" s="21">
        <f>COUNTIFS(All_Staffs[Date Joined],"&gt;="&amp;O101,All_Staffs[Date Joined],"&lt;="&amp;EOMONTH(O101,0))</f>
        <v>14</v>
      </c>
      <c r="Q101" s="21">
        <f>SUM($P$46:P101)</f>
        <v>752</v>
      </c>
    </row>
    <row r="102" spans="2:17" x14ac:dyDescent="0.25">
      <c r="B102" s="41" t="s">
        <v>1099</v>
      </c>
      <c r="C102">
        <v>27</v>
      </c>
      <c r="N102" s="21">
        <v>57</v>
      </c>
      <c r="O102" s="38">
        <f t="shared" si="0"/>
        <v>44805</v>
      </c>
      <c r="P102" s="21">
        <f>COUNTIFS(All_Staffs[Date Joined],"&gt;="&amp;O102,All_Staffs[Date Joined],"&lt;="&amp;EOMONTH(O102,0))</f>
        <v>14</v>
      </c>
      <c r="Q102" s="21">
        <f>SUM($P$46:P102)</f>
        <v>766</v>
      </c>
    </row>
    <row r="103" spans="2:17" x14ac:dyDescent="0.25">
      <c r="B103" s="41" t="s">
        <v>1100</v>
      </c>
      <c r="C103">
        <v>27</v>
      </c>
      <c r="N103" s="21">
        <v>58</v>
      </c>
      <c r="O103" s="38">
        <f t="shared" si="0"/>
        <v>44835</v>
      </c>
      <c r="P103" s="21">
        <f>COUNTIFS(All_Staffs[Date Joined],"&gt;="&amp;O103,All_Staffs[Date Joined],"&lt;="&amp;EOMONTH(O103,0))</f>
        <v>13</v>
      </c>
      <c r="Q103" s="21">
        <f>SUM($P$46:P103)</f>
        <v>779</v>
      </c>
    </row>
    <row r="104" spans="2:17" x14ac:dyDescent="0.25">
      <c r="B104" s="41" t="s">
        <v>1102</v>
      </c>
      <c r="C104">
        <v>19</v>
      </c>
      <c r="N104" s="21">
        <v>59</v>
      </c>
      <c r="O104" s="38">
        <f t="shared" si="0"/>
        <v>44866</v>
      </c>
      <c r="P104" s="21">
        <f>COUNTIFS(All_Staffs[Date Joined],"&gt;="&amp;O104,All_Staffs[Date Joined],"&lt;="&amp;EOMONTH(O104,0))</f>
        <v>10</v>
      </c>
      <c r="Q104" s="21">
        <f>SUM($P$46:P104)</f>
        <v>789</v>
      </c>
    </row>
    <row r="105" spans="2:17" x14ac:dyDescent="0.25">
      <c r="B105" s="41" t="s">
        <v>1103</v>
      </c>
      <c r="C105">
        <v>14</v>
      </c>
      <c r="N105" s="21">
        <v>60</v>
      </c>
      <c r="O105" s="38">
        <f t="shared" si="0"/>
        <v>44896</v>
      </c>
      <c r="P105" s="21">
        <f>COUNTIFS(All_Staffs[Date Joined],"&gt;="&amp;O105,All_Staffs[Date Joined],"&lt;="&amp;EOMONTH(O105,0))</f>
        <v>11</v>
      </c>
      <c r="Q105" s="21">
        <f>SUM($P$46:P105)</f>
        <v>800</v>
      </c>
    </row>
    <row r="106" spans="2:17" x14ac:dyDescent="0.25">
      <c r="B106" s="41" t="s">
        <v>1104</v>
      </c>
      <c r="C106">
        <v>14</v>
      </c>
      <c r="N106" s="21">
        <v>61</v>
      </c>
      <c r="O106" s="38">
        <f t="shared" si="0"/>
        <v>44927</v>
      </c>
      <c r="P106" s="21">
        <f>COUNTIFS(All_Staffs[Date Joined],"&gt;="&amp;O106,All_Staffs[Date Joined],"&lt;="&amp;EOMONTH(O106,0))</f>
        <v>9</v>
      </c>
      <c r="Q106" s="21">
        <f>SUM($P$46:P106)</f>
        <v>809</v>
      </c>
    </row>
    <row r="107" spans="2:17" x14ac:dyDescent="0.25">
      <c r="B107" s="41" t="s">
        <v>1106</v>
      </c>
      <c r="C107">
        <v>13</v>
      </c>
      <c r="N107" s="21">
        <v>62</v>
      </c>
      <c r="O107" s="38">
        <f t="shared" si="0"/>
        <v>44958</v>
      </c>
      <c r="P107" s="21">
        <f>COUNTIFS(All_Staffs[Date Joined],"&gt;="&amp;O107,All_Staffs[Date Joined],"&lt;="&amp;EOMONTH(O107,0))</f>
        <v>14</v>
      </c>
      <c r="Q107" s="21">
        <f>SUM($P$46:P107)</f>
        <v>823</v>
      </c>
    </row>
    <row r="108" spans="2:17" x14ac:dyDescent="0.25">
      <c r="B108" s="41" t="s">
        <v>1107</v>
      </c>
      <c r="C108">
        <v>10</v>
      </c>
      <c r="N108" s="21">
        <v>63</v>
      </c>
      <c r="O108" s="38">
        <f t="shared" si="0"/>
        <v>44986</v>
      </c>
      <c r="P108" s="21">
        <f>COUNTIFS(All_Staffs[Date Joined],"&gt;="&amp;O108,All_Staffs[Date Joined],"&lt;="&amp;EOMONTH(O108,0))</f>
        <v>12</v>
      </c>
      <c r="Q108" s="21">
        <f>SUM($P$46:P108)</f>
        <v>835</v>
      </c>
    </row>
    <row r="109" spans="2:17" x14ac:dyDescent="0.25">
      <c r="B109" s="41" t="s">
        <v>1108</v>
      </c>
      <c r="C109">
        <v>11</v>
      </c>
      <c r="N109" s="21">
        <v>64</v>
      </c>
      <c r="O109" s="38">
        <f t="shared" si="0"/>
        <v>45017</v>
      </c>
      <c r="P109" s="21">
        <f>COUNTIFS(All_Staffs[Date Joined],"&gt;="&amp;O109,All_Staffs[Date Joined],"&lt;="&amp;EOMONTH(O109,0))</f>
        <v>14</v>
      </c>
      <c r="Q109" s="21">
        <f>SUM($P$46:P109)</f>
        <v>849</v>
      </c>
    </row>
    <row r="110" spans="2:17" x14ac:dyDescent="0.25">
      <c r="B110" s="9" t="s">
        <v>1113</v>
      </c>
      <c r="N110" s="21">
        <v>65</v>
      </c>
      <c r="O110" s="38">
        <f t="shared" si="0"/>
        <v>45047</v>
      </c>
      <c r="P110" s="21">
        <f>COUNTIFS(All_Staffs[Date Joined],"&gt;="&amp;O110,All_Staffs[Date Joined],"&lt;="&amp;EOMONTH(O110,0))</f>
        <v>8</v>
      </c>
      <c r="Q110" s="21">
        <f>SUM($P$46:P110)</f>
        <v>857</v>
      </c>
    </row>
    <row r="111" spans="2:17" x14ac:dyDescent="0.25">
      <c r="B111" s="41" t="s">
        <v>1094</v>
      </c>
      <c r="C111">
        <v>9</v>
      </c>
      <c r="N111" s="21">
        <v>66</v>
      </c>
      <c r="O111" s="38">
        <f t="shared" ref="O111:O131" si="1">EDATE(DATE(2017,12,1),N111)</f>
        <v>45078</v>
      </c>
      <c r="P111" s="21">
        <f>COUNTIFS(All_Staffs[Date Joined],"&gt;="&amp;O111,All_Staffs[Date Joined],"&lt;="&amp;EOMONTH(O111,0))</f>
        <v>7</v>
      </c>
      <c r="Q111" s="21">
        <f>SUM($P$46:P111)</f>
        <v>864</v>
      </c>
    </row>
    <row r="112" spans="2:17" x14ac:dyDescent="0.25">
      <c r="B112" s="41" t="s">
        <v>1095</v>
      </c>
      <c r="C112">
        <v>14</v>
      </c>
      <c r="N112" s="21">
        <v>67</v>
      </c>
      <c r="O112" s="38">
        <f t="shared" si="1"/>
        <v>45108</v>
      </c>
      <c r="P112" s="21">
        <f>COUNTIFS(All_Staffs[Date Joined],"&gt;="&amp;O112,All_Staffs[Date Joined],"&lt;="&amp;EOMONTH(O112,0))</f>
        <v>11</v>
      </c>
      <c r="Q112" s="21">
        <f>SUM($P$46:P112)</f>
        <v>875</v>
      </c>
    </row>
    <row r="113" spans="2:17" x14ac:dyDescent="0.25">
      <c r="B113" s="41" t="s">
        <v>1096</v>
      </c>
      <c r="C113">
        <v>12</v>
      </c>
      <c r="N113" s="21">
        <v>68</v>
      </c>
      <c r="O113" s="38">
        <f t="shared" si="1"/>
        <v>45139</v>
      </c>
      <c r="P113" s="21">
        <f>COUNTIFS(All_Staffs[Date Joined],"&gt;="&amp;O113,All_Staffs[Date Joined],"&lt;="&amp;EOMONTH(O113,0))</f>
        <v>5</v>
      </c>
      <c r="Q113" s="21">
        <f>SUM($P$46:P113)</f>
        <v>880</v>
      </c>
    </row>
    <row r="114" spans="2:17" x14ac:dyDescent="0.25">
      <c r="B114" s="41" t="s">
        <v>1098</v>
      </c>
      <c r="C114">
        <v>14</v>
      </c>
      <c r="N114" s="21">
        <v>69</v>
      </c>
      <c r="O114" s="38">
        <f t="shared" si="1"/>
        <v>45170</v>
      </c>
      <c r="P114" s="21">
        <f>COUNTIFS(All_Staffs[Date Joined],"&gt;="&amp;O114,All_Staffs[Date Joined],"&lt;="&amp;EOMONTH(O114,0))</f>
        <v>10</v>
      </c>
      <c r="Q114" s="21">
        <f>SUM($P$46:P114)</f>
        <v>890</v>
      </c>
    </row>
    <row r="115" spans="2:17" x14ac:dyDescent="0.25">
      <c r="B115" s="41" t="s">
        <v>1099</v>
      </c>
      <c r="C115">
        <v>8</v>
      </c>
      <c r="N115" s="21">
        <v>70</v>
      </c>
      <c r="O115" s="38">
        <f t="shared" si="1"/>
        <v>45200</v>
      </c>
      <c r="P115" s="21">
        <f>COUNTIFS(All_Staffs[Date Joined],"&gt;="&amp;O115,All_Staffs[Date Joined],"&lt;="&amp;EOMONTH(O115,0))</f>
        <v>12</v>
      </c>
      <c r="Q115" s="21">
        <f>SUM($P$46:P115)</f>
        <v>902</v>
      </c>
    </row>
    <row r="116" spans="2:17" x14ac:dyDescent="0.25">
      <c r="B116" s="41" t="s">
        <v>1100</v>
      </c>
      <c r="C116">
        <v>7</v>
      </c>
      <c r="N116" s="21">
        <v>71</v>
      </c>
      <c r="O116" s="38">
        <f t="shared" si="1"/>
        <v>45231</v>
      </c>
      <c r="P116" s="21">
        <f>COUNTIFS(All_Staffs[Date Joined],"&gt;="&amp;O116,All_Staffs[Date Joined],"&lt;="&amp;EOMONTH(O116,0))</f>
        <v>9</v>
      </c>
      <c r="Q116" s="21">
        <f>SUM($P$46:P116)</f>
        <v>911</v>
      </c>
    </row>
    <row r="117" spans="2:17" x14ac:dyDescent="0.25">
      <c r="B117" s="41" t="s">
        <v>1102</v>
      </c>
      <c r="C117">
        <v>11</v>
      </c>
      <c r="N117" s="21">
        <v>72</v>
      </c>
      <c r="O117" s="38">
        <f t="shared" si="1"/>
        <v>45261</v>
      </c>
      <c r="P117" s="21">
        <f>COUNTIFS(All_Staffs[Date Joined],"&gt;="&amp;O117,All_Staffs[Date Joined],"&lt;="&amp;EOMONTH(O117,0))</f>
        <v>7</v>
      </c>
      <c r="Q117" s="21">
        <f>SUM($P$46:P117)</f>
        <v>918</v>
      </c>
    </row>
    <row r="118" spans="2:17" x14ac:dyDescent="0.25">
      <c r="B118" s="41" t="s">
        <v>1103</v>
      </c>
      <c r="C118">
        <v>5</v>
      </c>
      <c r="N118" s="21">
        <v>73</v>
      </c>
      <c r="O118" s="38">
        <f t="shared" si="1"/>
        <v>45292</v>
      </c>
      <c r="P118" s="21">
        <f>COUNTIFS(All_Staffs[Date Joined],"&gt;="&amp;O118,All_Staffs[Date Joined],"&lt;="&amp;EOMONTH(O118,0))</f>
        <v>9</v>
      </c>
      <c r="Q118" s="21">
        <f>SUM($P$46:P118)</f>
        <v>927</v>
      </c>
    </row>
    <row r="119" spans="2:17" x14ac:dyDescent="0.25">
      <c r="B119" s="41" t="s">
        <v>1104</v>
      </c>
      <c r="C119">
        <v>10</v>
      </c>
      <c r="N119" s="21">
        <v>74</v>
      </c>
      <c r="O119" s="38">
        <f t="shared" si="1"/>
        <v>45323</v>
      </c>
      <c r="P119" s="21">
        <f>COUNTIFS(All_Staffs[Date Joined],"&gt;="&amp;O119,All_Staffs[Date Joined],"&lt;="&amp;EOMONTH(O119,0))</f>
        <v>13</v>
      </c>
      <c r="Q119" s="21">
        <f>SUM($P$46:P119)</f>
        <v>940</v>
      </c>
    </row>
    <row r="120" spans="2:17" x14ac:dyDescent="0.25">
      <c r="B120" s="41" t="s">
        <v>1106</v>
      </c>
      <c r="C120">
        <v>12</v>
      </c>
      <c r="N120" s="21">
        <v>75</v>
      </c>
      <c r="O120" s="38">
        <f t="shared" si="1"/>
        <v>45352</v>
      </c>
      <c r="P120" s="21">
        <f>COUNTIFS(All_Staffs[Date Joined],"&gt;="&amp;O120,All_Staffs[Date Joined],"&lt;="&amp;EOMONTH(O120,0))</f>
        <v>13</v>
      </c>
      <c r="Q120" s="21">
        <f>SUM($P$46:P120)</f>
        <v>953</v>
      </c>
    </row>
    <row r="121" spans="2:17" x14ac:dyDescent="0.25">
      <c r="B121" s="41" t="s">
        <v>1107</v>
      </c>
      <c r="C121">
        <v>9</v>
      </c>
      <c r="N121" s="21">
        <v>76</v>
      </c>
      <c r="O121" s="38">
        <f t="shared" si="1"/>
        <v>45383</v>
      </c>
      <c r="P121" s="21">
        <f>COUNTIFS(All_Staffs[Date Joined],"&gt;="&amp;O121,All_Staffs[Date Joined],"&lt;="&amp;EOMONTH(O121,0))</f>
        <v>8</v>
      </c>
      <c r="Q121" s="21">
        <f>SUM($P$46:P121)</f>
        <v>961</v>
      </c>
    </row>
    <row r="122" spans="2:17" x14ac:dyDescent="0.25">
      <c r="B122" s="41" t="s">
        <v>1108</v>
      </c>
      <c r="C122">
        <v>7</v>
      </c>
      <c r="N122" s="21">
        <v>77</v>
      </c>
      <c r="O122" s="38">
        <f t="shared" si="1"/>
        <v>45413</v>
      </c>
      <c r="P122" s="21">
        <f>COUNTIFS(All_Staffs[Date Joined],"&gt;="&amp;O122,All_Staffs[Date Joined],"&lt;="&amp;EOMONTH(O122,0))</f>
        <v>9</v>
      </c>
      <c r="Q122" s="21">
        <f>SUM($P$46:P122)</f>
        <v>970</v>
      </c>
    </row>
    <row r="123" spans="2:17" x14ac:dyDescent="0.25">
      <c r="B123" s="9" t="s">
        <v>1114</v>
      </c>
      <c r="N123" s="21">
        <v>78</v>
      </c>
      <c r="O123" s="38">
        <f t="shared" si="1"/>
        <v>45444</v>
      </c>
      <c r="P123" s="21">
        <f>COUNTIFS(All_Staffs[Date Joined],"&gt;="&amp;O123,All_Staffs[Date Joined],"&lt;="&amp;EOMONTH(O123,0))</f>
        <v>11</v>
      </c>
      <c r="Q123" s="21">
        <f>SUM($P$46:P123)</f>
        <v>981</v>
      </c>
    </row>
    <row r="124" spans="2:17" x14ac:dyDescent="0.25">
      <c r="B124" s="41" t="s">
        <v>1094</v>
      </c>
      <c r="C124">
        <v>9</v>
      </c>
      <c r="N124" s="21">
        <v>79</v>
      </c>
      <c r="O124" s="38">
        <f t="shared" si="1"/>
        <v>45474</v>
      </c>
      <c r="P124" s="21">
        <f>COUNTIFS(All_Staffs[Date Joined],"&gt;="&amp;O124,All_Staffs[Date Joined],"&lt;="&amp;EOMONTH(O124,0))</f>
        <v>10</v>
      </c>
      <c r="Q124" s="21">
        <f>SUM($P$46:P124)</f>
        <v>991</v>
      </c>
    </row>
    <row r="125" spans="2:17" x14ac:dyDescent="0.25">
      <c r="B125" s="41" t="s">
        <v>1095</v>
      </c>
      <c r="C125">
        <v>13</v>
      </c>
      <c r="N125" s="21">
        <v>80</v>
      </c>
      <c r="O125" s="38">
        <f t="shared" si="1"/>
        <v>45505</v>
      </c>
      <c r="P125" s="21">
        <f>COUNTIFS(All_Staffs[Date Joined],"&gt;="&amp;O125,All_Staffs[Date Joined],"&lt;="&amp;EOMONTH(O125,0))</f>
        <v>16</v>
      </c>
      <c r="Q125" s="21">
        <f>SUM($P$46:P125)</f>
        <v>1007</v>
      </c>
    </row>
    <row r="126" spans="2:17" x14ac:dyDescent="0.25">
      <c r="B126" s="41" t="s">
        <v>1096</v>
      </c>
      <c r="C126">
        <v>13</v>
      </c>
      <c r="N126" s="21">
        <v>81</v>
      </c>
      <c r="O126" s="38">
        <f t="shared" si="1"/>
        <v>45536</v>
      </c>
      <c r="P126" s="21">
        <f>COUNTIFS(All_Staffs[Date Joined],"&gt;="&amp;O126,All_Staffs[Date Joined],"&lt;="&amp;EOMONTH(O126,0))</f>
        <v>9</v>
      </c>
      <c r="Q126" s="21">
        <f>SUM($P$46:P126)</f>
        <v>1016</v>
      </c>
    </row>
    <row r="127" spans="2:17" x14ac:dyDescent="0.25">
      <c r="B127" s="41" t="s">
        <v>1098</v>
      </c>
      <c r="C127">
        <v>8</v>
      </c>
      <c r="N127" s="21">
        <v>82</v>
      </c>
      <c r="O127" s="38">
        <f t="shared" si="1"/>
        <v>45566</v>
      </c>
      <c r="P127" s="21">
        <f>COUNTIFS(All_Staffs[Date Joined],"&gt;="&amp;O127,All_Staffs[Date Joined],"&lt;="&amp;EOMONTH(O127,0))</f>
        <v>15</v>
      </c>
      <c r="Q127" s="21">
        <f>SUM($P$46:P127)</f>
        <v>1031</v>
      </c>
    </row>
    <row r="128" spans="2:17" x14ac:dyDescent="0.25">
      <c r="B128" s="41" t="s">
        <v>1099</v>
      </c>
      <c r="C128">
        <v>9</v>
      </c>
      <c r="N128" s="21">
        <v>83</v>
      </c>
      <c r="O128" s="38">
        <f t="shared" si="1"/>
        <v>45597</v>
      </c>
      <c r="P128" s="21">
        <f>COUNTIFS(All_Staffs[Date Joined],"&gt;="&amp;O128,All_Staffs[Date Joined],"&lt;="&amp;EOMONTH(O128,0))</f>
        <v>5</v>
      </c>
      <c r="Q128" s="21">
        <f>SUM($P$46:P128)</f>
        <v>1036</v>
      </c>
    </row>
    <row r="129" spans="2:17" x14ac:dyDescent="0.25">
      <c r="B129" s="41" t="s">
        <v>1100</v>
      </c>
      <c r="C129">
        <v>11</v>
      </c>
      <c r="N129" s="21">
        <v>84</v>
      </c>
      <c r="O129" s="38">
        <f t="shared" si="1"/>
        <v>45627</v>
      </c>
      <c r="P129" s="21">
        <f>COUNTIFS(All_Staffs[Date Joined],"&gt;="&amp;O129,All_Staffs[Date Joined],"&lt;="&amp;EOMONTH(O129,0))</f>
        <v>0</v>
      </c>
      <c r="Q129" s="21">
        <f>SUM($P$46:P129)</f>
        <v>1036</v>
      </c>
    </row>
    <row r="130" spans="2:17" x14ac:dyDescent="0.25">
      <c r="B130" s="41" t="s">
        <v>1102</v>
      </c>
      <c r="C130">
        <v>10</v>
      </c>
      <c r="N130" s="21">
        <v>85</v>
      </c>
      <c r="O130" s="38">
        <f t="shared" si="1"/>
        <v>45658</v>
      </c>
      <c r="P130" s="21">
        <f>COUNTIFS(All_Staffs[Date Joined],"&gt;="&amp;O130,All_Staffs[Date Joined],"&lt;="&amp;EOMONTH(O130,0))</f>
        <v>2</v>
      </c>
      <c r="Q130" s="21">
        <f>SUM($P$46:P130)</f>
        <v>1038</v>
      </c>
    </row>
    <row r="131" spans="2:17" x14ac:dyDescent="0.25">
      <c r="B131" s="41" t="s">
        <v>1103</v>
      </c>
      <c r="C131">
        <v>16</v>
      </c>
      <c r="N131" s="21">
        <v>86</v>
      </c>
      <c r="O131" s="38">
        <f t="shared" si="1"/>
        <v>45689</v>
      </c>
      <c r="P131" s="21">
        <f>COUNTIFS(All_Staffs[Date Joined],"&gt;="&amp;O131,All_Staffs[Date Joined],"&lt;="&amp;EOMONTH(O131,0))</f>
        <v>0</v>
      </c>
      <c r="Q131" s="21">
        <f>SUM($P$46:P131)</f>
        <v>1038</v>
      </c>
    </row>
    <row r="132" spans="2:17" x14ac:dyDescent="0.25">
      <c r="B132" s="41" t="s">
        <v>1104</v>
      </c>
      <c r="C132">
        <v>9</v>
      </c>
    </row>
    <row r="133" spans="2:17" x14ac:dyDescent="0.25">
      <c r="B133" s="41" t="s">
        <v>1106</v>
      </c>
      <c r="C133">
        <v>15</v>
      </c>
    </row>
    <row r="134" spans="2:17" x14ac:dyDescent="0.25">
      <c r="B134" s="41" t="s">
        <v>1107</v>
      </c>
      <c r="C134">
        <v>5</v>
      </c>
    </row>
    <row r="135" spans="2:17" x14ac:dyDescent="0.25">
      <c r="B135" s="9" t="s">
        <v>1115</v>
      </c>
    </row>
    <row r="136" spans="2:17" x14ac:dyDescent="0.25">
      <c r="B136" s="41" t="s">
        <v>1094</v>
      </c>
      <c r="C136">
        <v>2</v>
      </c>
    </row>
    <row r="137" spans="2:17" x14ac:dyDescent="0.25">
      <c r="B137" s="9" t="s">
        <v>1132</v>
      </c>
      <c r="C137">
        <v>1038</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DA5AD-C70A-4460-85F8-DD30C6A4CCA7}">
  <dimension ref="A1:O1039"/>
  <sheetViews>
    <sheetView workbookViewId="0">
      <selection sqref="A1:A1048576"/>
    </sheetView>
  </sheetViews>
  <sheetFormatPr defaultRowHeight="15" x14ac:dyDescent="0.25"/>
  <cols>
    <col min="1" max="1" width="30" bestFit="1" customWidth="1"/>
    <col min="2" max="2" width="10" bestFit="1" customWidth="1"/>
    <col min="3" max="3" width="14" bestFit="1" customWidth="1"/>
    <col min="4" max="4" width="6.7109375" bestFit="1" customWidth="1"/>
    <col min="5" max="5" width="13.7109375" style="6" bestFit="1" customWidth="1"/>
    <col min="6" max="6" width="8.5703125" style="5" bestFit="1" customWidth="1"/>
    <col min="7" max="7" width="14.5703125" bestFit="1" customWidth="1"/>
    <col min="8" max="8" width="15.28515625" customWidth="1"/>
    <col min="9" max="9" width="19.85546875" bestFit="1" customWidth="1"/>
    <col min="10" max="10" width="22.7109375" bestFit="1" customWidth="1"/>
    <col min="11" max="11" width="27.42578125" bestFit="1" customWidth="1"/>
    <col min="12" max="12" width="21.85546875" bestFit="1" customWidth="1"/>
    <col min="13" max="13" width="9.5703125" bestFit="1" customWidth="1"/>
    <col min="14" max="14" width="15.5703125" style="10" bestFit="1" customWidth="1"/>
    <col min="15" max="15" width="18" bestFit="1" customWidth="1"/>
  </cols>
  <sheetData>
    <row r="1" spans="1:15" x14ac:dyDescent="0.25">
      <c r="A1" t="s">
        <v>0</v>
      </c>
      <c r="B1" t="s">
        <v>1</v>
      </c>
      <c r="C1" t="s">
        <v>2</v>
      </c>
      <c r="D1" t="s">
        <v>3</v>
      </c>
      <c r="E1" s="6" t="s">
        <v>4</v>
      </c>
      <c r="F1" s="5" t="s">
        <v>5</v>
      </c>
      <c r="G1" t="s">
        <v>6</v>
      </c>
      <c r="H1" t="s">
        <v>980</v>
      </c>
      <c r="I1" t="s">
        <v>1116</v>
      </c>
      <c r="J1" t="s">
        <v>1117</v>
      </c>
      <c r="K1" t="s">
        <v>1118</v>
      </c>
      <c r="L1" t="s">
        <v>1119</v>
      </c>
      <c r="M1" t="s">
        <v>1068</v>
      </c>
      <c r="N1" s="10" t="s">
        <v>1084</v>
      </c>
      <c r="O1" t="s">
        <v>1085</v>
      </c>
    </row>
    <row r="2" spans="1:15" x14ac:dyDescent="0.25">
      <c r="A2" t="s">
        <v>94</v>
      </c>
      <c r="B2" t="s">
        <v>15</v>
      </c>
      <c r="C2" t="s">
        <v>21</v>
      </c>
      <c r="D2">
        <v>36</v>
      </c>
      <c r="E2" s="6">
        <v>44333</v>
      </c>
      <c r="F2" s="5">
        <v>102510</v>
      </c>
      <c r="G2" t="s">
        <v>16</v>
      </c>
      <c r="H2" t="s">
        <v>981</v>
      </c>
      <c r="I2" t="s">
        <v>1111</v>
      </c>
      <c r="J2" t="s">
        <v>1097</v>
      </c>
      <c r="K2">
        <v>5</v>
      </c>
      <c r="L2" t="s">
        <v>1099</v>
      </c>
      <c r="M2" s="7">
        <f ca="1">(TODAY()-All_Staffs[[#This Row],[Date Joined]])/365</f>
        <v>3.6164383561643834</v>
      </c>
      <c r="N2" s="10">
        <f ca="1">IF(All_Staffs[Tenure]&gt;=3, 3%,2%)</f>
        <v>0.03</v>
      </c>
      <c r="O2" s="5">
        <f ca="1">All_Staffs[[#This Row],[Salary]]*All_Staffs[[#This Row],[Annual Bonus]]</f>
        <v>3075.2999999999997</v>
      </c>
    </row>
    <row r="3" spans="1:15" x14ac:dyDescent="0.25">
      <c r="A3" t="s">
        <v>982</v>
      </c>
      <c r="B3" t="s">
        <v>15</v>
      </c>
      <c r="C3" t="s">
        <v>21</v>
      </c>
      <c r="D3">
        <v>24</v>
      </c>
      <c r="E3" s="6">
        <v>44431</v>
      </c>
      <c r="F3" s="5">
        <v>82051</v>
      </c>
      <c r="G3" t="s">
        <v>16</v>
      </c>
      <c r="H3" t="s">
        <v>981</v>
      </c>
      <c r="I3" t="s">
        <v>1111</v>
      </c>
      <c r="J3" t="s">
        <v>1101</v>
      </c>
      <c r="K3">
        <v>8</v>
      </c>
      <c r="L3" t="s">
        <v>1103</v>
      </c>
      <c r="M3" s="7">
        <f ca="1">(TODAY()-All_Staffs[[#This Row],[Date Joined]])/365</f>
        <v>3.3479452054794518</v>
      </c>
      <c r="N3" s="10">
        <f ca="1">IF(All_Staffs[Tenure]&gt;=3, 3%,2%)</f>
        <v>0.03</v>
      </c>
      <c r="O3" s="5">
        <f ca="1">All_Staffs[[#This Row],[Salary]]*All_Staffs[[#This Row],[Annual Bonus]]</f>
        <v>2461.5299999999997</v>
      </c>
    </row>
    <row r="4" spans="1:15" x14ac:dyDescent="0.25">
      <c r="A4" t="s">
        <v>85</v>
      </c>
      <c r="B4" t="s">
        <v>15</v>
      </c>
      <c r="C4" t="s">
        <v>21</v>
      </c>
      <c r="D4">
        <v>30</v>
      </c>
      <c r="E4" s="6">
        <v>44606</v>
      </c>
      <c r="F4" s="5">
        <v>102517</v>
      </c>
      <c r="G4" t="s">
        <v>16</v>
      </c>
      <c r="H4" t="s">
        <v>981</v>
      </c>
      <c r="I4" t="s">
        <v>1112</v>
      </c>
      <c r="J4" t="s">
        <v>1093</v>
      </c>
      <c r="K4">
        <v>2</v>
      </c>
      <c r="L4" t="s">
        <v>1095</v>
      </c>
      <c r="M4" s="7">
        <f ca="1">(TODAY()-All_Staffs[[#This Row],[Date Joined]])/365</f>
        <v>2.8684931506849316</v>
      </c>
      <c r="N4" s="10">
        <f ca="1">IF(All_Staffs[Tenure]&gt;=3, 3%,2%)</f>
        <v>0.02</v>
      </c>
      <c r="O4" s="5">
        <f ca="1">All_Staffs[[#This Row],[Salary]]*All_Staffs[[#This Row],[Annual Bonus]]</f>
        <v>2050.34</v>
      </c>
    </row>
    <row r="5" spans="1:15" x14ac:dyDescent="0.25">
      <c r="A5" t="s">
        <v>983</v>
      </c>
      <c r="B5" t="s">
        <v>15</v>
      </c>
      <c r="C5" t="s">
        <v>21</v>
      </c>
      <c r="D5">
        <v>35</v>
      </c>
      <c r="E5" s="6">
        <v>43298</v>
      </c>
      <c r="F5" s="5">
        <v>85578</v>
      </c>
      <c r="G5" t="s">
        <v>16</v>
      </c>
      <c r="H5" t="s">
        <v>981</v>
      </c>
      <c r="I5" t="s">
        <v>1092</v>
      </c>
      <c r="J5" t="s">
        <v>1101</v>
      </c>
      <c r="K5">
        <v>7</v>
      </c>
      <c r="L5" t="s">
        <v>1102</v>
      </c>
      <c r="M5" s="7">
        <f ca="1">(TODAY()-All_Staffs[[#This Row],[Date Joined]])/365</f>
        <v>6.4520547945205475</v>
      </c>
      <c r="N5" s="10">
        <f ca="1">IF(All_Staffs[Tenure]&gt;=3, 3%,2%)</f>
        <v>0.03</v>
      </c>
      <c r="O5" s="5">
        <f ca="1">All_Staffs[[#This Row],[Salary]]*All_Staffs[[#This Row],[Annual Bonus]]</f>
        <v>2567.3399999999997</v>
      </c>
    </row>
    <row r="6" spans="1:15" x14ac:dyDescent="0.25">
      <c r="A6" t="s">
        <v>53</v>
      </c>
      <c r="B6" t="s">
        <v>15</v>
      </c>
      <c r="C6" t="s">
        <v>21</v>
      </c>
      <c r="D6">
        <v>27</v>
      </c>
      <c r="E6" s="6">
        <v>44713</v>
      </c>
      <c r="F6" s="5">
        <v>99760</v>
      </c>
      <c r="G6" t="s">
        <v>16</v>
      </c>
      <c r="H6" t="s">
        <v>981</v>
      </c>
      <c r="I6" t="s">
        <v>1112</v>
      </c>
      <c r="J6" t="s">
        <v>1097</v>
      </c>
      <c r="K6">
        <v>6</v>
      </c>
      <c r="L6" t="s">
        <v>1100</v>
      </c>
      <c r="M6" s="7">
        <f ca="1">(TODAY()-All_Staffs[[#This Row],[Date Joined]])/365</f>
        <v>2.5753424657534247</v>
      </c>
      <c r="N6" s="10">
        <f ca="1">IF(All_Staffs[Tenure]&gt;=3, 3%,2%)</f>
        <v>0.02</v>
      </c>
      <c r="O6" s="5">
        <f ca="1">All_Staffs[[#This Row],[Salary]]*All_Staffs[[#This Row],[Annual Bonus]]</f>
        <v>1995.2</v>
      </c>
    </row>
    <row r="7" spans="1:15" x14ac:dyDescent="0.25">
      <c r="A7" t="s">
        <v>777</v>
      </c>
      <c r="B7" t="s">
        <v>15</v>
      </c>
      <c r="C7" t="s">
        <v>21</v>
      </c>
      <c r="D7">
        <v>36</v>
      </c>
      <c r="E7" s="6">
        <v>45299</v>
      </c>
      <c r="F7" s="5">
        <v>98664</v>
      </c>
      <c r="G7" t="s">
        <v>16</v>
      </c>
      <c r="H7" t="s">
        <v>981</v>
      </c>
      <c r="I7" t="s">
        <v>1114</v>
      </c>
      <c r="J7" t="s">
        <v>1093</v>
      </c>
      <c r="K7">
        <v>1</v>
      </c>
      <c r="L7" t="s">
        <v>1094</v>
      </c>
      <c r="M7" s="7">
        <f ca="1">(TODAY()-All_Staffs[[#This Row],[Date Joined]])/365</f>
        <v>0.96986301369863015</v>
      </c>
      <c r="N7" s="10">
        <f ca="1">IF(All_Staffs[Tenure]&gt;=3, 3%,2%)</f>
        <v>0.02</v>
      </c>
      <c r="O7" s="5">
        <f ca="1">All_Staffs[[#This Row],[Salary]]*All_Staffs[[#This Row],[Annual Bonus]]</f>
        <v>1973.28</v>
      </c>
    </row>
    <row r="8" spans="1:15" x14ac:dyDescent="0.25">
      <c r="A8" t="s">
        <v>984</v>
      </c>
      <c r="B8" t="s">
        <v>15</v>
      </c>
      <c r="C8" t="s">
        <v>21</v>
      </c>
      <c r="D8">
        <v>39</v>
      </c>
      <c r="E8" s="6">
        <v>45584</v>
      </c>
      <c r="F8" s="5">
        <v>103886</v>
      </c>
      <c r="G8" t="s">
        <v>16</v>
      </c>
      <c r="H8" t="s">
        <v>981</v>
      </c>
      <c r="I8" t="s">
        <v>1114</v>
      </c>
      <c r="J8" t="s">
        <v>1105</v>
      </c>
      <c r="K8">
        <v>10</v>
      </c>
      <c r="L8" t="s">
        <v>1106</v>
      </c>
      <c r="M8" s="7">
        <f ca="1">(TODAY()-All_Staffs[[#This Row],[Date Joined]])/365</f>
        <v>0.18904109589041096</v>
      </c>
      <c r="N8" s="10">
        <f ca="1">IF(All_Staffs[Tenure]&gt;=3, 3%,2%)</f>
        <v>0.02</v>
      </c>
      <c r="O8" s="5">
        <f ca="1">All_Staffs[[#This Row],[Salary]]*All_Staffs[[#This Row],[Annual Bonus]]</f>
        <v>2077.7200000000003</v>
      </c>
    </row>
    <row r="9" spans="1:15" x14ac:dyDescent="0.25">
      <c r="A9" t="s">
        <v>781</v>
      </c>
      <c r="B9" t="s">
        <v>15</v>
      </c>
      <c r="C9" t="s">
        <v>21</v>
      </c>
      <c r="D9">
        <v>42</v>
      </c>
      <c r="E9" s="6">
        <v>44164</v>
      </c>
      <c r="F9" s="5">
        <v>75610</v>
      </c>
      <c r="G9" t="s">
        <v>16</v>
      </c>
      <c r="H9" t="s">
        <v>981</v>
      </c>
      <c r="I9" t="s">
        <v>1110</v>
      </c>
      <c r="J9" t="s">
        <v>1105</v>
      </c>
      <c r="K9">
        <v>11</v>
      </c>
      <c r="L9" t="s">
        <v>1107</v>
      </c>
      <c r="M9" s="7">
        <f ca="1">(TODAY()-All_Staffs[[#This Row],[Date Joined]])/365</f>
        <v>4.0794520547945208</v>
      </c>
      <c r="N9" s="10">
        <f ca="1">IF(All_Staffs[Tenure]&gt;=3, 3%,2%)</f>
        <v>0.03</v>
      </c>
      <c r="O9" s="5">
        <f ca="1">All_Staffs[[#This Row],[Salary]]*All_Staffs[[#This Row],[Annual Bonus]]</f>
        <v>2268.2999999999997</v>
      </c>
    </row>
    <row r="10" spans="1:15" x14ac:dyDescent="0.25">
      <c r="A10" t="s">
        <v>802</v>
      </c>
      <c r="B10" t="s">
        <v>15</v>
      </c>
      <c r="C10" t="s">
        <v>21</v>
      </c>
      <c r="D10">
        <v>28</v>
      </c>
      <c r="E10" s="6">
        <v>43533</v>
      </c>
      <c r="F10" s="5">
        <v>89021</v>
      </c>
      <c r="G10" t="s">
        <v>16</v>
      </c>
      <c r="H10" t="s">
        <v>981</v>
      </c>
      <c r="I10" t="s">
        <v>1109</v>
      </c>
      <c r="J10" t="s">
        <v>1093</v>
      </c>
      <c r="K10">
        <v>3</v>
      </c>
      <c r="L10" t="s">
        <v>1096</v>
      </c>
      <c r="M10" s="7">
        <f ca="1">(TODAY()-All_Staffs[[#This Row],[Date Joined]])/365</f>
        <v>5.8082191780821919</v>
      </c>
      <c r="N10" s="10">
        <f ca="1">IF(All_Staffs[Tenure]&gt;=3, 3%,2%)</f>
        <v>0.03</v>
      </c>
      <c r="O10" s="5">
        <f ca="1">All_Staffs[[#This Row],[Salary]]*All_Staffs[[#This Row],[Annual Bonus]]</f>
        <v>2670.63</v>
      </c>
    </row>
    <row r="11" spans="1:15" x14ac:dyDescent="0.25">
      <c r="A11" t="s">
        <v>299</v>
      </c>
      <c r="B11" t="s">
        <v>15</v>
      </c>
      <c r="C11" t="s">
        <v>21</v>
      </c>
      <c r="D11">
        <v>37</v>
      </c>
      <c r="E11" s="6">
        <v>44596</v>
      </c>
      <c r="F11" s="5">
        <v>109583</v>
      </c>
      <c r="G11" t="s">
        <v>16</v>
      </c>
      <c r="H11" t="s">
        <v>981</v>
      </c>
      <c r="I11" t="s">
        <v>1112</v>
      </c>
      <c r="J11" t="s">
        <v>1093</v>
      </c>
      <c r="K11">
        <v>2</v>
      </c>
      <c r="L11" t="s">
        <v>1095</v>
      </c>
      <c r="M11" s="7">
        <f ca="1">(TODAY()-All_Staffs[[#This Row],[Date Joined]])/365</f>
        <v>2.8958904109589043</v>
      </c>
      <c r="N11" s="10">
        <f ca="1">IF(All_Staffs[Tenure]&gt;=3, 3%,2%)</f>
        <v>0.02</v>
      </c>
      <c r="O11" s="5">
        <f ca="1">All_Staffs[[#This Row],[Salary]]*All_Staffs[[#This Row],[Annual Bonus]]</f>
        <v>2191.66</v>
      </c>
    </row>
    <row r="12" spans="1:15" x14ac:dyDescent="0.25">
      <c r="A12" t="s">
        <v>79</v>
      </c>
      <c r="B12" t="s">
        <v>15</v>
      </c>
      <c r="C12" t="s">
        <v>21</v>
      </c>
      <c r="D12">
        <v>33</v>
      </c>
      <c r="E12" s="6">
        <v>44243</v>
      </c>
      <c r="F12" s="5">
        <v>91843</v>
      </c>
      <c r="G12" t="s">
        <v>16</v>
      </c>
      <c r="H12" t="s">
        <v>981</v>
      </c>
      <c r="I12" t="s">
        <v>1111</v>
      </c>
      <c r="J12" t="s">
        <v>1093</v>
      </c>
      <c r="K12">
        <v>2</v>
      </c>
      <c r="L12" t="s">
        <v>1095</v>
      </c>
      <c r="M12" s="7">
        <f ca="1">(TODAY()-All_Staffs[[#This Row],[Date Joined]])/365</f>
        <v>3.8630136986301369</v>
      </c>
      <c r="N12" s="10">
        <f ca="1">IF(All_Staffs[Tenure]&gt;=3, 3%,2%)</f>
        <v>0.03</v>
      </c>
      <c r="O12" s="5">
        <f ca="1">All_Staffs[[#This Row],[Salary]]*All_Staffs[[#This Row],[Annual Bonus]]</f>
        <v>2755.29</v>
      </c>
    </row>
    <row r="13" spans="1:15" x14ac:dyDescent="0.25">
      <c r="A13" t="s">
        <v>205</v>
      </c>
      <c r="B13" t="s">
        <v>15</v>
      </c>
      <c r="C13" t="s">
        <v>21</v>
      </c>
      <c r="D13">
        <v>32</v>
      </c>
      <c r="E13" s="6">
        <v>44164</v>
      </c>
      <c r="F13" s="5">
        <v>105318</v>
      </c>
      <c r="G13" t="s">
        <v>16</v>
      </c>
      <c r="H13" t="s">
        <v>981</v>
      </c>
      <c r="I13" t="s">
        <v>1110</v>
      </c>
      <c r="J13" t="s">
        <v>1105</v>
      </c>
      <c r="K13">
        <v>11</v>
      </c>
      <c r="L13" t="s">
        <v>1107</v>
      </c>
      <c r="M13" s="7">
        <f ca="1">(TODAY()-All_Staffs[[#This Row],[Date Joined]])/365</f>
        <v>4.0794520547945208</v>
      </c>
      <c r="N13" s="10">
        <f ca="1">IF(All_Staffs[Tenure]&gt;=3, 3%,2%)</f>
        <v>0.03</v>
      </c>
      <c r="O13" s="5">
        <f ca="1">All_Staffs[[#This Row],[Salary]]*All_Staffs[[#This Row],[Annual Bonus]]</f>
        <v>3159.54</v>
      </c>
    </row>
    <row r="14" spans="1:15" x14ac:dyDescent="0.25">
      <c r="A14" t="s">
        <v>782</v>
      </c>
      <c r="B14" t="s">
        <v>15</v>
      </c>
      <c r="C14" t="s">
        <v>21</v>
      </c>
      <c r="D14">
        <v>26</v>
      </c>
      <c r="E14" s="6">
        <v>44494</v>
      </c>
      <c r="F14" s="5">
        <v>101419</v>
      </c>
      <c r="G14" t="s">
        <v>16</v>
      </c>
      <c r="H14" t="s">
        <v>981</v>
      </c>
      <c r="I14" t="s">
        <v>1111</v>
      </c>
      <c r="J14" t="s">
        <v>1105</v>
      </c>
      <c r="K14">
        <v>10</v>
      </c>
      <c r="L14" t="s">
        <v>1106</v>
      </c>
      <c r="M14" s="7">
        <f ca="1">(TODAY()-All_Staffs[[#This Row],[Date Joined]])/365</f>
        <v>3.1753424657534248</v>
      </c>
      <c r="N14" s="10">
        <f ca="1">IF(All_Staffs[Tenure]&gt;=3, 3%,2%)</f>
        <v>0.03</v>
      </c>
      <c r="O14" s="5">
        <f ca="1">All_Staffs[[#This Row],[Salary]]*All_Staffs[[#This Row],[Annual Bonus]]</f>
        <v>3042.5699999999997</v>
      </c>
    </row>
    <row r="15" spans="1:15" x14ac:dyDescent="0.25">
      <c r="A15" t="s">
        <v>215</v>
      </c>
      <c r="B15" t="s">
        <v>15</v>
      </c>
      <c r="C15" t="s">
        <v>56</v>
      </c>
      <c r="D15">
        <v>36</v>
      </c>
      <c r="E15" s="6">
        <v>45156</v>
      </c>
      <c r="F15" s="5">
        <v>90397</v>
      </c>
      <c r="G15" t="s">
        <v>16</v>
      </c>
      <c r="H15" t="s">
        <v>981</v>
      </c>
      <c r="I15" t="s">
        <v>1113</v>
      </c>
      <c r="J15" t="s">
        <v>1101</v>
      </c>
      <c r="K15">
        <v>8</v>
      </c>
      <c r="L15" t="s">
        <v>1103</v>
      </c>
      <c r="M15" s="7">
        <f ca="1">(TODAY()-All_Staffs[[#This Row],[Date Joined]])/365</f>
        <v>1.3616438356164384</v>
      </c>
      <c r="N15" s="10">
        <f ca="1">IF(All_Staffs[Tenure]&gt;=3, 3%,2%)</f>
        <v>0.02</v>
      </c>
      <c r="O15" s="5">
        <f ca="1">All_Staffs[[#This Row],[Salary]]*All_Staffs[[#This Row],[Annual Bonus]]</f>
        <v>1807.94</v>
      </c>
    </row>
    <row r="16" spans="1:15" x14ac:dyDescent="0.25">
      <c r="A16" t="s">
        <v>985</v>
      </c>
      <c r="B16" t="s">
        <v>15</v>
      </c>
      <c r="C16" t="s">
        <v>56</v>
      </c>
      <c r="D16">
        <v>28</v>
      </c>
      <c r="E16" s="6">
        <v>44242</v>
      </c>
      <c r="F16" s="5">
        <v>109506</v>
      </c>
      <c r="G16" t="s">
        <v>16</v>
      </c>
      <c r="H16" t="s">
        <v>981</v>
      </c>
      <c r="I16" t="s">
        <v>1111</v>
      </c>
      <c r="J16" t="s">
        <v>1093</v>
      </c>
      <c r="K16">
        <v>2</v>
      </c>
      <c r="L16" t="s">
        <v>1095</v>
      </c>
      <c r="M16" s="7">
        <f ca="1">(TODAY()-All_Staffs[[#This Row],[Date Joined]])/365</f>
        <v>3.8657534246575342</v>
      </c>
      <c r="N16" s="10">
        <f ca="1">IF(All_Staffs[Tenure]&gt;=3, 3%,2%)</f>
        <v>0.03</v>
      </c>
      <c r="O16" s="5">
        <f ca="1">All_Staffs[[#This Row],[Salary]]*All_Staffs[[#This Row],[Annual Bonus]]</f>
        <v>3285.18</v>
      </c>
    </row>
    <row r="17" spans="1:15" x14ac:dyDescent="0.25">
      <c r="A17" t="s">
        <v>986</v>
      </c>
      <c r="B17" t="s">
        <v>15</v>
      </c>
      <c r="C17" t="s">
        <v>56</v>
      </c>
      <c r="D17">
        <v>30</v>
      </c>
      <c r="E17" s="6">
        <v>44170</v>
      </c>
      <c r="F17" s="5">
        <v>87157</v>
      </c>
      <c r="G17" t="s">
        <v>16</v>
      </c>
      <c r="H17" t="s">
        <v>981</v>
      </c>
      <c r="I17" t="s">
        <v>1110</v>
      </c>
      <c r="J17" t="s">
        <v>1105</v>
      </c>
      <c r="K17">
        <v>12</v>
      </c>
      <c r="L17" t="s">
        <v>1108</v>
      </c>
      <c r="M17" s="7">
        <f ca="1">(TODAY()-All_Staffs[[#This Row],[Date Joined]])/365</f>
        <v>4.0630136986301366</v>
      </c>
      <c r="N17" s="10">
        <f ca="1">IF(All_Staffs[Tenure]&gt;=3, 3%,2%)</f>
        <v>0.03</v>
      </c>
      <c r="O17" s="5">
        <f ca="1">All_Staffs[[#This Row],[Salary]]*All_Staffs[[#This Row],[Annual Bonus]]</f>
        <v>2614.71</v>
      </c>
    </row>
    <row r="18" spans="1:15" x14ac:dyDescent="0.25">
      <c r="A18" t="s">
        <v>791</v>
      </c>
      <c r="B18" t="s">
        <v>15</v>
      </c>
      <c r="C18" t="s">
        <v>56</v>
      </c>
      <c r="D18">
        <v>33</v>
      </c>
      <c r="E18" s="6">
        <v>43455</v>
      </c>
      <c r="F18" s="5">
        <v>79109</v>
      </c>
      <c r="G18" t="s">
        <v>16</v>
      </c>
      <c r="H18" t="s">
        <v>981</v>
      </c>
      <c r="I18" t="s">
        <v>1092</v>
      </c>
      <c r="J18" t="s">
        <v>1105</v>
      </c>
      <c r="K18">
        <v>12</v>
      </c>
      <c r="L18" t="s">
        <v>1108</v>
      </c>
      <c r="M18" s="7">
        <f ca="1">(TODAY()-All_Staffs[[#This Row],[Date Joined]])/365</f>
        <v>6.021917808219178</v>
      </c>
      <c r="N18" s="10">
        <f ca="1">IF(All_Staffs[Tenure]&gt;=3, 3%,2%)</f>
        <v>0.03</v>
      </c>
      <c r="O18" s="5">
        <f ca="1">All_Staffs[[#This Row],[Salary]]*All_Staffs[[#This Row],[Annual Bonus]]</f>
        <v>2373.27</v>
      </c>
    </row>
    <row r="19" spans="1:15" x14ac:dyDescent="0.25">
      <c r="A19" t="s">
        <v>987</v>
      </c>
      <c r="B19" t="s">
        <v>15</v>
      </c>
      <c r="C19" t="s">
        <v>56</v>
      </c>
      <c r="D19">
        <v>31</v>
      </c>
      <c r="E19" s="6">
        <v>43232</v>
      </c>
      <c r="F19" s="5">
        <v>82641</v>
      </c>
      <c r="G19" t="s">
        <v>16</v>
      </c>
      <c r="H19" t="s">
        <v>981</v>
      </c>
      <c r="I19" t="s">
        <v>1092</v>
      </c>
      <c r="J19" t="s">
        <v>1097</v>
      </c>
      <c r="K19">
        <v>5</v>
      </c>
      <c r="L19" t="s">
        <v>1099</v>
      </c>
      <c r="M19" s="7">
        <f ca="1">(TODAY()-All_Staffs[[#This Row],[Date Joined]])/365</f>
        <v>6.6328767123287671</v>
      </c>
      <c r="N19" s="10">
        <f ca="1">IF(All_Staffs[Tenure]&gt;=3, 3%,2%)</f>
        <v>0.03</v>
      </c>
      <c r="O19" s="5">
        <f ca="1">All_Staffs[[#This Row],[Salary]]*All_Staffs[[#This Row],[Annual Bonus]]</f>
        <v>2479.23</v>
      </c>
    </row>
    <row r="20" spans="1:15" x14ac:dyDescent="0.25">
      <c r="A20" t="s">
        <v>819</v>
      </c>
      <c r="B20" t="s">
        <v>15</v>
      </c>
      <c r="C20" t="s">
        <v>56</v>
      </c>
      <c r="D20">
        <v>29</v>
      </c>
      <c r="E20" s="6">
        <v>44734</v>
      </c>
      <c r="F20" s="5">
        <v>94994</v>
      </c>
      <c r="G20" t="s">
        <v>16</v>
      </c>
      <c r="H20" t="s">
        <v>981</v>
      </c>
      <c r="I20" t="s">
        <v>1112</v>
      </c>
      <c r="J20" t="s">
        <v>1097</v>
      </c>
      <c r="K20">
        <v>6</v>
      </c>
      <c r="L20" t="s">
        <v>1100</v>
      </c>
      <c r="M20" s="7">
        <f ca="1">(TODAY()-All_Staffs[[#This Row],[Date Joined]])/365</f>
        <v>2.5178082191780824</v>
      </c>
      <c r="N20" s="10">
        <f ca="1">IF(All_Staffs[Tenure]&gt;=3, 3%,2%)</f>
        <v>0.02</v>
      </c>
      <c r="O20" s="5">
        <f ca="1">All_Staffs[[#This Row],[Salary]]*All_Staffs[[#This Row],[Annual Bonus]]</f>
        <v>1899.88</v>
      </c>
    </row>
    <row r="21" spans="1:15" x14ac:dyDescent="0.25">
      <c r="A21" t="s">
        <v>988</v>
      </c>
      <c r="B21" t="s">
        <v>15</v>
      </c>
      <c r="C21" t="s">
        <v>56</v>
      </c>
      <c r="D21">
        <v>32</v>
      </c>
      <c r="E21" s="6">
        <v>44557</v>
      </c>
      <c r="F21" s="5">
        <v>100094</v>
      </c>
      <c r="G21" t="s">
        <v>16</v>
      </c>
      <c r="H21" t="s">
        <v>981</v>
      </c>
      <c r="I21" t="s">
        <v>1111</v>
      </c>
      <c r="J21" t="s">
        <v>1105</v>
      </c>
      <c r="K21">
        <v>12</v>
      </c>
      <c r="L21" t="s">
        <v>1108</v>
      </c>
      <c r="M21" s="7">
        <f ca="1">(TODAY()-All_Staffs[[#This Row],[Date Joined]])/365</f>
        <v>3.0027397260273974</v>
      </c>
      <c r="N21" s="10">
        <f ca="1">IF(All_Staffs[Tenure]&gt;=3, 3%,2%)</f>
        <v>0.03</v>
      </c>
      <c r="O21" s="5">
        <f ca="1">All_Staffs[[#This Row],[Salary]]*All_Staffs[[#This Row],[Annual Bonus]]</f>
        <v>3002.8199999999997</v>
      </c>
    </row>
    <row r="22" spans="1:15" x14ac:dyDescent="0.25">
      <c r="A22" t="s">
        <v>989</v>
      </c>
      <c r="B22" t="s">
        <v>15</v>
      </c>
      <c r="C22" t="s">
        <v>56</v>
      </c>
      <c r="D22">
        <v>39</v>
      </c>
      <c r="E22" s="6">
        <v>45056</v>
      </c>
      <c r="F22" s="5">
        <v>87030</v>
      </c>
      <c r="G22" t="s">
        <v>16</v>
      </c>
      <c r="H22" t="s">
        <v>981</v>
      </c>
      <c r="I22" t="s">
        <v>1113</v>
      </c>
      <c r="J22" t="s">
        <v>1097</v>
      </c>
      <c r="K22">
        <v>5</v>
      </c>
      <c r="L22" t="s">
        <v>1099</v>
      </c>
      <c r="M22" s="7">
        <f ca="1">(TODAY()-All_Staffs[[#This Row],[Date Joined]])/365</f>
        <v>1.6356164383561644</v>
      </c>
      <c r="N22" s="10">
        <f ca="1">IF(All_Staffs[Tenure]&gt;=3, 3%,2%)</f>
        <v>0.02</v>
      </c>
      <c r="O22" s="5">
        <f ca="1">All_Staffs[[#This Row],[Salary]]*All_Staffs[[#This Row],[Annual Bonus]]</f>
        <v>1740.6000000000001</v>
      </c>
    </row>
    <row r="23" spans="1:15" x14ac:dyDescent="0.25">
      <c r="A23" t="s">
        <v>78</v>
      </c>
      <c r="B23" t="s">
        <v>15</v>
      </c>
      <c r="C23" t="s">
        <v>56</v>
      </c>
      <c r="D23">
        <v>21</v>
      </c>
      <c r="E23" s="6">
        <v>44242</v>
      </c>
      <c r="F23" s="5">
        <v>75937</v>
      </c>
      <c r="G23" t="s">
        <v>16</v>
      </c>
      <c r="H23" t="s">
        <v>981</v>
      </c>
      <c r="I23" t="s">
        <v>1111</v>
      </c>
      <c r="J23" t="s">
        <v>1093</v>
      </c>
      <c r="K23">
        <v>2</v>
      </c>
      <c r="L23" t="s">
        <v>1095</v>
      </c>
      <c r="M23" s="7">
        <f ca="1">(TODAY()-All_Staffs[[#This Row],[Date Joined]])/365</f>
        <v>3.8657534246575342</v>
      </c>
      <c r="N23" s="10">
        <f ca="1">IF(All_Staffs[Tenure]&gt;=3, 3%,2%)</f>
        <v>0.03</v>
      </c>
      <c r="O23" s="5">
        <f ca="1">All_Staffs[[#This Row],[Salary]]*All_Staffs[[#This Row],[Annual Bonus]]</f>
        <v>2278.11</v>
      </c>
    </row>
    <row r="24" spans="1:15" x14ac:dyDescent="0.25">
      <c r="A24" t="s">
        <v>70</v>
      </c>
      <c r="B24" t="s">
        <v>15</v>
      </c>
      <c r="C24" t="s">
        <v>9</v>
      </c>
      <c r="D24">
        <v>46</v>
      </c>
      <c r="E24" s="6">
        <v>44758</v>
      </c>
      <c r="F24" s="5">
        <v>77675</v>
      </c>
      <c r="G24" t="s">
        <v>16</v>
      </c>
      <c r="H24" t="s">
        <v>981</v>
      </c>
      <c r="I24" t="s">
        <v>1112</v>
      </c>
      <c r="J24" t="s">
        <v>1101</v>
      </c>
      <c r="K24">
        <v>7</v>
      </c>
      <c r="L24" t="s">
        <v>1102</v>
      </c>
      <c r="M24" s="7">
        <f ca="1">(TODAY()-All_Staffs[[#This Row],[Date Joined]])/365</f>
        <v>2.452054794520548</v>
      </c>
      <c r="N24" s="10">
        <f ca="1">IF(All_Staffs[Tenure]&gt;=3, 3%,2%)</f>
        <v>0.02</v>
      </c>
      <c r="O24" s="5">
        <f ca="1">All_Staffs[[#This Row],[Salary]]*All_Staffs[[#This Row],[Annual Bonus]]</f>
        <v>1553.5</v>
      </c>
    </row>
    <row r="25" spans="1:15" x14ac:dyDescent="0.25">
      <c r="A25" t="s">
        <v>70</v>
      </c>
      <c r="B25" t="s">
        <v>15</v>
      </c>
      <c r="C25" t="s">
        <v>9</v>
      </c>
      <c r="D25">
        <v>46</v>
      </c>
      <c r="E25" s="6">
        <v>44758</v>
      </c>
      <c r="F25" s="5">
        <v>80068</v>
      </c>
      <c r="G25" t="s">
        <v>16</v>
      </c>
      <c r="H25" t="s">
        <v>981</v>
      </c>
      <c r="I25" t="s">
        <v>1112</v>
      </c>
      <c r="J25" t="s">
        <v>1101</v>
      </c>
      <c r="K25">
        <v>7</v>
      </c>
      <c r="L25" t="s">
        <v>1102</v>
      </c>
      <c r="M25" s="7">
        <f ca="1">(TODAY()-All_Staffs[[#This Row],[Date Joined]])/365</f>
        <v>2.452054794520548</v>
      </c>
      <c r="N25" s="10">
        <f ca="1">IF(All_Staffs[Tenure]&gt;=3, 3%,2%)</f>
        <v>0.02</v>
      </c>
      <c r="O25" s="5">
        <f ca="1">All_Staffs[[#This Row],[Salary]]*All_Staffs[[#This Row],[Annual Bonus]]</f>
        <v>1601.3600000000001</v>
      </c>
    </row>
    <row r="26" spans="1:15" x14ac:dyDescent="0.25">
      <c r="A26" t="s">
        <v>990</v>
      </c>
      <c r="B26" t="s">
        <v>15</v>
      </c>
      <c r="C26" t="s">
        <v>9</v>
      </c>
      <c r="D26">
        <v>28</v>
      </c>
      <c r="E26" s="6">
        <v>44762</v>
      </c>
      <c r="F26" s="5">
        <v>100102</v>
      </c>
      <c r="G26" t="s">
        <v>16</v>
      </c>
      <c r="H26" t="s">
        <v>981</v>
      </c>
      <c r="I26" t="s">
        <v>1112</v>
      </c>
      <c r="J26" t="s">
        <v>1101</v>
      </c>
      <c r="K26">
        <v>7</v>
      </c>
      <c r="L26" t="s">
        <v>1102</v>
      </c>
      <c r="M26" s="7">
        <f ca="1">(TODAY()-All_Staffs[[#This Row],[Date Joined]])/365</f>
        <v>2.441095890410959</v>
      </c>
      <c r="N26" s="10">
        <f ca="1">IF(All_Staffs[Tenure]&gt;=3, 3%,2%)</f>
        <v>0.02</v>
      </c>
      <c r="O26" s="5">
        <f ca="1">All_Staffs[[#This Row],[Salary]]*All_Staffs[[#This Row],[Annual Bonus]]</f>
        <v>2002.04</v>
      </c>
    </row>
    <row r="27" spans="1:15" x14ac:dyDescent="0.25">
      <c r="A27" t="s">
        <v>991</v>
      </c>
      <c r="B27" t="s">
        <v>15</v>
      </c>
      <c r="C27" t="s">
        <v>9</v>
      </c>
      <c r="D27">
        <v>42</v>
      </c>
      <c r="E27" s="6">
        <v>43801</v>
      </c>
      <c r="F27" s="5">
        <v>107831</v>
      </c>
      <c r="G27" t="s">
        <v>16</v>
      </c>
      <c r="H27" t="s">
        <v>981</v>
      </c>
      <c r="I27" t="s">
        <v>1109</v>
      </c>
      <c r="J27" t="s">
        <v>1105</v>
      </c>
      <c r="K27">
        <v>12</v>
      </c>
      <c r="L27" t="s">
        <v>1108</v>
      </c>
      <c r="M27" s="7">
        <f ca="1">(TODAY()-All_Staffs[[#This Row],[Date Joined]])/365</f>
        <v>5.0739726027397261</v>
      </c>
      <c r="N27" s="10">
        <f ca="1">IF(All_Staffs[Tenure]&gt;=3, 3%,2%)</f>
        <v>0.03</v>
      </c>
      <c r="O27" s="5">
        <f ca="1">All_Staffs[[#This Row],[Salary]]*All_Staffs[[#This Row],[Annual Bonus]]</f>
        <v>3234.93</v>
      </c>
    </row>
    <row r="28" spans="1:15" x14ac:dyDescent="0.25">
      <c r="A28" t="s">
        <v>57</v>
      </c>
      <c r="B28" t="s">
        <v>15</v>
      </c>
      <c r="C28" t="s">
        <v>9</v>
      </c>
      <c r="D28">
        <v>35</v>
      </c>
      <c r="E28" s="6">
        <v>44727</v>
      </c>
      <c r="F28" s="5">
        <v>99267</v>
      </c>
      <c r="G28" t="s">
        <v>16</v>
      </c>
      <c r="H28" t="s">
        <v>981</v>
      </c>
      <c r="I28" t="s">
        <v>1112</v>
      </c>
      <c r="J28" t="s">
        <v>1097</v>
      </c>
      <c r="K28">
        <v>6</v>
      </c>
      <c r="L28" t="s">
        <v>1100</v>
      </c>
      <c r="M28" s="7">
        <f ca="1">(TODAY()-All_Staffs[[#This Row],[Date Joined]])/365</f>
        <v>2.536986301369863</v>
      </c>
      <c r="N28" s="10">
        <f ca="1">IF(All_Staffs[Tenure]&gt;=3, 3%,2%)</f>
        <v>0.02</v>
      </c>
      <c r="O28" s="5">
        <f ca="1">All_Staffs[[#This Row],[Salary]]*All_Staffs[[#This Row],[Annual Bonus]]</f>
        <v>1985.3400000000001</v>
      </c>
    </row>
    <row r="29" spans="1:15" x14ac:dyDescent="0.25">
      <c r="A29" t="s">
        <v>227</v>
      </c>
      <c r="B29" t="s">
        <v>15</v>
      </c>
      <c r="C29" t="s">
        <v>9</v>
      </c>
      <c r="D29">
        <v>28</v>
      </c>
      <c r="E29" s="6">
        <v>44489</v>
      </c>
      <c r="F29" s="5">
        <v>93916</v>
      </c>
      <c r="G29" t="s">
        <v>16</v>
      </c>
      <c r="H29" t="s">
        <v>981</v>
      </c>
      <c r="I29" t="s">
        <v>1111</v>
      </c>
      <c r="J29" t="s">
        <v>1105</v>
      </c>
      <c r="K29">
        <v>10</v>
      </c>
      <c r="L29" t="s">
        <v>1106</v>
      </c>
      <c r="M29" s="7">
        <f ca="1">(TODAY()-All_Staffs[[#This Row],[Date Joined]])/365</f>
        <v>3.1890410958904107</v>
      </c>
      <c r="N29" s="10">
        <f ca="1">IF(All_Staffs[Tenure]&gt;=3, 3%,2%)</f>
        <v>0.03</v>
      </c>
      <c r="O29" s="5">
        <f ca="1">All_Staffs[[#This Row],[Salary]]*All_Staffs[[#This Row],[Annual Bonus]]</f>
        <v>2817.48</v>
      </c>
    </row>
    <row r="30" spans="1:15" x14ac:dyDescent="0.25">
      <c r="A30" t="s">
        <v>756</v>
      </c>
      <c r="B30" t="s">
        <v>15</v>
      </c>
      <c r="C30" t="s">
        <v>9</v>
      </c>
      <c r="D30">
        <v>30</v>
      </c>
      <c r="E30" s="6">
        <v>45293</v>
      </c>
      <c r="F30" s="5">
        <v>84209</v>
      </c>
      <c r="G30" t="s">
        <v>16</v>
      </c>
      <c r="H30" t="s">
        <v>981</v>
      </c>
      <c r="I30" t="s">
        <v>1114</v>
      </c>
      <c r="J30" t="s">
        <v>1093</v>
      </c>
      <c r="K30">
        <v>1</v>
      </c>
      <c r="L30" t="s">
        <v>1094</v>
      </c>
      <c r="M30" s="7">
        <f ca="1">(TODAY()-All_Staffs[[#This Row],[Date Joined]])/365</f>
        <v>0.98630136986301364</v>
      </c>
      <c r="N30" s="10">
        <f ca="1">IF(All_Staffs[Tenure]&gt;=3, 3%,2%)</f>
        <v>0.02</v>
      </c>
      <c r="O30" s="5">
        <f ca="1">All_Staffs[[#This Row],[Salary]]*All_Staffs[[#This Row],[Annual Bonus]]</f>
        <v>1684.18</v>
      </c>
    </row>
    <row r="31" spans="1:15" x14ac:dyDescent="0.25">
      <c r="A31" t="s">
        <v>59</v>
      </c>
      <c r="B31" t="s">
        <v>15</v>
      </c>
      <c r="C31" t="s">
        <v>9</v>
      </c>
      <c r="D31">
        <v>26</v>
      </c>
      <c r="E31" s="6">
        <v>44225</v>
      </c>
      <c r="F31" s="5">
        <v>78286</v>
      </c>
      <c r="G31" t="s">
        <v>16</v>
      </c>
      <c r="H31" t="s">
        <v>981</v>
      </c>
      <c r="I31" t="s">
        <v>1111</v>
      </c>
      <c r="J31" t="s">
        <v>1093</v>
      </c>
      <c r="K31">
        <v>1</v>
      </c>
      <c r="L31" t="s">
        <v>1094</v>
      </c>
      <c r="M31" s="7">
        <f ca="1">(TODAY()-All_Staffs[[#This Row],[Date Joined]])/365</f>
        <v>3.9123287671232876</v>
      </c>
      <c r="N31" s="10">
        <f ca="1">IF(All_Staffs[Tenure]&gt;=3, 3%,2%)</f>
        <v>0.03</v>
      </c>
      <c r="O31" s="5">
        <f ca="1">All_Staffs[[#This Row],[Salary]]*All_Staffs[[#This Row],[Annual Bonus]]</f>
        <v>2348.58</v>
      </c>
    </row>
    <row r="32" spans="1:15" x14ac:dyDescent="0.25">
      <c r="A32" t="s">
        <v>50</v>
      </c>
      <c r="B32" t="s">
        <v>15</v>
      </c>
      <c r="C32" t="s">
        <v>9</v>
      </c>
      <c r="D32">
        <v>31</v>
      </c>
      <c r="E32" s="6">
        <v>44901</v>
      </c>
      <c r="F32" s="5">
        <v>96702</v>
      </c>
      <c r="G32" t="s">
        <v>16</v>
      </c>
      <c r="H32" t="s">
        <v>981</v>
      </c>
      <c r="I32" t="s">
        <v>1112</v>
      </c>
      <c r="J32" t="s">
        <v>1105</v>
      </c>
      <c r="K32">
        <v>12</v>
      </c>
      <c r="L32" t="s">
        <v>1108</v>
      </c>
      <c r="M32" s="7">
        <f ca="1">(TODAY()-All_Staffs[[#This Row],[Date Joined]])/365</f>
        <v>2.0602739726027397</v>
      </c>
      <c r="N32" s="10">
        <f ca="1">IF(All_Staffs[Tenure]&gt;=3, 3%,2%)</f>
        <v>0.02</v>
      </c>
      <c r="O32" s="5">
        <f ca="1">All_Staffs[[#This Row],[Salary]]*All_Staffs[[#This Row],[Annual Bonus]]</f>
        <v>1934.04</v>
      </c>
    </row>
    <row r="33" spans="1:15" x14ac:dyDescent="0.25">
      <c r="A33" t="s">
        <v>45</v>
      </c>
      <c r="B33" t="s">
        <v>15</v>
      </c>
      <c r="C33" t="s">
        <v>9</v>
      </c>
      <c r="D33">
        <v>30</v>
      </c>
      <c r="E33" s="6">
        <v>44701</v>
      </c>
      <c r="F33" s="5">
        <v>93424</v>
      </c>
      <c r="G33" t="s">
        <v>16</v>
      </c>
      <c r="H33" t="s">
        <v>981</v>
      </c>
      <c r="I33" t="s">
        <v>1112</v>
      </c>
      <c r="J33" t="s">
        <v>1097</v>
      </c>
      <c r="K33">
        <v>5</v>
      </c>
      <c r="L33" t="s">
        <v>1099</v>
      </c>
      <c r="M33" s="7">
        <f ca="1">(TODAY()-All_Staffs[[#This Row],[Date Joined]])/365</f>
        <v>2.6082191780821917</v>
      </c>
      <c r="N33" s="10">
        <f ca="1">IF(All_Staffs[Tenure]&gt;=3, 3%,2%)</f>
        <v>0.02</v>
      </c>
      <c r="O33" s="5">
        <f ca="1">All_Staffs[[#This Row],[Salary]]*All_Staffs[[#This Row],[Annual Bonus]]</f>
        <v>1868.48</v>
      </c>
    </row>
    <row r="34" spans="1:15" x14ac:dyDescent="0.25">
      <c r="A34" t="s">
        <v>769</v>
      </c>
      <c r="B34" t="s">
        <v>15</v>
      </c>
      <c r="C34" t="s">
        <v>9</v>
      </c>
      <c r="D34">
        <v>24</v>
      </c>
      <c r="E34" s="6">
        <v>44576</v>
      </c>
      <c r="F34" s="5">
        <v>91576</v>
      </c>
      <c r="G34" t="s">
        <v>16</v>
      </c>
      <c r="H34" t="s">
        <v>981</v>
      </c>
      <c r="I34" t="s">
        <v>1112</v>
      </c>
      <c r="J34" t="s">
        <v>1093</v>
      </c>
      <c r="K34">
        <v>1</v>
      </c>
      <c r="L34" t="s">
        <v>1094</v>
      </c>
      <c r="M34" s="7">
        <f ca="1">(TODAY()-All_Staffs[[#This Row],[Date Joined]])/365</f>
        <v>2.9506849315068493</v>
      </c>
      <c r="N34" s="10">
        <f ca="1">IF(All_Staffs[Tenure]&gt;=3, 3%,2%)</f>
        <v>0.02</v>
      </c>
      <c r="O34" s="5">
        <f ca="1">All_Staffs[[#This Row],[Salary]]*All_Staffs[[#This Row],[Annual Bonus]]</f>
        <v>1831.52</v>
      </c>
    </row>
    <row r="35" spans="1:15" x14ac:dyDescent="0.25">
      <c r="A35" t="s">
        <v>771</v>
      </c>
      <c r="B35" t="s">
        <v>15</v>
      </c>
      <c r="C35" t="s">
        <v>9</v>
      </c>
      <c r="D35">
        <v>33</v>
      </c>
      <c r="E35" s="6">
        <v>45223</v>
      </c>
      <c r="F35" s="5">
        <v>102730</v>
      </c>
      <c r="G35" t="s">
        <v>16</v>
      </c>
      <c r="H35" t="s">
        <v>981</v>
      </c>
      <c r="I35" t="s">
        <v>1113</v>
      </c>
      <c r="J35" t="s">
        <v>1105</v>
      </c>
      <c r="K35">
        <v>10</v>
      </c>
      <c r="L35" t="s">
        <v>1106</v>
      </c>
      <c r="M35" s="7">
        <f ca="1">(TODAY()-All_Staffs[[#This Row],[Date Joined]])/365</f>
        <v>1.178082191780822</v>
      </c>
      <c r="N35" s="10">
        <f ca="1">IF(All_Staffs[Tenure]&gt;=3, 3%,2%)</f>
        <v>0.02</v>
      </c>
      <c r="O35" s="5">
        <f ca="1">All_Staffs[[#This Row],[Salary]]*All_Staffs[[#This Row],[Annual Bonus]]</f>
        <v>2054.6</v>
      </c>
    </row>
    <row r="36" spans="1:15" x14ac:dyDescent="0.25">
      <c r="A36" t="s">
        <v>224</v>
      </c>
      <c r="B36" t="s">
        <v>15</v>
      </c>
      <c r="C36" t="s">
        <v>9</v>
      </c>
      <c r="D36">
        <v>31</v>
      </c>
      <c r="E36" s="6">
        <v>44417</v>
      </c>
      <c r="F36" s="5">
        <v>75906</v>
      </c>
      <c r="G36" t="s">
        <v>16</v>
      </c>
      <c r="H36" t="s">
        <v>981</v>
      </c>
      <c r="I36" t="s">
        <v>1111</v>
      </c>
      <c r="J36" t="s">
        <v>1101</v>
      </c>
      <c r="K36">
        <v>8</v>
      </c>
      <c r="L36" t="s">
        <v>1103</v>
      </c>
      <c r="M36" s="7">
        <f ca="1">(TODAY()-All_Staffs[[#This Row],[Date Joined]])/365</f>
        <v>3.3863013698630136</v>
      </c>
      <c r="N36" s="10">
        <f ca="1">IF(All_Staffs[Tenure]&gt;=3, 3%,2%)</f>
        <v>0.03</v>
      </c>
      <c r="O36" s="5">
        <f ca="1">All_Staffs[[#This Row],[Salary]]*All_Staffs[[#This Row],[Annual Bonus]]</f>
        <v>2277.1799999999998</v>
      </c>
    </row>
    <row r="37" spans="1:15" x14ac:dyDescent="0.25">
      <c r="A37" t="s">
        <v>31</v>
      </c>
      <c r="B37" t="s">
        <v>15</v>
      </c>
      <c r="C37" t="s">
        <v>9</v>
      </c>
      <c r="D37">
        <v>21</v>
      </c>
      <c r="E37" s="6">
        <v>44762</v>
      </c>
      <c r="F37" s="5">
        <v>92790</v>
      </c>
      <c r="G37" t="s">
        <v>16</v>
      </c>
      <c r="H37" t="s">
        <v>981</v>
      </c>
      <c r="I37" t="s">
        <v>1112</v>
      </c>
      <c r="J37" t="s">
        <v>1101</v>
      </c>
      <c r="K37">
        <v>7</v>
      </c>
      <c r="L37" t="s">
        <v>1102</v>
      </c>
      <c r="M37" s="7">
        <f ca="1">(TODAY()-All_Staffs[[#This Row],[Date Joined]])/365</f>
        <v>2.441095890410959</v>
      </c>
      <c r="N37" s="10">
        <f ca="1">IF(All_Staffs[Tenure]&gt;=3, 3%,2%)</f>
        <v>0.02</v>
      </c>
      <c r="O37" s="5">
        <f ca="1">All_Staffs[[#This Row],[Salary]]*All_Staffs[[#This Row],[Annual Bonus]]</f>
        <v>1855.8</v>
      </c>
    </row>
    <row r="38" spans="1:15" x14ac:dyDescent="0.25">
      <c r="A38" t="s">
        <v>104</v>
      </c>
      <c r="B38" t="s">
        <v>15</v>
      </c>
      <c r="C38" t="s">
        <v>9</v>
      </c>
      <c r="D38">
        <v>20</v>
      </c>
      <c r="E38" s="6">
        <v>44599</v>
      </c>
      <c r="F38" s="5">
        <v>92823</v>
      </c>
      <c r="G38" t="s">
        <v>16</v>
      </c>
      <c r="H38" t="s">
        <v>981</v>
      </c>
      <c r="I38" t="s">
        <v>1112</v>
      </c>
      <c r="J38" t="s">
        <v>1093</v>
      </c>
      <c r="K38">
        <v>2</v>
      </c>
      <c r="L38" t="s">
        <v>1095</v>
      </c>
      <c r="M38" s="7">
        <f ca="1">(TODAY()-All_Staffs[[#This Row],[Date Joined]])/365</f>
        <v>2.8876712328767122</v>
      </c>
      <c r="N38" s="10">
        <f ca="1">IF(All_Staffs[Tenure]&gt;=3, 3%,2%)</f>
        <v>0.02</v>
      </c>
      <c r="O38" s="5">
        <f ca="1">All_Staffs[[#This Row],[Salary]]*All_Staffs[[#This Row],[Annual Bonus]]</f>
        <v>1856.46</v>
      </c>
    </row>
    <row r="39" spans="1:15" x14ac:dyDescent="0.25">
      <c r="A39" t="s">
        <v>69</v>
      </c>
      <c r="B39" t="s">
        <v>15</v>
      </c>
      <c r="C39" t="s">
        <v>9</v>
      </c>
      <c r="D39">
        <v>23</v>
      </c>
      <c r="E39" s="6">
        <v>44205</v>
      </c>
      <c r="F39" s="5">
        <v>106981</v>
      </c>
      <c r="G39" t="s">
        <v>16</v>
      </c>
      <c r="H39" t="s">
        <v>981</v>
      </c>
      <c r="I39" t="s">
        <v>1111</v>
      </c>
      <c r="J39" t="s">
        <v>1093</v>
      </c>
      <c r="K39">
        <v>1</v>
      </c>
      <c r="L39" t="s">
        <v>1094</v>
      </c>
      <c r="M39" s="7">
        <f ca="1">(TODAY()-All_Staffs[[#This Row],[Date Joined]])/365</f>
        <v>3.967123287671233</v>
      </c>
      <c r="N39" s="10">
        <f ca="1">IF(All_Staffs[Tenure]&gt;=3, 3%,2%)</f>
        <v>0.03</v>
      </c>
      <c r="O39" s="5">
        <f ca="1">All_Staffs[[#This Row],[Salary]]*All_Staffs[[#This Row],[Annual Bonus]]</f>
        <v>3209.43</v>
      </c>
    </row>
    <row r="40" spans="1:15" x14ac:dyDescent="0.25">
      <c r="A40" t="s">
        <v>100</v>
      </c>
      <c r="B40" t="s">
        <v>15</v>
      </c>
      <c r="C40" t="s">
        <v>9</v>
      </c>
      <c r="D40">
        <v>19</v>
      </c>
      <c r="E40" s="6">
        <v>44277</v>
      </c>
      <c r="F40" s="5">
        <v>94194</v>
      </c>
      <c r="G40" t="s">
        <v>16</v>
      </c>
      <c r="H40" t="s">
        <v>981</v>
      </c>
      <c r="I40" t="s">
        <v>1111</v>
      </c>
      <c r="J40" t="s">
        <v>1093</v>
      </c>
      <c r="K40">
        <v>3</v>
      </c>
      <c r="L40" t="s">
        <v>1096</v>
      </c>
      <c r="M40" s="7">
        <f ca="1">(TODAY()-All_Staffs[[#This Row],[Date Joined]])/365</f>
        <v>3.7698630136986302</v>
      </c>
      <c r="N40" s="10">
        <f ca="1">IF(All_Staffs[Tenure]&gt;=3, 3%,2%)</f>
        <v>0.03</v>
      </c>
      <c r="O40" s="5">
        <f ca="1">All_Staffs[[#This Row],[Salary]]*All_Staffs[[#This Row],[Annual Bonus]]</f>
        <v>2825.8199999999997</v>
      </c>
    </row>
    <row r="41" spans="1:15" x14ac:dyDescent="0.25">
      <c r="A41" t="s">
        <v>37</v>
      </c>
      <c r="B41" t="s">
        <v>15</v>
      </c>
      <c r="C41" t="s">
        <v>9</v>
      </c>
      <c r="D41">
        <v>30</v>
      </c>
      <c r="E41" s="6">
        <v>44666</v>
      </c>
      <c r="F41" s="5">
        <v>101615</v>
      </c>
      <c r="G41" t="s">
        <v>16</v>
      </c>
      <c r="H41" t="s">
        <v>981</v>
      </c>
      <c r="I41" t="s">
        <v>1112</v>
      </c>
      <c r="J41" t="s">
        <v>1097</v>
      </c>
      <c r="K41">
        <v>4</v>
      </c>
      <c r="L41" t="s">
        <v>1098</v>
      </c>
      <c r="M41" s="7">
        <f ca="1">(TODAY()-All_Staffs[[#This Row],[Date Joined]])/365</f>
        <v>2.7041095890410958</v>
      </c>
      <c r="N41" s="10">
        <f ca="1">IF(All_Staffs[Tenure]&gt;=3, 3%,2%)</f>
        <v>0.02</v>
      </c>
      <c r="O41" s="5">
        <f ca="1">All_Staffs[[#This Row],[Salary]]*All_Staffs[[#This Row],[Annual Bonus]]</f>
        <v>2032.3</v>
      </c>
    </row>
    <row r="42" spans="1:15" x14ac:dyDescent="0.25">
      <c r="A42" t="s">
        <v>64</v>
      </c>
      <c r="B42" t="s">
        <v>15</v>
      </c>
      <c r="C42" t="s">
        <v>9</v>
      </c>
      <c r="D42">
        <v>34</v>
      </c>
      <c r="E42" s="6">
        <v>44703</v>
      </c>
      <c r="F42" s="5">
        <v>103330</v>
      </c>
      <c r="G42" t="s">
        <v>16</v>
      </c>
      <c r="H42" t="s">
        <v>981</v>
      </c>
      <c r="I42" t="s">
        <v>1112</v>
      </c>
      <c r="J42" t="s">
        <v>1097</v>
      </c>
      <c r="K42">
        <v>5</v>
      </c>
      <c r="L42" t="s">
        <v>1099</v>
      </c>
      <c r="M42" s="7">
        <f ca="1">(TODAY()-All_Staffs[[#This Row],[Date Joined]])/365</f>
        <v>2.6027397260273974</v>
      </c>
      <c r="N42" s="10">
        <f ca="1">IF(All_Staffs[Tenure]&gt;=3, 3%,2%)</f>
        <v>0.02</v>
      </c>
      <c r="O42" s="5">
        <f ca="1">All_Staffs[[#This Row],[Salary]]*All_Staffs[[#This Row],[Annual Bonus]]</f>
        <v>2066.6</v>
      </c>
    </row>
    <row r="43" spans="1:15" x14ac:dyDescent="0.25">
      <c r="A43" t="s">
        <v>47</v>
      </c>
      <c r="B43" t="s">
        <v>15</v>
      </c>
      <c r="C43" t="s">
        <v>9</v>
      </c>
      <c r="D43">
        <v>21</v>
      </c>
      <c r="E43" s="6">
        <v>44104</v>
      </c>
      <c r="F43" s="5">
        <v>98585</v>
      </c>
      <c r="G43" t="s">
        <v>16</v>
      </c>
      <c r="H43" t="s">
        <v>981</v>
      </c>
      <c r="I43" t="s">
        <v>1110</v>
      </c>
      <c r="J43" t="s">
        <v>1101</v>
      </c>
      <c r="K43">
        <v>9</v>
      </c>
      <c r="L43" t="s">
        <v>1104</v>
      </c>
      <c r="M43" s="7">
        <f ca="1">(TODAY()-All_Staffs[[#This Row],[Date Joined]])/365</f>
        <v>4.2438356164383562</v>
      </c>
      <c r="N43" s="10">
        <f ca="1">IF(All_Staffs[Tenure]&gt;=3, 3%,2%)</f>
        <v>0.03</v>
      </c>
      <c r="O43" s="5">
        <f ca="1">All_Staffs[[#This Row],[Salary]]*All_Staffs[[#This Row],[Annual Bonus]]</f>
        <v>2957.5499999999997</v>
      </c>
    </row>
    <row r="44" spans="1:15" x14ac:dyDescent="0.25">
      <c r="A44" t="s">
        <v>40</v>
      </c>
      <c r="B44" t="s">
        <v>15</v>
      </c>
      <c r="C44" t="s">
        <v>9</v>
      </c>
      <c r="D44">
        <v>33</v>
      </c>
      <c r="E44" s="6">
        <v>44164</v>
      </c>
      <c r="F44" s="5">
        <v>91137</v>
      </c>
      <c r="G44" t="s">
        <v>16</v>
      </c>
      <c r="H44" t="s">
        <v>981</v>
      </c>
      <c r="I44" t="s">
        <v>1110</v>
      </c>
      <c r="J44" t="s">
        <v>1105</v>
      </c>
      <c r="K44">
        <v>11</v>
      </c>
      <c r="L44" t="s">
        <v>1107</v>
      </c>
      <c r="M44" s="7">
        <f ca="1">(TODAY()-All_Staffs[[#This Row],[Date Joined]])/365</f>
        <v>4.0794520547945208</v>
      </c>
      <c r="N44" s="10">
        <f ca="1">IF(All_Staffs[Tenure]&gt;=3, 3%,2%)</f>
        <v>0.03</v>
      </c>
      <c r="O44" s="5">
        <f ca="1">All_Staffs[[#This Row],[Salary]]*All_Staffs[[#This Row],[Annual Bonus]]</f>
        <v>2734.1099999999997</v>
      </c>
    </row>
    <row r="45" spans="1:15" x14ac:dyDescent="0.25">
      <c r="A45" t="s">
        <v>761</v>
      </c>
      <c r="B45" t="s">
        <v>15</v>
      </c>
      <c r="C45" t="s">
        <v>9</v>
      </c>
      <c r="D45">
        <v>33</v>
      </c>
      <c r="E45" s="6">
        <v>44916</v>
      </c>
      <c r="F45" s="5">
        <v>85870</v>
      </c>
      <c r="G45" t="s">
        <v>16</v>
      </c>
      <c r="H45" t="s">
        <v>981</v>
      </c>
      <c r="I45" t="s">
        <v>1112</v>
      </c>
      <c r="J45" t="s">
        <v>1105</v>
      </c>
      <c r="K45">
        <v>12</v>
      </c>
      <c r="L45" t="s">
        <v>1108</v>
      </c>
      <c r="M45" s="7">
        <f ca="1">(TODAY()-All_Staffs[[#This Row],[Date Joined]])/365</f>
        <v>2.0191780821917806</v>
      </c>
      <c r="N45" s="10">
        <f ca="1">IF(All_Staffs[Tenure]&gt;=3, 3%,2%)</f>
        <v>0.02</v>
      </c>
      <c r="O45" s="5">
        <f ca="1">All_Staffs[[#This Row],[Salary]]*All_Staffs[[#This Row],[Annual Bonus]]</f>
        <v>1717.4</v>
      </c>
    </row>
    <row r="46" spans="1:15" x14ac:dyDescent="0.25">
      <c r="A46" t="s">
        <v>204</v>
      </c>
      <c r="B46" t="s">
        <v>15</v>
      </c>
      <c r="C46" t="s">
        <v>9</v>
      </c>
      <c r="D46">
        <v>30</v>
      </c>
      <c r="E46" s="6">
        <v>43555</v>
      </c>
      <c r="F46" s="5">
        <v>88787</v>
      </c>
      <c r="G46" t="s">
        <v>16</v>
      </c>
      <c r="H46" t="s">
        <v>981</v>
      </c>
      <c r="I46" t="s">
        <v>1109</v>
      </c>
      <c r="J46" t="s">
        <v>1093</v>
      </c>
      <c r="K46">
        <v>3</v>
      </c>
      <c r="L46" t="s">
        <v>1096</v>
      </c>
      <c r="M46" s="7">
        <f ca="1">(TODAY()-All_Staffs[[#This Row],[Date Joined]])/365</f>
        <v>5.7479452054794518</v>
      </c>
      <c r="N46" s="10">
        <f ca="1">IF(All_Staffs[Tenure]&gt;=3, 3%,2%)</f>
        <v>0.03</v>
      </c>
      <c r="O46" s="5">
        <f ca="1">All_Staffs[[#This Row],[Salary]]*All_Staffs[[#This Row],[Annual Bonus]]</f>
        <v>2663.61</v>
      </c>
    </row>
    <row r="47" spans="1:15" x14ac:dyDescent="0.25">
      <c r="A47" t="s">
        <v>105</v>
      </c>
      <c r="B47" t="s">
        <v>15</v>
      </c>
      <c r="C47" t="s">
        <v>9</v>
      </c>
      <c r="D47">
        <v>40</v>
      </c>
      <c r="E47" s="6">
        <v>44411</v>
      </c>
      <c r="F47" s="5">
        <v>80728</v>
      </c>
      <c r="G47" t="s">
        <v>16</v>
      </c>
      <c r="H47" t="s">
        <v>981</v>
      </c>
      <c r="I47" t="s">
        <v>1111</v>
      </c>
      <c r="J47" t="s">
        <v>1101</v>
      </c>
      <c r="K47">
        <v>8</v>
      </c>
      <c r="L47" t="s">
        <v>1103</v>
      </c>
      <c r="M47" s="7">
        <f ca="1">(TODAY()-All_Staffs[[#This Row],[Date Joined]])/365</f>
        <v>3.4027397260273973</v>
      </c>
      <c r="N47" s="10">
        <f ca="1">IF(All_Staffs[Tenure]&gt;=3, 3%,2%)</f>
        <v>0.03</v>
      </c>
      <c r="O47" s="5">
        <f ca="1">All_Staffs[[#This Row],[Salary]]*All_Staffs[[#This Row],[Annual Bonus]]</f>
        <v>2421.8399999999997</v>
      </c>
    </row>
    <row r="48" spans="1:15" x14ac:dyDescent="0.25">
      <c r="A48" t="s">
        <v>773</v>
      </c>
      <c r="B48" t="s">
        <v>15</v>
      </c>
      <c r="C48" t="s">
        <v>9</v>
      </c>
      <c r="D48">
        <v>29</v>
      </c>
      <c r="E48" s="6">
        <v>43109</v>
      </c>
      <c r="F48" s="5">
        <v>103297</v>
      </c>
      <c r="G48" t="s">
        <v>16</v>
      </c>
      <c r="H48" t="s">
        <v>981</v>
      </c>
      <c r="I48" t="s">
        <v>1092</v>
      </c>
      <c r="J48" t="s">
        <v>1093</v>
      </c>
      <c r="K48">
        <v>1</v>
      </c>
      <c r="L48" t="s">
        <v>1094</v>
      </c>
      <c r="M48" s="7">
        <f ca="1">(TODAY()-All_Staffs[[#This Row],[Date Joined]])/365</f>
        <v>6.9698630136986299</v>
      </c>
      <c r="N48" s="10">
        <f ca="1">IF(All_Staffs[Tenure]&gt;=3, 3%,2%)</f>
        <v>0.03</v>
      </c>
      <c r="O48" s="5">
        <f ca="1">All_Staffs[[#This Row],[Salary]]*All_Staffs[[#This Row],[Annual Bonus]]</f>
        <v>3098.91</v>
      </c>
    </row>
    <row r="49" spans="1:15" x14ac:dyDescent="0.25">
      <c r="A49" t="s">
        <v>46</v>
      </c>
      <c r="B49" t="s">
        <v>15</v>
      </c>
      <c r="C49" t="s">
        <v>9</v>
      </c>
      <c r="D49">
        <v>26</v>
      </c>
      <c r="E49" s="6">
        <v>44263</v>
      </c>
      <c r="F49" s="5">
        <v>93925</v>
      </c>
      <c r="G49" t="s">
        <v>16</v>
      </c>
      <c r="H49" t="s">
        <v>981</v>
      </c>
      <c r="I49" t="s">
        <v>1111</v>
      </c>
      <c r="J49" t="s">
        <v>1093</v>
      </c>
      <c r="K49">
        <v>3</v>
      </c>
      <c r="L49" t="s">
        <v>1096</v>
      </c>
      <c r="M49" s="7">
        <f ca="1">(TODAY()-All_Staffs[[#This Row],[Date Joined]])/365</f>
        <v>3.8082191780821919</v>
      </c>
      <c r="N49" s="10">
        <f ca="1">IF(All_Staffs[Tenure]&gt;=3, 3%,2%)</f>
        <v>0.03</v>
      </c>
      <c r="O49" s="5">
        <f ca="1">All_Staffs[[#This Row],[Salary]]*All_Staffs[[#This Row],[Annual Bonus]]</f>
        <v>2817.75</v>
      </c>
    </row>
    <row r="50" spans="1:15" x14ac:dyDescent="0.25">
      <c r="A50" t="s">
        <v>210</v>
      </c>
      <c r="B50" t="s">
        <v>15</v>
      </c>
      <c r="C50" t="s">
        <v>19</v>
      </c>
      <c r="D50">
        <v>37</v>
      </c>
      <c r="E50" s="6">
        <v>44103</v>
      </c>
      <c r="F50" s="5">
        <v>104004</v>
      </c>
      <c r="G50" t="s">
        <v>16</v>
      </c>
      <c r="H50" t="s">
        <v>981</v>
      </c>
      <c r="I50" t="s">
        <v>1110</v>
      </c>
      <c r="J50" t="s">
        <v>1101</v>
      </c>
      <c r="K50">
        <v>9</v>
      </c>
      <c r="L50" t="s">
        <v>1104</v>
      </c>
      <c r="M50" s="7">
        <f ca="1">(TODAY()-All_Staffs[[#This Row],[Date Joined]])/365</f>
        <v>4.2465753424657535</v>
      </c>
      <c r="N50" s="10">
        <f ca="1">IF(All_Staffs[Tenure]&gt;=3, 3%,2%)</f>
        <v>0.03</v>
      </c>
      <c r="O50" s="5">
        <f ca="1">All_Staffs[[#This Row],[Salary]]*All_Staffs[[#This Row],[Annual Bonus]]</f>
        <v>3120.12</v>
      </c>
    </row>
    <row r="51" spans="1:15" x14ac:dyDescent="0.25">
      <c r="A51" t="s">
        <v>89</v>
      </c>
      <c r="B51" t="s">
        <v>15</v>
      </c>
      <c r="C51" t="s">
        <v>19</v>
      </c>
      <c r="D51">
        <v>27</v>
      </c>
      <c r="E51" s="6">
        <v>44134</v>
      </c>
      <c r="F51" s="5">
        <v>103965</v>
      </c>
      <c r="G51" t="s">
        <v>16</v>
      </c>
      <c r="H51" t="s">
        <v>981</v>
      </c>
      <c r="I51" t="s">
        <v>1110</v>
      </c>
      <c r="J51" t="s">
        <v>1105</v>
      </c>
      <c r="K51">
        <v>10</v>
      </c>
      <c r="L51" t="s">
        <v>1106</v>
      </c>
      <c r="M51" s="7">
        <f ca="1">(TODAY()-All_Staffs[[#This Row],[Date Joined]])/365</f>
        <v>4.161643835616438</v>
      </c>
      <c r="N51" s="10">
        <f ca="1">IF(All_Staffs[Tenure]&gt;=3, 3%,2%)</f>
        <v>0.03</v>
      </c>
      <c r="O51" s="5">
        <f ca="1">All_Staffs[[#This Row],[Salary]]*All_Staffs[[#This Row],[Annual Bonus]]</f>
        <v>3118.95</v>
      </c>
    </row>
    <row r="52" spans="1:15" x14ac:dyDescent="0.25">
      <c r="A52" t="s">
        <v>99</v>
      </c>
      <c r="B52" t="s">
        <v>15</v>
      </c>
      <c r="C52" t="s">
        <v>19</v>
      </c>
      <c r="D52">
        <v>43</v>
      </c>
      <c r="E52" s="6">
        <v>44620</v>
      </c>
      <c r="F52" s="5">
        <v>84320</v>
      </c>
      <c r="G52" t="s">
        <v>16</v>
      </c>
      <c r="H52" t="s">
        <v>981</v>
      </c>
      <c r="I52" t="s">
        <v>1112</v>
      </c>
      <c r="J52" t="s">
        <v>1093</v>
      </c>
      <c r="K52">
        <v>2</v>
      </c>
      <c r="L52" t="s">
        <v>1095</v>
      </c>
      <c r="M52" s="7">
        <f ca="1">(TODAY()-All_Staffs[[#This Row],[Date Joined]])/365</f>
        <v>2.8301369863013699</v>
      </c>
      <c r="N52" s="10">
        <f ca="1">IF(All_Staffs[Tenure]&gt;=3, 3%,2%)</f>
        <v>0.02</v>
      </c>
      <c r="O52" s="5">
        <f ca="1">All_Staffs[[#This Row],[Salary]]*All_Staffs[[#This Row],[Annual Bonus]]</f>
        <v>1686.4</v>
      </c>
    </row>
    <row r="53" spans="1:15" x14ac:dyDescent="0.25">
      <c r="A53" t="s">
        <v>770</v>
      </c>
      <c r="B53" t="s">
        <v>15</v>
      </c>
      <c r="C53" t="s">
        <v>19</v>
      </c>
      <c r="D53">
        <v>39</v>
      </c>
      <c r="E53" s="6">
        <v>45548</v>
      </c>
      <c r="F53" s="5">
        <v>78159</v>
      </c>
      <c r="G53" t="s">
        <v>16</v>
      </c>
      <c r="H53" t="s">
        <v>981</v>
      </c>
      <c r="I53" t="s">
        <v>1114</v>
      </c>
      <c r="J53" t="s">
        <v>1101</v>
      </c>
      <c r="K53">
        <v>9</v>
      </c>
      <c r="L53" t="s">
        <v>1104</v>
      </c>
      <c r="M53" s="7">
        <f ca="1">(TODAY()-All_Staffs[[#This Row],[Date Joined]])/365</f>
        <v>0.28767123287671231</v>
      </c>
      <c r="N53" s="10">
        <f ca="1">IF(All_Staffs[Tenure]&gt;=3, 3%,2%)</f>
        <v>0.02</v>
      </c>
      <c r="O53" s="5">
        <f ca="1">All_Staffs[[#This Row],[Salary]]*All_Staffs[[#This Row],[Annual Bonus]]</f>
        <v>1563.18</v>
      </c>
    </row>
    <row r="54" spans="1:15" x14ac:dyDescent="0.25">
      <c r="A54" t="s">
        <v>18</v>
      </c>
      <c r="B54" t="s">
        <v>15</v>
      </c>
      <c r="C54" t="s">
        <v>19</v>
      </c>
      <c r="D54">
        <v>33</v>
      </c>
      <c r="E54" s="6">
        <v>44415</v>
      </c>
      <c r="F54" s="5">
        <v>77287</v>
      </c>
      <c r="G54" t="s">
        <v>16</v>
      </c>
      <c r="H54" t="s">
        <v>981</v>
      </c>
      <c r="I54" t="s">
        <v>1111</v>
      </c>
      <c r="J54" t="s">
        <v>1101</v>
      </c>
      <c r="K54">
        <v>8</v>
      </c>
      <c r="L54" t="s">
        <v>1103</v>
      </c>
      <c r="M54" s="7">
        <f ca="1">(TODAY()-All_Staffs[[#This Row],[Date Joined]])/365</f>
        <v>3.3917808219178083</v>
      </c>
      <c r="N54" s="10">
        <f ca="1">IF(All_Staffs[Tenure]&gt;=3, 3%,2%)</f>
        <v>0.03</v>
      </c>
      <c r="O54" s="5">
        <f ca="1">All_Staffs[[#This Row],[Salary]]*All_Staffs[[#This Row],[Annual Bonus]]</f>
        <v>2318.61</v>
      </c>
    </row>
    <row r="55" spans="1:15" x14ac:dyDescent="0.25">
      <c r="A55" t="s">
        <v>772</v>
      </c>
      <c r="B55" t="s">
        <v>15</v>
      </c>
      <c r="C55" t="s">
        <v>19</v>
      </c>
      <c r="D55">
        <v>32</v>
      </c>
      <c r="E55" s="6">
        <v>43619</v>
      </c>
      <c r="F55" s="5">
        <v>104093</v>
      </c>
      <c r="G55" t="s">
        <v>16</v>
      </c>
      <c r="H55" t="s">
        <v>981</v>
      </c>
      <c r="I55" t="s">
        <v>1109</v>
      </c>
      <c r="J55" t="s">
        <v>1097</v>
      </c>
      <c r="K55">
        <v>6</v>
      </c>
      <c r="L55" t="s">
        <v>1100</v>
      </c>
      <c r="M55" s="7">
        <f ca="1">(TODAY()-All_Staffs[[#This Row],[Date Joined]])/365</f>
        <v>5.5726027397260278</v>
      </c>
      <c r="N55" s="10">
        <f ca="1">IF(All_Staffs[Tenure]&gt;=3, 3%,2%)</f>
        <v>0.03</v>
      </c>
      <c r="O55" s="5">
        <f ca="1">All_Staffs[[#This Row],[Salary]]*All_Staffs[[#This Row],[Annual Bonus]]</f>
        <v>3122.79</v>
      </c>
    </row>
    <row r="56" spans="1:15" x14ac:dyDescent="0.25">
      <c r="A56" t="s">
        <v>65</v>
      </c>
      <c r="B56" t="s">
        <v>15</v>
      </c>
      <c r="C56" t="s">
        <v>19</v>
      </c>
      <c r="D56">
        <v>32</v>
      </c>
      <c r="E56" s="6">
        <v>44465</v>
      </c>
      <c r="F56" s="5">
        <v>85277</v>
      </c>
      <c r="G56" t="s">
        <v>16</v>
      </c>
      <c r="H56" t="s">
        <v>981</v>
      </c>
      <c r="I56" t="s">
        <v>1111</v>
      </c>
      <c r="J56" t="s">
        <v>1101</v>
      </c>
      <c r="K56">
        <v>9</v>
      </c>
      <c r="L56" t="s">
        <v>1104</v>
      </c>
      <c r="M56" s="7">
        <f ca="1">(TODAY()-All_Staffs[[#This Row],[Date Joined]])/365</f>
        <v>3.2547945205479452</v>
      </c>
      <c r="N56" s="10">
        <f ca="1">IF(All_Staffs[Tenure]&gt;=3, 3%,2%)</f>
        <v>0.03</v>
      </c>
      <c r="O56" s="5">
        <f ca="1">All_Staffs[[#This Row],[Salary]]*All_Staffs[[#This Row],[Annual Bonus]]</f>
        <v>2558.31</v>
      </c>
    </row>
    <row r="57" spans="1:15" x14ac:dyDescent="0.25">
      <c r="A57" t="s">
        <v>65</v>
      </c>
      <c r="B57" t="s">
        <v>15</v>
      </c>
      <c r="C57" t="s">
        <v>19</v>
      </c>
      <c r="D57">
        <v>32</v>
      </c>
      <c r="E57" s="6">
        <v>44465</v>
      </c>
      <c r="F57" s="5">
        <v>91525</v>
      </c>
      <c r="G57" t="s">
        <v>16</v>
      </c>
      <c r="H57" t="s">
        <v>981</v>
      </c>
      <c r="I57" t="s">
        <v>1111</v>
      </c>
      <c r="J57" t="s">
        <v>1101</v>
      </c>
      <c r="K57">
        <v>9</v>
      </c>
      <c r="L57" t="s">
        <v>1104</v>
      </c>
      <c r="M57" s="7">
        <f ca="1">(TODAY()-All_Staffs[[#This Row],[Date Joined]])/365</f>
        <v>3.2547945205479452</v>
      </c>
      <c r="N57" s="10">
        <f ca="1">IF(All_Staffs[Tenure]&gt;=3, 3%,2%)</f>
        <v>0.03</v>
      </c>
      <c r="O57" s="5">
        <f ca="1">All_Staffs[[#This Row],[Salary]]*All_Staffs[[#This Row],[Annual Bonus]]</f>
        <v>2745.75</v>
      </c>
    </row>
    <row r="58" spans="1:15" x14ac:dyDescent="0.25">
      <c r="A58" t="s">
        <v>992</v>
      </c>
      <c r="B58" t="s">
        <v>15</v>
      </c>
      <c r="C58" t="s">
        <v>19</v>
      </c>
      <c r="D58">
        <v>25</v>
      </c>
      <c r="E58" s="6">
        <v>44846</v>
      </c>
      <c r="F58" s="5">
        <v>105973</v>
      </c>
      <c r="G58" t="s">
        <v>16</v>
      </c>
      <c r="H58" t="s">
        <v>981</v>
      </c>
      <c r="I58" t="s">
        <v>1112</v>
      </c>
      <c r="J58" t="s">
        <v>1105</v>
      </c>
      <c r="K58">
        <v>10</v>
      </c>
      <c r="L58" t="s">
        <v>1106</v>
      </c>
      <c r="M58" s="7">
        <f ca="1">(TODAY()-All_Staffs[[#This Row],[Date Joined]])/365</f>
        <v>2.2109589041095892</v>
      </c>
      <c r="N58" s="10">
        <f ca="1">IF(All_Staffs[Tenure]&gt;=3, 3%,2%)</f>
        <v>0.02</v>
      </c>
      <c r="O58" s="5">
        <f ca="1">All_Staffs[[#This Row],[Salary]]*All_Staffs[[#This Row],[Annual Bonus]]</f>
        <v>2119.46</v>
      </c>
    </row>
    <row r="59" spans="1:15" x14ac:dyDescent="0.25">
      <c r="A59" t="s">
        <v>797</v>
      </c>
      <c r="B59" t="s">
        <v>15</v>
      </c>
      <c r="C59" t="s">
        <v>19</v>
      </c>
      <c r="D59">
        <v>40</v>
      </c>
      <c r="E59" s="6">
        <v>43903</v>
      </c>
      <c r="F59" s="5">
        <v>88221</v>
      </c>
      <c r="G59" t="s">
        <v>16</v>
      </c>
      <c r="H59" t="s">
        <v>981</v>
      </c>
      <c r="I59" t="s">
        <v>1110</v>
      </c>
      <c r="J59" t="s">
        <v>1093</v>
      </c>
      <c r="K59">
        <v>3</v>
      </c>
      <c r="L59" t="s">
        <v>1096</v>
      </c>
      <c r="M59" s="7">
        <f ca="1">(TODAY()-All_Staffs[[#This Row],[Date Joined]])/365</f>
        <v>4.7945205479452051</v>
      </c>
      <c r="N59" s="10">
        <f ca="1">IF(All_Staffs[Tenure]&gt;=3, 3%,2%)</f>
        <v>0.03</v>
      </c>
      <c r="O59" s="5">
        <f ca="1">All_Staffs[[#This Row],[Salary]]*All_Staffs[[#This Row],[Annual Bonus]]</f>
        <v>2646.63</v>
      </c>
    </row>
    <row r="60" spans="1:15" x14ac:dyDescent="0.25">
      <c r="A60" t="s">
        <v>800</v>
      </c>
      <c r="B60" t="s">
        <v>15</v>
      </c>
      <c r="C60" t="s">
        <v>19</v>
      </c>
      <c r="D60">
        <v>26</v>
      </c>
      <c r="E60" s="6">
        <v>44289</v>
      </c>
      <c r="F60" s="5">
        <v>88994</v>
      </c>
      <c r="G60" t="s">
        <v>16</v>
      </c>
      <c r="H60" t="s">
        <v>981</v>
      </c>
      <c r="I60" t="s">
        <v>1111</v>
      </c>
      <c r="J60" t="s">
        <v>1097</v>
      </c>
      <c r="K60">
        <v>4</v>
      </c>
      <c r="L60" t="s">
        <v>1098</v>
      </c>
      <c r="M60" s="7">
        <f ca="1">(TODAY()-All_Staffs[[#This Row],[Date Joined]])/365</f>
        <v>3.7369863013698632</v>
      </c>
      <c r="N60" s="10">
        <f ca="1">IF(All_Staffs[Tenure]&gt;=3, 3%,2%)</f>
        <v>0.03</v>
      </c>
      <c r="O60" s="5">
        <f ca="1">All_Staffs[[#This Row],[Salary]]*All_Staffs[[#This Row],[Annual Bonus]]</f>
        <v>2669.8199999999997</v>
      </c>
    </row>
    <row r="61" spans="1:15" x14ac:dyDescent="0.25">
      <c r="A61" t="s">
        <v>76</v>
      </c>
      <c r="B61" t="s">
        <v>15</v>
      </c>
      <c r="C61" t="s">
        <v>19</v>
      </c>
      <c r="D61">
        <v>25</v>
      </c>
      <c r="E61" s="6">
        <v>44354</v>
      </c>
      <c r="F61" s="5">
        <v>88821</v>
      </c>
      <c r="G61" t="s">
        <v>16</v>
      </c>
      <c r="H61" t="s">
        <v>981</v>
      </c>
      <c r="I61" t="s">
        <v>1111</v>
      </c>
      <c r="J61" t="s">
        <v>1097</v>
      </c>
      <c r="K61">
        <v>6</v>
      </c>
      <c r="L61" t="s">
        <v>1100</v>
      </c>
      <c r="M61" s="7">
        <f ca="1">(TODAY()-All_Staffs[[#This Row],[Date Joined]])/365</f>
        <v>3.558904109589041</v>
      </c>
      <c r="N61" s="10">
        <f ca="1">IF(All_Staffs[Tenure]&gt;=3, 3%,2%)</f>
        <v>0.03</v>
      </c>
      <c r="O61" s="5">
        <f ca="1">All_Staffs[[#This Row],[Salary]]*All_Staffs[[#This Row],[Annual Bonus]]</f>
        <v>2664.63</v>
      </c>
    </row>
    <row r="62" spans="1:15" x14ac:dyDescent="0.25">
      <c r="A62" t="s">
        <v>748</v>
      </c>
      <c r="B62" t="s">
        <v>15</v>
      </c>
      <c r="C62" t="s">
        <v>19</v>
      </c>
      <c r="D62">
        <v>32</v>
      </c>
      <c r="E62" s="6">
        <v>45001</v>
      </c>
      <c r="F62" s="5">
        <v>103578</v>
      </c>
      <c r="G62" t="s">
        <v>16</v>
      </c>
      <c r="H62" t="s">
        <v>981</v>
      </c>
      <c r="I62" t="s">
        <v>1113</v>
      </c>
      <c r="J62" t="s">
        <v>1093</v>
      </c>
      <c r="K62">
        <v>3</v>
      </c>
      <c r="L62" t="s">
        <v>1096</v>
      </c>
      <c r="M62" s="7">
        <f ca="1">(TODAY()-All_Staffs[[#This Row],[Date Joined]])/365</f>
        <v>1.7863013698630137</v>
      </c>
      <c r="N62" s="10">
        <f ca="1">IF(All_Staffs[Tenure]&gt;=3, 3%,2%)</f>
        <v>0.02</v>
      </c>
      <c r="O62" s="5">
        <f ca="1">All_Staffs[[#This Row],[Salary]]*All_Staffs[[#This Row],[Annual Bonus]]</f>
        <v>2071.56</v>
      </c>
    </row>
    <row r="63" spans="1:15" x14ac:dyDescent="0.25">
      <c r="A63" t="s">
        <v>232</v>
      </c>
      <c r="B63" t="s">
        <v>15</v>
      </c>
      <c r="C63" t="s">
        <v>19</v>
      </c>
      <c r="D63">
        <v>34</v>
      </c>
      <c r="E63" s="6">
        <v>44828</v>
      </c>
      <c r="F63" s="5">
        <v>87409</v>
      </c>
      <c r="G63" t="s">
        <v>16</v>
      </c>
      <c r="H63" t="s">
        <v>981</v>
      </c>
      <c r="I63" t="s">
        <v>1112</v>
      </c>
      <c r="J63" t="s">
        <v>1101</v>
      </c>
      <c r="K63">
        <v>9</v>
      </c>
      <c r="L63" t="s">
        <v>1104</v>
      </c>
      <c r="M63" s="7">
        <f ca="1">(TODAY()-All_Staffs[[#This Row],[Date Joined]])/365</f>
        <v>2.2602739726027399</v>
      </c>
      <c r="N63" s="10">
        <f ca="1">IF(All_Staffs[Tenure]&gt;=3, 3%,2%)</f>
        <v>0.02</v>
      </c>
      <c r="O63" s="5">
        <f ca="1">All_Staffs[[#This Row],[Salary]]*All_Staffs[[#This Row],[Annual Bonus]]</f>
        <v>1748.18</v>
      </c>
    </row>
    <row r="64" spans="1:15" x14ac:dyDescent="0.25">
      <c r="A64" t="s">
        <v>307</v>
      </c>
      <c r="B64" t="s">
        <v>15</v>
      </c>
      <c r="C64" t="s">
        <v>979</v>
      </c>
      <c r="D64">
        <v>38</v>
      </c>
      <c r="E64" s="6">
        <v>43420</v>
      </c>
      <c r="F64" s="5">
        <v>77071</v>
      </c>
      <c r="G64" t="s">
        <v>16</v>
      </c>
      <c r="H64" t="s">
        <v>981</v>
      </c>
      <c r="I64" t="s">
        <v>1092</v>
      </c>
      <c r="J64" t="s">
        <v>1105</v>
      </c>
      <c r="K64">
        <v>11</v>
      </c>
      <c r="L64" t="s">
        <v>1107</v>
      </c>
      <c r="M64" s="7">
        <f ca="1">(TODAY()-All_Staffs[[#This Row],[Date Joined]])/365</f>
        <v>6.117808219178082</v>
      </c>
      <c r="N64" s="10">
        <f ca="1">IF(All_Staffs[Tenure]&gt;=3, 3%,2%)</f>
        <v>0.03</v>
      </c>
      <c r="O64" s="5">
        <f ca="1">All_Staffs[[#This Row],[Salary]]*All_Staffs[[#This Row],[Annual Bonus]]</f>
        <v>2312.13</v>
      </c>
    </row>
    <row r="65" spans="1:15" x14ac:dyDescent="0.25">
      <c r="A65" t="s">
        <v>25</v>
      </c>
      <c r="B65" t="s">
        <v>15</v>
      </c>
      <c r="C65" t="s">
        <v>979</v>
      </c>
      <c r="D65">
        <v>30</v>
      </c>
      <c r="E65" s="6">
        <v>44273</v>
      </c>
      <c r="F65" s="5">
        <v>83010</v>
      </c>
      <c r="G65" t="s">
        <v>16</v>
      </c>
      <c r="H65" t="s">
        <v>981</v>
      </c>
      <c r="I65" t="s">
        <v>1111</v>
      </c>
      <c r="J65" t="s">
        <v>1093</v>
      </c>
      <c r="K65">
        <v>3</v>
      </c>
      <c r="L65" t="s">
        <v>1096</v>
      </c>
      <c r="M65" s="7">
        <f ca="1">(TODAY()-All_Staffs[[#This Row],[Date Joined]])/365</f>
        <v>3.7808219178082192</v>
      </c>
      <c r="N65" s="10">
        <f ca="1">IF(All_Staffs[Tenure]&gt;=3, 3%,2%)</f>
        <v>0.03</v>
      </c>
      <c r="O65" s="5">
        <f ca="1">All_Staffs[[#This Row],[Salary]]*All_Staffs[[#This Row],[Annual Bonus]]</f>
        <v>2490.2999999999997</v>
      </c>
    </row>
    <row r="66" spans="1:15" x14ac:dyDescent="0.25">
      <c r="A66" t="s">
        <v>993</v>
      </c>
      <c r="B66" t="s">
        <v>15</v>
      </c>
      <c r="C66" t="s">
        <v>979</v>
      </c>
      <c r="D66">
        <v>32</v>
      </c>
      <c r="E66" s="6">
        <v>43323</v>
      </c>
      <c r="F66" s="5">
        <v>106446</v>
      </c>
      <c r="G66" t="s">
        <v>16</v>
      </c>
      <c r="H66" t="s">
        <v>981</v>
      </c>
      <c r="I66" t="s">
        <v>1092</v>
      </c>
      <c r="J66" t="s">
        <v>1101</v>
      </c>
      <c r="K66">
        <v>8</v>
      </c>
      <c r="L66" t="s">
        <v>1103</v>
      </c>
      <c r="M66" s="7">
        <f ca="1">(TODAY()-All_Staffs[[#This Row],[Date Joined]])/365</f>
        <v>6.3835616438356162</v>
      </c>
      <c r="N66" s="10">
        <f ca="1">IF(All_Staffs[Tenure]&gt;=3, 3%,2%)</f>
        <v>0.03</v>
      </c>
      <c r="O66" s="5">
        <f ca="1">All_Staffs[[#This Row],[Salary]]*All_Staffs[[#This Row],[Annual Bonus]]</f>
        <v>3193.38</v>
      </c>
    </row>
    <row r="67" spans="1:15" x14ac:dyDescent="0.25">
      <c r="A67" t="s">
        <v>774</v>
      </c>
      <c r="B67" t="s">
        <v>15</v>
      </c>
      <c r="C67" t="s">
        <v>979</v>
      </c>
      <c r="D67">
        <v>32</v>
      </c>
      <c r="E67" s="6">
        <v>45066</v>
      </c>
      <c r="F67" s="5">
        <v>101585</v>
      </c>
      <c r="G67" t="s">
        <v>16</v>
      </c>
      <c r="H67" t="s">
        <v>981</v>
      </c>
      <c r="I67" t="s">
        <v>1113</v>
      </c>
      <c r="J67" t="s">
        <v>1097</v>
      </c>
      <c r="K67">
        <v>5</v>
      </c>
      <c r="L67" t="s">
        <v>1099</v>
      </c>
      <c r="M67" s="7">
        <f ca="1">(TODAY()-All_Staffs[[#This Row],[Date Joined]])/365</f>
        <v>1.6082191780821917</v>
      </c>
      <c r="N67" s="10">
        <f ca="1">IF(All_Staffs[Tenure]&gt;=3, 3%,2%)</f>
        <v>0.02</v>
      </c>
      <c r="O67" s="5">
        <f ca="1">All_Staffs[[#This Row],[Salary]]*All_Staffs[[#This Row],[Annual Bonus]]</f>
        <v>2031.7</v>
      </c>
    </row>
    <row r="68" spans="1:15" x14ac:dyDescent="0.25">
      <c r="A68" t="s">
        <v>103</v>
      </c>
      <c r="B68" t="s">
        <v>15</v>
      </c>
      <c r="C68" t="s">
        <v>979</v>
      </c>
      <c r="D68">
        <v>24</v>
      </c>
      <c r="E68" s="6">
        <v>44686</v>
      </c>
      <c r="F68" s="5">
        <v>99529</v>
      </c>
      <c r="G68" t="s">
        <v>16</v>
      </c>
      <c r="H68" t="s">
        <v>981</v>
      </c>
      <c r="I68" t="s">
        <v>1112</v>
      </c>
      <c r="J68" t="s">
        <v>1097</v>
      </c>
      <c r="K68">
        <v>5</v>
      </c>
      <c r="L68" t="s">
        <v>1099</v>
      </c>
      <c r="M68" s="7">
        <f ca="1">(TODAY()-All_Staffs[[#This Row],[Date Joined]])/365</f>
        <v>2.6493150684931508</v>
      </c>
      <c r="N68" s="10">
        <f ca="1">IF(All_Staffs[Tenure]&gt;=3, 3%,2%)</f>
        <v>0.02</v>
      </c>
      <c r="O68" s="5">
        <f ca="1">All_Staffs[[#This Row],[Salary]]*All_Staffs[[#This Row],[Annual Bonus]]</f>
        <v>1990.5800000000002</v>
      </c>
    </row>
    <row r="69" spans="1:15" x14ac:dyDescent="0.25">
      <c r="A69" t="s">
        <v>14</v>
      </c>
      <c r="B69" t="s">
        <v>15</v>
      </c>
      <c r="C69" t="s">
        <v>979</v>
      </c>
      <c r="D69">
        <v>31</v>
      </c>
      <c r="E69" s="6">
        <v>44511</v>
      </c>
      <c r="F69" s="5">
        <v>107827</v>
      </c>
      <c r="G69" t="s">
        <v>16</v>
      </c>
      <c r="H69" t="s">
        <v>981</v>
      </c>
      <c r="I69" t="s">
        <v>1111</v>
      </c>
      <c r="J69" t="s">
        <v>1105</v>
      </c>
      <c r="K69">
        <v>11</v>
      </c>
      <c r="L69" t="s">
        <v>1107</v>
      </c>
      <c r="M69" s="7">
        <f ca="1">(TODAY()-All_Staffs[[#This Row],[Date Joined]])/365</f>
        <v>3.128767123287671</v>
      </c>
      <c r="N69" s="10">
        <f ca="1">IF(All_Staffs[Tenure]&gt;=3, 3%,2%)</f>
        <v>0.03</v>
      </c>
      <c r="O69" s="5">
        <f ca="1">All_Staffs[[#This Row],[Salary]]*All_Staffs[[#This Row],[Annual Bonus]]</f>
        <v>3234.81</v>
      </c>
    </row>
    <row r="70" spans="1:15" x14ac:dyDescent="0.25">
      <c r="A70" t="s">
        <v>994</v>
      </c>
      <c r="B70" t="s">
        <v>15</v>
      </c>
      <c r="C70" t="s">
        <v>979</v>
      </c>
      <c r="D70">
        <v>26</v>
      </c>
      <c r="E70" s="6">
        <v>45473</v>
      </c>
      <c r="F70" s="5">
        <v>84018</v>
      </c>
      <c r="G70" t="s">
        <v>16</v>
      </c>
      <c r="H70" t="s">
        <v>981</v>
      </c>
      <c r="I70" t="s">
        <v>1114</v>
      </c>
      <c r="J70" t="s">
        <v>1097</v>
      </c>
      <c r="K70">
        <v>6</v>
      </c>
      <c r="L70" t="s">
        <v>1100</v>
      </c>
      <c r="M70" s="7">
        <f ca="1">(TODAY()-All_Staffs[[#This Row],[Date Joined]])/365</f>
        <v>0.49315068493150682</v>
      </c>
      <c r="N70" s="10">
        <f ca="1">IF(All_Staffs[Tenure]&gt;=3, 3%,2%)</f>
        <v>0.02</v>
      </c>
      <c r="O70" s="5">
        <f ca="1">All_Staffs[[#This Row],[Salary]]*All_Staffs[[#This Row],[Annual Bonus]]</f>
        <v>1680.3600000000001</v>
      </c>
    </row>
    <row r="71" spans="1:15" x14ac:dyDescent="0.25">
      <c r="A71" t="s">
        <v>22</v>
      </c>
      <c r="B71" t="s">
        <v>15</v>
      </c>
      <c r="C71" t="s">
        <v>979</v>
      </c>
      <c r="D71">
        <v>20</v>
      </c>
      <c r="E71" s="6">
        <v>44459</v>
      </c>
      <c r="F71" s="5">
        <v>109663</v>
      </c>
      <c r="G71" t="s">
        <v>16</v>
      </c>
      <c r="H71" t="s">
        <v>981</v>
      </c>
      <c r="I71" t="s">
        <v>1111</v>
      </c>
      <c r="J71" t="s">
        <v>1101</v>
      </c>
      <c r="K71">
        <v>9</v>
      </c>
      <c r="L71" t="s">
        <v>1104</v>
      </c>
      <c r="M71" s="7">
        <f ca="1">(TODAY()-All_Staffs[[#This Row],[Date Joined]])/365</f>
        <v>3.2712328767123289</v>
      </c>
      <c r="N71" s="10">
        <f ca="1">IF(All_Staffs[Tenure]&gt;=3, 3%,2%)</f>
        <v>0.03</v>
      </c>
      <c r="O71" s="5">
        <f ca="1">All_Staffs[[#This Row],[Salary]]*All_Staffs[[#This Row],[Annual Bonus]]</f>
        <v>3289.89</v>
      </c>
    </row>
    <row r="72" spans="1:15" x14ac:dyDescent="0.25">
      <c r="A72" t="s">
        <v>97</v>
      </c>
      <c r="B72" t="s">
        <v>15</v>
      </c>
      <c r="C72" t="s">
        <v>979</v>
      </c>
      <c r="D72">
        <v>37</v>
      </c>
      <c r="E72" s="6">
        <v>44701</v>
      </c>
      <c r="F72" s="5">
        <v>97803</v>
      </c>
      <c r="G72" t="s">
        <v>16</v>
      </c>
      <c r="H72" t="s">
        <v>981</v>
      </c>
      <c r="I72" t="s">
        <v>1112</v>
      </c>
      <c r="J72" t="s">
        <v>1097</v>
      </c>
      <c r="K72">
        <v>5</v>
      </c>
      <c r="L72" t="s">
        <v>1099</v>
      </c>
      <c r="M72" s="7">
        <f ca="1">(TODAY()-All_Staffs[[#This Row],[Date Joined]])/365</f>
        <v>2.6082191780821917</v>
      </c>
      <c r="N72" s="10">
        <f ca="1">IF(All_Staffs[Tenure]&gt;=3, 3%,2%)</f>
        <v>0.02</v>
      </c>
      <c r="O72" s="5">
        <f ca="1">All_Staffs[[#This Row],[Salary]]*All_Staffs[[#This Row],[Annual Bonus]]</f>
        <v>1956.06</v>
      </c>
    </row>
    <row r="73" spans="1:15" x14ac:dyDescent="0.25">
      <c r="A73" t="s">
        <v>67</v>
      </c>
      <c r="B73" t="s">
        <v>15</v>
      </c>
      <c r="C73" t="s">
        <v>979</v>
      </c>
      <c r="D73">
        <v>30</v>
      </c>
      <c r="E73" s="6">
        <v>44850</v>
      </c>
      <c r="F73" s="5">
        <v>81907</v>
      </c>
      <c r="G73" t="s">
        <v>16</v>
      </c>
      <c r="H73" t="s">
        <v>981</v>
      </c>
      <c r="I73" t="s">
        <v>1112</v>
      </c>
      <c r="J73" t="s">
        <v>1105</v>
      </c>
      <c r="K73">
        <v>10</v>
      </c>
      <c r="L73" t="s">
        <v>1106</v>
      </c>
      <c r="M73" s="7">
        <f ca="1">(TODAY()-All_Staffs[[#This Row],[Date Joined]])/365</f>
        <v>2.2000000000000002</v>
      </c>
      <c r="N73" s="10">
        <f ca="1">IF(All_Staffs[Tenure]&gt;=3, 3%,2%)</f>
        <v>0.02</v>
      </c>
      <c r="O73" s="5">
        <f ca="1">All_Staffs[[#This Row],[Salary]]*All_Staffs[[#This Row],[Annual Bonus]]</f>
        <v>1638.14</v>
      </c>
    </row>
    <row r="74" spans="1:15" x14ac:dyDescent="0.25">
      <c r="A74" t="s">
        <v>106</v>
      </c>
      <c r="B74" t="s">
        <v>15</v>
      </c>
      <c r="C74" t="s">
        <v>979</v>
      </c>
      <c r="D74">
        <v>36</v>
      </c>
      <c r="E74" s="6">
        <v>44019</v>
      </c>
      <c r="F74" s="5">
        <v>83434</v>
      </c>
      <c r="G74" t="s">
        <v>16</v>
      </c>
      <c r="H74" t="s">
        <v>981</v>
      </c>
      <c r="I74" t="s">
        <v>1110</v>
      </c>
      <c r="J74" t="s">
        <v>1101</v>
      </c>
      <c r="K74">
        <v>7</v>
      </c>
      <c r="L74" t="s">
        <v>1102</v>
      </c>
      <c r="M74" s="7">
        <f ca="1">(TODAY()-All_Staffs[[#This Row],[Date Joined]])/365</f>
        <v>4.4767123287671229</v>
      </c>
      <c r="N74" s="10">
        <f ca="1">IF(All_Staffs[Tenure]&gt;=3, 3%,2%)</f>
        <v>0.03</v>
      </c>
      <c r="O74" s="5">
        <f ca="1">All_Staffs[[#This Row],[Salary]]*All_Staffs[[#This Row],[Annual Bonus]]</f>
        <v>2503.02</v>
      </c>
    </row>
    <row r="75" spans="1:15" x14ac:dyDescent="0.25">
      <c r="A75" t="s">
        <v>82</v>
      </c>
      <c r="B75" t="s">
        <v>15</v>
      </c>
      <c r="C75" t="s">
        <v>979</v>
      </c>
      <c r="D75">
        <v>33</v>
      </c>
      <c r="E75" s="6">
        <v>44450</v>
      </c>
      <c r="F75" s="5">
        <v>100233</v>
      </c>
      <c r="G75" t="s">
        <v>16</v>
      </c>
      <c r="H75" t="s">
        <v>981</v>
      </c>
      <c r="I75" t="s">
        <v>1111</v>
      </c>
      <c r="J75" t="s">
        <v>1101</v>
      </c>
      <c r="K75">
        <v>9</v>
      </c>
      <c r="L75" t="s">
        <v>1104</v>
      </c>
      <c r="M75" s="7">
        <f ca="1">(TODAY()-All_Staffs[[#This Row],[Date Joined]])/365</f>
        <v>3.2958904109589042</v>
      </c>
      <c r="N75" s="10">
        <f ca="1">IF(All_Staffs[Tenure]&gt;=3, 3%,2%)</f>
        <v>0.03</v>
      </c>
      <c r="O75" s="5">
        <f ca="1">All_Staffs[[#This Row],[Salary]]*All_Staffs[[#This Row],[Annual Bonus]]</f>
        <v>3006.99</v>
      </c>
    </row>
    <row r="76" spans="1:15" x14ac:dyDescent="0.25">
      <c r="A76" t="s">
        <v>371</v>
      </c>
      <c r="B76" t="s">
        <v>15</v>
      </c>
      <c r="C76" t="s">
        <v>21</v>
      </c>
      <c r="D76">
        <v>31</v>
      </c>
      <c r="E76" s="6">
        <v>44718</v>
      </c>
      <c r="F76" s="5">
        <v>102567</v>
      </c>
      <c r="G76" t="s">
        <v>16</v>
      </c>
      <c r="H76" t="s">
        <v>995</v>
      </c>
      <c r="I76" t="s">
        <v>1112</v>
      </c>
      <c r="J76" t="s">
        <v>1097</v>
      </c>
      <c r="K76">
        <v>6</v>
      </c>
      <c r="L76" t="s">
        <v>1100</v>
      </c>
      <c r="M76" s="7">
        <f ca="1">(TODAY()-All_Staffs[[#This Row],[Date Joined]])/365</f>
        <v>2.5616438356164384</v>
      </c>
      <c r="N76" s="10">
        <f ca="1">IF(All_Staffs[Tenure]&gt;=3, 3%,2%)</f>
        <v>0.02</v>
      </c>
      <c r="O76" s="5">
        <f ca="1">All_Staffs[[#This Row],[Salary]]*All_Staffs[[#This Row],[Annual Bonus]]</f>
        <v>2051.34</v>
      </c>
    </row>
    <row r="77" spans="1:15" x14ac:dyDescent="0.25">
      <c r="A77" t="s">
        <v>170</v>
      </c>
      <c r="B77" t="s">
        <v>15</v>
      </c>
      <c r="C77" t="s">
        <v>21</v>
      </c>
      <c r="D77">
        <v>33</v>
      </c>
      <c r="E77" s="6">
        <v>44181</v>
      </c>
      <c r="F77" s="5">
        <v>104849</v>
      </c>
      <c r="G77" t="s">
        <v>16</v>
      </c>
      <c r="H77" t="s">
        <v>995</v>
      </c>
      <c r="I77" t="s">
        <v>1110</v>
      </c>
      <c r="J77" t="s">
        <v>1105</v>
      </c>
      <c r="K77">
        <v>12</v>
      </c>
      <c r="L77" t="s">
        <v>1108</v>
      </c>
      <c r="M77" s="7">
        <f ca="1">(TODAY()-All_Staffs[[#This Row],[Date Joined]])/365</f>
        <v>4.0328767123287674</v>
      </c>
      <c r="N77" s="10">
        <f ca="1">IF(All_Staffs[Tenure]&gt;=3, 3%,2%)</f>
        <v>0.03</v>
      </c>
      <c r="O77" s="5">
        <f ca="1">All_Staffs[[#This Row],[Salary]]*All_Staffs[[#This Row],[Annual Bonus]]</f>
        <v>3145.47</v>
      </c>
    </row>
    <row r="78" spans="1:15" x14ac:dyDescent="0.25">
      <c r="A78" t="s">
        <v>940</v>
      </c>
      <c r="B78" t="s">
        <v>15</v>
      </c>
      <c r="C78" t="s">
        <v>21</v>
      </c>
      <c r="D78">
        <v>40</v>
      </c>
      <c r="E78" s="6">
        <v>44386</v>
      </c>
      <c r="F78" s="5">
        <v>84853</v>
      </c>
      <c r="G78" t="s">
        <v>16</v>
      </c>
      <c r="H78" t="s">
        <v>995</v>
      </c>
      <c r="I78" t="s">
        <v>1111</v>
      </c>
      <c r="J78" t="s">
        <v>1101</v>
      </c>
      <c r="K78">
        <v>7</v>
      </c>
      <c r="L78" t="s">
        <v>1102</v>
      </c>
      <c r="M78" s="7">
        <f ca="1">(TODAY()-All_Staffs[[#This Row],[Date Joined]])/365</f>
        <v>3.4712328767123286</v>
      </c>
      <c r="N78" s="10">
        <f ca="1">IF(All_Staffs[Tenure]&gt;=3, 3%,2%)</f>
        <v>0.03</v>
      </c>
      <c r="O78" s="5">
        <f ca="1">All_Staffs[[#This Row],[Salary]]*All_Staffs[[#This Row],[Annual Bonus]]</f>
        <v>2545.5899999999997</v>
      </c>
    </row>
    <row r="79" spans="1:15" x14ac:dyDescent="0.25">
      <c r="A79" t="s">
        <v>376</v>
      </c>
      <c r="B79" t="s">
        <v>15</v>
      </c>
      <c r="C79" t="s">
        <v>21</v>
      </c>
      <c r="D79">
        <v>29</v>
      </c>
      <c r="E79" s="6">
        <v>43159</v>
      </c>
      <c r="F79" s="5">
        <v>93170</v>
      </c>
      <c r="G79" t="s">
        <v>16</v>
      </c>
      <c r="H79" t="s">
        <v>995</v>
      </c>
      <c r="I79" t="s">
        <v>1092</v>
      </c>
      <c r="J79" t="s">
        <v>1093</v>
      </c>
      <c r="K79">
        <v>2</v>
      </c>
      <c r="L79" t="s">
        <v>1095</v>
      </c>
      <c r="M79" s="7">
        <f ca="1">(TODAY()-All_Staffs[[#This Row],[Date Joined]])/365</f>
        <v>6.8328767123287673</v>
      </c>
      <c r="N79" s="10">
        <f ca="1">IF(All_Staffs[Tenure]&gt;=3, 3%,2%)</f>
        <v>0.03</v>
      </c>
      <c r="O79" s="5">
        <f ca="1">All_Staffs[[#This Row],[Salary]]*All_Staffs[[#This Row],[Annual Bonus]]</f>
        <v>2795.1</v>
      </c>
    </row>
    <row r="80" spans="1:15" x14ac:dyDescent="0.25">
      <c r="A80" t="s">
        <v>344</v>
      </c>
      <c r="B80" t="s">
        <v>15</v>
      </c>
      <c r="C80" t="s">
        <v>21</v>
      </c>
      <c r="D80">
        <v>36</v>
      </c>
      <c r="E80" s="6">
        <v>43170</v>
      </c>
      <c r="F80" s="5">
        <v>101934</v>
      </c>
      <c r="G80" t="s">
        <v>16</v>
      </c>
      <c r="H80" t="s">
        <v>995</v>
      </c>
      <c r="I80" t="s">
        <v>1092</v>
      </c>
      <c r="J80" t="s">
        <v>1093</v>
      </c>
      <c r="K80">
        <v>3</v>
      </c>
      <c r="L80" t="s">
        <v>1096</v>
      </c>
      <c r="M80" s="7">
        <f ca="1">(TODAY()-All_Staffs[[#This Row],[Date Joined]])/365</f>
        <v>6.8027397260273972</v>
      </c>
      <c r="N80" s="10">
        <f ca="1">IF(All_Staffs[Tenure]&gt;=3, 3%,2%)</f>
        <v>0.03</v>
      </c>
      <c r="O80" s="5">
        <f ca="1">All_Staffs[[#This Row],[Salary]]*All_Staffs[[#This Row],[Annual Bonus]]</f>
        <v>3058.02</v>
      </c>
    </row>
    <row r="81" spans="1:15" x14ac:dyDescent="0.25">
      <c r="A81" t="s">
        <v>956</v>
      </c>
      <c r="B81" t="s">
        <v>15</v>
      </c>
      <c r="C81" t="s">
        <v>21</v>
      </c>
      <c r="D81">
        <v>33</v>
      </c>
      <c r="E81" s="6">
        <v>44243</v>
      </c>
      <c r="F81" s="5">
        <v>77233</v>
      </c>
      <c r="G81" t="s">
        <v>16</v>
      </c>
      <c r="H81" t="s">
        <v>995</v>
      </c>
      <c r="I81" t="s">
        <v>1111</v>
      </c>
      <c r="J81" t="s">
        <v>1093</v>
      </c>
      <c r="K81">
        <v>2</v>
      </c>
      <c r="L81" t="s">
        <v>1095</v>
      </c>
      <c r="M81" s="7">
        <f ca="1">(TODAY()-All_Staffs[[#This Row],[Date Joined]])/365</f>
        <v>3.8630136986301369</v>
      </c>
      <c r="N81" s="10">
        <f ca="1">IF(All_Staffs[Tenure]&gt;=3, 3%,2%)</f>
        <v>0.03</v>
      </c>
      <c r="O81" s="5">
        <f ca="1">All_Staffs[[#This Row],[Salary]]*All_Staffs[[#This Row],[Annual Bonus]]</f>
        <v>2316.9899999999998</v>
      </c>
    </row>
    <row r="82" spans="1:15" x14ac:dyDescent="0.25">
      <c r="A82" t="s">
        <v>186</v>
      </c>
      <c r="B82" t="s">
        <v>15</v>
      </c>
      <c r="C82" t="s">
        <v>21</v>
      </c>
      <c r="D82">
        <v>36</v>
      </c>
      <c r="E82" s="6">
        <v>44272</v>
      </c>
      <c r="F82" s="5">
        <v>92370</v>
      </c>
      <c r="G82" t="s">
        <v>16</v>
      </c>
      <c r="H82" t="s">
        <v>995</v>
      </c>
      <c r="I82" t="s">
        <v>1111</v>
      </c>
      <c r="J82" t="s">
        <v>1093</v>
      </c>
      <c r="K82">
        <v>3</v>
      </c>
      <c r="L82" t="s">
        <v>1096</v>
      </c>
      <c r="M82" s="7">
        <f ca="1">(TODAY()-All_Staffs[[#This Row],[Date Joined]])/365</f>
        <v>3.7835616438356166</v>
      </c>
      <c r="N82" s="10">
        <f ca="1">IF(All_Staffs[Tenure]&gt;=3, 3%,2%)</f>
        <v>0.03</v>
      </c>
      <c r="O82" s="5">
        <f ca="1">All_Staffs[[#This Row],[Salary]]*All_Staffs[[#This Row],[Annual Bonus]]</f>
        <v>2771.1</v>
      </c>
    </row>
    <row r="83" spans="1:15" x14ac:dyDescent="0.25">
      <c r="A83" t="s">
        <v>804</v>
      </c>
      <c r="B83" t="s">
        <v>15</v>
      </c>
      <c r="C83" t="s">
        <v>21</v>
      </c>
      <c r="D83">
        <v>21</v>
      </c>
      <c r="E83" s="6">
        <v>44088</v>
      </c>
      <c r="F83" s="5">
        <v>77034</v>
      </c>
      <c r="G83" t="s">
        <v>16</v>
      </c>
      <c r="H83" t="s">
        <v>995</v>
      </c>
      <c r="I83" t="s">
        <v>1110</v>
      </c>
      <c r="J83" t="s">
        <v>1101</v>
      </c>
      <c r="K83">
        <v>9</v>
      </c>
      <c r="L83" t="s">
        <v>1104</v>
      </c>
      <c r="M83" s="7">
        <f ca="1">(TODAY()-All_Staffs[[#This Row],[Date Joined]])/365</f>
        <v>4.2876712328767121</v>
      </c>
      <c r="N83" s="10">
        <f ca="1">IF(All_Staffs[Tenure]&gt;=3, 3%,2%)</f>
        <v>0.03</v>
      </c>
      <c r="O83" s="5">
        <f ca="1">All_Staffs[[#This Row],[Salary]]*All_Staffs[[#This Row],[Annual Bonus]]</f>
        <v>2311.02</v>
      </c>
    </row>
    <row r="84" spans="1:15" x14ac:dyDescent="0.25">
      <c r="A84" t="s">
        <v>176</v>
      </c>
      <c r="B84" t="s">
        <v>15</v>
      </c>
      <c r="C84" t="s">
        <v>21</v>
      </c>
      <c r="D84">
        <v>30</v>
      </c>
      <c r="E84" s="6">
        <v>44544</v>
      </c>
      <c r="F84" s="5">
        <v>90508</v>
      </c>
      <c r="G84" t="s">
        <v>16</v>
      </c>
      <c r="H84" t="s">
        <v>995</v>
      </c>
      <c r="I84" t="s">
        <v>1111</v>
      </c>
      <c r="J84" t="s">
        <v>1105</v>
      </c>
      <c r="K84">
        <v>12</v>
      </c>
      <c r="L84" t="s">
        <v>1108</v>
      </c>
      <c r="M84" s="7">
        <f ca="1">(TODAY()-All_Staffs[[#This Row],[Date Joined]])/365</f>
        <v>3.0383561643835617</v>
      </c>
      <c r="N84" s="10">
        <f ca="1">IF(All_Staffs[Tenure]&gt;=3, 3%,2%)</f>
        <v>0.03</v>
      </c>
      <c r="O84" s="5">
        <f ca="1">All_Staffs[[#This Row],[Salary]]*All_Staffs[[#This Row],[Annual Bonus]]</f>
        <v>2715.24</v>
      </c>
    </row>
    <row r="85" spans="1:15" x14ac:dyDescent="0.25">
      <c r="A85" t="s">
        <v>176</v>
      </c>
      <c r="B85" t="s">
        <v>15</v>
      </c>
      <c r="C85" t="s">
        <v>21</v>
      </c>
      <c r="D85">
        <v>31</v>
      </c>
      <c r="E85" s="6">
        <v>44545</v>
      </c>
      <c r="F85" s="5">
        <v>90509</v>
      </c>
      <c r="G85" t="s">
        <v>16</v>
      </c>
      <c r="H85" t="s">
        <v>995</v>
      </c>
      <c r="I85" t="s">
        <v>1111</v>
      </c>
      <c r="J85" t="s">
        <v>1105</v>
      </c>
      <c r="K85">
        <v>12</v>
      </c>
      <c r="L85" t="s">
        <v>1108</v>
      </c>
      <c r="M85" s="7">
        <f ca="1">(TODAY()-All_Staffs[[#This Row],[Date Joined]])/365</f>
        <v>3.0356164383561643</v>
      </c>
      <c r="N85" s="10">
        <f ca="1">IF(All_Staffs[Tenure]&gt;=3, 3%,2%)</f>
        <v>0.03</v>
      </c>
      <c r="O85" s="5">
        <f ca="1">All_Staffs[[#This Row],[Salary]]*All_Staffs[[#This Row],[Annual Bonus]]</f>
        <v>2715.27</v>
      </c>
    </row>
    <row r="86" spans="1:15" x14ac:dyDescent="0.25">
      <c r="A86" t="s">
        <v>726</v>
      </c>
      <c r="B86" t="s">
        <v>15</v>
      </c>
      <c r="C86" t="s">
        <v>21</v>
      </c>
      <c r="D86">
        <v>38</v>
      </c>
      <c r="E86" s="6">
        <v>45423</v>
      </c>
      <c r="F86" s="5">
        <v>99354</v>
      </c>
      <c r="G86" t="s">
        <v>16</v>
      </c>
      <c r="H86" t="s">
        <v>995</v>
      </c>
      <c r="I86" t="s">
        <v>1114</v>
      </c>
      <c r="J86" t="s">
        <v>1097</v>
      </c>
      <c r="K86">
        <v>5</v>
      </c>
      <c r="L86" t="s">
        <v>1099</v>
      </c>
      <c r="M86" s="7">
        <f ca="1">(TODAY()-All_Staffs[[#This Row],[Date Joined]])/365</f>
        <v>0.63013698630136983</v>
      </c>
      <c r="N86" s="10">
        <f ca="1">IF(All_Staffs[Tenure]&gt;=3, 3%,2%)</f>
        <v>0.02</v>
      </c>
      <c r="O86" s="5">
        <f ca="1">All_Staffs[[#This Row],[Salary]]*All_Staffs[[#This Row],[Annual Bonus]]</f>
        <v>1987.0800000000002</v>
      </c>
    </row>
    <row r="87" spans="1:15" x14ac:dyDescent="0.25">
      <c r="A87" t="s">
        <v>145</v>
      </c>
      <c r="B87" t="s">
        <v>15</v>
      </c>
      <c r="C87" t="s">
        <v>21</v>
      </c>
      <c r="D87">
        <v>27</v>
      </c>
      <c r="E87" s="6">
        <v>44506</v>
      </c>
      <c r="F87" s="5">
        <v>109389</v>
      </c>
      <c r="G87" t="s">
        <v>16</v>
      </c>
      <c r="H87" t="s">
        <v>995</v>
      </c>
      <c r="I87" t="s">
        <v>1111</v>
      </c>
      <c r="J87" t="s">
        <v>1105</v>
      </c>
      <c r="K87">
        <v>11</v>
      </c>
      <c r="L87" t="s">
        <v>1107</v>
      </c>
      <c r="M87" s="7">
        <f ca="1">(TODAY()-All_Staffs[[#This Row],[Date Joined]])/365</f>
        <v>3.1424657534246574</v>
      </c>
      <c r="N87" s="10">
        <f ca="1">IF(All_Staffs[Tenure]&gt;=3, 3%,2%)</f>
        <v>0.03</v>
      </c>
      <c r="O87" s="5">
        <f ca="1">All_Staffs[[#This Row],[Salary]]*All_Staffs[[#This Row],[Annual Bonus]]</f>
        <v>3281.67</v>
      </c>
    </row>
    <row r="88" spans="1:15" x14ac:dyDescent="0.25">
      <c r="A88" t="s">
        <v>955</v>
      </c>
      <c r="B88" t="s">
        <v>15</v>
      </c>
      <c r="C88" t="s">
        <v>21</v>
      </c>
      <c r="D88">
        <v>29</v>
      </c>
      <c r="E88" s="6">
        <v>45444</v>
      </c>
      <c r="F88" s="5">
        <v>93773</v>
      </c>
      <c r="G88" t="s">
        <v>16</v>
      </c>
      <c r="H88" t="s">
        <v>995</v>
      </c>
      <c r="I88" t="s">
        <v>1114</v>
      </c>
      <c r="J88" t="s">
        <v>1097</v>
      </c>
      <c r="K88">
        <v>6</v>
      </c>
      <c r="L88" t="s">
        <v>1100</v>
      </c>
      <c r="M88" s="7">
        <f ca="1">(TODAY()-All_Staffs[[#This Row],[Date Joined]])/365</f>
        <v>0.57260273972602738</v>
      </c>
      <c r="N88" s="10">
        <f ca="1">IF(All_Staffs[Tenure]&gt;=3, 3%,2%)</f>
        <v>0.02</v>
      </c>
      <c r="O88" s="5">
        <f ca="1">All_Staffs[[#This Row],[Salary]]*All_Staffs[[#This Row],[Annual Bonus]]</f>
        <v>1875.46</v>
      </c>
    </row>
    <row r="89" spans="1:15" x14ac:dyDescent="0.25">
      <c r="A89" t="s">
        <v>716</v>
      </c>
      <c r="B89" t="s">
        <v>15</v>
      </c>
      <c r="C89" t="s">
        <v>56</v>
      </c>
      <c r="D89">
        <v>43</v>
      </c>
      <c r="E89" s="6">
        <v>45003</v>
      </c>
      <c r="F89" s="5">
        <v>96293</v>
      </c>
      <c r="G89" t="s">
        <v>16</v>
      </c>
      <c r="H89" t="s">
        <v>995</v>
      </c>
      <c r="I89" t="s">
        <v>1113</v>
      </c>
      <c r="J89" t="s">
        <v>1093</v>
      </c>
      <c r="K89">
        <v>3</v>
      </c>
      <c r="L89" t="s">
        <v>1096</v>
      </c>
      <c r="M89" s="7">
        <f ca="1">(TODAY()-All_Staffs[[#This Row],[Date Joined]])/365</f>
        <v>1.7808219178082192</v>
      </c>
      <c r="N89" s="10">
        <f ca="1">IF(All_Staffs[Tenure]&gt;=3, 3%,2%)</f>
        <v>0.02</v>
      </c>
      <c r="O89" s="5">
        <f ca="1">All_Staffs[[#This Row],[Salary]]*All_Staffs[[#This Row],[Annual Bonus]]</f>
        <v>1925.8600000000001</v>
      </c>
    </row>
    <row r="90" spans="1:15" x14ac:dyDescent="0.25">
      <c r="A90" t="s">
        <v>718</v>
      </c>
      <c r="B90" t="s">
        <v>15</v>
      </c>
      <c r="C90" t="s">
        <v>56</v>
      </c>
      <c r="D90">
        <v>43</v>
      </c>
      <c r="E90" s="6">
        <v>43158</v>
      </c>
      <c r="F90" s="5">
        <v>78674</v>
      </c>
      <c r="G90" t="s">
        <v>16</v>
      </c>
      <c r="H90" t="s">
        <v>995</v>
      </c>
      <c r="I90" t="s">
        <v>1092</v>
      </c>
      <c r="J90" t="s">
        <v>1093</v>
      </c>
      <c r="K90">
        <v>2</v>
      </c>
      <c r="L90" t="s">
        <v>1095</v>
      </c>
      <c r="M90" s="7">
        <f ca="1">(TODAY()-All_Staffs[[#This Row],[Date Joined]])/365</f>
        <v>6.8356164383561646</v>
      </c>
      <c r="N90" s="10">
        <f ca="1">IF(All_Staffs[Tenure]&gt;=3, 3%,2%)</f>
        <v>0.03</v>
      </c>
      <c r="O90" s="5">
        <f ca="1">All_Staffs[[#This Row],[Salary]]*All_Staffs[[#This Row],[Annual Bonus]]</f>
        <v>2360.2199999999998</v>
      </c>
    </row>
    <row r="91" spans="1:15" x14ac:dyDescent="0.25">
      <c r="A91" t="s">
        <v>753</v>
      </c>
      <c r="B91" t="s">
        <v>15</v>
      </c>
      <c r="C91" t="s">
        <v>56</v>
      </c>
      <c r="D91">
        <v>33</v>
      </c>
      <c r="E91" s="6">
        <v>43642</v>
      </c>
      <c r="F91" s="5">
        <v>78976</v>
      </c>
      <c r="G91" t="s">
        <v>16</v>
      </c>
      <c r="H91" t="s">
        <v>995</v>
      </c>
      <c r="I91" t="s">
        <v>1109</v>
      </c>
      <c r="J91" t="s">
        <v>1097</v>
      </c>
      <c r="K91">
        <v>6</v>
      </c>
      <c r="L91" t="s">
        <v>1100</v>
      </c>
      <c r="M91" s="7">
        <f ca="1">(TODAY()-All_Staffs[[#This Row],[Date Joined]])/365</f>
        <v>5.5095890410958903</v>
      </c>
      <c r="N91" s="10">
        <f ca="1">IF(All_Staffs[Tenure]&gt;=3, 3%,2%)</f>
        <v>0.03</v>
      </c>
      <c r="O91" s="5">
        <f ca="1">All_Staffs[[#This Row],[Salary]]*All_Staffs[[#This Row],[Annual Bonus]]</f>
        <v>2369.2799999999997</v>
      </c>
    </row>
    <row r="92" spans="1:15" x14ac:dyDescent="0.25">
      <c r="A92" t="s">
        <v>996</v>
      </c>
      <c r="B92" t="s">
        <v>15</v>
      </c>
      <c r="C92" t="s">
        <v>56</v>
      </c>
      <c r="D92">
        <v>28</v>
      </c>
      <c r="E92" s="6">
        <v>44313</v>
      </c>
      <c r="F92" s="5">
        <v>99813</v>
      </c>
      <c r="G92" t="s">
        <v>16</v>
      </c>
      <c r="H92" t="s">
        <v>995</v>
      </c>
      <c r="I92" t="s">
        <v>1111</v>
      </c>
      <c r="J92" t="s">
        <v>1097</v>
      </c>
      <c r="K92">
        <v>4</v>
      </c>
      <c r="L92" t="s">
        <v>1098</v>
      </c>
      <c r="M92" s="7">
        <f ca="1">(TODAY()-All_Staffs[[#This Row],[Date Joined]])/365</f>
        <v>3.6712328767123288</v>
      </c>
      <c r="N92" s="10">
        <f ca="1">IF(All_Staffs[Tenure]&gt;=3, 3%,2%)</f>
        <v>0.03</v>
      </c>
      <c r="O92" s="5">
        <f ca="1">All_Staffs[[#This Row],[Salary]]*All_Staffs[[#This Row],[Annual Bonus]]</f>
        <v>2994.39</v>
      </c>
    </row>
    <row r="93" spans="1:15" x14ac:dyDescent="0.25">
      <c r="A93" t="s">
        <v>951</v>
      </c>
      <c r="B93" t="s">
        <v>15</v>
      </c>
      <c r="C93" t="s">
        <v>56</v>
      </c>
      <c r="D93">
        <v>35</v>
      </c>
      <c r="E93" s="6">
        <v>45222</v>
      </c>
      <c r="F93" s="5">
        <v>101014</v>
      </c>
      <c r="G93" t="s">
        <v>16</v>
      </c>
      <c r="H93" t="s">
        <v>995</v>
      </c>
      <c r="I93" t="s">
        <v>1113</v>
      </c>
      <c r="J93" t="s">
        <v>1105</v>
      </c>
      <c r="K93">
        <v>10</v>
      </c>
      <c r="L93" t="s">
        <v>1106</v>
      </c>
      <c r="M93" s="7">
        <f ca="1">(TODAY()-All_Staffs[[#This Row],[Date Joined]])/365</f>
        <v>1.1808219178082191</v>
      </c>
      <c r="N93" s="10">
        <f ca="1">IF(All_Staffs[Tenure]&gt;=3, 3%,2%)</f>
        <v>0.02</v>
      </c>
      <c r="O93" s="5">
        <f ca="1">All_Staffs[[#This Row],[Salary]]*All_Staffs[[#This Row],[Annual Bonus]]</f>
        <v>2020.28</v>
      </c>
    </row>
    <row r="94" spans="1:15" x14ac:dyDescent="0.25">
      <c r="A94" t="s">
        <v>997</v>
      </c>
      <c r="B94" t="s">
        <v>15</v>
      </c>
      <c r="C94" t="s">
        <v>56</v>
      </c>
      <c r="D94">
        <v>32</v>
      </c>
      <c r="E94" s="6">
        <v>43592</v>
      </c>
      <c r="F94" s="5">
        <v>98208</v>
      </c>
      <c r="G94" t="s">
        <v>16</v>
      </c>
      <c r="H94" t="s">
        <v>995</v>
      </c>
      <c r="I94" t="s">
        <v>1109</v>
      </c>
      <c r="J94" t="s">
        <v>1097</v>
      </c>
      <c r="K94">
        <v>5</v>
      </c>
      <c r="L94" t="s">
        <v>1099</v>
      </c>
      <c r="M94" s="7">
        <f ca="1">(TODAY()-All_Staffs[[#This Row],[Date Joined]])/365</f>
        <v>5.646575342465753</v>
      </c>
      <c r="N94" s="10">
        <f ca="1">IF(All_Staffs[Tenure]&gt;=3, 3%,2%)</f>
        <v>0.03</v>
      </c>
      <c r="O94" s="5">
        <f ca="1">All_Staffs[[#This Row],[Salary]]*All_Staffs[[#This Row],[Annual Bonus]]</f>
        <v>2946.24</v>
      </c>
    </row>
    <row r="95" spans="1:15" x14ac:dyDescent="0.25">
      <c r="A95" t="s">
        <v>389</v>
      </c>
      <c r="B95" t="s">
        <v>15</v>
      </c>
      <c r="C95" t="s">
        <v>56</v>
      </c>
      <c r="D95">
        <v>37</v>
      </c>
      <c r="E95" s="6">
        <v>43354</v>
      </c>
      <c r="F95" s="5">
        <v>103822</v>
      </c>
      <c r="G95" t="s">
        <v>16</v>
      </c>
      <c r="H95" t="s">
        <v>995</v>
      </c>
      <c r="I95" t="s">
        <v>1092</v>
      </c>
      <c r="J95" t="s">
        <v>1101</v>
      </c>
      <c r="K95">
        <v>9</v>
      </c>
      <c r="L95" t="s">
        <v>1104</v>
      </c>
      <c r="M95" s="7">
        <f ca="1">(TODAY()-All_Staffs[[#This Row],[Date Joined]])/365</f>
        <v>6.2986301369863016</v>
      </c>
      <c r="N95" s="10">
        <f ca="1">IF(All_Staffs[Tenure]&gt;=3, 3%,2%)</f>
        <v>0.03</v>
      </c>
      <c r="O95" s="5">
        <f ca="1">All_Staffs[[#This Row],[Salary]]*All_Staffs[[#This Row],[Annual Bonus]]</f>
        <v>3114.66</v>
      </c>
    </row>
    <row r="96" spans="1:15" x14ac:dyDescent="0.25">
      <c r="A96" t="s">
        <v>343</v>
      </c>
      <c r="B96" t="s">
        <v>15</v>
      </c>
      <c r="C96" t="s">
        <v>56</v>
      </c>
      <c r="D96">
        <v>29</v>
      </c>
      <c r="E96" s="6">
        <v>45497</v>
      </c>
      <c r="F96" s="5">
        <v>83763</v>
      </c>
      <c r="G96" t="s">
        <v>16</v>
      </c>
      <c r="H96" t="s">
        <v>995</v>
      </c>
      <c r="I96" t="s">
        <v>1114</v>
      </c>
      <c r="J96" t="s">
        <v>1101</v>
      </c>
      <c r="K96">
        <v>7</v>
      </c>
      <c r="L96" t="s">
        <v>1102</v>
      </c>
      <c r="M96" s="7">
        <f ca="1">(TODAY()-All_Staffs[[#This Row],[Date Joined]])/365</f>
        <v>0.42739726027397262</v>
      </c>
      <c r="N96" s="10">
        <f ca="1">IF(All_Staffs[Tenure]&gt;=3, 3%,2%)</f>
        <v>0.02</v>
      </c>
      <c r="O96" s="5">
        <f ca="1">All_Staffs[[#This Row],[Salary]]*All_Staffs[[#This Row],[Annual Bonus]]</f>
        <v>1675.26</v>
      </c>
    </row>
    <row r="97" spans="1:15" x14ac:dyDescent="0.25">
      <c r="A97" t="s">
        <v>169</v>
      </c>
      <c r="B97" t="s">
        <v>15</v>
      </c>
      <c r="C97" t="s">
        <v>56</v>
      </c>
      <c r="D97">
        <v>21</v>
      </c>
      <c r="E97" s="6">
        <v>44180</v>
      </c>
      <c r="F97" s="5">
        <v>104730</v>
      </c>
      <c r="G97" t="s">
        <v>16</v>
      </c>
      <c r="H97" t="s">
        <v>995</v>
      </c>
      <c r="I97" t="s">
        <v>1110</v>
      </c>
      <c r="J97" t="s">
        <v>1105</v>
      </c>
      <c r="K97">
        <v>12</v>
      </c>
      <c r="L97" t="s">
        <v>1108</v>
      </c>
      <c r="M97" s="7">
        <f ca="1">(TODAY()-All_Staffs[[#This Row],[Date Joined]])/365</f>
        <v>4.0356164383561648</v>
      </c>
      <c r="N97" s="10">
        <f ca="1">IF(All_Staffs[Tenure]&gt;=3, 3%,2%)</f>
        <v>0.03</v>
      </c>
      <c r="O97" s="5">
        <f ca="1">All_Staffs[[#This Row],[Salary]]*All_Staffs[[#This Row],[Annual Bonus]]</f>
        <v>3141.9</v>
      </c>
    </row>
    <row r="98" spans="1:15" x14ac:dyDescent="0.25">
      <c r="A98" t="s">
        <v>823</v>
      </c>
      <c r="B98" t="s">
        <v>15</v>
      </c>
      <c r="C98" t="s">
        <v>56</v>
      </c>
      <c r="D98">
        <v>38</v>
      </c>
      <c r="E98" s="6">
        <v>43762</v>
      </c>
      <c r="F98" s="5">
        <v>94817</v>
      </c>
      <c r="G98" t="s">
        <v>16</v>
      </c>
      <c r="H98" t="s">
        <v>995</v>
      </c>
      <c r="I98" t="s">
        <v>1109</v>
      </c>
      <c r="J98" t="s">
        <v>1105</v>
      </c>
      <c r="K98">
        <v>10</v>
      </c>
      <c r="L98" t="s">
        <v>1106</v>
      </c>
      <c r="M98" s="7">
        <f ca="1">(TODAY()-All_Staffs[[#This Row],[Date Joined]])/365</f>
        <v>5.1808219178082195</v>
      </c>
      <c r="N98" s="10">
        <f ca="1">IF(All_Staffs[Tenure]&gt;=3, 3%,2%)</f>
        <v>0.03</v>
      </c>
      <c r="O98" s="5">
        <f ca="1">All_Staffs[[#This Row],[Salary]]*All_Staffs[[#This Row],[Annual Bonus]]</f>
        <v>2844.5099999999998</v>
      </c>
    </row>
    <row r="99" spans="1:15" x14ac:dyDescent="0.25">
      <c r="A99" t="s">
        <v>721</v>
      </c>
      <c r="B99" t="s">
        <v>15</v>
      </c>
      <c r="C99" t="s">
        <v>9</v>
      </c>
      <c r="D99">
        <v>45</v>
      </c>
      <c r="E99" s="6">
        <v>44283</v>
      </c>
      <c r="F99" s="5">
        <v>101034</v>
      </c>
      <c r="G99" t="s">
        <v>16</v>
      </c>
      <c r="H99" t="s">
        <v>995</v>
      </c>
      <c r="I99" t="s">
        <v>1111</v>
      </c>
      <c r="J99" t="s">
        <v>1093</v>
      </c>
      <c r="K99">
        <v>3</v>
      </c>
      <c r="L99" t="s">
        <v>1096</v>
      </c>
      <c r="M99" s="7">
        <f ca="1">(TODAY()-All_Staffs[[#This Row],[Date Joined]])/365</f>
        <v>3.7534246575342465</v>
      </c>
      <c r="N99" s="10">
        <f ca="1">IF(All_Staffs[Tenure]&gt;=3, 3%,2%)</f>
        <v>0.03</v>
      </c>
      <c r="O99" s="5">
        <f ca="1">All_Staffs[[#This Row],[Salary]]*All_Staffs[[#This Row],[Annual Bonus]]</f>
        <v>3031.02</v>
      </c>
    </row>
    <row r="100" spans="1:15" x14ac:dyDescent="0.25">
      <c r="A100" t="s">
        <v>139</v>
      </c>
      <c r="B100" t="s">
        <v>15</v>
      </c>
      <c r="C100" t="s">
        <v>9</v>
      </c>
      <c r="D100">
        <v>21</v>
      </c>
      <c r="E100" s="6">
        <v>44042</v>
      </c>
      <c r="F100" s="5">
        <v>94534</v>
      </c>
      <c r="G100" t="s">
        <v>16</v>
      </c>
      <c r="H100" t="s">
        <v>995</v>
      </c>
      <c r="I100" t="s">
        <v>1110</v>
      </c>
      <c r="J100" t="s">
        <v>1101</v>
      </c>
      <c r="K100">
        <v>7</v>
      </c>
      <c r="L100" t="s">
        <v>1102</v>
      </c>
      <c r="M100" s="7">
        <f ca="1">(TODAY()-All_Staffs[[#This Row],[Date Joined]])/365</f>
        <v>4.4136986301369863</v>
      </c>
      <c r="N100" s="10">
        <f ca="1">IF(All_Staffs[Tenure]&gt;=3, 3%,2%)</f>
        <v>0.03</v>
      </c>
      <c r="O100" s="5">
        <f ca="1">All_Staffs[[#This Row],[Salary]]*All_Staffs[[#This Row],[Annual Bonus]]</f>
        <v>2836.02</v>
      </c>
    </row>
    <row r="101" spans="1:15" x14ac:dyDescent="0.25">
      <c r="A101" t="s">
        <v>139</v>
      </c>
      <c r="B101" t="s">
        <v>15</v>
      </c>
      <c r="C101" t="s">
        <v>9</v>
      </c>
      <c r="D101">
        <v>22</v>
      </c>
      <c r="E101" s="6">
        <v>44043</v>
      </c>
      <c r="F101" s="5">
        <v>94535</v>
      </c>
      <c r="G101" t="s">
        <v>16</v>
      </c>
      <c r="H101" t="s">
        <v>995</v>
      </c>
      <c r="I101" t="s">
        <v>1110</v>
      </c>
      <c r="J101" t="s">
        <v>1101</v>
      </c>
      <c r="K101">
        <v>7</v>
      </c>
      <c r="L101" t="s">
        <v>1102</v>
      </c>
      <c r="M101" s="7">
        <f ca="1">(TODAY()-All_Staffs[[#This Row],[Date Joined]])/365</f>
        <v>4.4109589041095889</v>
      </c>
      <c r="N101" s="10">
        <f ca="1">IF(All_Staffs[Tenure]&gt;=3, 3%,2%)</f>
        <v>0.03</v>
      </c>
      <c r="O101" s="5">
        <f ca="1">All_Staffs[[#This Row],[Salary]]*All_Staffs[[#This Row],[Annual Bonus]]</f>
        <v>2836.0499999999997</v>
      </c>
    </row>
    <row r="102" spans="1:15" x14ac:dyDescent="0.25">
      <c r="A102" t="s">
        <v>177</v>
      </c>
      <c r="B102" t="s">
        <v>15</v>
      </c>
      <c r="C102" t="s">
        <v>9</v>
      </c>
      <c r="D102">
        <v>34</v>
      </c>
      <c r="E102" s="6">
        <v>44642</v>
      </c>
      <c r="F102" s="5">
        <v>87195</v>
      </c>
      <c r="G102" t="s">
        <v>16</v>
      </c>
      <c r="H102" t="s">
        <v>995</v>
      </c>
      <c r="I102" t="s">
        <v>1112</v>
      </c>
      <c r="J102" t="s">
        <v>1093</v>
      </c>
      <c r="K102">
        <v>3</v>
      </c>
      <c r="L102" t="s">
        <v>1096</v>
      </c>
      <c r="M102" s="7">
        <f ca="1">(TODAY()-All_Staffs[[#This Row],[Date Joined]])/365</f>
        <v>2.7698630136986302</v>
      </c>
      <c r="N102" s="10">
        <f ca="1">IF(All_Staffs[Tenure]&gt;=3, 3%,2%)</f>
        <v>0.02</v>
      </c>
      <c r="O102" s="5">
        <f ca="1">All_Staffs[[#This Row],[Salary]]*All_Staffs[[#This Row],[Annual Bonus]]</f>
        <v>1743.9</v>
      </c>
    </row>
    <row r="103" spans="1:15" x14ac:dyDescent="0.25">
      <c r="A103" t="s">
        <v>177</v>
      </c>
      <c r="B103" t="s">
        <v>15</v>
      </c>
      <c r="C103" t="s">
        <v>9</v>
      </c>
      <c r="D103">
        <v>35</v>
      </c>
      <c r="E103" s="6">
        <v>44643</v>
      </c>
      <c r="F103" s="5">
        <v>87196</v>
      </c>
      <c r="G103" t="s">
        <v>16</v>
      </c>
      <c r="H103" t="s">
        <v>995</v>
      </c>
      <c r="I103" t="s">
        <v>1112</v>
      </c>
      <c r="J103" t="s">
        <v>1093</v>
      </c>
      <c r="K103">
        <v>3</v>
      </c>
      <c r="L103" t="s">
        <v>1096</v>
      </c>
      <c r="M103" s="7">
        <f ca="1">(TODAY()-All_Staffs[[#This Row],[Date Joined]])/365</f>
        <v>2.7671232876712328</v>
      </c>
      <c r="N103" s="10">
        <f ca="1">IF(All_Staffs[Tenure]&gt;=3, 3%,2%)</f>
        <v>0.02</v>
      </c>
      <c r="O103" s="5">
        <f ca="1">All_Staffs[[#This Row],[Salary]]*All_Staffs[[#This Row],[Annual Bonus]]</f>
        <v>1743.92</v>
      </c>
    </row>
    <row r="104" spans="1:15" x14ac:dyDescent="0.25">
      <c r="A104" t="s">
        <v>197</v>
      </c>
      <c r="B104" t="s">
        <v>15</v>
      </c>
      <c r="C104" t="s">
        <v>9</v>
      </c>
      <c r="D104">
        <v>40</v>
      </c>
      <c r="E104" s="6">
        <v>44204</v>
      </c>
      <c r="F104" s="5">
        <v>101926</v>
      </c>
      <c r="G104" t="s">
        <v>16</v>
      </c>
      <c r="H104" t="s">
        <v>995</v>
      </c>
      <c r="I104" t="s">
        <v>1111</v>
      </c>
      <c r="J104" t="s">
        <v>1093</v>
      </c>
      <c r="K104">
        <v>1</v>
      </c>
      <c r="L104" t="s">
        <v>1094</v>
      </c>
      <c r="M104" s="7">
        <f ca="1">(TODAY()-All_Staffs[[#This Row],[Date Joined]])/365</f>
        <v>3.9698630136986299</v>
      </c>
      <c r="N104" s="10">
        <f ca="1">IF(All_Staffs[Tenure]&gt;=3, 3%,2%)</f>
        <v>0.03</v>
      </c>
      <c r="O104" s="5">
        <f ca="1">All_Staffs[[#This Row],[Salary]]*All_Staffs[[#This Row],[Annual Bonus]]</f>
        <v>3057.7799999999997</v>
      </c>
    </row>
    <row r="105" spans="1:15" x14ac:dyDescent="0.25">
      <c r="A105" t="s">
        <v>138</v>
      </c>
      <c r="B105" t="s">
        <v>15</v>
      </c>
      <c r="C105" t="s">
        <v>9</v>
      </c>
      <c r="D105">
        <v>26</v>
      </c>
      <c r="E105" s="6">
        <v>44350</v>
      </c>
      <c r="F105" s="5">
        <v>85639</v>
      </c>
      <c r="G105" t="s">
        <v>16</v>
      </c>
      <c r="H105" t="s">
        <v>995</v>
      </c>
      <c r="I105" t="s">
        <v>1111</v>
      </c>
      <c r="J105" t="s">
        <v>1097</v>
      </c>
      <c r="K105">
        <v>6</v>
      </c>
      <c r="L105" t="s">
        <v>1100</v>
      </c>
      <c r="M105" s="7">
        <f ca="1">(TODAY()-All_Staffs[[#This Row],[Date Joined]])/365</f>
        <v>3.56986301369863</v>
      </c>
      <c r="N105" s="10">
        <f ca="1">IF(All_Staffs[Tenure]&gt;=3, 3%,2%)</f>
        <v>0.03</v>
      </c>
      <c r="O105" s="5">
        <f ca="1">All_Staffs[[#This Row],[Salary]]*All_Staffs[[#This Row],[Annual Bonus]]</f>
        <v>2569.17</v>
      </c>
    </row>
    <row r="106" spans="1:15" x14ac:dyDescent="0.25">
      <c r="A106" t="s">
        <v>412</v>
      </c>
      <c r="B106" t="s">
        <v>15</v>
      </c>
      <c r="C106" t="s">
        <v>9</v>
      </c>
      <c r="D106">
        <v>28</v>
      </c>
      <c r="E106" s="6">
        <v>44041</v>
      </c>
      <c r="F106" s="5">
        <v>101767</v>
      </c>
      <c r="G106" t="s">
        <v>16</v>
      </c>
      <c r="H106" t="s">
        <v>995</v>
      </c>
      <c r="I106" t="s">
        <v>1110</v>
      </c>
      <c r="J106" t="s">
        <v>1101</v>
      </c>
      <c r="K106">
        <v>7</v>
      </c>
      <c r="L106" t="s">
        <v>1102</v>
      </c>
      <c r="M106" s="7">
        <f ca="1">(TODAY()-All_Staffs[[#This Row],[Date Joined]])/365</f>
        <v>4.4164383561643836</v>
      </c>
      <c r="N106" s="10">
        <f ca="1">IF(All_Staffs[Tenure]&gt;=3, 3%,2%)</f>
        <v>0.03</v>
      </c>
      <c r="O106" s="5">
        <f ca="1">All_Staffs[[#This Row],[Salary]]*All_Staffs[[#This Row],[Annual Bonus]]</f>
        <v>3053.0099999999998</v>
      </c>
    </row>
    <row r="107" spans="1:15" x14ac:dyDescent="0.25">
      <c r="A107" t="s">
        <v>318</v>
      </c>
      <c r="B107" t="s">
        <v>15</v>
      </c>
      <c r="C107" t="s">
        <v>9</v>
      </c>
      <c r="D107">
        <v>32</v>
      </c>
      <c r="E107" s="6">
        <v>43102</v>
      </c>
      <c r="F107" s="5">
        <v>96926</v>
      </c>
      <c r="G107" t="s">
        <v>16</v>
      </c>
      <c r="H107" t="s">
        <v>995</v>
      </c>
      <c r="I107" t="s">
        <v>1092</v>
      </c>
      <c r="J107" t="s">
        <v>1093</v>
      </c>
      <c r="K107">
        <v>1</v>
      </c>
      <c r="L107" t="s">
        <v>1094</v>
      </c>
      <c r="M107" s="7">
        <f ca="1">(TODAY()-All_Staffs[[#This Row],[Date Joined]])/365</f>
        <v>6.9890410958904106</v>
      </c>
      <c r="N107" s="10">
        <f ca="1">IF(All_Staffs[Tenure]&gt;=3, 3%,2%)</f>
        <v>0.03</v>
      </c>
      <c r="O107" s="5">
        <f ca="1">All_Staffs[[#This Row],[Salary]]*All_Staffs[[#This Row],[Annual Bonus]]</f>
        <v>2907.7799999999997</v>
      </c>
    </row>
    <row r="108" spans="1:15" x14ac:dyDescent="0.25">
      <c r="A108" t="s">
        <v>318</v>
      </c>
      <c r="B108" t="s">
        <v>15</v>
      </c>
      <c r="C108" t="s">
        <v>9</v>
      </c>
      <c r="D108">
        <v>33</v>
      </c>
      <c r="E108" s="6">
        <v>43467</v>
      </c>
      <c r="F108" s="5">
        <v>96927</v>
      </c>
      <c r="G108" t="s">
        <v>16</v>
      </c>
      <c r="H108" t="s">
        <v>995</v>
      </c>
      <c r="I108" t="s">
        <v>1109</v>
      </c>
      <c r="J108" t="s">
        <v>1093</v>
      </c>
      <c r="K108">
        <v>1</v>
      </c>
      <c r="L108" t="s">
        <v>1094</v>
      </c>
      <c r="M108" s="7">
        <f ca="1">(TODAY()-All_Staffs[[#This Row],[Date Joined]])/365</f>
        <v>5.9890410958904106</v>
      </c>
      <c r="N108" s="10">
        <f ca="1">IF(All_Staffs[Tenure]&gt;=3, 3%,2%)</f>
        <v>0.03</v>
      </c>
      <c r="O108" s="5">
        <f ca="1">All_Staffs[[#This Row],[Salary]]*All_Staffs[[#This Row],[Annual Bonus]]</f>
        <v>2907.81</v>
      </c>
    </row>
    <row r="109" spans="1:15" x14ac:dyDescent="0.25">
      <c r="A109" t="s">
        <v>391</v>
      </c>
      <c r="B109" t="s">
        <v>15</v>
      </c>
      <c r="C109" t="s">
        <v>9</v>
      </c>
      <c r="D109">
        <v>30</v>
      </c>
      <c r="E109" s="6">
        <v>44124</v>
      </c>
      <c r="F109" s="5">
        <v>92400</v>
      </c>
      <c r="G109" t="s">
        <v>16</v>
      </c>
      <c r="H109" t="s">
        <v>995</v>
      </c>
      <c r="I109" t="s">
        <v>1110</v>
      </c>
      <c r="J109" t="s">
        <v>1105</v>
      </c>
      <c r="K109">
        <v>10</v>
      </c>
      <c r="L109" t="s">
        <v>1106</v>
      </c>
      <c r="M109" s="7">
        <f ca="1">(TODAY()-All_Staffs[[#This Row],[Date Joined]])/365</f>
        <v>4.1890410958904107</v>
      </c>
      <c r="N109" s="10">
        <f ca="1">IF(All_Staffs[Tenure]&gt;=3, 3%,2%)</f>
        <v>0.03</v>
      </c>
      <c r="O109" s="5">
        <f ca="1">All_Staffs[[#This Row],[Salary]]*All_Staffs[[#This Row],[Annual Bonus]]</f>
        <v>2772</v>
      </c>
    </row>
    <row r="110" spans="1:15" x14ac:dyDescent="0.25">
      <c r="A110" t="s">
        <v>137</v>
      </c>
      <c r="B110" t="s">
        <v>15</v>
      </c>
      <c r="C110" t="s">
        <v>9</v>
      </c>
      <c r="D110">
        <v>30</v>
      </c>
      <c r="E110" s="6">
        <v>44640</v>
      </c>
      <c r="F110" s="5">
        <v>99300</v>
      </c>
      <c r="G110" t="s">
        <v>16</v>
      </c>
      <c r="H110" t="s">
        <v>995</v>
      </c>
      <c r="I110" t="s">
        <v>1112</v>
      </c>
      <c r="J110" t="s">
        <v>1093</v>
      </c>
      <c r="K110">
        <v>3</v>
      </c>
      <c r="L110" t="s">
        <v>1096</v>
      </c>
      <c r="M110" s="7">
        <f ca="1">(TODAY()-All_Staffs[[#This Row],[Date Joined]])/365</f>
        <v>2.7753424657534245</v>
      </c>
      <c r="N110" s="10">
        <f ca="1">IF(All_Staffs[Tenure]&gt;=3, 3%,2%)</f>
        <v>0.02</v>
      </c>
      <c r="O110" s="5">
        <f ca="1">All_Staffs[[#This Row],[Salary]]*All_Staffs[[#This Row],[Annual Bonus]]</f>
        <v>1986</v>
      </c>
    </row>
    <row r="111" spans="1:15" x14ac:dyDescent="0.25">
      <c r="A111" t="s">
        <v>130</v>
      </c>
      <c r="B111" t="s">
        <v>15</v>
      </c>
      <c r="C111" t="s">
        <v>9</v>
      </c>
      <c r="D111">
        <v>30</v>
      </c>
      <c r="E111" s="6">
        <v>44607</v>
      </c>
      <c r="F111" s="5">
        <v>100789</v>
      </c>
      <c r="G111" t="s">
        <v>16</v>
      </c>
      <c r="H111" t="s">
        <v>995</v>
      </c>
      <c r="I111" t="s">
        <v>1112</v>
      </c>
      <c r="J111" t="s">
        <v>1093</v>
      </c>
      <c r="K111">
        <v>2</v>
      </c>
      <c r="L111" t="s">
        <v>1095</v>
      </c>
      <c r="M111" s="7">
        <f ca="1">(TODAY()-All_Staffs[[#This Row],[Date Joined]])/365</f>
        <v>2.8657534246575342</v>
      </c>
      <c r="N111" s="10">
        <f ca="1">IF(All_Staffs[Tenure]&gt;=3, 3%,2%)</f>
        <v>0.02</v>
      </c>
      <c r="O111" s="5">
        <f ca="1">All_Staffs[[#This Row],[Salary]]*All_Staffs[[#This Row],[Annual Bonus]]</f>
        <v>2015.78</v>
      </c>
    </row>
    <row r="112" spans="1:15" x14ac:dyDescent="0.25">
      <c r="A112" t="s">
        <v>161</v>
      </c>
      <c r="B112" t="s">
        <v>15</v>
      </c>
      <c r="C112" t="s">
        <v>9</v>
      </c>
      <c r="D112">
        <v>46</v>
      </c>
      <c r="E112" s="6">
        <v>44697</v>
      </c>
      <c r="F112" s="5">
        <v>80493</v>
      </c>
      <c r="G112" t="s">
        <v>16</v>
      </c>
      <c r="H112" t="s">
        <v>995</v>
      </c>
      <c r="I112" t="s">
        <v>1112</v>
      </c>
      <c r="J112" t="s">
        <v>1097</v>
      </c>
      <c r="K112">
        <v>5</v>
      </c>
      <c r="L112" t="s">
        <v>1099</v>
      </c>
      <c r="M112" s="7">
        <f ca="1">(TODAY()-All_Staffs[[#This Row],[Date Joined]])/365</f>
        <v>2.6191780821917807</v>
      </c>
      <c r="N112" s="10">
        <f ca="1">IF(All_Staffs[Tenure]&gt;=3, 3%,2%)</f>
        <v>0.02</v>
      </c>
      <c r="O112" s="5">
        <f ca="1">All_Staffs[[#This Row],[Salary]]*All_Staffs[[#This Row],[Annual Bonus]]</f>
        <v>1609.8600000000001</v>
      </c>
    </row>
    <row r="113" spans="1:15" x14ac:dyDescent="0.25">
      <c r="A113" t="s">
        <v>160</v>
      </c>
      <c r="B113" t="s">
        <v>15</v>
      </c>
      <c r="C113" t="s">
        <v>9</v>
      </c>
      <c r="D113">
        <v>23</v>
      </c>
      <c r="E113" s="6">
        <v>44378</v>
      </c>
      <c r="F113" s="5">
        <v>85883</v>
      </c>
      <c r="G113" t="s">
        <v>16</v>
      </c>
      <c r="H113" t="s">
        <v>995</v>
      </c>
      <c r="I113" t="s">
        <v>1111</v>
      </c>
      <c r="J113" t="s">
        <v>1101</v>
      </c>
      <c r="K113">
        <v>7</v>
      </c>
      <c r="L113" t="s">
        <v>1102</v>
      </c>
      <c r="M113" s="7">
        <f ca="1">(TODAY()-All_Staffs[[#This Row],[Date Joined]])/365</f>
        <v>3.493150684931507</v>
      </c>
      <c r="N113" s="10">
        <f ca="1">IF(All_Staffs[Tenure]&gt;=3, 3%,2%)</f>
        <v>0.03</v>
      </c>
      <c r="O113" s="5">
        <f ca="1">All_Staffs[[#This Row],[Salary]]*All_Staffs[[#This Row],[Annual Bonus]]</f>
        <v>2576.4899999999998</v>
      </c>
    </row>
    <row r="114" spans="1:15" x14ac:dyDescent="0.25">
      <c r="A114" t="s">
        <v>133</v>
      </c>
      <c r="B114" t="s">
        <v>15</v>
      </c>
      <c r="C114" t="s">
        <v>9</v>
      </c>
      <c r="D114">
        <v>33</v>
      </c>
      <c r="E114" s="6">
        <v>44103</v>
      </c>
      <c r="F114" s="5">
        <v>94440</v>
      </c>
      <c r="G114" t="s">
        <v>16</v>
      </c>
      <c r="H114" t="s">
        <v>995</v>
      </c>
      <c r="I114" t="s">
        <v>1110</v>
      </c>
      <c r="J114" t="s">
        <v>1101</v>
      </c>
      <c r="K114">
        <v>9</v>
      </c>
      <c r="L114" t="s">
        <v>1104</v>
      </c>
      <c r="M114" s="7">
        <f ca="1">(TODAY()-All_Staffs[[#This Row],[Date Joined]])/365</f>
        <v>4.2465753424657535</v>
      </c>
      <c r="N114" s="10">
        <f ca="1">IF(All_Staffs[Tenure]&gt;=3, 3%,2%)</f>
        <v>0.03</v>
      </c>
      <c r="O114" s="5">
        <f ca="1">All_Staffs[[#This Row],[Salary]]*All_Staffs[[#This Row],[Annual Bonus]]</f>
        <v>2833.2</v>
      </c>
    </row>
    <row r="115" spans="1:15" x14ac:dyDescent="0.25">
      <c r="A115" t="s">
        <v>142</v>
      </c>
      <c r="B115" t="s">
        <v>15</v>
      </c>
      <c r="C115" t="s">
        <v>9</v>
      </c>
      <c r="D115">
        <v>31</v>
      </c>
      <c r="E115" s="6">
        <v>44663</v>
      </c>
      <c r="F115" s="5">
        <v>106773</v>
      </c>
      <c r="G115" t="s">
        <v>16</v>
      </c>
      <c r="H115" t="s">
        <v>995</v>
      </c>
      <c r="I115" t="s">
        <v>1112</v>
      </c>
      <c r="J115" t="s">
        <v>1097</v>
      </c>
      <c r="K115">
        <v>4</v>
      </c>
      <c r="L115" t="s">
        <v>1098</v>
      </c>
      <c r="M115" s="7">
        <f ca="1">(TODAY()-All_Staffs[[#This Row],[Date Joined]])/365</f>
        <v>2.7123287671232879</v>
      </c>
      <c r="N115" s="10">
        <f ca="1">IF(All_Staffs[Tenure]&gt;=3, 3%,2%)</f>
        <v>0.02</v>
      </c>
      <c r="O115" s="5">
        <f ca="1">All_Staffs[[#This Row],[Salary]]*All_Staffs[[#This Row],[Annual Bonus]]</f>
        <v>2135.46</v>
      </c>
    </row>
    <row r="116" spans="1:15" x14ac:dyDescent="0.25">
      <c r="A116" t="s">
        <v>142</v>
      </c>
      <c r="B116" t="s">
        <v>15</v>
      </c>
      <c r="C116" t="s">
        <v>9</v>
      </c>
      <c r="D116">
        <v>32</v>
      </c>
      <c r="E116" s="6">
        <v>44664</v>
      </c>
      <c r="F116" s="5">
        <v>106774</v>
      </c>
      <c r="G116" t="s">
        <v>16</v>
      </c>
      <c r="H116" t="s">
        <v>995</v>
      </c>
      <c r="I116" t="s">
        <v>1112</v>
      </c>
      <c r="J116" t="s">
        <v>1097</v>
      </c>
      <c r="K116">
        <v>4</v>
      </c>
      <c r="L116" t="s">
        <v>1098</v>
      </c>
      <c r="M116" s="7">
        <f ca="1">(TODAY()-All_Staffs[[#This Row],[Date Joined]])/365</f>
        <v>2.7095890410958905</v>
      </c>
      <c r="N116" s="10">
        <f ca="1">IF(All_Staffs[Tenure]&gt;=3, 3%,2%)</f>
        <v>0.02</v>
      </c>
      <c r="O116" s="5">
        <f ca="1">All_Staffs[[#This Row],[Salary]]*All_Staffs[[#This Row],[Annual Bonus]]</f>
        <v>2135.48</v>
      </c>
    </row>
    <row r="117" spans="1:15" x14ac:dyDescent="0.25">
      <c r="A117" t="s">
        <v>150</v>
      </c>
      <c r="B117" t="s">
        <v>15</v>
      </c>
      <c r="C117" t="s">
        <v>9</v>
      </c>
      <c r="D117">
        <v>26</v>
      </c>
      <c r="E117" s="6">
        <v>44164</v>
      </c>
      <c r="F117" s="5">
        <v>90661</v>
      </c>
      <c r="G117" t="s">
        <v>16</v>
      </c>
      <c r="H117" t="s">
        <v>995</v>
      </c>
      <c r="I117" t="s">
        <v>1110</v>
      </c>
      <c r="J117" t="s">
        <v>1105</v>
      </c>
      <c r="K117">
        <v>11</v>
      </c>
      <c r="L117" t="s">
        <v>1107</v>
      </c>
      <c r="M117" s="7">
        <f ca="1">(TODAY()-All_Staffs[[#This Row],[Date Joined]])/365</f>
        <v>4.0794520547945208</v>
      </c>
      <c r="N117" s="10">
        <f ca="1">IF(All_Staffs[Tenure]&gt;=3, 3%,2%)</f>
        <v>0.03</v>
      </c>
      <c r="O117" s="5">
        <f ca="1">All_Staffs[[#This Row],[Salary]]*All_Staffs[[#This Row],[Annual Bonus]]</f>
        <v>2719.83</v>
      </c>
    </row>
    <row r="118" spans="1:15" x14ac:dyDescent="0.25">
      <c r="A118" t="s">
        <v>148</v>
      </c>
      <c r="B118" t="s">
        <v>15</v>
      </c>
      <c r="C118" t="s">
        <v>9</v>
      </c>
      <c r="D118">
        <v>35</v>
      </c>
      <c r="E118" s="6">
        <v>44666</v>
      </c>
      <c r="F118" s="5">
        <v>78644</v>
      </c>
      <c r="G118" t="s">
        <v>16</v>
      </c>
      <c r="H118" t="s">
        <v>995</v>
      </c>
      <c r="I118" t="s">
        <v>1112</v>
      </c>
      <c r="J118" t="s">
        <v>1097</v>
      </c>
      <c r="K118">
        <v>4</v>
      </c>
      <c r="L118" t="s">
        <v>1098</v>
      </c>
      <c r="M118" s="7">
        <f ca="1">(TODAY()-All_Staffs[[#This Row],[Date Joined]])/365</f>
        <v>2.7041095890410958</v>
      </c>
      <c r="N118" s="10">
        <f ca="1">IF(All_Staffs[Tenure]&gt;=3, 3%,2%)</f>
        <v>0.02</v>
      </c>
      <c r="O118" s="5">
        <f ca="1">All_Staffs[[#This Row],[Salary]]*All_Staffs[[#This Row],[Annual Bonus]]</f>
        <v>1572.88</v>
      </c>
    </row>
    <row r="119" spans="1:15" x14ac:dyDescent="0.25">
      <c r="A119" t="s">
        <v>196</v>
      </c>
      <c r="B119" t="s">
        <v>15</v>
      </c>
      <c r="C119" t="s">
        <v>9</v>
      </c>
      <c r="D119">
        <v>20</v>
      </c>
      <c r="E119" s="6">
        <v>44683</v>
      </c>
      <c r="F119" s="5">
        <v>109577</v>
      </c>
      <c r="G119" t="s">
        <v>16</v>
      </c>
      <c r="H119" t="s">
        <v>995</v>
      </c>
      <c r="I119" t="s">
        <v>1112</v>
      </c>
      <c r="J119" t="s">
        <v>1097</v>
      </c>
      <c r="K119">
        <v>5</v>
      </c>
      <c r="L119" t="s">
        <v>1099</v>
      </c>
      <c r="M119" s="7">
        <f ca="1">(TODAY()-All_Staffs[[#This Row],[Date Joined]])/365</f>
        <v>2.6575342465753424</v>
      </c>
      <c r="N119" s="10">
        <f ca="1">IF(All_Staffs[Tenure]&gt;=3, 3%,2%)</f>
        <v>0.02</v>
      </c>
      <c r="O119" s="5">
        <f ca="1">All_Staffs[[#This Row],[Salary]]*All_Staffs[[#This Row],[Annual Bonus]]</f>
        <v>2191.54</v>
      </c>
    </row>
    <row r="120" spans="1:15" x14ac:dyDescent="0.25">
      <c r="A120" t="s">
        <v>196</v>
      </c>
      <c r="B120" t="s">
        <v>15</v>
      </c>
      <c r="C120" t="s">
        <v>9</v>
      </c>
      <c r="D120">
        <v>21</v>
      </c>
      <c r="E120" s="6">
        <v>44684</v>
      </c>
      <c r="F120" s="5">
        <v>109578</v>
      </c>
      <c r="G120" t="s">
        <v>16</v>
      </c>
      <c r="H120" t="s">
        <v>995</v>
      </c>
      <c r="I120" t="s">
        <v>1112</v>
      </c>
      <c r="J120" t="s">
        <v>1097</v>
      </c>
      <c r="K120">
        <v>5</v>
      </c>
      <c r="L120" t="s">
        <v>1099</v>
      </c>
      <c r="M120" s="7">
        <f ca="1">(TODAY()-All_Staffs[[#This Row],[Date Joined]])/365</f>
        <v>2.6547945205479451</v>
      </c>
      <c r="N120" s="10">
        <f ca="1">IF(All_Staffs[Tenure]&gt;=3, 3%,2%)</f>
        <v>0.02</v>
      </c>
      <c r="O120" s="5">
        <f ca="1">All_Staffs[[#This Row],[Salary]]*All_Staffs[[#This Row],[Annual Bonus]]</f>
        <v>2191.56</v>
      </c>
    </row>
    <row r="121" spans="1:15" x14ac:dyDescent="0.25">
      <c r="A121" t="s">
        <v>192</v>
      </c>
      <c r="B121" t="s">
        <v>15</v>
      </c>
      <c r="C121" t="s">
        <v>9</v>
      </c>
      <c r="D121">
        <v>19</v>
      </c>
      <c r="E121" s="6">
        <v>44218</v>
      </c>
      <c r="F121" s="5">
        <v>96594</v>
      </c>
      <c r="G121" t="s">
        <v>16</v>
      </c>
      <c r="H121" t="s">
        <v>995</v>
      </c>
      <c r="I121" t="s">
        <v>1111</v>
      </c>
      <c r="J121" t="s">
        <v>1093</v>
      </c>
      <c r="K121">
        <v>1</v>
      </c>
      <c r="L121" t="s">
        <v>1094</v>
      </c>
      <c r="M121" s="7">
        <f ca="1">(TODAY()-All_Staffs[[#This Row],[Date Joined]])/365</f>
        <v>3.9315068493150687</v>
      </c>
      <c r="N121" s="10">
        <f ca="1">IF(All_Staffs[Tenure]&gt;=3, 3%,2%)</f>
        <v>0.03</v>
      </c>
      <c r="O121" s="5">
        <f ca="1">All_Staffs[[#This Row],[Salary]]*All_Staffs[[#This Row],[Annual Bonus]]</f>
        <v>2897.8199999999997</v>
      </c>
    </row>
    <row r="122" spans="1:15" x14ac:dyDescent="0.25">
      <c r="A122" t="s">
        <v>167</v>
      </c>
      <c r="B122" t="s">
        <v>15</v>
      </c>
      <c r="C122" t="s">
        <v>19</v>
      </c>
      <c r="D122">
        <v>25</v>
      </c>
      <c r="E122" s="6">
        <v>44322</v>
      </c>
      <c r="F122" s="5">
        <v>86818</v>
      </c>
      <c r="G122" t="s">
        <v>16</v>
      </c>
      <c r="H122" t="s">
        <v>995</v>
      </c>
      <c r="I122" t="s">
        <v>1111</v>
      </c>
      <c r="J122" t="s">
        <v>1097</v>
      </c>
      <c r="K122">
        <v>5</v>
      </c>
      <c r="L122" t="s">
        <v>1099</v>
      </c>
      <c r="M122" s="7">
        <f ca="1">(TODAY()-All_Staffs[[#This Row],[Date Joined]])/365</f>
        <v>3.6465753424657534</v>
      </c>
      <c r="N122" s="10">
        <f ca="1">IF(All_Staffs[Tenure]&gt;=3, 3%,2%)</f>
        <v>0.03</v>
      </c>
      <c r="O122" s="5">
        <f ca="1">All_Staffs[[#This Row],[Salary]]*All_Staffs[[#This Row],[Annual Bonus]]</f>
        <v>2604.54</v>
      </c>
    </row>
    <row r="123" spans="1:15" x14ac:dyDescent="0.25">
      <c r="A123" t="s">
        <v>998</v>
      </c>
      <c r="B123" t="s">
        <v>15</v>
      </c>
      <c r="C123" t="s">
        <v>19</v>
      </c>
      <c r="D123">
        <v>45</v>
      </c>
      <c r="E123" s="6">
        <v>45523</v>
      </c>
      <c r="F123" s="5">
        <v>97205</v>
      </c>
      <c r="G123" t="s">
        <v>16</v>
      </c>
      <c r="H123" t="s">
        <v>995</v>
      </c>
      <c r="I123" t="s">
        <v>1114</v>
      </c>
      <c r="J123" t="s">
        <v>1101</v>
      </c>
      <c r="K123">
        <v>8</v>
      </c>
      <c r="L123" t="s">
        <v>1103</v>
      </c>
      <c r="M123" s="7">
        <f ca="1">(TODAY()-All_Staffs[[#This Row],[Date Joined]])/365</f>
        <v>0.35616438356164382</v>
      </c>
      <c r="N123" s="10">
        <f ca="1">IF(All_Staffs[Tenure]&gt;=3, 3%,2%)</f>
        <v>0.02</v>
      </c>
      <c r="O123" s="5">
        <f ca="1">All_Staffs[[#This Row],[Salary]]*All_Staffs[[#This Row],[Annual Bonus]]</f>
        <v>1944.1000000000001</v>
      </c>
    </row>
    <row r="124" spans="1:15" x14ac:dyDescent="0.25">
      <c r="A124" t="s">
        <v>156</v>
      </c>
      <c r="B124" t="s">
        <v>15</v>
      </c>
      <c r="C124" t="s">
        <v>19</v>
      </c>
      <c r="D124">
        <v>32</v>
      </c>
      <c r="E124" s="6">
        <v>44403</v>
      </c>
      <c r="F124" s="5">
        <v>108428</v>
      </c>
      <c r="G124" t="s">
        <v>16</v>
      </c>
      <c r="H124" t="s">
        <v>995</v>
      </c>
      <c r="I124" t="s">
        <v>1111</v>
      </c>
      <c r="J124" t="s">
        <v>1101</v>
      </c>
      <c r="K124">
        <v>7</v>
      </c>
      <c r="L124" t="s">
        <v>1102</v>
      </c>
      <c r="M124" s="7">
        <f ca="1">(TODAY()-All_Staffs[[#This Row],[Date Joined]])/365</f>
        <v>3.4246575342465753</v>
      </c>
      <c r="N124" s="10">
        <f ca="1">IF(All_Staffs[Tenure]&gt;=3, 3%,2%)</f>
        <v>0.03</v>
      </c>
      <c r="O124" s="5">
        <f ca="1">All_Staffs[[#This Row],[Salary]]*All_Staffs[[#This Row],[Annual Bonus]]</f>
        <v>3252.8399999999997</v>
      </c>
    </row>
    <row r="125" spans="1:15" x14ac:dyDescent="0.25">
      <c r="A125" t="s">
        <v>738</v>
      </c>
      <c r="B125" t="s">
        <v>15</v>
      </c>
      <c r="C125" t="s">
        <v>19</v>
      </c>
      <c r="D125">
        <v>24</v>
      </c>
      <c r="E125" s="6">
        <v>45075</v>
      </c>
      <c r="F125" s="5">
        <v>79010</v>
      </c>
      <c r="G125" t="s">
        <v>16</v>
      </c>
      <c r="H125" t="s">
        <v>995</v>
      </c>
      <c r="I125" t="s">
        <v>1113</v>
      </c>
      <c r="J125" t="s">
        <v>1097</v>
      </c>
      <c r="K125">
        <v>5</v>
      </c>
      <c r="L125" t="s">
        <v>1099</v>
      </c>
      <c r="M125" s="7">
        <f ca="1">(TODAY()-All_Staffs[[#This Row],[Date Joined]])/365</f>
        <v>1.5835616438356164</v>
      </c>
      <c r="N125" s="10">
        <f ca="1">IF(All_Staffs[Tenure]&gt;=3, 3%,2%)</f>
        <v>0.02</v>
      </c>
      <c r="O125" s="5">
        <f ca="1">All_Staffs[[#This Row],[Salary]]*All_Staffs[[#This Row],[Annual Bonus]]</f>
        <v>1580.2</v>
      </c>
    </row>
    <row r="126" spans="1:15" x14ac:dyDescent="0.25">
      <c r="A126" t="s">
        <v>373</v>
      </c>
      <c r="B126" t="s">
        <v>15</v>
      </c>
      <c r="C126" t="s">
        <v>19</v>
      </c>
      <c r="D126">
        <v>38</v>
      </c>
      <c r="E126" s="6">
        <v>44124</v>
      </c>
      <c r="F126" s="5">
        <v>95086</v>
      </c>
      <c r="G126" t="s">
        <v>16</v>
      </c>
      <c r="H126" t="s">
        <v>995</v>
      </c>
      <c r="I126" t="s">
        <v>1110</v>
      </c>
      <c r="J126" t="s">
        <v>1105</v>
      </c>
      <c r="K126">
        <v>10</v>
      </c>
      <c r="L126" t="s">
        <v>1106</v>
      </c>
      <c r="M126" s="7">
        <f ca="1">(TODAY()-All_Staffs[[#This Row],[Date Joined]])/365</f>
        <v>4.1890410958904107</v>
      </c>
      <c r="N126" s="10">
        <f ca="1">IF(All_Staffs[Tenure]&gt;=3, 3%,2%)</f>
        <v>0.03</v>
      </c>
      <c r="O126" s="5">
        <f ca="1">All_Staffs[[#This Row],[Salary]]*All_Staffs[[#This Row],[Annual Bonus]]</f>
        <v>2852.58</v>
      </c>
    </row>
    <row r="127" spans="1:15" x14ac:dyDescent="0.25">
      <c r="A127" t="s">
        <v>351</v>
      </c>
      <c r="B127" t="s">
        <v>15</v>
      </c>
      <c r="C127" t="s">
        <v>19</v>
      </c>
      <c r="D127">
        <v>28</v>
      </c>
      <c r="E127" s="6">
        <v>45347</v>
      </c>
      <c r="F127" s="5">
        <v>80963</v>
      </c>
      <c r="G127" t="s">
        <v>16</v>
      </c>
      <c r="H127" t="s">
        <v>995</v>
      </c>
      <c r="I127" t="s">
        <v>1114</v>
      </c>
      <c r="J127" t="s">
        <v>1093</v>
      </c>
      <c r="K127">
        <v>2</v>
      </c>
      <c r="L127" t="s">
        <v>1095</v>
      </c>
      <c r="M127" s="7">
        <f ca="1">(TODAY()-All_Staffs[[#This Row],[Date Joined]])/365</f>
        <v>0.83835616438356164</v>
      </c>
      <c r="N127" s="10">
        <f ca="1">IF(All_Staffs[Tenure]&gt;=3, 3%,2%)</f>
        <v>0.02</v>
      </c>
      <c r="O127" s="5">
        <f ca="1">All_Staffs[[#This Row],[Salary]]*All_Staffs[[#This Row],[Annual Bonus]]</f>
        <v>1619.26</v>
      </c>
    </row>
    <row r="128" spans="1:15" x14ac:dyDescent="0.25">
      <c r="A128" t="s">
        <v>355</v>
      </c>
      <c r="B128" t="s">
        <v>15</v>
      </c>
      <c r="C128" t="s">
        <v>19</v>
      </c>
      <c r="D128">
        <v>28</v>
      </c>
      <c r="E128" s="6">
        <v>45250</v>
      </c>
      <c r="F128" s="5">
        <v>105622</v>
      </c>
      <c r="G128" t="s">
        <v>16</v>
      </c>
      <c r="H128" t="s">
        <v>995</v>
      </c>
      <c r="I128" t="s">
        <v>1113</v>
      </c>
      <c r="J128" t="s">
        <v>1105</v>
      </c>
      <c r="K128">
        <v>11</v>
      </c>
      <c r="L128" t="s">
        <v>1107</v>
      </c>
      <c r="M128" s="7">
        <f ca="1">(TODAY()-All_Staffs[[#This Row],[Date Joined]])/365</f>
        <v>1.1041095890410959</v>
      </c>
      <c r="N128" s="10">
        <f ca="1">IF(All_Staffs[Tenure]&gt;=3, 3%,2%)</f>
        <v>0.02</v>
      </c>
      <c r="O128" s="5">
        <f ca="1">All_Staffs[[#This Row],[Salary]]*All_Staffs[[#This Row],[Annual Bonus]]</f>
        <v>2112.44</v>
      </c>
    </row>
    <row r="129" spans="1:15" x14ac:dyDescent="0.25">
      <c r="A129" t="s">
        <v>312</v>
      </c>
      <c r="B129" t="s">
        <v>15</v>
      </c>
      <c r="C129" t="s">
        <v>19</v>
      </c>
      <c r="D129">
        <v>37</v>
      </c>
      <c r="E129" s="6">
        <v>44803</v>
      </c>
      <c r="F129" s="5">
        <v>97833</v>
      </c>
      <c r="G129" t="s">
        <v>16</v>
      </c>
      <c r="H129" t="s">
        <v>995</v>
      </c>
      <c r="I129" t="s">
        <v>1112</v>
      </c>
      <c r="J129" t="s">
        <v>1101</v>
      </c>
      <c r="K129">
        <v>8</v>
      </c>
      <c r="L129" t="s">
        <v>1103</v>
      </c>
      <c r="M129" s="7">
        <f ca="1">(TODAY()-All_Staffs[[#This Row],[Date Joined]])/365</f>
        <v>2.3287671232876712</v>
      </c>
      <c r="N129" s="10">
        <f ca="1">IF(All_Staffs[Tenure]&gt;=3, 3%,2%)</f>
        <v>0.02</v>
      </c>
      <c r="O129" s="5">
        <f ca="1">All_Staffs[[#This Row],[Salary]]*All_Staffs[[#This Row],[Annual Bonus]]</f>
        <v>1956.66</v>
      </c>
    </row>
    <row r="130" spans="1:15" x14ac:dyDescent="0.25">
      <c r="A130" t="s">
        <v>312</v>
      </c>
      <c r="B130" t="s">
        <v>15</v>
      </c>
      <c r="C130" t="s">
        <v>19</v>
      </c>
      <c r="D130">
        <v>38</v>
      </c>
      <c r="E130" s="6">
        <v>45168</v>
      </c>
      <c r="F130" s="5">
        <v>97834</v>
      </c>
      <c r="G130" t="s">
        <v>16</v>
      </c>
      <c r="H130" t="s">
        <v>995</v>
      </c>
      <c r="I130" t="s">
        <v>1113</v>
      </c>
      <c r="J130" t="s">
        <v>1101</v>
      </c>
      <c r="K130">
        <v>8</v>
      </c>
      <c r="L130" t="s">
        <v>1103</v>
      </c>
      <c r="M130" s="7">
        <f ca="1">(TODAY()-All_Staffs[[#This Row],[Date Joined]])/365</f>
        <v>1.3287671232876712</v>
      </c>
      <c r="N130" s="10">
        <f ca="1">IF(All_Staffs[Tenure]&gt;=3, 3%,2%)</f>
        <v>0.02</v>
      </c>
      <c r="O130" s="5">
        <f ca="1">All_Staffs[[#This Row],[Salary]]*All_Staffs[[#This Row],[Annual Bonus]]</f>
        <v>1956.68</v>
      </c>
    </row>
    <row r="131" spans="1:15" x14ac:dyDescent="0.25">
      <c r="A131" t="s">
        <v>312</v>
      </c>
      <c r="B131" t="s">
        <v>15</v>
      </c>
      <c r="C131" t="s">
        <v>19</v>
      </c>
      <c r="D131">
        <v>39</v>
      </c>
      <c r="E131" s="6">
        <v>45534</v>
      </c>
      <c r="F131" s="5">
        <v>97835</v>
      </c>
      <c r="G131" t="s">
        <v>16</v>
      </c>
      <c r="H131" t="s">
        <v>995</v>
      </c>
      <c r="I131" t="s">
        <v>1114</v>
      </c>
      <c r="J131" t="s">
        <v>1101</v>
      </c>
      <c r="K131">
        <v>8</v>
      </c>
      <c r="L131" t="s">
        <v>1103</v>
      </c>
      <c r="M131" s="7">
        <f ca="1">(TODAY()-All_Staffs[[#This Row],[Date Joined]])/365</f>
        <v>0.32602739726027397</v>
      </c>
      <c r="N131" s="10">
        <f ca="1">IF(All_Staffs[Tenure]&gt;=3, 3%,2%)</f>
        <v>0.02</v>
      </c>
      <c r="O131" s="5">
        <f ca="1">All_Staffs[[#This Row],[Salary]]*All_Staffs[[#This Row],[Annual Bonus]]</f>
        <v>1956.7</v>
      </c>
    </row>
    <row r="132" spans="1:15" x14ac:dyDescent="0.25">
      <c r="A132" t="s">
        <v>232</v>
      </c>
      <c r="B132" t="s">
        <v>15</v>
      </c>
      <c r="C132" t="s">
        <v>19</v>
      </c>
      <c r="D132">
        <v>39</v>
      </c>
      <c r="E132" s="6">
        <v>44428</v>
      </c>
      <c r="F132" s="5">
        <v>91534</v>
      </c>
      <c r="G132" t="s">
        <v>16</v>
      </c>
      <c r="H132" t="s">
        <v>995</v>
      </c>
      <c r="I132" t="s">
        <v>1111</v>
      </c>
      <c r="J132" t="s">
        <v>1101</v>
      </c>
      <c r="K132">
        <v>8</v>
      </c>
      <c r="L132" t="s">
        <v>1103</v>
      </c>
      <c r="M132" s="7">
        <f ca="1">(TODAY()-All_Staffs[[#This Row],[Date Joined]])/365</f>
        <v>3.3561643835616439</v>
      </c>
      <c r="N132" s="10">
        <f ca="1">IF(All_Staffs[Tenure]&gt;=3, 3%,2%)</f>
        <v>0.03</v>
      </c>
      <c r="O132" s="5">
        <f ca="1">All_Staffs[[#This Row],[Salary]]*All_Staffs[[#This Row],[Annual Bonus]]</f>
        <v>2746.02</v>
      </c>
    </row>
    <row r="133" spans="1:15" x14ac:dyDescent="0.25">
      <c r="A133" t="s">
        <v>181</v>
      </c>
      <c r="B133" t="s">
        <v>15</v>
      </c>
      <c r="C133" t="s">
        <v>19</v>
      </c>
      <c r="D133">
        <v>27</v>
      </c>
      <c r="E133" s="6">
        <v>44073</v>
      </c>
      <c r="F133" s="5">
        <v>104498</v>
      </c>
      <c r="G133" t="s">
        <v>16</v>
      </c>
      <c r="H133" t="s">
        <v>995</v>
      </c>
      <c r="I133" t="s">
        <v>1110</v>
      </c>
      <c r="J133" t="s">
        <v>1101</v>
      </c>
      <c r="K133">
        <v>8</v>
      </c>
      <c r="L133" t="s">
        <v>1103</v>
      </c>
      <c r="M133" s="7">
        <f ca="1">(TODAY()-All_Staffs[[#This Row],[Date Joined]])/365</f>
        <v>4.3287671232876717</v>
      </c>
      <c r="N133" s="10">
        <f ca="1">IF(All_Staffs[Tenure]&gt;=3, 3%,2%)</f>
        <v>0.03</v>
      </c>
      <c r="O133" s="5">
        <f ca="1">All_Staffs[[#This Row],[Salary]]*All_Staffs[[#This Row],[Annual Bonus]]</f>
        <v>3134.94</v>
      </c>
    </row>
    <row r="134" spans="1:15" x14ac:dyDescent="0.25">
      <c r="A134" t="s">
        <v>755</v>
      </c>
      <c r="B134" t="s">
        <v>15</v>
      </c>
      <c r="C134" t="s">
        <v>19</v>
      </c>
      <c r="D134">
        <v>41</v>
      </c>
      <c r="E134" s="6">
        <v>45414</v>
      </c>
      <c r="F134" s="5">
        <v>83052</v>
      </c>
      <c r="G134" t="s">
        <v>16</v>
      </c>
      <c r="H134" t="s">
        <v>995</v>
      </c>
      <c r="I134" t="s">
        <v>1114</v>
      </c>
      <c r="J134" t="s">
        <v>1097</v>
      </c>
      <c r="K134">
        <v>5</v>
      </c>
      <c r="L134" t="s">
        <v>1099</v>
      </c>
      <c r="M134" s="7">
        <f ca="1">(TODAY()-All_Staffs[[#This Row],[Date Joined]])/365</f>
        <v>0.65479452054794518</v>
      </c>
      <c r="N134" s="10">
        <f ca="1">IF(All_Staffs[Tenure]&gt;=3, 3%,2%)</f>
        <v>0.02</v>
      </c>
      <c r="O134" s="5">
        <f ca="1">All_Staffs[[#This Row],[Salary]]*All_Staffs[[#This Row],[Annual Bonus]]</f>
        <v>1661.04</v>
      </c>
    </row>
    <row r="135" spans="1:15" x14ac:dyDescent="0.25">
      <c r="A135" t="s">
        <v>191</v>
      </c>
      <c r="B135" t="s">
        <v>15</v>
      </c>
      <c r="C135" t="s">
        <v>19</v>
      </c>
      <c r="D135">
        <v>43</v>
      </c>
      <c r="E135" s="6">
        <v>44558</v>
      </c>
      <c r="F135" s="5">
        <v>102595</v>
      </c>
      <c r="G135" t="s">
        <v>16</v>
      </c>
      <c r="H135" t="s">
        <v>995</v>
      </c>
      <c r="I135" t="s">
        <v>1111</v>
      </c>
      <c r="J135" t="s">
        <v>1105</v>
      </c>
      <c r="K135">
        <v>12</v>
      </c>
      <c r="L135" t="s">
        <v>1108</v>
      </c>
      <c r="M135" s="7">
        <f ca="1">(TODAY()-All_Staffs[[#This Row],[Date Joined]])/365</f>
        <v>3</v>
      </c>
      <c r="N135" s="10">
        <f ca="1">IF(All_Staffs[Tenure]&gt;=3, 3%,2%)</f>
        <v>0.03</v>
      </c>
      <c r="O135" s="5">
        <f ca="1">All_Staffs[[#This Row],[Salary]]*All_Staffs[[#This Row],[Annual Bonus]]</f>
        <v>3077.85</v>
      </c>
    </row>
    <row r="136" spans="1:15" x14ac:dyDescent="0.25">
      <c r="A136" t="s">
        <v>114</v>
      </c>
      <c r="B136" t="s">
        <v>15</v>
      </c>
      <c r="C136" t="s">
        <v>19</v>
      </c>
      <c r="D136">
        <v>33</v>
      </c>
      <c r="E136" s="6">
        <v>44324</v>
      </c>
      <c r="F136" s="5">
        <v>94654</v>
      </c>
      <c r="G136" t="s">
        <v>16</v>
      </c>
      <c r="H136" t="s">
        <v>995</v>
      </c>
      <c r="I136" t="s">
        <v>1111</v>
      </c>
      <c r="J136" t="s">
        <v>1097</v>
      </c>
      <c r="K136">
        <v>5</v>
      </c>
      <c r="L136" t="s">
        <v>1099</v>
      </c>
      <c r="M136" s="7">
        <f ca="1">(TODAY()-All_Staffs[[#This Row],[Date Joined]])/365</f>
        <v>3.6410958904109587</v>
      </c>
      <c r="N136" s="10">
        <f ca="1">IF(All_Staffs[Tenure]&gt;=3, 3%,2%)</f>
        <v>0.03</v>
      </c>
      <c r="O136" s="5">
        <f ca="1">All_Staffs[[#This Row],[Salary]]*All_Staffs[[#This Row],[Annual Bonus]]</f>
        <v>2839.62</v>
      </c>
    </row>
    <row r="137" spans="1:15" x14ac:dyDescent="0.25">
      <c r="A137" t="s">
        <v>114</v>
      </c>
      <c r="B137" t="s">
        <v>15</v>
      </c>
      <c r="C137" t="s">
        <v>19</v>
      </c>
      <c r="D137">
        <v>33</v>
      </c>
      <c r="E137" s="6">
        <v>44324</v>
      </c>
      <c r="F137" s="5">
        <v>98509</v>
      </c>
      <c r="G137" t="s">
        <v>16</v>
      </c>
      <c r="H137" t="s">
        <v>995</v>
      </c>
      <c r="I137" t="s">
        <v>1111</v>
      </c>
      <c r="J137" t="s">
        <v>1097</v>
      </c>
      <c r="K137">
        <v>5</v>
      </c>
      <c r="L137" t="s">
        <v>1099</v>
      </c>
      <c r="M137" s="7">
        <f ca="1">(TODAY()-All_Staffs[[#This Row],[Date Joined]])/365</f>
        <v>3.6410958904109587</v>
      </c>
      <c r="N137" s="10">
        <f ca="1">IF(All_Staffs[Tenure]&gt;=3, 3%,2%)</f>
        <v>0.03</v>
      </c>
      <c r="O137" s="5">
        <f ca="1">All_Staffs[[#This Row],[Salary]]*All_Staffs[[#This Row],[Annual Bonus]]</f>
        <v>2955.27</v>
      </c>
    </row>
    <row r="138" spans="1:15" x14ac:dyDescent="0.25">
      <c r="A138" t="s">
        <v>112</v>
      </c>
      <c r="B138" t="s">
        <v>15</v>
      </c>
      <c r="C138" t="s">
        <v>979</v>
      </c>
      <c r="D138">
        <v>31</v>
      </c>
      <c r="E138" s="6">
        <v>44450</v>
      </c>
      <c r="F138" s="5">
        <v>99040</v>
      </c>
      <c r="G138" t="s">
        <v>16</v>
      </c>
      <c r="H138" t="s">
        <v>995</v>
      </c>
      <c r="I138" t="s">
        <v>1111</v>
      </c>
      <c r="J138" t="s">
        <v>1101</v>
      </c>
      <c r="K138">
        <v>9</v>
      </c>
      <c r="L138" t="s">
        <v>1104</v>
      </c>
      <c r="M138" s="7">
        <f ca="1">(TODAY()-All_Staffs[[#This Row],[Date Joined]])/365</f>
        <v>3.2958904109589042</v>
      </c>
      <c r="N138" s="10">
        <f ca="1">IF(All_Staffs[Tenure]&gt;=3, 3%,2%)</f>
        <v>0.03</v>
      </c>
      <c r="O138" s="5">
        <f ca="1">All_Staffs[[#This Row],[Salary]]*All_Staffs[[#This Row],[Annual Bonus]]</f>
        <v>2971.2</v>
      </c>
    </row>
    <row r="139" spans="1:15" x14ac:dyDescent="0.25">
      <c r="A139" t="s">
        <v>195</v>
      </c>
      <c r="B139" t="s">
        <v>15</v>
      </c>
      <c r="C139" t="s">
        <v>979</v>
      </c>
      <c r="D139">
        <v>24</v>
      </c>
      <c r="E139" s="6">
        <v>44625</v>
      </c>
      <c r="F139" s="5">
        <v>97309</v>
      </c>
      <c r="G139" t="s">
        <v>16</v>
      </c>
      <c r="H139" t="s">
        <v>995</v>
      </c>
      <c r="I139" t="s">
        <v>1112</v>
      </c>
      <c r="J139" t="s">
        <v>1093</v>
      </c>
      <c r="K139">
        <v>3</v>
      </c>
      <c r="L139" t="s">
        <v>1096</v>
      </c>
      <c r="M139" s="7">
        <f ca="1">(TODAY()-All_Staffs[[#This Row],[Date Joined]])/365</f>
        <v>2.8164383561643835</v>
      </c>
      <c r="N139" s="10">
        <f ca="1">IF(All_Staffs[Tenure]&gt;=3, 3%,2%)</f>
        <v>0.02</v>
      </c>
      <c r="O139" s="5">
        <f ca="1">All_Staffs[[#This Row],[Salary]]*All_Staffs[[#This Row],[Annual Bonus]]</f>
        <v>1946.18</v>
      </c>
    </row>
    <row r="140" spans="1:15" x14ac:dyDescent="0.25">
      <c r="A140" t="s">
        <v>999</v>
      </c>
      <c r="B140" t="s">
        <v>15</v>
      </c>
      <c r="C140" t="s">
        <v>979</v>
      </c>
      <c r="D140">
        <v>28</v>
      </c>
      <c r="E140" s="6">
        <v>44937</v>
      </c>
      <c r="F140" s="5">
        <v>79185</v>
      </c>
      <c r="G140" t="s">
        <v>16</v>
      </c>
      <c r="H140" t="s">
        <v>995</v>
      </c>
      <c r="I140" t="s">
        <v>1113</v>
      </c>
      <c r="J140" t="s">
        <v>1093</v>
      </c>
      <c r="K140">
        <v>1</v>
      </c>
      <c r="L140" t="s">
        <v>1094</v>
      </c>
      <c r="M140" s="7">
        <f ca="1">(TODAY()-All_Staffs[[#This Row],[Date Joined]])/365</f>
        <v>1.9616438356164383</v>
      </c>
      <c r="N140" s="10">
        <f ca="1">IF(All_Staffs[Tenure]&gt;=3, 3%,2%)</f>
        <v>0.02</v>
      </c>
      <c r="O140" s="5">
        <f ca="1">All_Staffs[[#This Row],[Salary]]*All_Staffs[[#This Row],[Annual Bonus]]</f>
        <v>1583.7</v>
      </c>
    </row>
    <row r="141" spans="1:15" x14ac:dyDescent="0.25">
      <c r="A141" t="s">
        <v>350</v>
      </c>
      <c r="B141" t="s">
        <v>15</v>
      </c>
      <c r="C141" t="s">
        <v>979</v>
      </c>
      <c r="D141">
        <v>42</v>
      </c>
      <c r="E141" s="6">
        <v>44813</v>
      </c>
      <c r="F141" s="5">
        <v>106030</v>
      </c>
      <c r="G141" t="s">
        <v>16</v>
      </c>
      <c r="H141" t="s">
        <v>995</v>
      </c>
      <c r="I141" t="s">
        <v>1112</v>
      </c>
      <c r="J141" t="s">
        <v>1101</v>
      </c>
      <c r="K141">
        <v>9</v>
      </c>
      <c r="L141" t="s">
        <v>1104</v>
      </c>
      <c r="M141" s="7">
        <f ca="1">(TODAY()-All_Staffs[[#This Row],[Date Joined]])/365</f>
        <v>2.3013698630136985</v>
      </c>
      <c r="N141" s="10">
        <f ca="1">IF(All_Staffs[Tenure]&gt;=3, 3%,2%)</f>
        <v>0.02</v>
      </c>
      <c r="O141" s="5">
        <f ca="1">All_Staffs[[#This Row],[Salary]]*All_Staffs[[#This Row],[Annual Bonus]]</f>
        <v>2120.6</v>
      </c>
    </row>
    <row r="142" spans="1:15" x14ac:dyDescent="0.25">
      <c r="A142" t="s">
        <v>932</v>
      </c>
      <c r="B142" t="s">
        <v>15</v>
      </c>
      <c r="C142" t="s">
        <v>979</v>
      </c>
      <c r="D142">
        <v>33</v>
      </c>
      <c r="E142" s="6">
        <v>45091</v>
      </c>
      <c r="F142" s="5">
        <v>106580</v>
      </c>
      <c r="G142" t="s">
        <v>16</v>
      </c>
      <c r="H142" t="s">
        <v>995</v>
      </c>
      <c r="I142" t="s">
        <v>1113</v>
      </c>
      <c r="J142" t="s">
        <v>1097</v>
      </c>
      <c r="K142">
        <v>6</v>
      </c>
      <c r="L142" t="s">
        <v>1100</v>
      </c>
      <c r="M142" s="7">
        <f ca="1">(TODAY()-All_Staffs[[#This Row],[Date Joined]])/365</f>
        <v>1.5397260273972602</v>
      </c>
      <c r="N142" s="10">
        <f ca="1">IF(All_Staffs[Tenure]&gt;=3, 3%,2%)</f>
        <v>0.02</v>
      </c>
      <c r="O142" s="5">
        <f ca="1">All_Staffs[[#This Row],[Salary]]*All_Staffs[[#This Row],[Annual Bonus]]</f>
        <v>2131.6</v>
      </c>
    </row>
    <row r="143" spans="1:15" x14ac:dyDescent="0.25">
      <c r="A143" t="s">
        <v>1000</v>
      </c>
      <c r="B143" t="s">
        <v>15</v>
      </c>
      <c r="C143" t="s">
        <v>979</v>
      </c>
      <c r="D143">
        <v>28</v>
      </c>
      <c r="E143" s="6">
        <v>43170</v>
      </c>
      <c r="F143" s="5">
        <v>98530</v>
      </c>
      <c r="G143" t="s">
        <v>16</v>
      </c>
      <c r="H143" t="s">
        <v>995</v>
      </c>
      <c r="I143" t="s">
        <v>1092</v>
      </c>
      <c r="J143" t="s">
        <v>1093</v>
      </c>
      <c r="K143">
        <v>3</v>
      </c>
      <c r="L143" t="s">
        <v>1096</v>
      </c>
      <c r="M143" s="7">
        <f ca="1">(TODAY()-All_Staffs[[#This Row],[Date Joined]])/365</f>
        <v>6.8027397260273972</v>
      </c>
      <c r="N143" s="10">
        <f ca="1">IF(All_Staffs[Tenure]&gt;=3, 3%,2%)</f>
        <v>0.03</v>
      </c>
      <c r="O143" s="5">
        <f ca="1">All_Staffs[[#This Row],[Salary]]*All_Staffs[[#This Row],[Annual Bonus]]</f>
        <v>2955.9</v>
      </c>
    </row>
    <row r="144" spans="1:15" x14ac:dyDescent="0.25">
      <c r="A144" t="s">
        <v>369</v>
      </c>
      <c r="B144" t="s">
        <v>15</v>
      </c>
      <c r="C144" t="s">
        <v>979</v>
      </c>
      <c r="D144">
        <v>40</v>
      </c>
      <c r="E144" s="6">
        <v>43725</v>
      </c>
      <c r="F144" s="5">
        <v>91568</v>
      </c>
      <c r="G144" t="s">
        <v>16</v>
      </c>
      <c r="H144" t="s">
        <v>995</v>
      </c>
      <c r="I144" t="s">
        <v>1109</v>
      </c>
      <c r="J144" t="s">
        <v>1101</v>
      </c>
      <c r="K144">
        <v>9</v>
      </c>
      <c r="L144" t="s">
        <v>1104</v>
      </c>
      <c r="M144" s="7">
        <f ca="1">(TODAY()-All_Staffs[[#This Row],[Date Joined]])/365</f>
        <v>5.2821917808219174</v>
      </c>
      <c r="N144" s="10">
        <f ca="1">IF(All_Staffs[Tenure]&gt;=3, 3%,2%)</f>
        <v>0.03</v>
      </c>
      <c r="O144" s="5">
        <f ca="1">All_Staffs[[#This Row],[Salary]]*All_Staffs[[#This Row],[Annual Bonus]]</f>
        <v>2747.04</v>
      </c>
    </row>
    <row r="145" spans="1:15" x14ac:dyDescent="0.25">
      <c r="A145" t="s">
        <v>155</v>
      </c>
      <c r="B145" t="s">
        <v>15</v>
      </c>
      <c r="C145" t="s">
        <v>979</v>
      </c>
      <c r="D145">
        <v>20</v>
      </c>
      <c r="E145" s="6">
        <v>44122</v>
      </c>
      <c r="F145" s="5">
        <v>85709</v>
      </c>
      <c r="G145" t="s">
        <v>16</v>
      </c>
      <c r="H145" t="s">
        <v>995</v>
      </c>
      <c r="I145" t="s">
        <v>1110</v>
      </c>
      <c r="J145" t="s">
        <v>1105</v>
      </c>
      <c r="K145">
        <v>10</v>
      </c>
      <c r="L145" t="s">
        <v>1106</v>
      </c>
      <c r="M145" s="7">
        <f ca="1">(TODAY()-All_Staffs[[#This Row],[Date Joined]])/365</f>
        <v>4.1945205479452055</v>
      </c>
      <c r="N145" s="10">
        <f ca="1">IF(All_Staffs[Tenure]&gt;=3, 3%,2%)</f>
        <v>0.03</v>
      </c>
      <c r="O145" s="5">
        <f ca="1">All_Staffs[[#This Row],[Salary]]*All_Staffs[[#This Row],[Annual Bonus]]</f>
        <v>2571.27</v>
      </c>
    </row>
    <row r="146" spans="1:15" x14ac:dyDescent="0.25">
      <c r="A146" t="s">
        <v>155</v>
      </c>
      <c r="B146" t="s">
        <v>15</v>
      </c>
      <c r="C146" t="s">
        <v>979</v>
      </c>
      <c r="D146">
        <v>21</v>
      </c>
      <c r="E146" s="6">
        <v>44123</v>
      </c>
      <c r="F146" s="5">
        <v>85710</v>
      </c>
      <c r="G146" t="s">
        <v>16</v>
      </c>
      <c r="H146" t="s">
        <v>995</v>
      </c>
      <c r="I146" t="s">
        <v>1110</v>
      </c>
      <c r="J146" t="s">
        <v>1105</v>
      </c>
      <c r="K146">
        <v>10</v>
      </c>
      <c r="L146" t="s">
        <v>1106</v>
      </c>
      <c r="M146" s="7">
        <f ca="1">(TODAY()-All_Staffs[[#This Row],[Date Joined]])/365</f>
        <v>4.1917808219178081</v>
      </c>
      <c r="N146" s="10">
        <f ca="1">IF(All_Staffs[Tenure]&gt;=3, 3%,2%)</f>
        <v>0.03</v>
      </c>
      <c r="O146" s="5">
        <f ca="1">All_Staffs[[#This Row],[Salary]]*All_Staffs[[#This Row],[Annual Bonus]]</f>
        <v>2571.2999999999997</v>
      </c>
    </row>
    <row r="147" spans="1:15" x14ac:dyDescent="0.25">
      <c r="A147" t="s">
        <v>815</v>
      </c>
      <c r="B147" t="s">
        <v>15</v>
      </c>
      <c r="C147" t="s">
        <v>979</v>
      </c>
      <c r="D147">
        <v>37</v>
      </c>
      <c r="E147" s="6">
        <v>45471</v>
      </c>
      <c r="F147" s="5">
        <v>84464</v>
      </c>
      <c r="G147" t="s">
        <v>16</v>
      </c>
      <c r="H147" t="s">
        <v>995</v>
      </c>
      <c r="I147" t="s">
        <v>1114</v>
      </c>
      <c r="J147" t="s">
        <v>1097</v>
      </c>
      <c r="K147">
        <v>6</v>
      </c>
      <c r="L147" t="s">
        <v>1100</v>
      </c>
      <c r="M147" s="7">
        <f ca="1">(TODAY()-All_Staffs[[#This Row],[Date Joined]])/365</f>
        <v>0.49863013698630138</v>
      </c>
      <c r="N147" s="10">
        <f ca="1">IF(All_Staffs[Tenure]&gt;=3, 3%,2%)</f>
        <v>0.02</v>
      </c>
      <c r="O147" s="5">
        <f ca="1">All_Staffs[[#This Row],[Salary]]*All_Staffs[[#This Row],[Annual Bonus]]</f>
        <v>1689.28</v>
      </c>
    </row>
    <row r="148" spans="1:15" x14ac:dyDescent="0.25">
      <c r="A148" t="s">
        <v>754</v>
      </c>
      <c r="B148" t="s">
        <v>15</v>
      </c>
      <c r="C148" t="s">
        <v>979</v>
      </c>
      <c r="D148">
        <v>36</v>
      </c>
      <c r="E148" s="6">
        <v>44316</v>
      </c>
      <c r="F148" s="5">
        <v>86680</v>
      </c>
      <c r="G148" t="s">
        <v>16</v>
      </c>
      <c r="H148" t="s">
        <v>995</v>
      </c>
      <c r="I148" t="s">
        <v>1111</v>
      </c>
      <c r="J148" t="s">
        <v>1097</v>
      </c>
      <c r="K148">
        <v>4</v>
      </c>
      <c r="L148" t="s">
        <v>1098</v>
      </c>
      <c r="M148" s="7">
        <f ca="1">(TODAY()-All_Staffs[[#This Row],[Date Joined]])/365</f>
        <v>3.6630136986301371</v>
      </c>
      <c r="N148" s="10">
        <f ca="1">IF(All_Staffs[Tenure]&gt;=3, 3%,2%)</f>
        <v>0.03</v>
      </c>
      <c r="O148" s="5">
        <f ca="1">All_Staffs[[#This Row],[Salary]]*All_Staffs[[#This Row],[Annual Bonus]]</f>
        <v>2600.4</v>
      </c>
    </row>
    <row r="149" spans="1:15" x14ac:dyDescent="0.25">
      <c r="A149" t="s">
        <v>198</v>
      </c>
      <c r="B149" t="s">
        <v>15</v>
      </c>
      <c r="C149" t="s">
        <v>979</v>
      </c>
      <c r="D149">
        <v>36</v>
      </c>
      <c r="E149" s="6">
        <v>43958</v>
      </c>
      <c r="F149" s="5">
        <v>85066</v>
      </c>
      <c r="G149" t="s">
        <v>16</v>
      </c>
      <c r="H149" t="s">
        <v>995</v>
      </c>
      <c r="I149" t="s">
        <v>1110</v>
      </c>
      <c r="J149" t="s">
        <v>1097</v>
      </c>
      <c r="K149">
        <v>5</v>
      </c>
      <c r="L149" t="s">
        <v>1099</v>
      </c>
      <c r="M149" s="7">
        <f ca="1">(TODAY()-All_Staffs[[#This Row],[Date Joined]])/365</f>
        <v>4.6438356164383565</v>
      </c>
      <c r="N149" s="10">
        <f ca="1">IF(All_Staffs[Tenure]&gt;=3, 3%,2%)</f>
        <v>0.03</v>
      </c>
      <c r="O149" s="5">
        <f ca="1">All_Staffs[[#This Row],[Salary]]*All_Staffs[[#This Row],[Annual Bonus]]</f>
        <v>2551.98</v>
      </c>
    </row>
    <row r="150" spans="1:15" x14ac:dyDescent="0.25">
      <c r="A150" t="s">
        <v>198</v>
      </c>
      <c r="B150" t="s">
        <v>15</v>
      </c>
      <c r="C150" t="s">
        <v>979</v>
      </c>
      <c r="D150">
        <v>37</v>
      </c>
      <c r="E150" s="6">
        <v>43959</v>
      </c>
      <c r="F150" s="5">
        <v>85067</v>
      </c>
      <c r="G150" t="s">
        <v>16</v>
      </c>
      <c r="H150" t="s">
        <v>995</v>
      </c>
      <c r="I150" t="s">
        <v>1110</v>
      </c>
      <c r="J150" t="s">
        <v>1097</v>
      </c>
      <c r="K150">
        <v>5</v>
      </c>
      <c r="L150" t="s">
        <v>1099</v>
      </c>
      <c r="M150" s="7">
        <f ca="1">(TODAY()-All_Staffs[[#This Row],[Date Joined]])/365</f>
        <v>4.6410958904109592</v>
      </c>
      <c r="N150" s="10">
        <f ca="1">IF(All_Staffs[Tenure]&gt;=3, 3%,2%)</f>
        <v>0.03</v>
      </c>
      <c r="O150" s="5">
        <f ca="1">All_Staffs[[#This Row],[Salary]]*All_Staffs[[#This Row],[Annual Bonus]]</f>
        <v>2552.0099999999998</v>
      </c>
    </row>
    <row r="151" spans="1:15" x14ac:dyDescent="0.25">
      <c r="A151" t="s">
        <v>116</v>
      </c>
      <c r="B151" t="s">
        <v>15</v>
      </c>
      <c r="C151" t="s">
        <v>979</v>
      </c>
      <c r="D151">
        <v>20</v>
      </c>
      <c r="E151" s="6">
        <v>44397</v>
      </c>
      <c r="F151" s="5">
        <v>86738</v>
      </c>
      <c r="G151" t="s">
        <v>16</v>
      </c>
      <c r="H151" t="s">
        <v>995</v>
      </c>
      <c r="I151" t="s">
        <v>1111</v>
      </c>
      <c r="J151" t="s">
        <v>1101</v>
      </c>
      <c r="K151">
        <v>7</v>
      </c>
      <c r="L151" t="s">
        <v>1102</v>
      </c>
      <c r="M151" s="7">
        <f ca="1">(TODAY()-All_Staffs[[#This Row],[Date Joined]])/365</f>
        <v>3.441095890410959</v>
      </c>
      <c r="N151" s="10">
        <f ca="1">IF(All_Staffs[Tenure]&gt;=3, 3%,2%)</f>
        <v>0.03</v>
      </c>
      <c r="O151" s="5">
        <f ca="1">All_Staffs[[#This Row],[Salary]]*All_Staffs[[#This Row],[Annual Bonus]]</f>
        <v>2602.14</v>
      </c>
    </row>
    <row r="152" spans="1:15" x14ac:dyDescent="0.25">
      <c r="A152" t="s">
        <v>225</v>
      </c>
      <c r="B152" t="s">
        <v>15</v>
      </c>
      <c r="C152" t="s">
        <v>979</v>
      </c>
      <c r="D152">
        <v>34</v>
      </c>
      <c r="E152" s="6">
        <v>43530</v>
      </c>
      <c r="F152" s="5">
        <v>93771</v>
      </c>
      <c r="G152" t="s">
        <v>16</v>
      </c>
      <c r="H152" t="s">
        <v>995</v>
      </c>
      <c r="I152" t="s">
        <v>1109</v>
      </c>
      <c r="J152" t="s">
        <v>1093</v>
      </c>
      <c r="K152">
        <v>3</v>
      </c>
      <c r="L152" t="s">
        <v>1096</v>
      </c>
      <c r="M152" s="7">
        <f ca="1">(TODAY()-All_Staffs[[#This Row],[Date Joined]])/365</f>
        <v>5.816438356164384</v>
      </c>
      <c r="N152" s="10">
        <f ca="1">IF(All_Staffs[Tenure]&gt;=3, 3%,2%)</f>
        <v>0.03</v>
      </c>
      <c r="O152" s="5">
        <f ca="1">All_Staffs[[#This Row],[Salary]]*All_Staffs[[#This Row],[Annual Bonus]]</f>
        <v>2813.13</v>
      </c>
    </row>
    <row r="153" spans="1:15" x14ac:dyDescent="0.25">
      <c r="A153" t="s">
        <v>189</v>
      </c>
      <c r="B153" t="s">
        <v>15</v>
      </c>
      <c r="C153" t="s">
        <v>979</v>
      </c>
      <c r="D153">
        <v>37</v>
      </c>
      <c r="E153" s="6">
        <v>44640</v>
      </c>
      <c r="F153" s="5">
        <v>81195</v>
      </c>
      <c r="G153" t="s">
        <v>16</v>
      </c>
      <c r="H153" t="s">
        <v>995</v>
      </c>
      <c r="I153" t="s">
        <v>1112</v>
      </c>
      <c r="J153" t="s">
        <v>1093</v>
      </c>
      <c r="K153">
        <v>3</v>
      </c>
      <c r="L153" t="s">
        <v>1096</v>
      </c>
      <c r="M153" s="7">
        <f ca="1">(TODAY()-All_Staffs[[#This Row],[Date Joined]])/365</f>
        <v>2.7753424657534245</v>
      </c>
      <c r="N153" s="10">
        <f ca="1">IF(All_Staffs[Tenure]&gt;=3, 3%,2%)</f>
        <v>0.02</v>
      </c>
      <c r="O153" s="5">
        <f ca="1">All_Staffs[[#This Row],[Salary]]*All_Staffs[[#This Row],[Annual Bonus]]</f>
        <v>1623.9</v>
      </c>
    </row>
    <row r="154" spans="1:15" x14ac:dyDescent="0.25">
      <c r="A154" t="s">
        <v>230</v>
      </c>
      <c r="B154" t="s">
        <v>15</v>
      </c>
      <c r="C154" t="s">
        <v>979</v>
      </c>
      <c r="D154">
        <v>42</v>
      </c>
      <c r="E154" s="6">
        <v>44421</v>
      </c>
      <c r="F154" s="5">
        <v>106398</v>
      </c>
      <c r="G154" t="s">
        <v>16</v>
      </c>
      <c r="H154" t="s">
        <v>995</v>
      </c>
      <c r="I154" t="s">
        <v>1111</v>
      </c>
      <c r="J154" t="s">
        <v>1101</v>
      </c>
      <c r="K154">
        <v>8</v>
      </c>
      <c r="L154" t="s">
        <v>1103</v>
      </c>
      <c r="M154" s="7">
        <f ca="1">(TODAY()-All_Staffs[[#This Row],[Date Joined]])/365</f>
        <v>3.3753424657534246</v>
      </c>
      <c r="N154" s="10">
        <f ca="1">IF(All_Staffs[Tenure]&gt;=3, 3%,2%)</f>
        <v>0.03</v>
      </c>
      <c r="O154" s="5">
        <f ca="1">All_Staffs[[#This Row],[Salary]]*All_Staffs[[#This Row],[Annual Bonus]]</f>
        <v>3191.94</v>
      </c>
    </row>
    <row r="155" spans="1:15" x14ac:dyDescent="0.25">
      <c r="A155" t="s">
        <v>929</v>
      </c>
      <c r="B155" t="s">
        <v>15</v>
      </c>
      <c r="C155" t="s">
        <v>979</v>
      </c>
      <c r="D155">
        <v>26</v>
      </c>
      <c r="E155" s="6">
        <v>43910</v>
      </c>
      <c r="F155" s="5">
        <v>106201</v>
      </c>
      <c r="G155" t="s">
        <v>16</v>
      </c>
      <c r="H155" t="s">
        <v>995</v>
      </c>
      <c r="I155" t="s">
        <v>1110</v>
      </c>
      <c r="J155" t="s">
        <v>1093</v>
      </c>
      <c r="K155">
        <v>3</v>
      </c>
      <c r="L155" t="s">
        <v>1096</v>
      </c>
      <c r="M155" s="7">
        <f ca="1">(TODAY()-All_Staffs[[#This Row],[Date Joined]])/365</f>
        <v>4.7753424657534245</v>
      </c>
      <c r="N155" s="10">
        <f ca="1">IF(All_Staffs[Tenure]&gt;=3, 3%,2%)</f>
        <v>0.03</v>
      </c>
      <c r="O155" s="5">
        <f ca="1">All_Staffs[[#This Row],[Salary]]*All_Staffs[[#This Row],[Annual Bonus]]</f>
        <v>3186.0299999999997</v>
      </c>
    </row>
    <row r="156" spans="1:15" x14ac:dyDescent="0.25">
      <c r="A156" t="s">
        <v>944</v>
      </c>
      <c r="B156" t="s">
        <v>15</v>
      </c>
      <c r="C156" t="s">
        <v>979</v>
      </c>
      <c r="D156">
        <v>37</v>
      </c>
      <c r="E156" s="6">
        <v>43154</v>
      </c>
      <c r="F156" s="5">
        <v>82431</v>
      </c>
      <c r="G156" t="s">
        <v>16</v>
      </c>
      <c r="H156" t="s">
        <v>995</v>
      </c>
      <c r="I156" t="s">
        <v>1092</v>
      </c>
      <c r="J156" t="s">
        <v>1093</v>
      </c>
      <c r="K156">
        <v>2</v>
      </c>
      <c r="L156" t="s">
        <v>1095</v>
      </c>
      <c r="M156" s="7">
        <f ca="1">(TODAY()-All_Staffs[[#This Row],[Date Joined]])/365</f>
        <v>6.8465753424657532</v>
      </c>
      <c r="N156" s="10">
        <f ca="1">IF(All_Staffs[Tenure]&gt;=3, 3%,2%)</f>
        <v>0.03</v>
      </c>
      <c r="O156" s="5">
        <f ca="1">All_Staffs[[#This Row],[Salary]]*All_Staffs[[#This Row],[Annual Bonus]]</f>
        <v>2472.9299999999998</v>
      </c>
    </row>
    <row r="157" spans="1:15" x14ac:dyDescent="0.25">
      <c r="A157" t="s">
        <v>935</v>
      </c>
      <c r="B157" t="s">
        <v>15</v>
      </c>
      <c r="C157" t="s">
        <v>979</v>
      </c>
      <c r="D157">
        <v>35</v>
      </c>
      <c r="E157" s="6">
        <v>43153</v>
      </c>
      <c r="F157" s="5">
        <v>105048</v>
      </c>
      <c r="G157" t="s">
        <v>16</v>
      </c>
      <c r="H157" t="s">
        <v>995</v>
      </c>
      <c r="I157" t="s">
        <v>1092</v>
      </c>
      <c r="J157" t="s">
        <v>1093</v>
      </c>
      <c r="K157">
        <v>2</v>
      </c>
      <c r="L157" t="s">
        <v>1095</v>
      </c>
      <c r="M157" s="7">
        <f ca="1">(TODAY()-All_Staffs[[#This Row],[Date Joined]])/365</f>
        <v>6.8493150684931505</v>
      </c>
      <c r="N157" s="10">
        <f ca="1">IF(All_Staffs[Tenure]&gt;=3, 3%,2%)</f>
        <v>0.03</v>
      </c>
      <c r="O157" s="5">
        <f ca="1">All_Staffs[[#This Row],[Salary]]*All_Staffs[[#This Row],[Annual Bonus]]</f>
        <v>3151.44</v>
      </c>
    </row>
    <row r="158" spans="1:15" x14ac:dyDescent="0.25">
      <c r="A158" t="s">
        <v>256</v>
      </c>
      <c r="B158" t="s">
        <v>15</v>
      </c>
      <c r="C158" t="s">
        <v>979</v>
      </c>
      <c r="D158">
        <v>30</v>
      </c>
      <c r="E158" s="6">
        <v>45450</v>
      </c>
      <c r="F158" s="5">
        <v>98142</v>
      </c>
      <c r="G158" t="s">
        <v>16</v>
      </c>
      <c r="H158" t="s">
        <v>995</v>
      </c>
      <c r="I158" t="s">
        <v>1114</v>
      </c>
      <c r="J158" t="s">
        <v>1097</v>
      </c>
      <c r="K158">
        <v>6</v>
      </c>
      <c r="L158" t="s">
        <v>1100</v>
      </c>
      <c r="M158" s="7">
        <f ca="1">(TODAY()-All_Staffs[[#This Row],[Date Joined]])/365</f>
        <v>0.55616438356164388</v>
      </c>
      <c r="N158" s="10">
        <f ca="1">IF(All_Staffs[Tenure]&gt;=3, 3%,2%)</f>
        <v>0.02</v>
      </c>
      <c r="O158" s="5">
        <f ca="1">All_Staffs[[#This Row],[Salary]]*All_Staffs[[#This Row],[Annual Bonus]]</f>
        <v>1962.8400000000001</v>
      </c>
    </row>
    <row r="159" spans="1:15" x14ac:dyDescent="0.25">
      <c r="A159" t="s">
        <v>256</v>
      </c>
      <c r="B159" t="s">
        <v>15</v>
      </c>
      <c r="C159" t="s">
        <v>979</v>
      </c>
      <c r="D159">
        <v>31</v>
      </c>
      <c r="E159" s="6">
        <v>45664</v>
      </c>
      <c r="F159" s="5">
        <v>98143</v>
      </c>
      <c r="G159" t="s">
        <v>16</v>
      </c>
      <c r="H159" t="s">
        <v>995</v>
      </c>
      <c r="I159" t="s">
        <v>1115</v>
      </c>
      <c r="J159" t="s">
        <v>1093</v>
      </c>
      <c r="K159">
        <v>1</v>
      </c>
      <c r="L159" t="s">
        <v>1094</v>
      </c>
      <c r="M159" s="7">
        <f ca="1">(TODAY()-All_Staffs[[#This Row],[Date Joined]])/365</f>
        <v>-3.0136986301369864E-2</v>
      </c>
      <c r="N159" s="10">
        <f ca="1">IF(All_Staffs[Tenure]&gt;=3, 3%,2%)</f>
        <v>0.02</v>
      </c>
      <c r="O159" s="5">
        <f ca="1">All_Staffs[[#This Row],[Salary]]*All_Staffs[[#This Row],[Annual Bonus]]</f>
        <v>1962.8600000000001</v>
      </c>
    </row>
    <row r="160" spans="1:15" x14ac:dyDescent="0.25">
      <c r="A160" t="s">
        <v>349</v>
      </c>
      <c r="B160" t="s">
        <v>15</v>
      </c>
      <c r="C160" t="s">
        <v>979</v>
      </c>
      <c r="D160">
        <v>29</v>
      </c>
      <c r="E160" s="6">
        <v>45574</v>
      </c>
      <c r="F160" s="5">
        <v>75269</v>
      </c>
      <c r="G160" t="s">
        <v>16</v>
      </c>
      <c r="H160" t="s">
        <v>995</v>
      </c>
      <c r="I160" t="s">
        <v>1114</v>
      </c>
      <c r="J160" t="s">
        <v>1105</v>
      </c>
      <c r="K160">
        <v>10</v>
      </c>
      <c r="L160" t="s">
        <v>1106</v>
      </c>
      <c r="M160" s="7">
        <f ca="1">(TODAY()-All_Staffs[[#This Row],[Date Joined]])/365</f>
        <v>0.21643835616438356</v>
      </c>
      <c r="N160" s="10">
        <f ca="1">IF(All_Staffs[Tenure]&gt;=3, 3%,2%)</f>
        <v>0.02</v>
      </c>
      <c r="O160" s="5">
        <f ca="1">All_Staffs[[#This Row],[Salary]]*All_Staffs[[#This Row],[Annual Bonus]]</f>
        <v>1505.38</v>
      </c>
    </row>
    <row r="161" spans="1:15" x14ac:dyDescent="0.25">
      <c r="A161" t="s">
        <v>173</v>
      </c>
      <c r="B161" t="s">
        <v>15</v>
      </c>
      <c r="C161" t="s">
        <v>979</v>
      </c>
      <c r="D161">
        <v>33</v>
      </c>
      <c r="E161" s="6">
        <v>44448</v>
      </c>
      <c r="F161" s="5">
        <v>98448</v>
      </c>
      <c r="G161" t="s">
        <v>16</v>
      </c>
      <c r="H161" t="s">
        <v>995</v>
      </c>
      <c r="I161" t="s">
        <v>1111</v>
      </c>
      <c r="J161" t="s">
        <v>1101</v>
      </c>
      <c r="K161">
        <v>9</v>
      </c>
      <c r="L161" t="s">
        <v>1104</v>
      </c>
      <c r="M161" s="7">
        <f ca="1">(TODAY()-All_Staffs[[#This Row],[Date Joined]])/365</f>
        <v>3.3013698630136985</v>
      </c>
      <c r="N161" s="10">
        <f ca="1">IF(All_Staffs[Tenure]&gt;=3, 3%,2%)</f>
        <v>0.03</v>
      </c>
      <c r="O161" s="5">
        <f ca="1">All_Staffs[[#This Row],[Salary]]*All_Staffs[[#This Row],[Annual Bonus]]</f>
        <v>2953.44</v>
      </c>
    </row>
    <row r="162" spans="1:15" x14ac:dyDescent="0.25">
      <c r="A162" t="s">
        <v>118</v>
      </c>
      <c r="B162" t="s">
        <v>15</v>
      </c>
      <c r="C162" t="s">
        <v>979</v>
      </c>
      <c r="D162">
        <v>30</v>
      </c>
      <c r="E162" s="6">
        <v>44214</v>
      </c>
      <c r="F162" s="5">
        <v>95667</v>
      </c>
      <c r="G162" t="s">
        <v>16</v>
      </c>
      <c r="H162" t="s">
        <v>995</v>
      </c>
      <c r="I162" t="s">
        <v>1111</v>
      </c>
      <c r="J162" t="s">
        <v>1093</v>
      </c>
      <c r="K162">
        <v>1</v>
      </c>
      <c r="L162" t="s">
        <v>1094</v>
      </c>
      <c r="M162" s="7">
        <f ca="1">(TODAY()-All_Staffs[[#This Row],[Date Joined]])/365</f>
        <v>3.9424657534246577</v>
      </c>
      <c r="N162" s="10">
        <f ca="1">IF(All_Staffs[Tenure]&gt;=3, 3%,2%)</f>
        <v>0.03</v>
      </c>
      <c r="O162" s="5">
        <f ca="1">All_Staffs[[#This Row],[Salary]]*All_Staffs[[#This Row],[Annual Bonus]]</f>
        <v>2870.0099999999998</v>
      </c>
    </row>
    <row r="163" spans="1:15" x14ac:dyDescent="0.25">
      <c r="A163" t="s">
        <v>124</v>
      </c>
      <c r="B163" t="s">
        <v>15</v>
      </c>
      <c r="C163" t="s">
        <v>979</v>
      </c>
      <c r="D163">
        <v>21</v>
      </c>
      <c r="E163" s="6">
        <v>44701</v>
      </c>
      <c r="F163" s="5">
        <v>77770</v>
      </c>
      <c r="G163" t="s">
        <v>16</v>
      </c>
      <c r="H163" t="s">
        <v>995</v>
      </c>
      <c r="I163" t="s">
        <v>1112</v>
      </c>
      <c r="J163" t="s">
        <v>1097</v>
      </c>
      <c r="K163">
        <v>5</v>
      </c>
      <c r="L163" t="s">
        <v>1099</v>
      </c>
      <c r="M163" s="7">
        <f ca="1">(TODAY()-All_Staffs[[#This Row],[Date Joined]])/365</f>
        <v>2.6082191780821917</v>
      </c>
      <c r="N163" s="10">
        <f ca="1">IF(All_Staffs[Tenure]&gt;=3, 3%,2%)</f>
        <v>0.02</v>
      </c>
      <c r="O163" s="5">
        <f ca="1">All_Staffs[[#This Row],[Salary]]*All_Staffs[[#This Row],[Annual Bonus]]</f>
        <v>1555.4</v>
      </c>
    </row>
    <row r="164" spans="1:15" x14ac:dyDescent="0.25">
      <c r="A164" t="s">
        <v>158</v>
      </c>
      <c r="B164" t="s">
        <v>15</v>
      </c>
      <c r="C164" t="s">
        <v>979</v>
      </c>
      <c r="D164">
        <v>30</v>
      </c>
      <c r="E164" s="6">
        <v>44789</v>
      </c>
      <c r="F164" s="5">
        <v>83707</v>
      </c>
      <c r="G164" t="s">
        <v>16</v>
      </c>
      <c r="H164" t="s">
        <v>995</v>
      </c>
      <c r="I164" t="s">
        <v>1112</v>
      </c>
      <c r="J164" t="s">
        <v>1101</v>
      </c>
      <c r="K164">
        <v>8</v>
      </c>
      <c r="L164" t="s">
        <v>1103</v>
      </c>
      <c r="M164" s="7">
        <f ca="1">(TODAY()-All_Staffs[[#This Row],[Date Joined]])/365</f>
        <v>2.3671232876712329</v>
      </c>
      <c r="N164" s="10">
        <f ca="1">IF(All_Staffs[Tenure]&gt;=3, 3%,2%)</f>
        <v>0.02</v>
      </c>
      <c r="O164" s="5">
        <f ca="1">All_Staffs[[#This Row],[Salary]]*All_Staffs[[#This Row],[Annual Bonus]]</f>
        <v>1674.14</v>
      </c>
    </row>
    <row r="165" spans="1:15" x14ac:dyDescent="0.25">
      <c r="A165" t="s">
        <v>158</v>
      </c>
      <c r="B165" t="s">
        <v>15</v>
      </c>
      <c r="C165" t="s">
        <v>979</v>
      </c>
      <c r="D165">
        <v>31</v>
      </c>
      <c r="E165" s="6">
        <v>44790</v>
      </c>
      <c r="F165" s="5">
        <v>83708</v>
      </c>
      <c r="G165" t="s">
        <v>16</v>
      </c>
      <c r="H165" t="s">
        <v>995</v>
      </c>
      <c r="I165" t="s">
        <v>1112</v>
      </c>
      <c r="J165" t="s">
        <v>1101</v>
      </c>
      <c r="K165">
        <v>8</v>
      </c>
      <c r="L165" t="s">
        <v>1103</v>
      </c>
      <c r="M165" s="7">
        <f ca="1">(TODAY()-All_Staffs[[#This Row],[Date Joined]])/365</f>
        <v>2.3643835616438356</v>
      </c>
      <c r="N165" s="10">
        <f ca="1">IF(All_Staffs[Tenure]&gt;=3, 3%,2%)</f>
        <v>0.02</v>
      </c>
      <c r="O165" s="5">
        <f ca="1">All_Staffs[[#This Row],[Salary]]*All_Staffs[[#This Row],[Annual Bonus]]</f>
        <v>1674.16</v>
      </c>
    </row>
    <row r="166" spans="1:15" x14ac:dyDescent="0.25">
      <c r="A166" t="s">
        <v>222</v>
      </c>
      <c r="B166" t="s">
        <v>15</v>
      </c>
      <c r="C166" t="s">
        <v>979</v>
      </c>
      <c r="D166">
        <v>28</v>
      </c>
      <c r="E166" s="6">
        <v>44023</v>
      </c>
      <c r="F166" s="5">
        <v>77316</v>
      </c>
      <c r="G166" t="s">
        <v>16</v>
      </c>
      <c r="H166" t="s">
        <v>995</v>
      </c>
      <c r="I166" t="s">
        <v>1110</v>
      </c>
      <c r="J166" t="s">
        <v>1101</v>
      </c>
      <c r="K166">
        <v>7</v>
      </c>
      <c r="L166" t="s">
        <v>1102</v>
      </c>
      <c r="M166" s="7">
        <f ca="1">(TODAY()-All_Staffs[[#This Row],[Date Joined]])/365</f>
        <v>4.4657534246575343</v>
      </c>
      <c r="N166" s="10">
        <f ca="1">IF(All_Staffs[Tenure]&gt;=3, 3%,2%)</f>
        <v>0.03</v>
      </c>
      <c r="O166" s="5">
        <f ca="1">All_Staffs[[#This Row],[Salary]]*All_Staffs[[#This Row],[Annual Bonus]]</f>
        <v>2319.48</v>
      </c>
    </row>
    <row r="167" spans="1:15" x14ac:dyDescent="0.25">
      <c r="A167" t="s">
        <v>222</v>
      </c>
      <c r="B167" t="s">
        <v>15</v>
      </c>
      <c r="C167" t="s">
        <v>979</v>
      </c>
      <c r="D167">
        <v>29</v>
      </c>
      <c r="E167" s="6">
        <v>44388</v>
      </c>
      <c r="F167" s="5">
        <v>77317</v>
      </c>
      <c r="G167" t="s">
        <v>16</v>
      </c>
      <c r="H167" t="s">
        <v>995</v>
      </c>
      <c r="I167" t="s">
        <v>1111</v>
      </c>
      <c r="J167" t="s">
        <v>1101</v>
      </c>
      <c r="K167">
        <v>7</v>
      </c>
      <c r="L167" t="s">
        <v>1102</v>
      </c>
      <c r="M167" s="7">
        <f ca="1">(TODAY()-All_Staffs[[#This Row],[Date Joined]])/365</f>
        <v>3.4657534246575343</v>
      </c>
      <c r="N167" s="10">
        <f ca="1">IF(All_Staffs[Tenure]&gt;=3, 3%,2%)</f>
        <v>0.03</v>
      </c>
      <c r="O167" s="5">
        <f ca="1">All_Staffs[[#This Row],[Salary]]*All_Staffs[[#This Row],[Annual Bonus]]</f>
        <v>2319.5099999999998</v>
      </c>
    </row>
    <row r="168" spans="1:15" x14ac:dyDescent="0.25">
      <c r="A168" t="s">
        <v>961</v>
      </c>
      <c r="B168" t="s">
        <v>15</v>
      </c>
      <c r="C168" t="s">
        <v>21</v>
      </c>
      <c r="D168">
        <v>29</v>
      </c>
      <c r="E168" s="6">
        <v>43207</v>
      </c>
      <c r="F168" s="5">
        <v>329920</v>
      </c>
      <c r="G168" t="s">
        <v>10</v>
      </c>
      <c r="H168" t="s">
        <v>981</v>
      </c>
      <c r="I168" t="s">
        <v>1092</v>
      </c>
      <c r="J168" t="s">
        <v>1097</v>
      </c>
      <c r="K168">
        <v>4</v>
      </c>
      <c r="L168" t="s">
        <v>1098</v>
      </c>
      <c r="M168" s="7">
        <f ca="1">(TODAY()-All_Staffs[[#This Row],[Date Joined]])/365</f>
        <v>6.7013698630136984</v>
      </c>
      <c r="N168" s="10">
        <f ca="1">IF(All_Staffs[Tenure]&gt;=3, 3%,2%)</f>
        <v>0.03</v>
      </c>
      <c r="O168" s="5">
        <f ca="1">All_Staffs[[#This Row],[Salary]]*All_Staffs[[#This Row],[Annual Bonus]]</f>
        <v>9897.6</v>
      </c>
    </row>
    <row r="169" spans="1:15" x14ac:dyDescent="0.25">
      <c r="A169" t="s">
        <v>758</v>
      </c>
      <c r="B169" t="s">
        <v>15</v>
      </c>
      <c r="C169" t="s">
        <v>21</v>
      </c>
      <c r="D169">
        <v>31</v>
      </c>
      <c r="E169" s="6">
        <v>44154</v>
      </c>
      <c r="F169" s="5">
        <v>370149</v>
      </c>
      <c r="G169" t="s">
        <v>10</v>
      </c>
      <c r="H169" t="s">
        <v>981</v>
      </c>
      <c r="I169" t="s">
        <v>1110</v>
      </c>
      <c r="J169" t="s">
        <v>1105</v>
      </c>
      <c r="K169">
        <v>11</v>
      </c>
      <c r="L169" t="s">
        <v>1107</v>
      </c>
      <c r="M169" s="7">
        <f ca="1">(TODAY()-All_Staffs[[#This Row],[Date Joined]])/365</f>
        <v>4.1068493150684935</v>
      </c>
      <c r="N169" s="10">
        <f ca="1">IF(All_Staffs[Tenure]&gt;=3, 3%,2%)</f>
        <v>0.03</v>
      </c>
      <c r="O169" s="5">
        <f ca="1">All_Staffs[[#This Row],[Salary]]*All_Staffs[[#This Row],[Annual Bonus]]</f>
        <v>11104.47</v>
      </c>
    </row>
    <row r="170" spans="1:15" x14ac:dyDescent="0.25">
      <c r="A170" t="s">
        <v>764</v>
      </c>
      <c r="B170" t="s">
        <v>15</v>
      </c>
      <c r="C170" t="s">
        <v>21</v>
      </c>
      <c r="D170">
        <v>27</v>
      </c>
      <c r="E170" s="6">
        <v>44975</v>
      </c>
      <c r="F170" s="5">
        <v>361410</v>
      </c>
      <c r="G170" t="s">
        <v>10</v>
      </c>
      <c r="H170" t="s">
        <v>981</v>
      </c>
      <c r="I170" t="s">
        <v>1113</v>
      </c>
      <c r="J170" t="s">
        <v>1093</v>
      </c>
      <c r="K170">
        <v>2</v>
      </c>
      <c r="L170" t="s">
        <v>1095</v>
      </c>
      <c r="M170" s="7">
        <f ca="1">(TODAY()-All_Staffs[[#This Row],[Date Joined]])/365</f>
        <v>1.8575342465753424</v>
      </c>
      <c r="N170" s="10">
        <f ca="1">IF(All_Staffs[Tenure]&gt;=3, 3%,2%)</f>
        <v>0.02</v>
      </c>
      <c r="O170" s="5">
        <f ca="1">All_Staffs[[#This Row],[Salary]]*All_Staffs[[#This Row],[Annual Bonus]]</f>
        <v>7228.2</v>
      </c>
    </row>
    <row r="171" spans="1:15" x14ac:dyDescent="0.25">
      <c r="A171" t="s">
        <v>960</v>
      </c>
      <c r="B171" t="s">
        <v>15</v>
      </c>
      <c r="C171" t="s">
        <v>21</v>
      </c>
      <c r="D171">
        <v>33</v>
      </c>
      <c r="E171" s="6">
        <v>43346</v>
      </c>
      <c r="F171" s="5">
        <v>414334</v>
      </c>
      <c r="G171" t="s">
        <v>10</v>
      </c>
      <c r="H171" t="s">
        <v>981</v>
      </c>
      <c r="I171" t="s">
        <v>1092</v>
      </c>
      <c r="J171" t="s">
        <v>1101</v>
      </c>
      <c r="K171">
        <v>9</v>
      </c>
      <c r="L171" t="s">
        <v>1104</v>
      </c>
      <c r="M171" s="7">
        <f ca="1">(TODAY()-All_Staffs[[#This Row],[Date Joined]])/365</f>
        <v>6.3205479452054796</v>
      </c>
      <c r="N171" s="10">
        <f ca="1">IF(All_Staffs[Tenure]&gt;=3, 3%,2%)</f>
        <v>0.03</v>
      </c>
      <c r="O171" s="5">
        <f ca="1">All_Staffs[[#This Row],[Salary]]*All_Staffs[[#This Row],[Annual Bonus]]</f>
        <v>12430.02</v>
      </c>
    </row>
    <row r="172" spans="1:15" x14ac:dyDescent="0.25">
      <c r="A172" t="s">
        <v>757</v>
      </c>
      <c r="B172" t="s">
        <v>15</v>
      </c>
      <c r="C172" t="s">
        <v>21</v>
      </c>
      <c r="D172">
        <v>36</v>
      </c>
      <c r="E172" s="6">
        <v>44256</v>
      </c>
      <c r="F172" s="5">
        <v>378215</v>
      </c>
      <c r="G172" t="s">
        <v>10</v>
      </c>
      <c r="H172" t="s">
        <v>981</v>
      </c>
      <c r="I172" t="s">
        <v>1111</v>
      </c>
      <c r="J172" t="s">
        <v>1093</v>
      </c>
      <c r="K172">
        <v>3</v>
      </c>
      <c r="L172" t="s">
        <v>1096</v>
      </c>
      <c r="M172" s="7">
        <f ca="1">(TODAY()-All_Staffs[[#This Row],[Date Joined]])/365</f>
        <v>3.8273972602739725</v>
      </c>
      <c r="N172" s="10">
        <f ca="1">IF(All_Staffs[Tenure]&gt;=3, 3%,2%)</f>
        <v>0.03</v>
      </c>
      <c r="O172" s="5">
        <f ca="1">All_Staffs[[#This Row],[Salary]]*All_Staffs[[#This Row],[Annual Bonus]]</f>
        <v>11346.449999999999</v>
      </c>
    </row>
    <row r="173" spans="1:15" x14ac:dyDescent="0.25">
      <c r="A173" t="s">
        <v>765</v>
      </c>
      <c r="B173" t="s">
        <v>15</v>
      </c>
      <c r="C173" t="s">
        <v>21</v>
      </c>
      <c r="D173">
        <v>25</v>
      </c>
      <c r="E173" s="6">
        <v>45263</v>
      </c>
      <c r="F173" s="5">
        <v>304337</v>
      </c>
      <c r="G173" t="s">
        <v>10</v>
      </c>
      <c r="H173" t="s">
        <v>981</v>
      </c>
      <c r="I173" t="s">
        <v>1113</v>
      </c>
      <c r="J173" t="s">
        <v>1105</v>
      </c>
      <c r="K173">
        <v>12</v>
      </c>
      <c r="L173" t="s">
        <v>1108</v>
      </c>
      <c r="M173" s="7">
        <f ca="1">(TODAY()-All_Staffs[[#This Row],[Date Joined]])/365</f>
        <v>1.0684931506849316</v>
      </c>
      <c r="N173" s="10">
        <f ca="1">IF(All_Staffs[Tenure]&gt;=3, 3%,2%)</f>
        <v>0.02</v>
      </c>
      <c r="O173" s="5">
        <f ca="1">All_Staffs[[#This Row],[Salary]]*All_Staffs[[#This Row],[Annual Bonus]]</f>
        <v>6086.74</v>
      </c>
    </row>
    <row r="174" spans="1:15" x14ac:dyDescent="0.25">
      <c r="A174" t="s">
        <v>231</v>
      </c>
      <c r="B174" t="s">
        <v>15</v>
      </c>
      <c r="C174" t="s">
        <v>21</v>
      </c>
      <c r="D174">
        <v>31</v>
      </c>
      <c r="E174" s="6">
        <v>45456</v>
      </c>
      <c r="F174" s="5">
        <v>435625</v>
      </c>
      <c r="G174" t="s">
        <v>10</v>
      </c>
      <c r="H174" t="s">
        <v>981</v>
      </c>
      <c r="I174" t="s">
        <v>1114</v>
      </c>
      <c r="J174" t="s">
        <v>1097</v>
      </c>
      <c r="K174">
        <v>6</v>
      </c>
      <c r="L174" t="s">
        <v>1100</v>
      </c>
      <c r="M174" s="7">
        <f ca="1">(TODAY()-All_Staffs[[#This Row],[Date Joined]])/365</f>
        <v>0.53972602739726028</v>
      </c>
      <c r="N174" s="10">
        <f ca="1">IF(All_Staffs[Tenure]&gt;=3, 3%,2%)</f>
        <v>0.02</v>
      </c>
      <c r="O174" s="5">
        <f ca="1">All_Staffs[[#This Row],[Salary]]*All_Staffs[[#This Row],[Annual Bonus]]</f>
        <v>8712.5</v>
      </c>
    </row>
    <row r="175" spans="1:15" x14ac:dyDescent="0.25">
      <c r="A175" t="s">
        <v>785</v>
      </c>
      <c r="B175" t="s">
        <v>15</v>
      </c>
      <c r="C175" t="s">
        <v>56</v>
      </c>
      <c r="D175">
        <v>27</v>
      </c>
      <c r="E175" s="6">
        <v>44537</v>
      </c>
      <c r="F175" s="5">
        <v>397788</v>
      </c>
      <c r="G175" t="s">
        <v>10</v>
      </c>
      <c r="H175" t="s">
        <v>981</v>
      </c>
      <c r="I175" t="s">
        <v>1111</v>
      </c>
      <c r="J175" t="s">
        <v>1105</v>
      </c>
      <c r="K175">
        <v>12</v>
      </c>
      <c r="L175" t="s">
        <v>1108</v>
      </c>
      <c r="M175" s="7">
        <f ca="1">(TODAY()-All_Staffs[[#This Row],[Date Joined]])/365</f>
        <v>3.0575342465753423</v>
      </c>
      <c r="N175" s="10">
        <f ca="1">IF(All_Staffs[Tenure]&gt;=3, 3%,2%)</f>
        <v>0.03</v>
      </c>
      <c r="O175" s="5">
        <f ca="1">All_Staffs[[#This Row],[Salary]]*All_Staffs[[#This Row],[Annual Bonus]]</f>
        <v>11933.64</v>
      </c>
    </row>
    <row r="176" spans="1:15" x14ac:dyDescent="0.25">
      <c r="A176" t="s">
        <v>775</v>
      </c>
      <c r="B176" t="s">
        <v>15</v>
      </c>
      <c r="C176" t="s">
        <v>56</v>
      </c>
      <c r="D176">
        <v>26</v>
      </c>
      <c r="E176" s="6">
        <v>44551</v>
      </c>
      <c r="F176" s="5">
        <v>408024</v>
      </c>
      <c r="G176" t="s">
        <v>10</v>
      </c>
      <c r="H176" t="s">
        <v>981</v>
      </c>
      <c r="I176" t="s">
        <v>1111</v>
      </c>
      <c r="J176" t="s">
        <v>1105</v>
      </c>
      <c r="K176">
        <v>12</v>
      </c>
      <c r="L176" t="s">
        <v>1108</v>
      </c>
      <c r="M176" s="7">
        <f ca="1">(TODAY()-All_Staffs[[#This Row],[Date Joined]])/365</f>
        <v>3.0191780821917806</v>
      </c>
      <c r="N176" s="10">
        <f ca="1">IF(All_Staffs[Tenure]&gt;=3, 3%,2%)</f>
        <v>0.03</v>
      </c>
      <c r="O176" s="5">
        <f ca="1">All_Staffs[[#This Row],[Salary]]*All_Staffs[[#This Row],[Annual Bonus]]</f>
        <v>12240.72</v>
      </c>
    </row>
    <row r="177" spans="1:15" x14ac:dyDescent="0.25">
      <c r="A177" t="s">
        <v>226</v>
      </c>
      <c r="B177" t="s">
        <v>15</v>
      </c>
      <c r="C177" t="s">
        <v>56</v>
      </c>
      <c r="D177">
        <v>33</v>
      </c>
      <c r="E177" s="6">
        <v>45535</v>
      </c>
      <c r="F177" s="5">
        <v>362849</v>
      </c>
      <c r="G177" t="s">
        <v>10</v>
      </c>
      <c r="H177" t="s">
        <v>981</v>
      </c>
      <c r="I177" t="s">
        <v>1114</v>
      </c>
      <c r="J177" t="s">
        <v>1101</v>
      </c>
      <c r="K177">
        <v>8</v>
      </c>
      <c r="L177" t="s">
        <v>1103</v>
      </c>
      <c r="M177" s="7">
        <f ca="1">(TODAY()-All_Staffs[[#This Row],[Date Joined]])/365</f>
        <v>0.32328767123287672</v>
      </c>
      <c r="N177" s="10">
        <f ca="1">IF(All_Staffs[Tenure]&gt;=3, 3%,2%)</f>
        <v>0.02</v>
      </c>
      <c r="O177" s="5">
        <f ca="1">All_Staffs[[#This Row],[Salary]]*All_Staffs[[#This Row],[Annual Bonus]]</f>
        <v>7256.9800000000005</v>
      </c>
    </row>
    <row r="178" spans="1:15" x14ac:dyDescent="0.25">
      <c r="A178" t="s">
        <v>1001</v>
      </c>
      <c r="B178" t="s">
        <v>15</v>
      </c>
      <c r="C178" t="s">
        <v>56</v>
      </c>
      <c r="D178">
        <v>38</v>
      </c>
      <c r="E178" s="6">
        <v>44899</v>
      </c>
      <c r="F178" s="5">
        <v>383315</v>
      </c>
      <c r="G178" t="s">
        <v>10</v>
      </c>
      <c r="H178" t="s">
        <v>981</v>
      </c>
      <c r="I178" t="s">
        <v>1112</v>
      </c>
      <c r="J178" t="s">
        <v>1105</v>
      </c>
      <c r="K178">
        <v>12</v>
      </c>
      <c r="L178" t="s">
        <v>1108</v>
      </c>
      <c r="M178" s="7">
        <f ca="1">(TODAY()-All_Staffs[[#This Row],[Date Joined]])/365</f>
        <v>2.0657534246575344</v>
      </c>
      <c r="N178" s="10">
        <f ca="1">IF(All_Staffs[Tenure]&gt;=3, 3%,2%)</f>
        <v>0.02</v>
      </c>
      <c r="O178" s="5">
        <f ca="1">All_Staffs[[#This Row],[Salary]]*All_Staffs[[#This Row],[Annual Bonus]]</f>
        <v>7666.3</v>
      </c>
    </row>
    <row r="179" spans="1:15" x14ac:dyDescent="0.25">
      <c r="A179" t="s">
        <v>212</v>
      </c>
      <c r="B179" t="s">
        <v>15</v>
      </c>
      <c r="C179" t="s">
        <v>56</v>
      </c>
      <c r="D179">
        <v>37</v>
      </c>
      <c r="E179" s="6">
        <v>45183</v>
      </c>
      <c r="F179" s="5">
        <v>370458</v>
      </c>
      <c r="G179" t="s">
        <v>10</v>
      </c>
      <c r="H179" t="s">
        <v>981</v>
      </c>
      <c r="I179" t="s">
        <v>1113</v>
      </c>
      <c r="J179" t="s">
        <v>1101</v>
      </c>
      <c r="K179">
        <v>9</v>
      </c>
      <c r="L179" t="s">
        <v>1104</v>
      </c>
      <c r="M179" s="7">
        <f ca="1">(TODAY()-All_Staffs[[#This Row],[Date Joined]])/365</f>
        <v>1.2876712328767124</v>
      </c>
      <c r="N179" s="10">
        <f ca="1">IF(All_Staffs[Tenure]&gt;=3, 3%,2%)</f>
        <v>0.02</v>
      </c>
      <c r="O179" s="5">
        <f ca="1">All_Staffs[[#This Row],[Salary]]*All_Staffs[[#This Row],[Annual Bonus]]</f>
        <v>7409.16</v>
      </c>
    </row>
    <row r="180" spans="1:15" x14ac:dyDescent="0.25">
      <c r="A180" t="s">
        <v>792</v>
      </c>
      <c r="B180" t="s">
        <v>15</v>
      </c>
      <c r="C180" t="s">
        <v>56</v>
      </c>
      <c r="D180">
        <v>39</v>
      </c>
      <c r="E180" s="6">
        <v>43907</v>
      </c>
      <c r="F180" s="5">
        <v>378747</v>
      </c>
      <c r="G180" t="s">
        <v>10</v>
      </c>
      <c r="H180" t="s">
        <v>981</v>
      </c>
      <c r="I180" t="s">
        <v>1110</v>
      </c>
      <c r="J180" t="s">
        <v>1093</v>
      </c>
      <c r="K180">
        <v>3</v>
      </c>
      <c r="L180" t="s">
        <v>1096</v>
      </c>
      <c r="M180" s="7">
        <f ca="1">(TODAY()-All_Staffs[[#This Row],[Date Joined]])/365</f>
        <v>4.7835616438356166</v>
      </c>
      <c r="N180" s="10">
        <f ca="1">IF(All_Staffs[Tenure]&gt;=3, 3%,2%)</f>
        <v>0.03</v>
      </c>
      <c r="O180" s="5">
        <f ca="1">All_Staffs[[#This Row],[Salary]]*All_Staffs[[#This Row],[Annual Bonus]]</f>
        <v>11362.41</v>
      </c>
    </row>
    <row r="181" spans="1:15" x14ac:dyDescent="0.25">
      <c r="A181" t="s">
        <v>282</v>
      </c>
      <c r="B181" t="s">
        <v>15</v>
      </c>
      <c r="C181" t="s">
        <v>56</v>
      </c>
      <c r="D181">
        <v>28</v>
      </c>
      <c r="E181" s="6">
        <v>44390</v>
      </c>
      <c r="F181" s="5">
        <v>497097</v>
      </c>
      <c r="G181" t="s">
        <v>10</v>
      </c>
      <c r="H181" t="s">
        <v>981</v>
      </c>
      <c r="I181" t="s">
        <v>1111</v>
      </c>
      <c r="J181" t="s">
        <v>1101</v>
      </c>
      <c r="K181">
        <v>7</v>
      </c>
      <c r="L181" t="s">
        <v>1102</v>
      </c>
      <c r="M181" s="7">
        <f ca="1">(TODAY()-All_Staffs[[#This Row],[Date Joined]])/365</f>
        <v>3.4602739726027396</v>
      </c>
      <c r="N181" s="10">
        <f ca="1">IF(All_Staffs[Tenure]&gt;=3, 3%,2%)</f>
        <v>0.03</v>
      </c>
      <c r="O181" s="5">
        <f ca="1">All_Staffs[[#This Row],[Salary]]*All_Staffs[[#This Row],[Annual Bonus]]</f>
        <v>14912.91</v>
      </c>
    </row>
    <row r="182" spans="1:15" x14ac:dyDescent="0.25">
      <c r="A182" t="s">
        <v>211</v>
      </c>
      <c r="B182" t="s">
        <v>15</v>
      </c>
      <c r="C182" t="s">
        <v>56</v>
      </c>
      <c r="D182">
        <v>60</v>
      </c>
      <c r="E182" s="6">
        <v>44786</v>
      </c>
      <c r="F182" s="5">
        <v>500000</v>
      </c>
      <c r="G182" t="s">
        <v>10</v>
      </c>
      <c r="H182" t="s">
        <v>981</v>
      </c>
      <c r="I182" t="s">
        <v>1112</v>
      </c>
      <c r="J182" t="s">
        <v>1101</v>
      </c>
      <c r="K182">
        <v>8</v>
      </c>
      <c r="L182" t="s">
        <v>1103</v>
      </c>
      <c r="M182" s="7">
        <f ca="1">(TODAY()-All_Staffs[[#This Row],[Date Joined]])/365</f>
        <v>2.3753424657534246</v>
      </c>
      <c r="N182" s="10">
        <f ca="1">IF(All_Staffs[Tenure]&gt;=3, 3%,2%)</f>
        <v>0.02</v>
      </c>
      <c r="O182" s="5">
        <f ca="1">All_Staffs[[#This Row],[Salary]]*All_Staffs[[#This Row],[Annual Bonus]]</f>
        <v>10000</v>
      </c>
    </row>
    <row r="183" spans="1:15" x14ac:dyDescent="0.25">
      <c r="A183" t="s">
        <v>238</v>
      </c>
      <c r="B183" t="s">
        <v>15</v>
      </c>
      <c r="C183" t="s">
        <v>56</v>
      </c>
      <c r="D183">
        <v>36</v>
      </c>
      <c r="E183" s="6">
        <v>44288</v>
      </c>
      <c r="F183" s="5">
        <v>324577</v>
      </c>
      <c r="G183" t="s">
        <v>10</v>
      </c>
      <c r="H183" t="s">
        <v>981</v>
      </c>
      <c r="I183" t="s">
        <v>1111</v>
      </c>
      <c r="J183" t="s">
        <v>1097</v>
      </c>
      <c r="K183">
        <v>4</v>
      </c>
      <c r="L183" t="s">
        <v>1098</v>
      </c>
      <c r="M183" s="7">
        <f ca="1">(TODAY()-All_Staffs[[#This Row],[Date Joined]])/365</f>
        <v>3.7397260273972601</v>
      </c>
      <c r="N183" s="10">
        <f ca="1">IF(All_Staffs[Tenure]&gt;=3, 3%,2%)</f>
        <v>0.03</v>
      </c>
      <c r="O183" s="5">
        <f ca="1">All_Staffs[[#This Row],[Salary]]*All_Staffs[[#This Row],[Annual Bonus]]</f>
        <v>9737.31</v>
      </c>
    </row>
    <row r="184" spans="1:15" x14ac:dyDescent="0.25">
      <c r="A184" t="s">
        <v>741</v>
      </c>
      <c r="B184" t="s">
        <v>15</v>
      </c>
      <c r="C184" t="s">
        <v>56</v>
      </c>
      <c r="D184">
        <v>27</v>
      </c>
      <c r="E184" s="6">
        <v>43362</v>
      </c>
      <c r="F184" s="5">
        <v>365506</v>
      </c>
      <c r="G184" t="s">
        <v>10</v>
      </c>
      <c r="H184" t="s">
        <v>981</v>
      </c>
      <c r="I184" t="s">
        <v>1092</v>
      </c>
      <c r="J184" t="s">
        <v>1101</v>
      </c>
      <c r="K184">
        <v>9</v>
      </c>
      <c r="L184" t="s">
        <v>1104</v>
      </c>
      <c r="M184" s="7">
        <f ca="1">(TODAY()-All_Staffs[[#This Row],[Date Joined]])/365</f>
        <v>6.2767123287671236</v>
      </c>
      <c r="N184" s="10">
        <f ca="1">IF(All_Staffs[Tenure]&gt;=3, 3%,2%)</f>
        <v>0.03</v>
      </c>
      <c r="O184" s="5">
        <f ca="1">All_Staffs[[#This Row],[Salary]]*All_Staffs[[#This Row],[Annual Bonus]]</f>
        <v>10965.18</v>
      </c>
    </row>
    <row r="185" spans="1:15" x14ac:dyDescent="0.25">
      <c r="A185" t="s">
        <v>978</v>
      </c>
      <c r="B185" t="s">
        <v>15</v>
      </c>
      <c r="C185" t="s">
        <v>979</v>
      </c>
      <c r="D185">
        <v>30</v>
      </c>
      <c r="E185" s="6">
        <v>44132</v>
      </c>
      <c r="F185" s="5">
        <v>461043</v>
      </c>
      <c r="G185" t="s">
        <v>10</v>
      </c>
      <c r="H185" t="s">
        <v>981</v>
      </c>
      <c r="I185" t="s">
        <v>1110</v>
      </c>
      <c r="J185" t="s">
        <v>1105</v>
      </c>
      <c r="K185">
        <v>10</v>
      </c>
      <c r="L185" t="s">
        <v>1106</v>
      </c>
      <c r="M185" s="7">
        <f ca="1">(TODAY()-All_Staffs[[#This Row],[Date Joined]])/365</f>
        <v>4.1671232876712327</v>
      </c>
      <c r="N185" s="10">
        <f ca="1">IF(All_Staffs[Tenure]&gt;=3, 3%,2%)</f>
        <v>0.03</v>
      </c>
      <c r="O185" s="5">
        <f ca="1">All_Staffs[[#This Row],[Salary]]*All_Staffs[[#This Row],[Annual Bonus]]</f>
        <v>13831.289999999999</v>
      </c>
    </row>
    <row r="186" spans="1:15" x14ac:dyDescent="0.25">
      <c r="A186" t="s">
        <v>779</v>
      </c>
      <c r="B186" t="s">
        <v>15</v>
      </c>
      <c r="C186" t="s">
        <v>9</v>
      </c>
      <c r="D186">
        <v>31</v>
      </c>
      <c r="E186" s="6">
        <v>44537</v>
      </c>
      <c r="F186" s="5">
        <v>318382</v>
      </c>
      <c r="G186" t="s">
        <v>10</v>
      </c>
      <c r="H186" t="s">
        <v>981</v>
      </c>
      <c r="I186" t="s">
        <v>1111</v>
      </c>
      <c r="J186" t="s">
        <v>1105</v>
      </c>
      <c r="K186">
        <v>12</v>
      </c>
      <c r="L186" t="s">
        <v>1108</v>
      </c>
      <c r="M186" s="7">
        <f ca="1">(TODAY()-All_Staffs[[#This Row],[Date Joined]])/365</f>
        <v>3.0575342465753423</v>
      </c>
      <c r="N186" s="10">
        <f ca="1">IF(All_Staffs[Tenure]&gt;=3, 3%,2%)</f>
        <v>0.03</v>
      </c>
      <c r="O186" s="5">
        <f ca="1">All_Staffs[[#This Row],[Salary]]*All_Staffs[[#This Row],[Annual Bonus]]</f>
        <v>9551.4599999999991</v>
      </c>
    </row>
    <row r="187" spans="1:15" x14ac:dyDescent="0.25">
      <c r="A187" t="s">
        <v>786</v>
      </c>
      <c r="B187" t="s">
        <v>15</v>
      </c>
      <c r="C187" t="s">
        <v>19</v>
      </c>
      <c r="D187">
        <v>35</v>
      </c>
      <c r="E187" s="6">
        <v>44242</v>
      </c>
      <c r="F187" s="5">
        <v>426397</v>
      </c>
      <c r="G187" t="s">
        <v>10</v>
      </c>
      <c r="H187" t="s">
        <v>981</v>
      </c>
      <c r="I187" t="s">
        <v>1111</v>
      </c>
      <c r="J187" t="s">
        <v>1093</v>
      </c>
      <c r="K187">
        <v>2</v>
      </c>
      <c r="L187" t="s">
        <v>1095</v>
      </c>
      <c r="M187" s="7">
        <f ca="1">(TODAY()-All_Staffs[[#This Row],[Date Joined]])/365</f>
        <v>3.8657534246575342</v>
      </c>
      <c r="N187" s="10">
        <f ca="1">IF(All_Staffs[Tenure]&gt;=3, 3%,2%)</f>
        <v>0.03</v>
      </c>
      <c r="O187" s="5">
        <f ca="1">All_Staffs[[#This Row],[Salary]]*All_Staffs[[#This Row],[Annual Bonus]]</f>
        <v>12791.91</v>
      </c>
    </row>
    <row r="188" spans="1:15" x14ac:dyDescent="0.25">
      <c r="A188" t="s">
        <v>959</v>
      </c>
      <c r="B188" t="s">
        <v>15</v>
      </c>
      <c r="C188" t="s">
        <v>19</v>
      </c>
      <c r="D188">
        <v>35</v>
      </c>
      <c r="E188" s="6">
        <v>45021</v>
      </c>
      <c r="F188" s="5">
        <v>471477</v>
      </c>
      <c r="G188" t="s">
        <v>10</v>
      </c>
      <c r="H188" t="s">
        <v>981</v>
      </c>
      <c r="I188" t="s">
        <v>1113</v>
      </c>
      <c r="J188" t="s">
        <v>1097</v>
      </c>
      <c r="K188">
        <v>4</v>
      </c>
      <c r="L188" t="s">
        <v>1098</v>
      </c>
      <c r="M188" s="7">
        <f ca="1">(TODAY()-All_Staffs[[#This Row],[Date Joined]])/365</f>
        <v>1.7315068493150685</v>
      </c>
      <c r="N188" s="10">
        <f ca="1">IF(All_Staffs[Tenure]&gt;=3, 3%,2%)</f>
        <v>0.02</v>
      </c>
      <c r="O188" s="5">
        <f ca="1">All_Staffs[[#This Row],[Salary]]*All_Staffs[[#This Row],[Annual Bonus]]</f>
        <v>9429.5400000000009</v>
      </c>
    </row>
    <row r="189" spans="1:15" x14ac:dyDescent="0.25">
      <c r="A189" t="s">
        <v>793</v>
      </c>
      <c r="B189" t="s">
        <v>15</v>
      </c>
      <c r="C189" t="s">
        <v>19</v>
      </c>
      <c r="D189">
        <v>24</v>
      </c>
      <c r="E189" s="6">
        <v>44861</v>
      </c>
      <c r="F189" s="5">
        <v>383386</v>
      </c>
      <c r="G189" t="s">
        <v>10</v>
      </c>
      <c r="H189" t="s">
        <v>981</v>
      </c>
      <c r="I189" t="s">
        <v>1112</v>
      </c>
      <c r="J189" t="s">
        <v>1105</v>
      </c>
      <c r="K189">
        <v>10</v>
      </c>
      <c r="L189" t="s">
        <v>1106</v>
      </c>
      <c r="M189" s="7">
        <f ca="1">(TODAY()-All_Staffs[[#This Row],[Date Joined]])/365</f>
        <v>2.1698630136986301</v>
      </c>
      <c r="N189" s="10">
        <f ca="1">IF(All_Staffs[Tenure]&gt;=3, 3%,2%)</f>
        <v>0.02</v>
      </c>
      <c r="O189" s="5">
        <f ca="1">All_Staffs[[#This Row],[Salary]]*All_Staffs[[#This Row],[Annual Bonus]]</f>
        <v>7667.72</v>
      </c>
    </row>
    <row r="190" spans="1:15" x14ac:dyDescent="0.25">
      <c r="A190" t="s">
        <v>922</v>
      </c>
      <c r="B190" t="s">
        <v>15</v>
      </c>
      <c r="C190" t="s">
        <v>19</v>
      </c>
      <c r="D190">
        <v>25</v>
      </c>
      <c r="E190" s="6">
        <v>44268</v>
      </c>
      <c r="F190" s="5">
        <v>479362</v>
      </c>
      <c r="G190" t="s">
        <v>10</v>
      </c>
      <c r="H190" t="s">
        <v>981</v>
      </c>
      <c r="I190" t="s">
        <v>1111</v>
      </c>
      <c r="J190" t="s">
        <v>1093</v>
      </c>
      <c r="K190">
        <v>3</v>
      </c>
      <c r="L190" t="s">
        <v>1096</v>
      </c>
      <c r="M190" s="7">
        <f ca="1">(TODAY()-All_Staffs[[#This Row],[Date Joined]])/365</f>
        <v>3.7945205479452055</v>
      </c>
      <c r="N190" s="10">
        <f ca="1">IF(All_Staffs[Tenure]&gt;=3, 3%,2%)</f>
        <v>0.03</v>
      </c>
      <c r="O190" s="5">
        <f ca="1">All_Staffs[[#This Row],[Salary]]*All_Staffs[[#This Row],[Annual Bonus]]</f>
        <v>14380.859999999999</v>
      </c>
    </row>
    <row r="191" spans="1:15" x14ac:dyDescent="0.25">
      <c r="A191" t="s">
        <v>208</v>
      </c>
      <c r="B191" t="s">
        <v>15</v>
      </c>
      <c r="C191" t="s">
        <v>19</v>
      </c>
      <c r="D191">
        <v>25</v>
      </c>
      <c r="E191" s="6">
        <v>44601</v>
      </c>
      <c r="F191" s="5">
        <v>300153</v>
      </c>
      <c r="G191" t="s">
        <v>10</v>
      </c>
      <c r="H191" t="s">
        <v>981</v>
      </c>
      <c r="I191" t="s">
        <v>1112</v>
      </c>
      <c r="J191" t="s">
        <v>1093</v>
      </c>
      <c r="K191">
        <v>2</v>
      </c>
      <c r="L191" t="s">
        <v>1095</v>
      </c>
      <c r="M191" s="7">
        <f ca="1">(TODAY()-All_Staffs[[#This Row],[Date Joined]])/365</f>
        <v>2.882191780821918</v>
      </c>
      <c r="N191" s="10">
        <f ca="1">IF(All_Staffs[Tenure]&gt;=3, 3%,2%)</f>
        <v>0.02</v>
      </c>
      <c r="O191" s="5">
        <f ca="1">All_Staffs[[#This Row],[Salary]]*All_Staffs[[#This Row],[Annual Bonus]]</f>
        <v>6003.06</v>
      </c>
    </row>
    <row r="192" spans="1:15" x14ac:dyDescent="0.25">
      <c r="A192" t="s">
        <v>253</v>
      </c>
      <c r="B192" t="s">
        <v>15</v>
      </c>
      <c r="C192" t="s">
        <v>19</v>
      </c>
      <c r="D192">
        <v>30</v>
      </c>
      <c r="E192" s="6">
        <v>44713</v>
      </c>
      <c r="F192" s="5">
        <v>445155</v>
      </c>
      <c r="G192" t="s">
        <v>10</v>
      </c>
      <c r="H192" t="s">
        <v>981</v>
      </c>
      <c r="I192" t="s">
        <v>1112</v>
      </c>
      <c r="J192" t="s">
        <v>1097</v>
      </c>
      <c r="K192">
        <v>6</v>
      </c>
      <c r="L192" t="s">
        <v>1100</v>
      </c>
      <c r="M192" s="7">
        <f ca="1">(TODAY()-All_Staffs[[#This Row],[Date Joined]])/365</f>
        <v>2.5753424657534247</v>
      </c>
      <c r="N192" s="10">
        <f ca="1">IF(All_Staffs[Tenure]&gt;=3, 3%,2%)</f>
        <v>0.02</v>
      </c>
      <c r="O192" s="5">
        <f ca="1">All_Staffs[[#This Row],[Salary]]*All_Staffs[[#This Row],[Annual Bonus]]</f>
        <v>8903.1</v>
      </c>
    </row>
    <row r="193" spans="1:15" x14ac:dyDescent="0.25">
      <c r="A193" t="s">
        <v>266</v>
      </c>
      <c r="B193" t="s">
        <v>15</v>
      </c>
      <c r="C193" t="s">
        <v>19</v>
      </c>
      <c r="D193">
        <v>42</v>
      </c>
      <c r="E193" s="6">
        <v>43210</v>
      </c>
      <c r="F193" s="5">
        <v>352642</v>
      </c>
      <c r="G193" t="s">
        <v>10</v>
      </c>
      <c r="H193" t="s">
        <v>981</v>
      </c>
      <c r="I193" t="s">
        <v>1092</v>
      </c>
      <c r="J193" t="s">
        <v>1097</v>
      </c>
      <c r="K193">
        <v>4</v>
      </c>
      <c r="L193" t="s">
        <v>1098</v>
      </c>
      <c r="M193" s="7">
        <f ca="1">(TODAY()-All_Staffs[[#This Row],[Date Joined]])/365</f>
        <v>6.6931506849315072</v>
      </c>
      <c r="N193" s="10">
        <f ca="1">IF(All_Staffs[Tenure]&gt;=3, 3%,2%)</f>
        <v>0.03</v>
      </c>
      <c r="O193" s="5">
        <f ca="1">All_Staffs[[#This Row],[Salary]]*All_Staffs[[#This Row],[Annual Bonus]]</f>
        <v>10579.26</v>
      </c>
    </row>
    <row r="194" spans="1:15" x14ac:dyDescent="0.25">
      <c r="A194" t="s">
        <v>234</v>
      </c>
      <c r="B194" t="s">
        <v>15</v>
      </c>
      <c r="C194" t="s">
        <v>19</v>
      </c>
      <c r="D194">
        <v>37</v>
      </c>
      <c r="E194" s="6">
        <v>43870</v>
      </c>
      <c r="F194" s="5">
        <v>472105</v>
      </c>
      <c r="G194" t="s">
        <v>10</v>
      </c>
      <c r="H194" t="s">
        <v>981</v>
      </c>
      <c r="I194" t="s">
        <v>1110</v>
      </c>
      <c r="J194" t="s">
        <v>1093</v>
      </c>
      <c r="K194">
        <v>2</v>
      </c>
      <c r="L194" t="s">
        <v>1095</v>
      </c>
      <c r="M194" s="7">
        <f ca="1">(TODAY()-All_Staffs[[#This Row],[Date Joined]])/365</f>
        <v>4.8849315068493153</v>
      </c>
      <c r="N194" s="10">
        <f ca="1">IF(All_Staffs[Tenure]&gt;=3, 3%,2%)</f>
        <v>0.03</v>
      </c>
      <c r="O194" s="5">
        <f ca="1">All_Staffs[[#This Row],[Salary]]*All_Staffs[[#This Row],[Annual Bonus]]</f>
        <v>14163.15</v>
      </c>
    </row>
    <row r="195" spans="1:15" x14ac:dyDescent="0.25">
      <c r="A195" t="s">
        <v>207</v>
      </c>
      <c r="B195" t="s">
        <v>15</v>
      </c>
      <c r="C195" t="s">
        <v>19</v>
      </c>
      <c r="D195">
        <v>61</v>
      </c>
      <c r="E195" s="6">
        <v>45522</v>
      </c>
      <c r="F195" s="5">
        <v>500000</v>
      </c>
      <c r="G195" t="s">
        <v>10</v>
      </c>
      <c r="H195" t="s">
        <v>981</v>
      </c>
      <c r="I195" t="s">
        <v>1114</v>
      </c>
      <c r="J195" t="s">
        <v>1101</v>
      </c>
      <c r="K195">
        <v>8</v>
      </c>
      <c r="L195" t="s">
        <v>1103</v>
      </c>
      <c r="M195" s="7">
        <f ca="1">(TODAY()-All_Staffs[[#This Row],[Date Joined]])/365</f>
        <v>0.35890410958904112</v>
      </c>
      <c r="N195" s="10">
        <f ca="1">IF(All_Staffs[Tenure]&gt;=3, 3%,2%)</f>
        <v>0.02</v>
      </c>
      <c r="O195" s="5">
        <f ca="1">All_Staffs[[#This Row],[Salary]]*All_Staffs[[#This Row],[Annual Bonus]]</f>
        <v>10000</v>
      </c>
    </row>
    <row r="196" spans="1:15" x14ac:dyDescent="0.25">
      <c r="A196" t="s">
        <v>958</v>
      </c>
      <c r="B196" t="s">
        <v>15</v>
      </c>
      <c r="C196" t="s">
        <v>979</v>
      </c>
      <c r="D196">
        <v>37</v>
      </c>
      <c r="E196" s="6">
        <v>43340</v>
      </c>
      <c r="F196" s="5">
        <v>419013</v>
      </c>
      <c r="G196" t="s">
        <v>10</v>
      </c>
      <c r="H196" t="s">
        <v>981</v>
      </c>
      <c r="I196" t="s">
        <v>1092</v>
      </c>
      <c r="J196" t="s">
        <v>1101</v>
      </c>
      <c r="K196">
        <v>8</v>
      </c>
      <c r="L196" t="s">
        <v>1103</v>
      </c>
      <c r="M196" s="7">
        <f ca="1">(TODAY()-All_Staffs[[#This Row],[Date Joined]])/365</f>
        <v>6.3369863013698629</v>
      </c>
      <c r="N196" s="10">
        <f ca="1">IF(All_Staffs[Tenure]&gt;=3, 3%,2%)</f>
        <v>0.03</v>
      </c>
      <c r="O196" s="5">
        <f ca="1">All_Staffs[[#This Row],[Salary]]*All_Staffs[[#This Row],[Annual Bonus]]</f>
        <v>12570.39</v>
      </c>
    </row>
    <row r="197" spans="1:15" x14ac:dyDescent="0.25">
      <c r="A197" t="s">
        <v>1002</v>
      </c>
      <c r="B197" t="s">
        <v>15</v>
      </c>
      <c r="C197" t="s">
        <v>979</v>
      </c>
      <c r="D197">
        <v>36</v>
      </c>
      <c r="E197" s="6">
        <v>44273</v>
      </c>
      <c r="F197" s="5">
        <v>319254</v>
      </c>
      <c r="G197" t="s">
        <v>10</v>
      </c>
      <c r="H197" t="s">
        <v>981</v>
      </c>
      <c r="I197" t="s">
        <v>1111</v>
      </c>
      <c r="J197" t="s">
        <v>1093</v>
      </c>
      <c r="K197">
        <v>3</v>
      </c>
      <c r="L197" t="s">
        <v>1096</v>
      </c>
      <c r="M197" s="7">
        <f ca="1">(TODAY()-All_Staffs[[#This Row],[Date Joined]])/365</f>
        <v>3.7808219178082192</v>
      </c>
      <c r="N197" s="10">
        <f ca="1">IF(All_Staffs[Tenure]&gt;=3, 3%,2%)</f>
        <v>0.03</v>
      </c>
      <c r="O197" s="5">
        <f ca="1">All_Staffs[[#This Row],[Salary]]*All_Staffs[[#This Row],[Annual Bonus]]</f>
        <v>9577.619999999999</v>
      </c>
    </row>
    <row r="198" spans="1:15" x14ac:dyDescent="0.25">
      <c r="A198" t="s">
        <v>780</v>
      </c>
      <c r="B198" t="s">
        <v>15</v>
      </c>
      <c r="C198" t="s">
        <v>979</v>
      </c>
      <c r="D198">
        <v>32</v>
      </c>
      <c r="E198" s="6">
        <v>44762</v>
      </c>
      <c r="F198" s="5">
        <v>379328</v>
      </c>
      <c r="G198" t="s">
        <v>10</v>
      </c>
      <c r="H198" t="s">
        <v>981</v>
      </c>
      <c r="I198" t="s">
        <v>1112</v>
      </c>
      <c r="J198" t="s">
        <v>1101</v>
      </c>
      <c r="K198">
        <v>7</v>
      </c>
      <c r="L198" t="s">
        <v>1102</v>
      </c>
      <c r="M198" s="7">
        <f ca="1">(TODAY()-All_Staffs[[#This Row],[Date Joined]])/365</f>
        <v>2.441095890410959</v>
      </c>
      <c r="N198" s="10">
        <f ca="1">IF(All_Staffs[Tenure]&gt;=3, 3%,2%)</f>
        <v>0.02</v>
      </c>
      <c r="O198" s="5">
        <f ca="1">All_Staffs[[#This Row],[Salary]]*All_Staffs[[#This Row],[Annual Bonus]]</f>
        <v>7586.56</v>
      </c>
    </row>
    <row r="199" spans="1:15" x14ac:dyDescent="0.25">
      <c r="A199" t="s">
        <v>803</v>
      </c>
      <c r="B199" t="s">
        <v>15</v>
      </c>
      <c r="C199" t="s">
        <v>979</v>
      </c>
      <c r="D199">
        <v>25</v>
      </c>
      <c r="E199" s="6">
        <v>44716</v>
      </c>
      <c r="F199" s="5">
        <v>436831</v>
      </c>
      <c r="G199" t="s">
        <v>10</v>
      </c>
      <c r="H199" t="s">
        <v>981</v>
      </c>
      <c r="I199" t="s">
        <v>1112</v>
      </c>
      <c r="J199" t="s">
        <v>1097</v>
      </c>
      <c r="K199">
        <v>6</v>
      </c>
      <c r="L199" t="s">
        <v>1100</v>
      </c>
      <c r="M199" s="7">
        <f ca="1">(TODAY()-All_Staffs[[#This Row],[Date Joined]])/365</f>
        <v>2.5671232876712327</v>
      </c>
      <c r="N199" s="10">
        <f ca="1">IF(All_Staffs[Tenure]&gt;=3, 3%,2%)</f>
        <v>0.02</v>
      </c>
      <c r="O199" s="5">
        <f ca="1">All_Staffs[[#This Row],[Salary]]*All_Staffs[[#This Row],[Annual Bonus]]</f>
        <v>8736.6200000000008</v>
      </c>
    </row>
    <row r="200" spans="1:15" x14ac:dyDescent="0.25">
      <c r="A200" t="s">
        <v>219</v>
      </c>
      <c r="B200" t="s">
        <v>15</v>
      </c>
      <c r="C200" t="s">
        <v>979</v>
      </c>
      <c r="D200">
        <v>65</v>
      </c>
      <c r="E200" s="6">
        <v>45197</v>
      </c>
      <c r="F200" s="5">
        <v>402318</v>
      </c>
      <c r="G200" t="s">
        <v>10</v>
      </c>
      <c r="H200" t="s">
        <v>981</v>
      </c>
      <c r="I200" t="s">
        <v>1113</v>
      </c>
      <c r="J200" t="s">
        <v>1101</v>
      </c>
      <c r="K200">
        <v>9</v>
      </c>
      <c r="L200" t="s">
        <v>1104</v>
      </c>
      <c r="M200" s="7">
        <f ca="1">(TODAY()-All_Staffs[[#This Row],[Date Joined]])/365</f>
        <v>1.2493150684931507</v>
      </c>
      <c r="N200" s="10">
        <f ca="1">IF(All_Staffs[Tenure]&gt;=3, 3%,2%)</f>
        <v>0.02</v>
      </c>
      <c r="O200" s="5">
        <f ca="1">All_Staffs[[#This Row],[Salary]]*All_Staffs[[#This Row],[Annual Bonus]]</f>
        <v>8046.3600000000006</v>
      </c>
    </row>
    <row r="201" spans="1:15" x14ac:dyDescent="0.25">
      <c r="A201" t="s">
        <v>270</v>
      </c>
      <c r="B201" t="s">
        <v>15</v>
      </c>
      <c r="C201" t="s">
        <v>979</v>
      </c>
      <c r="D201">
        <v>40</v>
      </c>
      <c r="E201" s="6">
        <v>44683</v>
      </c>
      <c r="F201" s="5">
        <v>451688</v>
      </c>
      <c r="G201" t="s">
        <v>10</v>
      </c>
      <c r="H201" t="s">
        <v>981</v>
      </c>
      <c r="I201" t="s">
        <v>1112</v>
      </c>
      <c r="J201" t="s">
        <v>1097</v>
      </c>
      <c r="K201">
        <v>5</v>
      </c>
      <c r="L201" t="s">
        <v>1099</v>
      </c>
      <c r="M201" s="7">
        <f ca="1">(TODAY()-All_Staffs[[#This Row],[Date Joined]])/365</f>
        <v>2.6575342465753424</v>
      </c>
      <c r="N201" s="10">
        <f ca="1">IF(All_Staffs[Tenure]&gt;=3, 3%,2%)</f>
        <v>0.02</v>
      </c>
      <c r="O201" s="5">
        <f ca="1">All_Staffs[[#This Row],[Salary]]*All_Staffs[[#This Row],[Annual Bonus]]</f>
        <v>9033.76</v>
      </c>
    </row>
    <row r="202" spans="1:15" x14ac:dyDescent="0.25">
      <c r="A202" t="s">
        <v>805</v>
      </c>
      <c r="B202" t="s">
        <v>15</v>
      </c>
      <c r="C202" t="s">
        <v>979</v>
      </c>
      <c r="D202">
        <v>40</v>
      </c>
      <c r="E202" s="6">
        <v>43412</v>
      </c>
      <c r="F202" s="5">
        <v>350737</v>
      </c>
      <c r="G202" t="s">
        <v>10</v>
      </c>
      <c r="H202" t="s">
        <v>981</v>
      </c>
      <c r="I202" t="s">
        <v>1092</v>
      </c>
      <c r="J202" t="s">
        <v>1105</v>
      </c>
      <c r="K202">
        <v>11</v>
      </c>
      <c r="L202" t="s">
        <v>1107</v>
      </c>
      <c r="M202" s="7">
        <f ca="1">(TODAY()-All_Staffs[[#This Row],[Date Joined]])/365</f>
        <v>6.13972602739726</v>
      </c>
      <c r="N202" s="10">
        <f ca="1">IF(All_Staffs[Tenure]&gt;=3, 3%,2%)</f>
        <v>0.03</v>
      </c>
      <c r="O202" s="5">
        <f ca="1">All_Staffs[[#This Row],[Salary]]*All_Staffs[[#This Row],[Annual Bonus]]</f>
        <v>10522.109999999999</v>
      </c>
    </row>
    <row r="203" spans="1:15" x14ac:dyDescent="0.25">
      <c r="A203" t="s">
        <v>715</v>
      </c>
      <c r="B203" t="s">
        <v>15</v>
      </c>
      <c r="C203" t="s">
        <v>21</v>
      </c>
      <c r="D203">
        <v>37</v>
      </c>
      <c r="E203" s="6">
        <v>44681</v>
      </c>
      <c r="F203" s="5">
        <v>321479</v>
      </c>
      <c r="G203" t="s">
        <v>10</v>
      </c>
      <c r="H203" t="s">
        <v>995</v>
      </c>
      <c r="I203" t="s">
        <v>1112</v>
      </c>
      <c r="J203" t="s">
        <v>1097</v>
      </c>
      <c r="K203">
        <v>4</v>
      </c>
      <c r="L203" t="s">
        <v>1098</v>
      </c>
      <c r="M203" s="7">
        <f ca="1">(TODAY()-All_Staffs[[#This Row],[Date Joined]])/365</f>
        <v>2.6630136986301371</v>
      </c>
      <c r="N203" s="10">
        <f ca="1">IF(All_Staffs[Tenure]&gt;=3, 3%,2%)</f>
        <v>0.02</v>
      </c>
      <c r="O203" s="5">
        <f ca="1">All_Staffs[[#This Row],[Salary]]*All_Staffs[[#This Row],[Annual Bonus]]</f>
        <v>6429.58</v>
      </c>
    </row>
    <row r="204" spans="1:15" x14ac:dyDescent="0.25">
      <c r="A204" t="s">
        <v>710</v>
      </c>
      <c r="B204" t="s">
        <v>15</v>
      </c>
      <c r="C204" t="s">
        <v>21</v>
      </c>
      <c r="D204">
        <v>30</v>
      </c>
      <c r="E204" s="6">
        <v>45103</v>
      </c>
      <c r="F204" s="5">
        <v>487832</v>
      </c>
      <c r="G204" t="s">
        <v>10</v>
      </c>
      <c r="H204" t="s">
        <v>995</v>
      </c>
      <c r="I204" t="s">
        <v>1113</v>
      </c>
      <c r="J204" t="s">
        <v>1097</v>
      </c>
      <c r="K204">
        <v>6</v>
      </c>
      <c r="L204" t="s">
        <v>1100</v>
      </c>
      <c r="M204" s="7">
        <f ca="1">(TODAY()-All_Staffs[[#This Row],[Date Joined]])/365</f>
        <v>1.5068493150684932</v>
      </c>
      <c r="N204" s="10">
        <f ca="1">IF(All_Staffs[Tenure]&gt;=3, 3%,2%)</f>
        <v>0.02</v>
      </c>
      <c r="O204" s="5">
        <f ca="1">All_Staffs[[#This Row],[Salary]]*All_Staffs[[#This Row],[Annual Bonus]]</f>
        <v>9756.64</v>
      </c>
    </row>
    <row r="205" spans="1:15" x14ac:dyDescent="0.25">
      <c r="A205" t="s">
        <v>948</v>
      </c>
      <c r="B205" t="s">
        <v>15</v>
      </c>
      <c r="C205" t="s">
        <v>21</v>
      </c>
      <c r="D205">
        <v>29</v>
      </c>
      <c r="E205" s="6">
        <v>44952</v>
      </c>
      <c r="F205" s="5">
        <v>390753</v>
      </c>
      <c r="G205" t="s">
        <v>10</v>
      </c>
      <c r="H205" t="s">
        <v>995</v>
      </c>
      <c r="I205" t="s">
        <v>1113</v>
      </c>
      <c r="J205" t="s">
        <v>1093</v>
      </c>
      <c r="K205">
        <v>1</v>
      </c>
      <c r="L205" t="s">
        <v>1094</v>
      </c>
      <c r="M205" s="7">
        <f ca="1">(TODAY()-All_Staffs[[#This Row],[Date Joined]])/365</f>
        <v>1.9205479452054794</v>
      </c>
      <c r="N205" s="10">
        <f ca="1">IF(All_Staffs[Tenure]&gt;=3, 3%,2%)</f>
        <v>0.02</v>
      </c>
      <c r="O205" s="5">
        <f ca="1">All_Staffs[[#This Row],[Salary]]*All_Staffs[[#This Row],[Annual Bonus]]</f>
        <v>7815.06</v>
      </c>
    </row>
    <row r="206" spans="1:15" x14ac:dyDescent="0.25">
      <c r="A206" t="s">
        <v>225</v>
      </c>
      <c r="B206" t="s">
        <v>15</v>
      </c>
      <c r="C206" t="s">
        <v>21</v>
      </c>
      <c r="D206">
        <v>24</v>
      </c>
      <c r="E206" s="6">
        <v>43173</v>
      </c>
      <c r="F206" s="5">
        <v>366482</v>
      </c>
      <c r="G206" t="s">
        <v>10</v>
      </c>
      <c r="H206" t="s">
        <v>995</v>
      </c>
      <c r="I206" t="s">
        <v>1092</v>
      </c>
      <c r="J206" t="s">
        <v>1093</v>
      </c>
      <c r="K206">
        <v>3</v>
      </c>
      <c r="L206" t="s">
        <v>1096</v>
      </c>
      <c r="M206" s="7">
        <f ca="1">(TODAY()-All_Staffs[[#This Row],[Date Joined]])/365</f>
        <v>6.7945205479452051</v>
      </c>
      <c r="N206" s="10">
        <f ca="1">IF(All_Staffs[Tenure]&gt;=3, 3%,2%)</f>
        <v>0.03</v>
      </c>
      <c r="O206" s="5">
        <f ca="1">All_Staffs[[#This Row],[Salary]]*All_Staffs[[#This Row],[Annual Bonus]]</f>
        <v>10994.46</v>
      </c>
    </row>
    <row r="207" spans="1:15" x14ac:dyDescent="0.25">
      <c r="A207" t="s">
        <v>225</v>
      </c>
      <c r="B207" t="s">
        <v>15</v>
      </c>
      <c r="C207" t="s">
        <v>21</v>
      </c>
      <c r="D207">
        <v>25</v>
      </c>
      <c r="E207" s="6">
        <v>43538</v>
      </c>
      <c r="F207" s="5">
        <v>366483</v>
      </c>
      <c r="G207" t="s">
        <v>10</v>
      </c>
      <c r="H207" t="s">
        <v>995</v>
      </c>
      <c r="I207" t="s">
        <v>1109</v>
      </c>
      <c r="J207" t="s">
        <v>1093</v>
      </c>
      <c r="K207">
        <v>3</v>
      </c>
      <c r="L207" t="s">
        <v>1096</v>
      </c>
      <c r="M207" s="7">
        <f ca="1">(TODAY()-All_Staffs[[#This Row],[Date Joined]])/365</f>
        <v>5.7945205479452051</v>
      </c>
      <c r="N207" s="10">
        <f ca="1">IF(All_Staffs[Tenure]&gt;=3, 3%,2%)</f>
        <v>0.03</v>
      </c>
      <c r="O207" s="5">
        <f ca="1">All_Staffs[[#This Row],[Salary]]*All_Staffs[[#This Row],[Annual Bonus]]</f>
        <v>10994.49</v>
      </c>
    </row>
    <row r="208" spans="1:15" x14ac:dyDescent="0.25">
      <c r="A208" t="s">
        <v>1003</v>
      </c>
      <c r="B208" t="s">
        <v>15</v>
      </c>
      <c r="C208" t="s">
        <v>21</v>
      </c>
      <c r="D208">
        <v>24</v>
      </c>
      <c r="E208" s="6">
        <v>43680</v>
      </c>
      <c r="F208" s="5">
        <v>444926</v>
      </c>
      <c r="G208" t="s">
        <v>10</v>
      </c>
      <c r="H208" t="s">
        <v>995</v>
      </c>
      <c r="I208" t="s">
        <v>1109</v>
      </c>
      <c r="J208" t="s">
        <v>1101</v>
      </c>
      <c r="K208">
        <v>8</v>
      </c>
      <c r="L208" t="s">
        <v>1103</v>
      </c>
      <c r="M208" s="7">
        <f ca="1">(TODAY()-All_Staffs[[#This Row],[Date Joined]])/365</f>
        <v>5.4054794520547942</v>
      </c>
      <c r="N208" s="10">
        <f ca="1">IF(All_Staffs[Tenure]&gt;=3, 3%,2%)</f>
        <v>0.03</v>
      </c>
      <c r="O208" s="5">
        <f ca="1">All_Staffs[[#This Row],[Salary]]*All_Staffs[[#This Row],[Annual Bonus]]</f>
        <v>13347.779999999999</v>
      </c>
    </row>
    <row r="209" spans="1:15" x14ac:dyDescent="0.25">
      <c r="A209" t="s">
        <v>299</v>
      </c>
      <c r="B209" t="s">
        <v>15</v>
      </c>
      <c r="C209" t="s">
        <v>21</v>
      </c>
      <c r="D209">
        <v>37</v>
      </c>
      <c r="E209" s="6">
        <v>44124</v>
      </c>
      <c r="F209" s="5">
        <v>343660</v>
      </c>
      <c r="G209" t="s">
        <v>10</v>
      </c>
      <c r="H209" t="s">
        <v>995</v>
      </c>
      <c r="I209" t="s">
        <v>1110</v>
      </c>
      <c r="J209" t="s">
        <v>1105</v>
      </c>
      <c r="K209">
        <v>10</v>
      </c>
      <c r="L209" t="s">
        <v>1106</v>
      </c>
      <c r="M209" s="7">
        <f ca="1">(TODAY()-All_Staffs[[#This Row],[Date Joined]])/365</f>
        <v>4.1890410958904107</v>
      </c>
      <c r="N209" s="10">
        <f ca="1">IF(All_Staffs[Tenure]&gt;=3, 3%,2%)</f>
        <v>0.03</v>
      </c>
      <c r="O209" s="5">
        <f ca="1">All_Staffs[[#This Row],[Salary]]*All_Staffs[[#This Row],[Annual Bonus]]</f>
        <v>10309.799999999999</v>
      </c>
    </row>
    <row r="210" spans="1:15" x14ac:dyDescent="0.25">
      <c r="A210" t="s">
        <v>295</v>
      </c>
      <c r="B210" t="s">
        <v>15</v>
      </c>
      <c r="C210" t="s">
        <v>21</v>
      </c>
      <c r="D210">
        <v>30</v>
      </c>
      <c r="E210" s="6">
        <v>43472</v>
      </c>
      <c r="F210" s="5">
        <v>497202</v>
      </c>
      <c r="G210" t="s">
        <v>10</v>
      </c>
      <c r="H210" t="s">
        <v>995</v>
      </c>
      <c r="I210" t="s">
        <v>1109</v>
      </c>
      <c r="J210" t="s">
        <v>1093</v>
      </c>
      <c r="K210">
        <v>1</v>
      </c>
      <c r="L210" t="s">
        <v>1094</v>
      </c>
      <c r="M210" s="7">
        <f ca="1">(TODAY()-All_Staffs[[#This Row],[Date Joined]])/365</f>
        <v>5.9753424657534246</v>
      </c>
      <c r="N210" s="10">
        <f ca="1">IF(All_Staffs[Tenure]&gt;=3, 3%,2%)</f>
        <v>0.03</v>
      </c>
      <c r="O210" s="5">
        <f ca="1">All_Staffs[[#This Row],[Salary]]*All_Staffs[[#This Row],[Annual Bonus]]</f>
        <v>14916.06</v>
      </c>
    </row>
    <row r="211" spans="1:15" x14ac:dyDescent="0.25">
      <c r="A211" t="s">
        <v>339</v>
      </c>
      <c r="B211" t="s">
        <v>15</v>
      </c>
      <c r="C211" t="s">
        <v>21</v>
      </c>
      <c r="D211">
        <v>33</v>
      </c>
      <c r="E211" s="6">
        <v>43598</v>
      </c>
      <c r="F211" s="5">
        <v>452503</v>
      </c>
      <c r="G211" t="s">
        <v>10</v>
      </c>
      <c r="H211" t="s">
        <v>995</v>
      </c>
      <c r="I211" t="s">
        <v>1109</v>
      </c>
      <c r="J211" t="s">
        <v>1097</v>
      </c>
      <c r="K211">
        <v>5</v>
      </c>
      <c r="L211" t="s">
        <v>1099</v>
      </c>
      <c r="M211" s="7">
        <f ca="1">(TODAY()-All_Staffs[[#This Row],[Date Joined]])/365</f>
        <v>5.6301369863013697</v>
      </c>
      <c r="N211" s="10">
        <f ca="1">IF(All_Staffs[Tenure]&gt;=3, 3%,2%)</f>
        <v>0.03</v>
      </c>
      <c r="O211" s="5">
        <f ca="1">All_Staffs[[#This Row],[Salary]]*All_Staffs[[#This Row],[Annual Bonus]]</f>
        <v>13575.09</v>
      </c>
    </row>
    <row r="212" spans="1:15" x14ac:dyDescent="0.25">
      <c r="A212" t="s">
        <v>406</v>
      </c>
      <c r="B212" t="s">
        <v>15</v>
      </c>
      <c r="C212" t="s">
        <v>21</v>
      </c>
      <c r="D212">
        <v>42</v>
      </c>
      <c r="E212" s="6">
        <v>43946</v>
      </c>
      <c r="F212" s="5">
        <v>428250</v>
      </c>
      <c r="G212" t="s">
        <v>10</v>
      </c>
      <c r="H212" t="s">
        <v>995</v>
      </c>
      <c r="I212" t="s">
        <v>1110</v>
      </c>
      <c r="J212" t="s">
        <v>1097</v>
      </c>
      <c r="K212">
        <v>4</v>
      </c>
      <c r="L212" t="s">
        <v>1098</v>
      </c>
      <c r="M212" s="7">
        <f ca="1">(TODAY()-All_Staffs[[#This Row],[Date Joined]])/365</f>
        <v>4.6767123287671231</v>
      </c>
      <c r="N212" s="10">
        <f ca="1">IF(All_Staffs[Tenure]&gt;=3, 3%,2%)</f>
        <v>0.03</v>
      </c>
      <c r="O212" s="5">
        <f ca="1">All_Staffs[[#This Row],[Salary]]*All_Staffs[[#This Row],[Annual Bonus]]</f>
        <v>12847.5</v>
      </c>
    </row>
    <row r="213" spans="1:15" x14ac:dyDescent="0.25">
      <c r="A213" t="s">
        <v>323</v>
      </c>
      <c r="B213" t="s">
        <v>15</v>
      </c>
      <c r="C213" t="s">
        <v>21</v>
      </c>
      <c r="D213">
        <v>38</v>
      </c>
      <c r="E213" s="6">
        <v>43446</v>
      </c>
      <c r="F213" s="5">
        <v>447144</v>
      </c>
      <c r="G213" t="s">
        <v>10</v>
      </c>
      <c r="H213" t="s">
        <v>995</v>
      </c>
      <c r="I213" t="s">
        <v>1092</v>
      </c>
      <c r="J213" t="s">
        <v>1105</v>
      </c>
      <c r="K213">
        <v>12</v>
      </c>
      <c r="L213" t="s">
        <v>1108</v>
      </c>
      <c r="M213" s="7">
        <f ca="1">(TODAY()-All_Staffs[[#This Row],[Date Joined]])/365</f>
        <v>6.0465753424657533</v>
      </c>
      <c r="N213" s="10">
        <f ca="1">IF(All_Staffs[Tenure]&gt;=3, 3%,2%)</f>
        <v>0.03</v>
      </c>
      <c r="O213" s="5">
        <f ca="1">All_Staffs[[#This Row],[Salary]]*All_Staffs[[#This Row],[Annual Bonus]]</f>
        <v>13414.32</v>
      </c>
    </row>
    <row r="214" spans="1:15" x14ac:dyDescent="0.25">
      <c r="A214" t="s">
        <v>1004</v>
      </c>
      <c r="B214" t="s">
        <v>15</v>
      </c>
      <c r="C214" t="s">
        <v>21</v>
      </c>
      <c r="D214">
        <v>29</v>
      </c>
      <c r="E214" s="6">
        <v>44644</v>
      </c>
      <c r="F214" s="5">
        <v>319157</v>
      </c>
      <c r="G214" t="s">
        <v>10</v>
      </c>
      <c r="H214" t="s">
        <v>995</v>
      </c>
      <c r="I214" t="s">
        <v>1112</v>
      </c>
      <c r="J214" t="s">
        <v>1093</v>
      </c>
      <c r="K214">
        <v>3</v>
      </c>
      <c r="L214" t="s">
        <v>1096</v>
      </c>
      <c r="M214" s="7">
        <f ca="1">(TODAY()-All_Staffs[[#This Row],[Date Joined]])/365</f>
        <v>2.7643835616438355</v>
      </c>
      <c r="N214" s="10">
        <f ca="1">IF(All_Staffs[Tenure]&gt;=3, 3%,2%)</f>
        <v>0.02</v>
      </c>
      <c r="O214" s="5">
        <f ca="1">All_Staffs[[#This Row],[Salary]]*All_Staffs[[#This Row],[Annual Bonus]]</f>
        <v>6383.14</v>
      </c>
    </row>
    <row r="215" spans="1:15" x14ac:dyDescent="0.25">
      <c r="A215" t="s">
        <v>402</v>
      </c>
      <c r="B215" t="s">
        <v>15</v>
      </c>
      <c r="C215" t="s">
        <v>21</v>
      </c>
      <c r="D215">
        <v>41</v>
      </c>
      <c r="E215" s="6">
        <v>44367</v>
      </c>
      <c r="F215" s="5">
        <v>471226</v>
      </c>
      <c r="G215" t="s">
        <v>10</v>
      </c>
      <c r="H215" t="s">
        <v>995</v>
      </c>
      <c r="I215" t="s">
        <v>1111</v>
      </c>
      <c r="J215" t="s">
        <v>1097</v>
      </c>
      <c r="K215">
        <v>6</v>
      </c>
      <c r="L215" t="s">
        <v>1100</v>
      </c>
      <c r="M215" s="7">
        <f ca="1">(TODAY()-All_Staffs[[#This Row],[Date Joined]])/365</f>
        <v>3.5232876712328767</v>
      </c>
      <c r="N215" s="10">
        <f ca="1">IF(All_Staffs[Tenure]&gt;=3, 3%,2%)</f>
        <v>0.03</v>
      </c>
      <c r="O215" s="5">
        <f ca="1">All_Staffs[[#This Row],[Salary]]*All_Staffs[[#This Row],[Annual Bonus]]</f>
        <v>14136.779999999999</v>
      </c>
    </row>
    <row r="216" spans="1:15" x14ac:dyDescent="0.25">
      <c r="A216" t="s">
        <v>315</v>
      </c>
      <c r="B216" t="s">
        <v>15</v>
      </c>
      <c r="C216" t="s">
        <v>21</v>
      </c>
      <c r="D216">
        <v>40</v>
      </c>
      <c r="E216" s="6">
        <v>43946</v>
      </c>
      <c r="F216" s="5">
        <v>431058</v>
      </c>
      <c r="G216" t="s">
        <v>10</v>
      </c>
      <c r="H216" t="s">
        <v>995</v>
      </c>
      <c r="I216" t="s">
        <v>1110</v>
      </c>
      <c r="J216" t="s">
        <v>1097</v>
      </c>
      <c r="K216">
        <v>4</v>
      </c>
      <c r="L216" t="s">
        <v>1098</v>
      </c>
      <c r="M216" s="7">
        <f ca="1">(TODAY()-All_Staffs[[#This Row],[Date Joined]])/365</f>
        <v>4.6767123287671231</v>
      </c>
      <c r="N216" s="10">
        <f ca="1">IF(All_Staffs[Tenure]&gt;=3, 3%,2%)</f>
        <v>0.03</v>
      </c>
      <c r="O216" s="5">
        <f ca="1">All_Staffs[[#This Row],[Salary]]*All_Staffs[[#This Row],[Annual Bonus]]</f>
        <v>12931.74</v>
      </c>
    </row>
    <row r="217" spans="1:15" x14ac:dyDescent="0.25">
      <c r="A217" t="s">
        <v>340</v>
      </c>
      <c r="B217" t="s">
        <v>15</v>
      </c>
      <c r="C217" t="s">
        <v>56</v>
      </c>
      <c r="D217">
        <v>29</v>
      </c>
      <c r="E217" s="6">
        <v>44313</v>
      </c>
      <c r="F217" s="5">
        <v>419774</v>
      </c>
      <c r="G217" t="s">
        <v>10</v>
      </c>
      <c r="H217" t="s">
        <v>995</v>
      </c>
      <c r="I217" t="s">
        <v>1111</v>
      </c>
      <c r="J217" t="s">
        <v>1097</v>
      </c>
      <c r="K217">
        <v>4</v>
      </c>
      <c r="L217" t="s">
        <v>1098</v>
      </c>
      <c r="M217" s="7">
        <f ca="1">(TODAY()-All_Staffs[[#This Row],[Date Joined]])/365</f>
        <v>3.6712328767123288</v>
      </c>
      <c r="N217" s="10">
        <f ca="1">IF(All_Staffs[Tenure]&gt;=3, 3%,2%)</f>
        <v>0.03</v>
      </c>
      <c r="O217" s="5">
        <f ca="1">All_Staffs[[#This Row],[Salary]]*All_Staffs[[#This Row],[Annual Bonus]]</f>
        <v>12593.22</v>
      </c>
    </row>
    <row r="218" spans="1:15" x14ac:dyDescent="0.25">
      <c r="A218" t="s">
        <v>380</v>
      </c>
      <c r="B218" t="s">
        <v>15</v>
      </c>
      <c r="C218" t="s">
        <v>56</v>
      </c>
      <c r="D218">
        <v>41</v>
      </c>
      <c r="E218" s="6">
        <v>45007</v>
      </c>
      <c r="F218" s="5">
        <v>388105</v>
      </c>
      <c r="G218" t="s">
        <v>10</v>
      </c>
      <c r="H218" t="s">
        <v>995</v>
      </c>
      <c r="I218" t="s">
        <v>1113</v>
      </c>
      <c r="J218" t="s">
        <v>1093</v>
      </c>
      <c r="K218">
        <v>3</v>
      </c>
      <c r="L218" t="s">
        <v>1096</v>
      </c>
      <c r="M218" s="7">
        <f ca="1">(TODAY()-All_Staffs[[#This Row],[Date Joined]])/365</f>
        <v>1.7698630136986302</v>
      </c>
      <c r="N218" s="10">
        <f ca="1">IF(All_Staffs[Tenure]&gt;=3, 3%,2%)</f>
        <v>0.02</v>
      </c>
      <c r="O218" s="5">
        <f ca="1">All_Staffs[[#This Row],[Salary]]*All_Staffs[[#This Row],[Annual Bonus]]</f>
        <v>7762.1</v>
      </c>
    </row>
    <row r="219" spans="1:15" x14ac:dyDescent="0.25">
      <c r="A219" t="s">
        <v>380</v>
      </c>
      <c r="B219" t="s">
        <v>15</v>
      </c>
      <c r="C219" t="s">
        <v>56</v>
      </c>
      <c r="D219">
        <v>42</v>
      </c>
      <c r="E219" s="6">
        <v>45373</v>
      </c>
      <c r="F219" s="5">
        <v>388106</v>
      </c>
      <c r="G219" t="s">
        <v>10</v>
      </c>
      <c r="H219" t="s">
        <v>995</v>
      </c>
      <c r="I219" t="s">
        <v>1114</v>
      </c>
      <c r="J219" t="s">
        <v>1093</v>
      </c>
      <c r="K219">
        <v>3</v>
      </c>
      <c r="L219" t="s">
        <v>1096</v>
      </c>
      <c r="M219" s="7">
        <f ca="1">(TODAY()-All_Staffs[[#This Row],[Date Joined]])/365</f>
        <v>0.76712328767123283</v>
      </c>
      <c r="N219" s="10">
        <f ca="1">IF(All_Staffs[Tenure]&gt;=3, 3%,2%)</f>
        <v>0.02</v>
      </c>
      <c r="O219" s="5">
        <f ca="1">All_Staffs[[#This Row],[Salary]]*All_Staffs[[#This Row],[Annual Bonus]]</f>
        <v>7762.12</v>
      </c>
    </row>
    <row r="220" spans="1:15" x14ac:dyDescent="0.25">
      <c r="A220" t="s">
        <v>317</v>
      </c>
      <c r="B220" t="s">
        <v>15</v>
      </c>
      <c r="C220" t="s">
        <v>56</v>
      </c>
      <c r="D220">
        <v>32</v>
      </c>
      <c r="E220" s="6">
        <v>44998</v>
      </c>
      <c r="F220" s="5">
        <v>307449</v>
      </c>
      <c r="G220" t="s">
        <v>10</v>
      </c>
      <c r="H220" t="s">
        <v>995</v>
      </c>
      <c r="I220" t="s">
        <v>1113</v>
      </c>
      <c r="J220" t="s">
        <v>1093</v>
      </c>
      <c r="K220">
        <v>3</v>
      </c>
      <c r="L220" t="s">
        <v>1096</v>
      </c>
      <c r="M220" s="7">
        <f ca="1">(TODAY()-All_Staffs[[#This Row],[Date Joined]])/365</f>
        <v>1.7945205479452055</v>
      </c>
      <c r="N220" s="10">
        <f ca="1">IF(All_Staffs[Tenure]&gt;=3, 3%,2%)</f>
        <v>0.02</v>
      </c>
      <c r="O220" s="5">
        <f ca="1">All_Staffs[[#This Row],[Salary]]*All_Staffs[[#This Row],[Annual Bonus]]</f>
        <v>6148.9800000000005</v>
      </c>
    </row>
    <row r="221" spans="1:15" x14ac:dyDescent="0.25">
      <c r="A221" t="s">
        <v>398</v>
      </c>
      <c r="B221" t="s">
        <v>15</v>
      </c>
      <c r="C221" t="s">
        <v>56</v>
      </c>
      <c r="D221">
        <v>27</v>
      </c>
      <c r="E221" s="6">
        <v>44588</v>
      </c>
      <c r="F221" s="5">
        <v>353347</v>
      </c>
      <c r="G221" t="s">
        <v>10</v>
      </c>
      <c r="H221" t="s">
        <v>995</v>
      </c>
      <c r="I221" t="s">
        <v>1112</v>
      </c>
      <c r="J221" t="s">
        <v>1093</v>
      </c>
      <c r="K221">
        <v>1</v>
      </c>
      <c r="L221" t="s">
        <v>1094</v>
      </c>
      <c r="M221" s="7">
        <f ca="1">(TODAY()-All_Staffs[[#This Row],[Date Joined]])/365</f>
        <v>2.9178082191780823</v>
      </c>
      <c r="N221" s="10">
        <f ca="1">IF(All_Staffs[Tenure]&gt;=3, 3%,2%)</f>
        <v>0.02</v>
      </c>
      <c r="O221" s="5">
        <f ca="1">All_Staffs[[#This Row],[Salary]]*All_Staffs[[#This Row],[Annual Bonus]]</f>
        <v>7066.9400000000005</v>
      </c>
    </row>
    <row r="222" spans="1:15" x14ac:dyDescent="0.25">
      <c r="A222" t="s">
        <v>711</v>
      </c>
      <c r="B222" t="s">
        <v>15</v>
      </c>
      <c r="C222" t="s">
        <v>56</v>
      </c>
      <c r="D222">
        <v>42</v>
      </c>
      <c r="E222" s="6">
        <v>43492</v>
      </c>
      <c r="F222" s="5">
        <v>402349</v>
      </c>
      <c r="G222" t="s">
        <v>10</v>
      </c>
      <c r="H222" t="s">
        <v>995</v>
      </c>
      <c r="I222" t="s">
        <v>1109</v>
      </c>
      <c r="J222" t="s">
        <v>1093</v>
      </c>
      <c r="K222">
        <v>1</v>
      </c>
      <c r="L222" t="s">
        <v>1094</v>
      </c>
      <c r="M222" s="7">
        <f ca="1">(TODAY()-All_Staffs[[#This Row],[Date Joined]])/365</f>
        <v>5.9205479452054792</v>
      </c>
      <c r="N222" s="10">
        <f ca="1">IF(All_Staffs[Tenure]&gt;=3, 3%,2%)</f>
        <v>0.03</v>
      </c>
      <c r="O222" s="5">
        <f ca="1">All_Staffs[[#This Row],[Salary]]*All_Staffs[[#This Row],[Annual Bonus]]</f>
        <v>12070.47</v>
      </c>
    </row>
    <row r="223" spans="1:15" x14ac:dyDescent="0.25">
      <c r="A223" t="s">
        <v>385</v>
      </c>
      <c r="B223" t="s">
        <v>15</v>
      </c>
      <c r="C223" t="s">
        <v>56</v>
      </c>
      <c r="D223">
        <v>31</v>
      </c>
      <c r="E223" s="6">
        <v>44803</v>
      </c>
      <c r="F223" s="5">
        <v>422567</v>
      </c>
      <c r="G223" t="s">
        <v>10</v>
      </c>
      <c r="H223" t="s">
        <v>995</v>
      </c>
      <c r="I223" t="s">
        <v>1112</v>
      </c>
      <c r="J223" t="s">
        <v>1101</v>
      </c>
      <c r="K223">
        <v>8</v>
      </c>
      <c r="L223" t="s">
        <v>1103</v>
      </c>
      <c r="M223" s="7">
        <f ca="1">(TODAY()-All_Staffs[[#This Row],[Date Joined]])/365</f>
        <v>2.3287671232876712</v>
      </c>
      <c r="N223" s="10">
        <f ca="1">IF(All_Staffs[Tenure]&gt;=3, 3%,2%)</f>
        <v>0.02</v>
      </c>
      <c r="O223" s="5">
        <f ca="1">All_Staffs[[#This Row],[Salary]]*All_Staffs[[#This Row],[Annual Bonus]]</f>
        <v>8451.34</v>
      </c>
    </row>
    <row r="224" spans="1:15" x14ac:dyDescent="0.25">
      <c r="A224" t="s">
        <v>368</v>
      </c>
      <c r="B224" t="s">
        <v>15</v>
      </c>
      <c r="C224" t="s">
        <v>56</v>
      </c>
      <c r="D224">
        <v>35</v>
      </c>
      <c r="E224" s="6">
        <v>44292</v>
      </c>
      <c r="F224" s="5">
        <v>308474</v>
      </c>
      <c r="G224" t="s">
        <v>10</v>
      </c>
      <c r="H224" t="s">
        <v>995</v>
      </c>
      <c r="I224" t="s">
        <v>1111</v>
      </c>
      <c r="J224" t="s">
        <v>1097</v>
      </c>
      <c r="K224">
        <v>4</v>
      </c>
      <c r="L224" t="s">
        <v>1098</v>
      </c>
      <c r="M224" s="7">
        <f ca="1">(TODAY()-All_Staffs[[#This Row],[Date Joined]])/365</f>
        <v>3.7287671232876711</v>
      </c>
      <c r="N224" s="10">
        <f ca="1">IF(All_Staffs[Tenure]&gt;=3, 3%,2%)</f>
        <v>0.03</v>
      </c>
      <c r="O224" s="5">
        <f ca="1">All_Staffs[[#This Row],[Salary]]*All_Staffs[[#This Row],[Annual Bonus]]</f>
        <v>9254.2199999999993</v>
      </c>
    </row>
    <row r="225" spans="1:15" x14ac:dyDescent="0.25">
      <c r="A225" t="s">
        <v>348</v>
      </c>
      <c r="B225" t="s">
        <v>15</v>
      </c>
      <c r="C225" t="s">
        <v>56</v>
      </c>
      <c r="D225">
        <v>34</v>
      </c>
      <c r="E225" s="6">
        <v>44339</v>
      </c>
      <c r="F225" s="5">
        <v>313660</v>
      </c>
      <c r="G225" t="s">
        <v>10</v>
      </c>
      <c r="H225" t="s">
        <v>995</v>
      </c>
      <c r="I225" t="s">
        <v>1111</v>
      </c>
      <c r="J225" t="s">
        <v>1097</v>
      </c>
      <c r="K225">
        <v>5</v>
      </c>
      <c r="L225" t="s">
        <v>1099</v>
      </c>
      <c r="M225" s="7">
        <f ca="1">(TODAY()-All_Staffs[[#This Row],[Date Joined]])/365</f>
        <v>3.6</v>
      </c>
      <c r="N225" s="10">
        <f ca="1">IF(All_Staffs[Tenure]&gt;=3, 3%,2%)</f>
        <v>0.03</v>
      </c>
      <c r="O225" s="5">
        <f ca="1">All_Staffs[[#This Row],[Salary]]*All_Staffs[[#This Row],[Annual Bonus]]</f>
        <v>9409.7999999999993</v>
      </c>
    </row>
    <row r="226" spans="1:15" x14ac:dyDescent="0.25">
      <c r="A226" t="s">
        <v>962</v>
      </c>
      <c r="B226" t="s">
        <v>15</v>
      </c>
      <c r="C226" t="s">
        <v>56</v>
      </c>
      <c r="D226">
        <v>26</v>
      </c>
      <c r="E226" s="6">
        <v>43524</v>
      </c>
      <c r="F226" s="5">
        <v>435281</v>
      </c>
      <c r="G226" t="s">
        <v>10</v>
      </c>
      <c r="H226" t="s">
        <v>995</v>
      </c>
      <c r="I226" t="s">
        <v>1109</v>
      </c>
      <c r="J226" t="s">
        <v>1093</v>
      </c>
      <c r="K226">
        <v>2</v>
      </c>
      <c r="L226" t="s">
        <v>1095</v>
      </c>
      <c r="M226" s="7">
        <f ca="1">(TODAY()-All_Staffs[[#This Row],[Date Joined]])/365</f>
        <v>5.8328767123287673</v>
      </c>
      <c r="N226" s="10">
        <f ca="1">IF(All_Staffs[Tenure]&gt;=3, 3%,2%)</f>
        <v>0.03</v>
      </c>
      <c r="O226" s="5">
        <f ca="1">All_Staffs[[#This Row],[Salary]]*All_Staffs[[#This Row],[Annual Bonus]]</f>
        <v>13058.43</v>
      </c>
    </row>
    <row r="227" spans="1:15" x14ac:dyDescent="0.25">
      <c r="A227" t="s">
        <v>250</v>
      </c>
      <c r="B227" t="s">
        <v>15</v>
      </c>
      <c r="C227" t="s">
        <v>56</v>
      </c>
      <c r="D227">
        <v>33</v>
      </c>
      <c r="E227" s="6">
        <v>45325</v>
      </c>
      <c r="F227" s="5">
        <v>370486</v>
      </c>
      <c r="G227" t="s">
        <v>10</v>
      </c>
      <c r="H227" t="s">
        <v>995</v>
      </c>
      <c r="I227" t="s">
        <v>1114</v>
      </c>
      <c r="J227" t="s">
        <v>1093</v>
      </c>
      <c r="K227">
        <v>2</v>
      </c>
      <c r="L227" t="s">
        <v>1095</v>
      </c>
      <c r="M227" s="7">
        <f ca="1">(TODAY()-All_Staffs[[#This Row],[Date Joined]])/365</f>
        <v>0.89863013698630134</v>
      </c>
      <c r="N227" s="10">
        <f ca="1">IF(All_Staffs[Tenure]&gt;=3, 3%,2%)</f>
        <v>0.02</v>
      </c>
      <c r="O227" s="5">
        <f ca="1">All_Staffs[[#This Row],[Salary]]*All_Staffs[[#This Row],[Annual Bonus]]</f>
        <v>7409.72</v>
      </c>
    </row>
    <row r="228" spans="1:15" x14ac:dyDescent="0.25">
      <c r="A228" t="s">
        <v>807</v>
      </c>
      <c r="B228" t="s">
        <v>15</v>
      </c>
      <c r="C228" t="s">
        <v>56</v>
      </c>
      <c r="D228">
        <v>32</v>
      </c>
      <c r="E228" s="6">
        <v>45503</v>
      </c>
      <c r="F228" s="5">
        <v>340003</v>
      </c>
      <c r="G228" t="s">
        <v>10</v>
      </c>
      <c r="H228" t="s">
        <v>995</v>
      </c>
      <c r="I228" t="s">
        <v>1114</v>
      </c>
      <c r="J228" t="s">
        <v>1101</v>
      </c>
      <c r="K228">
        <v>7</v>
      </c>
      <c r="L228" t="s">
        <v>1102</v>
      </c>
      <c r="M228" s="7">
        <f ca="1">(TODAY()-All_Staffs[[#This Row],[Date Joined]])/365</f>
        <v>0.41095890410958902</v>
      </c>
      <c r="N228" s="10">
        <f ca="1">IF(All_Staffs[Tenure]&gt;=3, 3%,2%)</f>
        <v>0.02</v>
      </c>
      <c r="O228" s="5">
        <f ca="1">All_Staffs[[#This Row],[Salary]]*All_Staffs[[#This Row],[Annual Bonus]]</f>
        <v>6800.06</v>
      </c>
    </row>
    <row r="229" spans="1:15" x14ac:dyDescent="0.25">
      <c r="A229" t="s">
        <v>338</v>
      </c>
      <c r="B229" t="s">
        <v>15</v>
      </c>
      <c r="C229" t="s">
        <v>56</v>
      </c>
      <c r="D229">
        <v>35</v>
      </c>
      <c r="E229" s="6">
        <v>45308</v>
      </c>
      <c r="F229" s="5">
        <v>366097</v>
      </c>
      <c r="G229" t="s">
        <v>10</v>
      </c>
      <c r="H229" t="s">
        <v>995</v>
      </c>
      <c r="I229" t="s">
        <v>1114</v>
      </c>
      <c r="J229" t="s">
        <v>1093</v>
      </c>
      <c r="K229">
        <v>1</v>
      </c>
      <c r="L229" t="s">
        <v>1094</v>
      </c>
      <c r="M229" s="7">
        <f ca="1">(TODAY()-All_Staffs[[#This Row],[Date Joined]])/365</f>
        <v>0.9452054794520548</v>
      </c>
      <c r="N229" s="10">
        <f ca="1">IF(All_Staffs[Tenure]&gt;=3, 3%,2%)</f>
        <v>0.02</v>
      </c>
      <c r="O229" s="5">
        <f ca="1">All_Staffs[[#This Row],[Salary]]*All_Staffs[[#This Row],[Annual Bonus]]</f>
        <v>7321.9400000000005</v>
      </c>
    </row>
    <row r="230" spans="1:15" x14ac:dyDescent="0.25">
      <c r="A230" t="s">
        <v>362</v>
      </c>
      <c r="B230" t="s">
        <v>15</v>
      </c>
      <c r="C230" t="s">
        <v>56</v>
      </c>
      <c r="D230">
        <v>35</v>
      </c>
      <c r="E230" s="6">
        <v>43165</v>
      </c>
      <c r="F230" s="5">
        <v>438274</v>
      </c>
      <c r="G230" t="s">
        <v>10</v>
      </c>
      <c r="H230" t="s">
        <v>995</v>
      </c>
      <c r="I230" t="s">
        <v>1092</v>
      </c>
      <c r="J230" t="s">
        <v>1093</v>
      </c>
      <c r="K230">
        <v>3</v>
      </c>
      <c r="L230" t="s">
        <v>1096</v>
      </c>
      <c r="M230" s="7">
        <f ca="1">(TODAY()-All_Staffs[[#This Row],[Date Joined]])/365</f>
        <v>6.816438356164384</v>
      </c>
      <c r="N230" s="10">
        <f ca="1">IF(All_Staffs[Tenure]&gt;=3, 3%,2%)</f>
        <v>0.03</v>
      </c>
      <c r="O230" s="5">
        <f ca="1">All_Staffs[[#This Row],[Salary]]*All_Staffs[[#This Row],[Annual Bonus]]</f>
        <v>13148.22</v>
      </c>
    </row>
    <row r="231" spans="1:15" x14ac:dyDescent="0.25">
      <c r="A231" t="s">
        <v>1005</v>
      </c>
      <c r="B231" t="s">
        <v>15</v>
      </c>
      <c r="C231" t="s">
        <v>9</v>
      </c>
      <c r="D231">
        <v>36</v>
      </c>
      <c r="E231" s="6">
        <v>43334</v>
      </c>
      <c r="F231" s="5">
        <v>396266</v>
      </c>
      <c r="G231" t="s">
        <v>10</v>
      </c>
      <c r="H231" t="s">
        <v>995</v>
      </c>
      <c r="I231" t="s">
        <v>1092</v>
      </c>
      <c r="J231" t="s">
        <v>1101</v>
      </c>
      <c r="K231">
        <v>8</v>
      </c>
      <c r="L231" t="s">
        <v>1103</v>
      </c>
      <c r="M231" s="7">
        <f ca="1">(TODAY()-All_Staffs[[#This Row],[Date Joined]])/365</f>
        <v>6.353424657534247</v>
      </c>
      <c r="N231" s="10">
        <f ca="1">IF(All_Staffs[Tenure]&gt;=3, 3%,2%)</f>
        <v>0.03</v>
      </c>
      <c r="O231" s="5">
        <f ca="1">All_Staffs[[#This Row],[Salary]]*All_Staffs[[#This Row],[Annual Bonus]]</f>
        <v>11887.98</v>
      </c>
    </row>
    <row r="232" spans="1:15" x14ac:dyDescent="0.25">
      <c r="A232" t="s">
        <v>227</v>
      </c>
      <c r="B232" t="s">
        <v>15</v>
      </c>
      <c r="C232" t="s">
        <v>9</v>
      </c>
      <c r="D232">
        <v>42</v>
      </c>
      <c r="E232" s="6">
        <v>43859</v>
      </c>
      <c r="F232" s="5">
        <v>442797</v>
      </c>
      <c r="G232" t="s">
        <v>10</v>
      </c>
      <c r="H232" t="s">
        <v>995</v>
      </c>
      <c r="I232" t="s">
        <v>1110</v>
      </c>
      <c r="J232" t="s">
        <v>1093</v>
      </c>
      <c r="K232">
        <v>1</v>
      </c>
      <c r="L232" t="s">
        <v>1094</v>
      </c>
      <c r="M232" s="7">
        <f ca="1">(TODAY()-All_Staffs[[#This Row],[Date Joined]])/365</f>
        <v>4.9150684931506845</v>
      </c>
      <c r="N232" s="10">
        <f ca="1">IF(All_Staffs[Tenure]&gt;=3, 3%,2%)</f>
        <v>0.03</v>
      </c>
      <c r="O232" s="5">
        <f ca="1">All_Staffs[[#This Row],[Salary]]*All_Staffs[[#This Row],[Annual Bonus]]</f>
        <v>13283.91</v>
      </c>
    </row>
    <row r="233" spans="1:15" x14ac:dyDescent="0.25">
      <c r="A233" t="s">
        <v>305</v>
      </c>
      <c r="B233" t="s">
        <v>15</v>
      </c>
      <c r="C233" t="s">
        <v>9</v>
      </c>
      <c r="D233">
        <v>40</v>
      </c>
      <c r="E233" s="6">
        <v>44373</v>
      </c>
      <c r="F233" s="5">
        <v>408762</v>
      </c>
      <c r="G233" t="s">
        <v>10</v>
      </c>
      <c r="H233" t="s">
        <v>995</v>
      </c>
      <c r="I233" t="s">
        <v>1111</v>
      </c>
      <c r="J233" t="s">
        <v>1097</v>
      </c>
      <c r="K233">
        <v>6</v>
      </c>
      <c r="L233" t="s">
        <v>1100</v>
      </c>
      <c r="M233" s="7">
        <f ca="1">(TODAY()-All_Staffs[[#This Row],[Date Joined]])/365</f>
        <v>3.506849315068493</v>
      </c>
      <c r="N233" s="10">
        <f ca="1">IF(All_Staffs[Tenure]&gt;=3, 3%,2%)</f>
        <v>0.03</v>
      </c>
      <c r="O233" s="5">
        <f ca="1">All_Staffs[[#This Row],[Salary]]*All_Staffs[[#This Row],[Annual Bonus]]</f>
        <v>12262.859999999999</v>
      </c>
    </row>
    <row r="234" spans="1:15" x14ac:dyDescent="0.25">
      <c r="A234" t="s">
        <v>325</v>
      </c>
      <c r="B234" t="s">
        <v>15</v>
      </c>
      <c r="C234" t="s">
        <v>9</v>
      </c>
      <c r="D234">
        <v>38</v>
      </c>
      <c r="E234" s="6">
        <v>43874</v>
      </c>
      <c r="F234" s="5">
        <v>364037</v>
      </c>
      <c r="G234" t="s">
        <v>10</v>
      </c>
      <c r="H234" t="s">
        <v>995</v>
      </c>
      <c r="I234" t="s">
        <v>1110</v>
      </c>
      <c r="J234" t="s">
        <v>1093</v>
      </c>
      <c r="K234">
        <v>2</v>
      </c>
      <c r="L234" t="s">
        <v>1095</v>
      </c>
      <c r="M234" s="7">
        <f ca="1">(TODAY()-All_Staffs[[#This Row],[Date Joined]])/365</f>
        <v>4.8739726027397259</v>
      </c>
      <c r="N234" s="10">
        <f ca="1">IF(All_Staffs[Tenure]&gt;=3, 3%,2%)</f>
        <v>0.03</v>
      </c>
      <c r="O234" s="5">
        <f ca="1">All_Staffs[[#This Row],[Salary]]*All_Staffs[[#This Row],[Annual Bonus]]</f>
        <v>10921.109999999999</v>
      </c>
    </row>
    <row r="235" spans="1:15" x14ac:dyDescent="0.25">
      <c r="A235" t="s">
        <v>325</v>
      </c>
      <c r="B235" t="s">
        <v>15</v>
      </c>
      <c r="C235" t="s">
        <v>9</v>
      </c>
      <c r="D235">
        <v>39</v>
      </c>
      <c r="E235" s="6">
        <v>44240</v>
      </c>
      <c r="F235" s="5">
        <v>364038</v>
      </c>
      <c r="G235" t="s">
        <v>10</v>
      </c>
      <c r="H235" t="s">
        <v>995</v>
      </c>
      <c r="I235" t="s">
        <v>1111</v>
      </c>
      <c r="J235" t="s">
        <v>1093</v>
      </c>
      <c r="K235">
        <v>2</v>
      </c>
      <c r="L235" t="s">
        <v>1095</v>
      </c>
      <c r="M235" s="7">
        <f ca="1">(TODAY()-All_Staffs[[#This Row],[Date Joined]])/365</f>
        <v>3.871232876712329</v>
      </c>
      <c r="N235" s="10">
        <f ca="1">IF(All_Staffs[Tenure]&gt;=3, 3%,2%)</f>
        <v>0.03</v>
      </c>
      <c r="O235" s="5">
        <f ca="1">All_Staffs[[#This Row],[Salary]]*All_Staffs[[#This Row],[Annual Bonus]]</f>
        <v>10921.14</v>
      </c>
    </row>
    <row r="236" spans="1:15" x14ac:dyDescent="0.25">
      <c r="A236" t="s">
        <v>325</v>
      </c>
      <c r="B236" t="s">
        <v>15</v>
      </c>
      <c r="C236" t="s">
        <v>9</v>
      </c>
      <c r="D236">
        <v>40</v>
      </c>
      <c r="E236" s="6">
        <v>44605</v>
      </c>
      <c r="F236" s="5">
        <v>364039</v>
      </c>
      <c r="G236" t="s">
        <v>10</v>
      </c>
      <c r="H236" t="s">
        <v>995</v>
      </c>
      <c r="I236" t="s">
        <v>1112</v>
      </c>
      <c r="J236" t="s">
        <v>1093</v>
      </c>
      <c r="K236">
        <v>2</v>
      </c>
      <c r="L236" t="s">
        <v>1095</v>
      </c>
      <c r="M236" s="7">
        <f ca="1">(TODAY()-All_Staffs[[#This Row],[Date Joined]])/365</f>
        <v>2.871232876712329</v>
      </c>
      <c r="N236" s="10">
        <f ca="1">IF(All_Staffs[Tenure]&gt;=3, 3%,2%)</f>
        <v>0.02</v>
      </c>
      <c r="O236" s="5">
        <f ca="1">All_Staffs[[#This Row],[Salary]]*All_Staffs[[#This Row],[Annual Bonus]]</f>
        <v>7280.78</v>
      </c>
    </row>
    <row r="237" spans="1:15" x14ac:dyDescent="0.25">
      <c r="A237" t="s">
        <v>358</v>
      </c>
      <c r="B237" t="s">
        <v>15</v>
      </c>
      <c r="C237" t="s">
        <v>9</v>
      </c>
      <c r="D237">
        <v>45</v>
      </c>
      <c r="E237" s="6">
        <v>44644</v>
      </c>
      <c r="F237" s="5">
        <v>329727</v>
      </c>
      <c r="G237" t="s">
        <v>10</v>
      </c>
      <c r="H237" t="s">
        <v>995</v>
      </c>
      <c r="I237" t="s">
        <v>1112</v>
      </c>
      <c r="J237" t="s">
        <v>1093</v>
      </c>
      <c r="K237">
        <v>3</v>
      </c>
      <c r="L237" t="s">
        <v>1096</v>
      </c>
      <c r="M237" s="7">
        <f ca="1">(TODAY()-All_Staffs[[#This Row],[Date Joined]])/365</f>
        <v>2.7643835616438355</v>
      </c>
      <c r="N237" s="10">
        <f ca="1">IF(All_Staffs[Tenure]&gt;=3, 3%,2%)</f>
        <v>0.02</v>
      </c>
      <c r="O237" s="5">
        <f ca="1">All_Staffs[[#This Row],[Salary]]*All_Staffs[[#This Row],[Annual Bonus]]</f>
        <v>6594.54</v>
      </c>
    </row>
    <row r="238" spans="1:15" x14ac:dyDescent="0.25">
      <c r="A238" t="s">
        <v>316</v>
      </c>
      <c r="B238" t="s">
        <v>15</v>
      </c>
      <c r="C238" t="s">
        <v>9</v>
      </c>
      <c r="D238">
        <v>40</v>
      </c>
      <c r="E238" s="6">
        <v>45308</v>
      </c>
      <c r="F238" s="5">
        <v>495883</v>
      </c>
      <c r="G238" t="s">
        <v>10</v>
      </c>
      <c r="H238" t="s">
        <v>995</v>
      </c>
      <c r="I238" t="s">
        <v>1114</v>
      </c>
      <c r="J238" t="s">
        <v>1093</v>
      </c>
      <c r="K238">
        <v>1</v>
      </c>
      <c r="L238" t="s">
        <v>1094</v>
      </c>
      <c r="M238" s="7">
        <f ca="1">(TODAY()-All_Staffs[[#This Row],[Date Joined]])/365</f>
        <v>0.9452054794520548</v>
      </c>
      <c r="N238" s="10">
        <f ca="1">IF(All_Staffs[Tenure]&gt;=3, 3%,2%)</f>
        <v>0.02</v>
      </c>
      <c r="O238" s="5">
        <f ca="1">All_Staffs[[#This Row],[Salary]]*All_Staffs[[#This Row],[Annual Bonus]]</f>
        <v>9917.66</v>
      </c>
    </row>
    <row r="239" spans="1:15" x14ac:dyDescent="0.25">
      <c r="A239" t="s">
        <v>930</v>
      </c>
      <c r="B239" t="s">
        <v>15</v>
      </c>
      <c r="C239" t="s">
        <v>9</v>
      </c>
      <c r="D239">
        <v>41</v>
      </c>
      <c r="E239" s="6">
        <v>44740</v>
      </c>
      <c r="F239" s="5">
        <v>497185</v>
      </c>
      <c r="G239" t="s">
        <v>10</v>
      </c>
      <c r="H239" t="s">
        <v>995</v>
      </c>
      <c r="I239" t="s">
        <v>1112</v>
      </c>
      <c r="J239" t="s">
        <v>1097</v>
      </c>
      <c r="K239">
        <v>6</v>
      </c>
      <c r="L239" t="s">
        <v>1100</v>
      </c>
      <c r="M239" s="7">
        <f ca="1">(TODAY()-All_Staffs[[#This Row],[Date Joined]])/365</f>
        <v>2.5013698630136987</v>
      </c>
      <c r="N239" s="10">
        <f ca="1">IF(All_Staffs[Tenure]&gt;=3, 3%,2%)</f>
        <v>0.02</v>
      </c>
      <c r="O239" s="5">
        <f ca="1">All_Staffs[[#This Row],[Salary]]*All_Staffs[[#This Row],[Annual Bonus]]</f>
        <v>9943.7000000000007</v>
      </c>
    </row>
    <row r="240" spans="1:15" x14ac:dyDescent="0.25">
      <c r="A240" t="s">
        <v>326</v>
      </c>
      <c r="B240" t="s">
        <v>15</v>
      </c>
      <c r="C240" t="s">
        <v>9</v>
      </c>
      <c r="D240">
        <v>25</v>
      </c>
      <c r="E240" s="6">
        <v>43938</v>
      </c>
      <c r="F240" s="5">
        <v>389982</v>
      </c>
      <c r="G240" t="s">
        <v>10</v>
      </c>
      <c r="H240" t="s">
        <v>995</v>
      </c>
      <c r="I240" t="s">
        <v>1110</v>
      </c>
      <c r="J240" t="s">
        <v>1097</v>
      </c>
      <c r="K240">
        <v>4</v>
      </c>
      <c r="L240" t="s">
        <v>1098</v>
      </c>
      <c r="M240" s="7">
        <f ca="1">(TODAY()-All_Staffs[[#This Row],[Date Joined]])/365</f>
        <v>4.6986301369863011</v>
      </c>
      <c r="N240" s="10">
        <f ca="1">IF(All_Staffs[Tenure]&gt;=3, 3%,2%)</f>
        <v>0.03</v>
      </c>
      <c r="O240" s="5">
        <f ca="1">All_Staffs[[#This Row],[Salary]]*All_Staffs[[#This Row],[Annual Bonus]]</f>
        <v>11699.46</v>
      </c>
    </row>
    <row r="241" spans="1:15" x14ac:dyDescent="0.25">
      <c r="A241" t="s">
        <v>942</v>
      </c>
      <c r="B241" t="s">
        <v>15</v>
      </c>
      <c r="C241" t="s">
        <v>9</v>
      </c>
      <c r="D241">
        <v>44</v>
      </c>
      <c r="E241" s="6">
        <v>44593</v>
      </c>
      <c r="F241" s="5">
        <v>318407</v>
      </c>
      <c r="G241" t="s">
        <v>10</v>
      </c>
      <c r="H241" t="s">
        <v>995</v>
      </c>
      <c r="I241" t="s">
        <v>1112</v>
      </c>
      <c r="J241" t="s">
        <v>1093</v>
      </c>
      <c r="K241">
        <v>2</v>
      </c>
      <c r="L241" t="s">
        <v>1095</v>
      </c>
      <c r="M241" s="7">
        <f ca="1">(TODAY()-All_Staffs[[#This Row],[Date Joined]])/365</f>
        <v>2.904109589041096</v>
      </c>
      <c r="N241" s="10">
        <f ca="1">IF(All_Staffs[Tenure]&gt;=3, 3%,2%)</f>
        <v>0.02</v>
      </c>
      <c r="O241" s="5">
        <f ca="1">All_Staffs[[#This Row],[Salary]]*All_Staffs[[#This Row],[Annual Bonus]]</f>
        <v>6368.14</v>
      </c>
    </row>
    <row r="242" spans="1:15" x14ac:dyDescent="0.25">
      <c r="A242" t="s">
        <v>954</v>
      </c>
      <c r="B242" t="s">
        <v>15</v>
      </c>
      <c r="C242" t="s">
        <v>9</v>
      </c>
      <c r="D242">
        <v>44</v>
      </c>
      <c r="E242" s="6">
        <v>45536</v>
      </c>
      <c r="F242" s="5">
        <v>463428</v>
      </c>
      <c r="G242" t="s">
        <v>10</v>
      </c>
      <c r="H242" t="s">
        <v>995</v>
      </c>
      <c r="I242" t="s">
        <v>1114</v>
      </c>
      <c r="J242" t="s">
        <v>1101</v>
      </c>
      <c r="K242">
        <v>9</v>
      </c>
      <c r="L242" t="s">
        <v>1104</v>
      </c>
      <c r="M242" s="7">
        <f ca="1">(TODAY()-All_Staffs[[#This Row],[Date Joined]])/365</f>
        <v>0.32054794520547947</v>
      </c>
      <c r="N242" s="10">
        <f ca="1">IF(All_Staffs[Tenure]&gt;=3, 3%,2%)</f>
        <v>0.02</v>
      </c>
      <c r="O242" s="5">
        <f ca="1">All_Staffs[[#This Row],[Salary]]*All_Staffs[[#This Row],[Annual Bonus]]</f>
        <v>9268.56</v>
      </c>
    </row>
    <row r="243" spans="1:15" x14ac:dyDescent="0.25">
      <c r="A243" t="s">
        <v>731</v>
      </c>
      <c r="B243" t="s">
        <v>15</v>
      </c>
      <c r="C243" t="s">
        <v>19</v>
      </c>
      <c r="D243">
        <v>39</v>
      </c>
      <c r="E243" s="6">
        <v>44126</v>
      </c>
      <c r="F243" s="5">
        <v>318715</v>
      </c>
      <c r="G243" t="s">
        <v>10</v>
      </c>
      <c r="H243" t="s">
        <v>995</v>
      </c>
      <c r="I243" t="s">
        <v>1110</v>
      </c>
      <c r="J243" t="s">
        <v>1105</v>
      </c>
      <c r="K243">
        <v>10</v>
      </c>
      <c r="L243" t="s">
        <v>1106</v>
      </c>
      <c r="M243" s="7">
        <f ca="1">(TODAY()-All_Staffs[[#This Row],[Date Joined]])/365</f>
        <v>4.183561643835616</v>
      </c>
      <c r="N243" s="10">
        <f ca="1">IF(All_Staffs[Tenure]&gt;=3, 3%,2%)</f>
        <v>0.03</v>
      </c>
      <c r="O243" s="5">
        <f ca="1">All_Staffs[[#This Row],[Salary]]*All_Staffs[[#This Row],[Annual Bonus]]</f>
        <v>9561.4499999999989</v>
      </c>
    </row>
    <row r="244" spans="1:15" x14ac:dyDescent="0.25">
      <c r="A244" t="s">
        <v>732</v>
      </c>
      <c r="B244" t="s">
        <v>15</v>
      </c>
      <c r="C244" t="s">
        <v>19</v>
      </c>
      <c r="D244">
        <v>28</v>
      </c>
      <c r="E244" s="6">
        <v>44933</v>
      </c>
      <c r="F244" s="5">
        <v>422723</v>
      </c>
      <c r="G244" t="s">
        <v>10</v>
      </c>
      <c r="H244" t="s">
        <v>995</v>
      </c>
      <c r="I244" t="s">
        <v>1113</v>
      </c>
      <c r="J244" t="s">
        <v>1093</v>
      </c>
      <c r="K244">
        <v>1</v>
      </c>
      <c r="L244" t="s">
        <v>1094</v>
      </c>
      <c r="M244" s="7">
        <f ca="1">(TODAY()-All_Staffs[[#This Row],[Date Joined]])/365</f>
        <v>1.9726027397260273</v>
      </c>
      <c r="N244" s="10">
        <f ca="1">IF(All_Staffs[Tenure]&gt;=3, 3%,2%)</f>
        <v>0.02</v>
      </c>
      <c r="O244" s="5">
        <f ca="1">All_Staffs[[#This Row],[Salary]]*All_Staffs[[#This Row],[Annual Bonus]]</f>
        <v>8454.4600000000009</v>
      </c>
    </row>
    <row r="245" spans="1:15" x14ac:dyDescent="0.25">
      <c r="A245" t="s">
        <v>336</v>
      </c>
      <c r="B245" t="s">
        <v>15</v>
      </c>
      <c r="C245" t="s">
        <v>19</v>
      </c>
      <c r="D245">
        <v>38</v>
      </c>
      <c r="E245" s="6">
        <v>45417</v>
      </c>
      <c r="F245" s="5">
        <v>495470</v>
      </c>
      <c r="G245" t="s">
        <v>10</v>
      </c>
      <c r="H245" t="s">
        <v>995</v>
      </c>
      <c r="I245" t="s">
        <v>1114</v>
      </c>
      <c r="J245" t="s">
        <v>1097</v>
      </c>
      <c r="K245">
        <v>5</v>
      </c>
      <c r="L245" t="s">
        <v>1099</v>
      </c>
      <c r="M245" s="7">
        <f ca="1">(TODAY()-All_Staffs[[#This Row],[Date Joined]])/365</f>
        <v>0.64657534246575343</v>
      </c>
      <c r="N245" s="10">
        <f ca="1">IF(All_Staffs[Tenure]&gt;=3, 3%,2%)</f>
        <v>0.02</v>
      </c>
      <c r="O245" s="5">
        <f ca="1">All_Staffs[[#This Row],[Salary]]*All_Staffs[[#This Row],[Annual Bonus]]</f>
        <v>9909.4</v>
      </c>
    </row>
    <row r="246" spans="1:15" x14ac:dyDescent="0.25">
      <c r="A246" t="s">
        <v>336</v>
      </c>
      <c r="B246" t="s">
        <v>15</v>
      </c>
      <c r="C246" t="s">
        <v>19</v>
      </c>
      <c r="D246">
        <v>39</v>
      </c>
      <c r="E246" s="6">
        <v>45662</v>
      </c>
      <c r="F246" s="5">
        <v>495471</v>
      </c>
      <c r="G246" t="s">
        <v>10</v>
      </c>
      <c r="H246" t="s">
        <v>995</v>
      </c>
      <c r="I246" t="s">
        <v>1115</v>
      </c>
      <c r="J246" t="s">
        <v>1093</v>
      </c>
      <c r="K246">
        <v>1</v>
      </c>
      <c r="L246" t="s">
        <v>1094</v>
      </c>
      <c r="M246" s="7">
        <f ca="1">(TODAY()-All_Staffs[[#This Row],[Date Joined]])/365</f>
        <v>-2.4657534246575342E-2</v>
      </c>
      <c r="N246" s="10">
        <f ca="1">IF(All_Staffs[Tenure]&gt;=3, 3%,2%)</f>
        <v>0.02</v>
      </c>
      <c r="O246" s="5">
        <f ca="1">All_Staffs[[#This Row],[Salary]]*All_Staffs[[#This Row],[Annual Bonus]]</f>
        <v>9909.42</v>
      </c>
    </row>
    <row r="247" spans="1:15" x14ac:dyDescent="0.25">
      <c r="A247" t="s">
        <v>319</v>
      </c>
      <c r="B247" t="s">
        <v>15</v>
      </c>
      <c r="C247" t="s">
        <v>19</v>
      </c>
      <c r="D247">
        <v>30</v>
      </c>
      <c r="E247" s="6">
        <v>44721</v>
      </c>
      <c r="F247" s="5">
        <v>427693</v>
      </c>
      <c r="G247" t="s">
        <v>10</v>
      </c>
      <c r="H247" t="s">
        <v>995</v>
      </c>
      <c r="I247" t="s">
        <v>1112</v>
      </c>
      <c r="J247" t="s">
        <v>1097</v>
      </c>
      <c r="K247">
        <v>6</v>
      </c>
      <c r="L247" t="s">
        <v>1100</v>
      </c>
      <c r="M247" s="7">
        <f ca="1">(TODAY()-All_Staffs[[#This Row],[Date Joined]])/365</f>
        <v>2.5534246575342467</v>
      </c>
      <c r="N247" s="10">
        <f ca="1">IF(All_Staffs[Tenure]&gt;=3, 3%,2%)</f>
        <v>0.02</v>
      </c>
      <c r="O247" s="5">
        <f ca="1">All_Staffs[[#This Row],[Salary]]*All_Staffs[[#This Row],[Annual Bonus]]</f>
        <v>8553.86</v>
      </c>
    </row>
    <row r="248" spans="1:15" x14ac:dyDescent="0.25">
      <c r="A248" t="s">
        <v>314</v>
      </c>
      <c r="B248" t="s">
        <v>15</v>
      </c>
      <c r="C248" t="s">
        <v>19</v>
      </c>
      <c r="D248">
        <v>33</v>
      </c>
      <c r="E248" s="6">
        <v>43475</v>
      </c>
      <c r="F248" s="5">
        <v>321063</v>
      </c>
      <c r="G248" t="s">
        <v>10</v>
      </c>
      <c r="H248" t="s">
        <v>995</v>
      </c>
      <c r="I248" t="s">
        <v>1109</v>
      </c>
      <c r="J248" t="s">
        <v>1093</v>
      </c>
      <c r="K248">
        <v>1</v>
      </c>
      <c r="L248" t="s">
        <v>1094</v>
      </c>
      <c r="M248" s="7">
        <f ca="1">(TODAY()-All_Staffs[[#This Row],[Date Joined]])/365</f>
        <v>5.9671232876712326</v>
      </c>
      <c r="N248" s="10">
        <f ca="1">IF(All_Staffs[Tenure]&gt;=3, 3%,2%)</f>
        <v>0.03</v>
      </c>
      <c r="O248" s="5">
        <f ca="1">All_Staffs[[#This Row],[Salary]]*All_Staffs[[#This Row],[Annual Bonus]]</f>
        <v>9631.89</v>
      </c>
    </row>
    <row r="249" spans="1:15" x14ac:dyDescent="0.25">
      <c r="A249" t="s">
        <v>314</v>
      </c>
      <c r="B249" t="s">
        <v>15</v>
      </c>
      <c r="C249" t="s">
        <v>19</v>
      </c>
      <c r="D249">
        <v>34</v>
      </c>
      <c r="E249" s="6">
        <v>43840</v>
      </c>
      <c r="F249" s="5">
        <v>321064</v>
      </c>
      <c r="G249" t="s">
        <v>10</v>
      </c>
      <c r="H249" t="s">
        <v>995</v>
      </c>
      <c r="I249" t="s">
        <v>1110</v>
      </c>
      <c r="J249" t="s">
        <v>1093</v>
      </c>
      <c r="K249">
        <v>1</v>
      </c>
      <c r="L249" t="s">
        <v>1094</v>
      </c>
      <c r="M249" s="7">
        <f ca="1">(TODAY()-All_Staffs[[#This Row],[Date Joined]])/365</f>
        <v>4.9671232876712326</v>
      </c>
      <c r="N249" s="10">
        <f ca="1">IF(All_Staffs[Tenure]&gt;=3, 3%,2%)</f>
        <v>0.03</v>
      </c>
      <c r="O249" s="5">
        <f ca="1">All_Staffs[[#This Row],[Salary]]*All_Staffs[[#This Row],[Annual Bonus]]</f>
        <v>9631.92</v>
      </c>
    </row>
    <row r="250" spans="1:15" x14ac:dyDescent="0.25">
      <c r="A250" t="s">
        <v>725</v>
      </c>
      <c r="B250" t="s">
        <v>15</v>
      </c>
      <c r="C250" t="s">
        <v>19</v>
      </c>
      <c r="D250">
        <v>26</v>
      </c>
      <c r="E250" s="6">
        <v>45552</v>
      </c>
      <c r="F250" s="5">
        <v>358913</v>
      </c>
      <c r="G250" t="s">
        <v>10</v>
      </c>
      <c r="H250" t="s">
        <v>995</v>
      </c>
      <c r="I250" t="s">
        <v>1114</v>
      </c>
      <c r="J250" t="s">
        <v>1101</v>
      </c>
      <c r="K250">
        <v>9</v>
      </c>
      <c r="L250" t="s">
        <v>1104</v>
      </c>
      <c r="M250" s="7">
        <f ca="1">(TODAY()-All_Staffs[[#This Row],[Date Joined]])/365</f>
        <v>0.27671232876712326</v>
      </c>
      <c r="N250" s="10">
        <f ca="1">IF(All_Staffs[Tenure]&gt;=3, 3%,2%)</f>
        <v>0.02</v>
      </c>
      <c r="O250" s="5">
        <f ca="1">All_Staffs[[#This Row],[Salary]]*All_Staffs[[#This Row],[Annual Bonus]]</f>
        <v>7178.26</v>
      </c>
    </row>
    <row r="251" spans="1:15" x14ac:dyDescent="0.25">
      <c r="A251" t="s">
        <v>373</v>
      </c>
      <c r="B251" t="s">
        <v>15</v>
      </c>
      <c r="C251" t="s">
        <v>19</v>
      </c>
      <c r="D251">
        <v>24</v>
      </c>
      <c r="E251" s="6">
        <v>43516</v>
      </c>
      <c r="F251" s="5">
        <v>400602</v>
      </c>
      <c r="G251" t="s">
        <v>10</v>
      </c>
      <c r="H251" t="s">
        <v>995</v>
      </c>
      <c r="I251" t="s">
        <v>1109</v>
      </c>
      <c r="J251" t="s">
        <v>1093</v>
      </c>
      <c r="K251">
        <v>2</v>
      </c>
      <c r="L251" t="s">
        <v>1095</v>
      </c>
      <c r="M251" s="7">
        <f ca="1">(TODAY()-All_Staffs[[#This Row],[Date Joined]])/365</f>
        <v>5.8547945205479452</v>
      </c>
      <c r="N251" s="10">
        <f ca="1">IF(All_Staffs[Tenure]&gt;=3, 3%,2%)</f>
        <v>0.03</v>
      </c>
      <c r="O251" s="5">
        <f ca="1">All_Staffs[[#This Row],[Salary]]*All_Staffs[[#This Row],[Annual Bonus]]</f>
        <v>12018.06</v>
      </c>
    </row>
    <row r="252" spans="1:15" x14ac:dyDescent="0.25">
      <c r="A252" t="s">
        <v>250</v>
      </c>
      <c r="B252" t="s">
        <v>15</v>
      </c>
      <c r="C252" t="s">
        <v>19</v>
      </c>
      <c r="D252">
        <v>37</v>
      </c>
      <c r="E252" s="6">
        <v>44466</v>
      </c>
      <c r="F252" s="5">
        <v>384931</v>
      </c>
      <c r="G252" t="s">
        <v>10</v>
      </c>
      <c r="H252" t="s">
        <v>995</v>
      </c>
      <c r="I252" t="s">
        <v>1111</v>
      </c>
      <c r="J252" t="s">
        <v>1101</v>
      </c>
      <c r="K252">
        <v>9</v>
      </c>
      <c r="L252" t="s">
        <v>1104</v>
      </c>
      <c r="M252" s="7">
        <f ca="1">(TODAY()-All_Staffs[[#This Row],[Date Joined]])/365</f>
        <v>3.2520547945205478</v>
      </c>
      <c r="N252" s="10">
        <f ca="1">IF(All_Staffs[Tenure]&gt;=3, 3%,2%)</f>
        <v>0.03</v>
      </c>
      <c r="O252" s="5">
        <f ca="1">All_Staffs[[#This Row],[Salary]]*All_Staffs[[#This Row],[Annual Bonus]]</f>
        <v>11547.93</v>
      </c>
    </row>
    <row r="253" spans="1:15" x14ac:dyDescent="0.25">
      <c r="A253" t="s">
        <v>267</v>
      </c>
      <c r="B253" t="s">
        <v>15</v>
      </c>
      <c r="C253" t="s">
        <v>19</v>
      </c>
      <c r="D253">
        <v>37</v>
      </c>
      <c r="E253" s="6">
        <v>43418</v>
      </c>
      <c r="F253" s="5">
        <v>488615</v>
      </c>
      <c r="G253" t="s">
        <v>10</v>
      </c>
      <c r="H253" t="s">
        <v>995</v>
      </c>
      <c r="I253" t="s">
        <v>1092</v>
      </c>
      <c r="J253" t="s">
        <v>1105</v>
      </c>
      <c r="K253">
        <v>11</v>
      </c>
      <c r="L253" t="s">
        <v>1107</v>
      </c>
      <c r="M253" s="7">
        <f ca="1">(TODAY()-All_Staffs[[#This Row],[Date Joined]])/365</f>
        <v>6.1232876712328768</v>
      </c>
      <c r="N253" s="10">
        <f ca="1">IF(All_Staffs[Tenure]&gt;=3, 3%,2%)</f>
        <v>0.03</v>
      </c>
      <c r="O253" s="5">
        <f ca="1">All_Staffs[[#This Row],[Salary]]*All_Staffs[[#This Row],[Annual Bonus]]</f>
        <v>14658.449999999999</v>
      </c>
    </row>
    <row r="254" spans="1:15" x14ac:dyDescent="0.25">
      <c r="A254" t="s">
        <v>299</v>
      </c>
      <c r="B254" t="s">
        <v>15</v>
      </c>
      <c r="C254" t="s">
        <v>19</v>
      </c>
      <c r="D254">
        <v>25</v>
      </c>
      <c r="E254" s="6">
        <v>45512</v>
      </c>
      <c r="F254" s="5">
        <v>480114</v>
      </c>
      <c r="G254" t="s">
        <v>10</v>
      </c>
      <c r="H254" t="s">
        <v>995</v>
      </c>
      <c r="I254" t="s">
        <v>1114</v>
      </c>
      <c r="J254" t="s">
        <v>1101</v>
      </c>
      <c r="K254">
        <v>8</v>
      </c>
      <c r="L254" t="s">
        <v>1103</v>
      </c>
      <c r="M254" s="7">
        <f ca="1">(TODAY()-All_Staffs[[#This Row],[Date Joined]])/365</f>
        <v>0.38630136986301372</v>
      </c>
      <c r="N254" s="10">
        <f ca="1">IF(All_Staffs[Tenure]&gt;=3, 3%,2%)</f>
        <v>0.02</v>
      </c>
      <c r="O254" s="5">
        <f ca="1">All_Staffs[[#This Row],[Salary]]*All_Staffs[[#This Row],[Annual Bonus]]</f>
        <v>9602.2800000000007</v>
      </c>
    </row>
    <row r="255" spans="1:15" x14ac:dyDescent="0.25">
      <c r="A255" t="s">
        <v>295</v>
      </c>
      <c r="B255" t="s">
        <v>15</v>
      </c>
      <c r="C255" t="s">
        <v>19</v>
      </c>
      <c r="D255">
        <v>38</v>
      </c>
      <c r="E255" s="6">
        <v>44752</v>
      </c>
      <c r="F255" s="5">
        <v>407499</v>
      </c>
      <c r="G255" t="s">
        <v>10</v>
      </c>
      <c r="H255" t="s">
        <v>995</v>
      </c>
      <c r="I255" t="s">
        <v>1112</v>
      </c>
      <c r="J255" t="s">
        <v>1101</v>
      </c>
      <c r="K255">
        <v>7</v>
      </c>
      <c r="L255" t="s">
        <v>1102</v>
      </c>
      <c r="M255" s="7">
        <f ca="1">(TODAY()-All_Staffs[[#This Row],[Date Joined]])/365</f>
        <v>2.4684931506849317</v>
      </c>
      <c r="N255" s="10">
        <f ca="1">IF(All_Staffs[Tenure]&gt;=3, 3%,2%)</f>
        <v>0.02</v>
      </c>
      <c r="O255" s="5">
        <f ca="1">All_Staffs[[#This Row],[Salary]]*All_Staffs[[#This Row],[Annual Bonus]]</f>
        <v>8149.9800000000005</v>
      </c>
    </row>
    <row r="256" spans="1:15" x14ac:dyDescent="0.25">
      <c r="A256" t="s">
        <v>322</v>
      </c>
      <c r="B256" t="s">
        <v>15</v>
      </c>
      <c r="C256" t="s">
        <v>19</v>
      </c>
      <c r="D256">
        <v>25</v>
      </c>
      <c r="E256" s="6">
        <v>44684</v>
      </c>
      <c r="F256" s="5">
        <v>433669</v>
      </c>
      <c r="G256" t="s">
        <v>10</v>
      </c>
      <c r="H256" t="s">
        <v>995</v>
      </c>
      <c r="I256" t="s">
        <v>1112</v>
      </c>
      <c r="J256" t="s">
        <v>1097</v>
      </c>
      <c r="K256">
        <v>5</v>
      </c>
      <c r="L256" t="s">
        <v>1099</v>
      </c>
      <c r="M256" s="7">
        <f ca="1">(TODAY()-All_Staffs[[#This Row],[Date Joined]])/365</f>
        <v>2.6547945205479451</v>
      </c>
      <c r="N256" s="10">
        <f ca="1">IF(All_Staffs[Tenure]&gt;=3, 3%,2%)</f>
        <v>0.02</v>
      </c>
      <c r="O256" s="5">
        <f ca="1">All_Staffs[[#This Row],[Salary]]*All_Staffs[[#This Row],[Annual Bonus]]</f>
        <v>8673.380000000001</v>
      </c>
    </row>
    <row r="257" spans="1:15" x14ac:dyDescent="0.25">
      <c r="A257" t="s">
        <v>334</v>
      </c>
      <c r="B257" t="s">
        <v>15</v>
      </c>
      <c r="C257" t="s">
        <v>19</v>
      </c>
      <c r="D257">
        <v>41</v>
      </c>
      <c r="E257" s="6">
        <v>44532</v>
      </c>
      <c r="F257" s="5">
        <v>489311</v>
      </c>
      <c r="G257" t="s">
        <v>10</v>
      </c>
      <c r="H257" t="s">
        <v>995</v>
      </c>
      <c r="I257" t="s">
        <v>1111</v>
      </c>
      <c r="J257" t="s">
        <v>1105</v>
      </c>
      <c r="K257">
        <v>12</v>
      </c>
      <c r="L257" t="s">
        <v>1108</v>
      </c>
      <c r="M257" s="7">
        <f ca="1">(TODAY()-All_Staffs[[#This Row],[Date Joined]])/365</f>
        <v>3.0712328767123287</v>
      </c>
      <c r="N257" s="10">
        <f ca="1">IF(All_Staffs[Tenure]&gt;=3, 3%,2%)</f>
        <v>0.03</v>
      </c>
      <c r="O257" s="5">
        <f ca="1">All_Staffs[[#This Row],[Salary]]*All_Staffs[[#This Row],[Annual Bonus]]</f>
        <v>14679.33</v>
      </c>
    </row>
    <row r="258" spans="1:15" x14ac:dyDescent="0.25">
      <c r="A258" t="s">
        <v>934</v>
      </c>
      <c r="B258" t="s">
        <v>15</v>
      </c>
      <c r="C258" t="s">
        <v>19</v>
      </c>
      <c r="D258">
        <v>25</v>
      </c>
      <c r="E258" s="6">
        <v>45350</v>
      </c>
      <c r="F258" s="5">
        <v>321557</v>
      </c>
      <c r="G258" t="s">
        <v>10</v>
      </c>
      <c r="H258" t="s">
        <v>995</v>
      </c>
      <c r="I258" t="s">
        <v>1114</v>
      </c>
      <c r="J258" t="s">
        <v>1093</v>
      </c>
      <c r="K258">
        <v>2</v>
      </c>
      <c r="L258" t="s">
        <v>1095</v>
      </c>
      <c r="M258" s="7">
        <f ca="1">(TODAY()-All_Staffs[[#This Row],[Date Joined]])/365</f>
        <v>0.83013698630136989</v>
      </c>
      <c r="N258" s="10">
        <f ca="1">IF(All_Staffs[Tenure]&gt;=3, 3%,2%)</f>
        <v>0.02</v>
      </c>
      <c r="O258" s="5">
        <f ca="1">All_Staffs[[#This Row],[Salary]]*All_Staffs[[#This Row],[Annual Bonus]]</f>
        <v>6431.14</v>
      </c>
    </row>
    <row r="259" spans="1:15" x14ac:dyDescent="0.25">
      <c r="A259" t="s">
        <v>1006</v>
      </c>
      <c r="B259" t="s">
        <v>15</v>
      </c>
      <c r="C259" t="s">
        <v>19</v>
      </c>
      <c r="D259">
        <v>40</v>
      </c>
      <c r="E259" s="6">
        <v>43849</v>
      </c>
      <c r="F259" s="5">
        <v>330031</v>
      </c>
      <c r="G259" t="s">
        <v>10</v>
      </c>
      <c r="H259" t="s">
        <v>995</v>
      </c>
      <c r="I259" t="s">
        <v>1110</v>
      </c>
      <c r="J259" t="s">
        <v>1093</v>
      </c>
      <c r="K259">
        <v>1</v>
      </c>
      <c r="L259" t="s">
        <v>1094</v>
      </c>
      <c r="M259" s="7">
        <f ca="1">(TODAY()-All_Staffs[[#This Row],[Date Joined]])/365</f>
        <v>4.9424657534246572</v>
      </c>
      <c r="N259" s="10">
        <f ca="1">IF(All_Staffs[Tenure]&gt;=3, 3%,2%)</f>
        <v>0.03</v>
      </c>
      <c r="O259" s="5">
        <f ca="1">All_Staffs[[#This Row],[Salary]]*All_Staffs[[#This Row],[Annual Bonus]]</f>
        <v>9900.93</v>
      </c>
    </row>
    <row r="260" spans="1:15" x14ac:dyDescent="0.25">
      <c r="A260" t="s">
        <v>392</v>
      </c>
      <c r="B260" t="s">
        <v>15</v>
      </c>
      <c r="C260" t="s">
        <v>19</v>
      </c>
      <c r="D260">
        <v>44</v>
      </c>
      <c r="E260" s="6">
        <v>43598</v>
      </c>
      <c r="F260" s="5">
        <v>375959</v>
      </c>
      <c r="G260" t="s">
        <v>10</v>
      </c>
      <c r="H260" t="s">
        <v>995</v>
      </c>
      <c r="I260" t="s">
        <v>1109</v>
      </c>
      <c r="J260" t="s">
        <v>1097</v>
      </c>
      <c r="K260">
        <v>5</v>
      </c>
      <c r="L260" t="s">
        <v>1099</v>
      </c>
      <c r="M260" s="7">
        <f ca="1">(TODAY()-All_Staffs[[#This Row],[Date Joined]])/365</f>
        <v>5.6301369863013697</v>
      </c>
      <c r="N260" s="10">
        <f ca="1">IF(All_Staffs[Tenure]&gt;=3, 3%,2%)</f>
        <v>0.03</v>
      </c>
      <c r="O260" s="5">
        <f ca="1">All_Staffs[[#This Row],[Salary]]*All_Staffs[[#This Row],[Annual Bonus]]</f>
        <v>11278.77</v>
      </c>
    </row>
    <row r="261" spans="1:15" x14ac:dyDescent="0.25">
      <c r="A261" t="s">
        <v>392</v>
      </c>
      <c r="B261" t="s">
        <v>15</v>
      </c>
      <c r="C261" t="s">
        <v>19</v>
      </c>
      <c r="D261">
        <v>45</v>
      </c>
      <c r="E261" s="6">
        <v>43964</v>
      </c>
      <c r="F261" s="5">
        <v>375960</v>
      </c>
      <c r="G261" t="s">
        <v>10</v>
      </c>
      <c r="H261" t="s">
        <v>995</v>
      </c>
      <c r="I261" t="s">
        <v>1110</v>
      </c>
      <c r="J261" t="s">
        <v>1097</v>
      </c>
      <c r="K261">
        <v>5</v>
      </c>
      <c r="L261" t="s">
        <v>1099</v>
      </c>
      <c r="M261" s="7">
        <f ca="1">(TODAY()-All_Staffs[[#This Row],[Date Joined]])/365</f>
        <v>4.6273972602739724</v>
      </c>
      <c r="N261" s="10">
        <f ca="1">IF(All_Staffs[Tenure]&gt;=3, 3%,2%)</f>
        <v>0.03</v>
      </c>
      <c r="O261" s="5">
        <f ca="1">All_Staffs[[#This Row],[Salary]]*All_Staffs[[#This Row],[Annual Bonus]]</f>
        <v>11278.8</v>
      </c>
    </row>
    <row r="262" spans="1:15" x14ac:dyDescent="0.25">
      <c r="A262" t="s">
        <v>712</v>
      </c>
      <c r="B262" t="s">
        <v>15</v>
      </c>
      <c r="C262" t="s">
        <v>979</v>
      </c>
      <c r="D262">
        <v>42</v>
      </c>
      <c r="E262" s="6">
        <v>44372</v>
      </c>
      <c r="F262" s="5">
        <v>432572</v>
      </c>
      <c r="G262" t="s">
        <v>10</v>
      </c>
      <c r="H262" t="s">
        <v>995</v>
      </c>
      <c r="I262" t="s">
        <v>1111</v>
      </c>
      <c r="J262" t="s">
        <v>1097</v>
      </c>
      <c r="K262">
        <v>6</v>
      </c>
      <c r="L262" t="s">
        <v>1100</v>
      </c>
      <c r="M262" s="7">
        <f ca="1">(TODAY()-All_Staffs[[#This Row],[Date Joined]])/365</f>
        <v>3.5095890410958903</v>
      </c>
      <c r="N262" s="10">
        <f ca="1">IF(All_Staffs[Tenure]&gt;=3, 3%,2%)</f>
        <v>0.03</v>
      </c>
      <c r="O262" s="5">
        <f ca="1">All_Staffs[[#This Row],[Salary]]*All_Staffs[[#This Row],[Annual Bonus]]</f>
        <v>12977.16</v>
      </c>
    </row>
    <row r="263" spans="1:15" x14ac:dyDescent="0.25">
      <c r="A263" t="s">
        <v>366</v>
      </c>
      <c r="B263" t="s">
        <v>15</v>
      </c>
      <c r="C263" t="s">
        <v>979</v>
      </c>
      <c r="D263">
        <v>37</v>
      </c>
      <c r="E263" s="6">
        <v>45562</v>
      </c>
      <c r="F263" s="5">
        <v>430288</v>
      </c>
      <c r="G263" t="s">
        <v>10</v>
      </c>
      <c r="H263" t="s">
        <v>995</v>
      </c>
      <c r="I263" t="s">
        <v>1114</v>
      </c>
      <c r="J263" t="s">
        <v>1101</v>
      </c>
      <c r="K263">
        <v>9</v>
      </c>
      <c r="L263" t="s">
        <v>1104</v>
      </c>
      <c r="M263" s="7">
        <f ca="1">(TODAY()-All_Staffs[[#This Row],[Date Joined]])/365</f>
        <v>0.24931506849315069</v>
      </c>
      <c r="N263" s="10">
        <f ca="1">IF(All_Staffs[Tenure]&gt;=3, 3%,2%)</f>
        <v>0.02</v>
      </c>
      <c r="O263" s="5">
        <f ca="1">All_Staffs[[#This Row],[Salary]]*All_Staffs[[#This Row],[Annual Bonus]]</f>
        <v>8605.76</v>
      </c>
    </row>
    <row r="264" spans="1:15" x14ac:dyDescent="0.25">
      <c r="A264" t="s">
        <v>816</v>
      </c>
      <c r="B264" t="s">
        <v>15</v>
      </c>
      <c r="C264" t="s">
        <v>979</v>
      </c>
      <c r="D264">
        <v>24</v>
      </c>
      <c r="E264" s="6">
        <v>45150</v>
      </c>
      <c r="F264" s="5">
        <v>400294</v>
      </c>
      <c r="G264" t="s">
        <v>10</v>
      </c>
      <c r="H264" t="s">
        <v>995</v>
      </c>
      <c r="I264" t="s">
        <v>1113</v>
      </c>
      <c r="J264" t="s">
        <v>1101</v>
      </c>
      <c r="K264">
        <v>8</v>
      </c>
      <c r="L264" t="s">
        <v>1103</v>
      </c>
      <c r="M264" s="7">
        <f ca="1">(TODAY()-All_Staffs[[#This Row],[Date Joined]])/365</f>
        <v>1.3780821917808219</v>
      </c>
      <c r="N264" s="10">
        <f ca="1">IF(All_Staffs[Tenure]&gt;=3, 3%,2%)</f>
        <v>0.02</v>
      </c>
      <c r="O264" s="5">
        <f ca="1">All_Staffs[[#This Row],[Salary]]*All_Staffs[[#This Row],[Annual Bonus]]</f>
        <v>8005.88</v>
      </c>
    </row>
    <row r="265" spans="1:15" x14ac:dyDescent="0.25">
      <c r="A265" t="s">
        <v>328</v>
      </c>
      <c r="B265" t="s">
        <v>15</v>
      </c>
      <c r="C265" t="s">
        <v>979</v>
      </c>
      <c r="D265">
        <v>30</v>
      </c>
      <c r="E265" s="6">
        <v>44540</v>
      </c>
      <c r="F265" s="5">
        <v>440394</v>
      </c>
      <c r="G265" t="s">
        <v>10</v>
      </c>
      <c r="H265" t="s">
        <v>995</v>
      </c>
      <c r="I265" t="s">
        <v>1111</v>
      </c>
      <c r="J265" t="s">
        <v>1105</v>
      </c>
      <c r="K265">
        <v>12</v>
      </c>
      <c r="L265" t="s">
        <v>1108</v>
      </c>
      <c r="M265" s="7">
        <f ca="1">(TODAY()-All_Staffs[[#This Row],[Date Joined]])/365</f>
        <v>3.0493150684931507</v>
      </c>
      <c r="N265" s="10">
        <f ca="1">IF(All_Staffs[Tenure]&gt;=3, 3%,2%)</f>
        <v>0.03</v>
      </c>
      <c r="O265" s="5">
        <f ca="1">All_Staffs[[#This Row],[Salary]]*All_Staffs[[#This Row],[Annual Bonus]]</f>
        <v>13211.82</v>
      </c>
    </row>
    <row r="266" spans="1:15" x14ac:dyDescent="0.25">
      <c r="A266" t="s">
        <v>328</v>
      </c>
      <c r="B266" t="s">
        <v>15</v>
      </c>
      <c r="C266" t="s">
        <v>979</v>
      </c>
      <c r="D266">
        <v>24</v>
      </c>
      <c r="E266" s="6">
        <v>44932</v>
      </c>
      <c r="F266" s="5">
        <v>407480</v>
      </c>
      <c r="G266" t="s">
        <v>10</v>
      </c>
      <c r="H266" t="s">
        <v>995</v>
      </c>
      <c r="I266" t="s">
        <v>1113</v>
      </c>
      <c r="J266" t="s">
        <v>1093</v>
      </c>
      <c r="K266">
        <v>1</v>
      </c>
      <c r="L266" t="s">
        <v>1094</v>
      </c>
      <c r="M266" s="7">
        <f ca="1">(TODAY()-All_Staffs[[#This Row],[Date Joined]])/365</f>
        <v>1.9753424657534246</v>
      </c>
      <c r="N266" s="10">
        <f ca="1">IF(All_Staffs[Tenure]&gt;=3, 3%,2%)</f>
        <v>0.02</v>
      </c>
      <c r="O266" s="5">
        <f ca="1">All_Staffs[[#This Row],[Salary]]*All_Staffs[[#This Row],[Annual Bonus]]</f>
        <v>8149.6</v>
      </c>
    </row>
    <row r="267" spans="1:15" x14ac:dyDescent="0.25">
      <c r="A267" t="s">
        <v>261</v>
      </c>
      <c r="B267" t="s">
        <v>15</v>
      </c>
      <c r="C267" t="s">
        <v>979</v>
      </c>
      <c r="D267">
        <v>32</v>
      </c>
      <c r="E267" s="6">
        <v>44451</v>
      </c>
      <c r="F267" s="5">
        <v>453082</v>
      </c>
      <c r="G267" t="s">
        <v>10</v>
      </c>
      <c r="H267" t="s">
        <v>995</v>
      </c>
      <c r="I267" t="s">
        <v>1111</v>
      </c>
      <c r="J267" t="s">
        <v>1101</v>
      </c>
      <c r="K267">
        <v>9</v>
      </c>
      <c r="L267" t="s">
        <v>1104</v>
      </c>
      <c r="M267" s="7">
        <f ca="1">(TODAY()-All_Staffs[[#This Row],[Date Joined]])/365</f>
        <v>3.2931506849315069</v>
      </c>
      <c r="N267" s="10">
        <f ca="1">IF(All_Staffs[Tenure]&gt;=3, 3%,2%)</f>
        <v>0.03</v>
      </c>
      <c r="O267" s="5">
        <f ca="1">All_Staffs[[#This Row],[Salary]]*All_Staffs[[#This Row],[Annual Bonus]]</f>
        <v>13592.46</v>
      </c>
    </row>
    <row r="268" spans="1:15" x14ac:dyDescent="0.25">
      <c r="A268" t="s">
        <v>261</v>
      </c>
      <c r="B268" t="s">
        <v>15</v>
      </c>
      <c r="C268" t="s">
        <v>979</v>
      </c>
      <c r="D268">
        <v>33</v>
      </c>
      <c r="E268" s="6">
        <v>44816</v>
      </c>
      <c r="F268" s="5">
        <v>453083</v>
      </c>
      <c r="G268" t="s">
        <v>10</v>
      </c>
      <c r="H268" t="s">
        <v>995</v>
      </c>
      <c r="I268" t="s">
        <v>1112</v>
      </c>
      <c r="J268" t="s">
        <v>1101</v>
      </c>
      <c r="K268">
        <v>9</v>
      </c>
      <c r="L268" t="s">
        <v>1104</v>
      </c>
      <c r="M268" s="7">
        <f ca="1">(TODAY()-All_Staffs[[#This Row],[Date Joined]])/365</f>
        <v>2.2931506849315069</v>
      </c>
      <c r="N268" s="10">
        <f ca="1">IF(All_Staffs[Tenure]&gt;=3, 3%,2%)</f>
        <v>0.02</v>
      </c>
      <c r="O268" s="5">
        <f ca="1">All_Staffs[[#This Row],[Salary]]*All_Staffs[[#This Row],[Annual Bonus]]</f>
        <v>9061.66</v>
      </c>
    </row>
    <row r="269" spans="1:15" x14ac:dyDescent="0.25">
      <c r="A269" t="s">
        <v>321</v>
      </c>
      <c r="B269" t="s">
        <v>15</v>
      </c>
      <c r="C269" t="s">
        <v>979</v>
      </c>
      <c r="D269">
        <v>40</v>
      </c>
      <c r="E269" s="6">
        <v>43438</v>
      </c>
      <c r="F269" s="5">
        <v>301481</v>
      </c>
      <c r="G269" t="s">
        <v>10</v>
      </c>
      <c r="H269" t="s">
        <v>995</v>
      </c>
      <c r="I269" t="s">
        <v>1092</v>
      </c>
      <c r="J269" t="s">
        <v>1105</v>
      </c>
      <c r="K269">
        <v>12</v>
      </c>
      <c r="L269" t="s">
        <v>1108</v>
      </c>
      <c r="M269" s="7">
        <f ca="1">(TODAY()-All_Staffs[[#This Row],[Date Joined]])/365</f>
        <v>6.0684931506849313</v>
      </c>
      <c r="N269" s="10">
        <f ca="1">IF(All_Staffs[Tenure]&gt;=3, 3%,2%)</f>
        <v>0.03</v>
      </c>
      <c r="O269" s="5">
        <f ca="1">All_Staffs[[#This Row],[Salary]]*All_Staffs[[#This Row],[Annual Bonus]]</f>
        <v>9044.43</v>
      </c>
    </row>
    <row r="270" spans="1:15" x14ac:dyDescent="0.25">
      <c r="A270" t="s">
        <v>1007</v>
      </c>
      <c r="B270" t="s">
        <v>15</v>
      </c>
      <c r="C270" t="s">
        <v>979</v>
      </c>
      <c r="D270">
        <v>35</v>
      </c>
      <c r="E270" s="6">
        <v>44680</v>
      </c>
      <c r="F270" s="5">
        <v>402874</v>
      </c>
      <c r="G270" t="s">
        <v>10</v>
      </c>
      <c r="H270" t="s">
        <v>995</v>
      </c>
      <c r="I270" t="s">
        <v>1112</v>
      </c>
      <c r="J270" t="s">
        <v>1097</v>
      </c>
      <c r="K270">
        <v>4</v>
      </c>
      <c r="L270" t="s">
        <v>1098</v>
      </c>
      <c r="M270" s="7">
        <f ca="1">(TODAY()-All_Staffs[[#This Row],[Date Joined]])/365</f>
        <v>2.6657534246575341</v>
      </c>
      <c r="N270" s="10">
        <f ca="1">IF(All_Staffs[Tenure]&gt;=3, 3%,2%)</f>
        <v>0.02</v>
      </c>
      <c r="O270" s="5">
        <f ca="1">All_Staffs[[#This Row],[Salary]]*All_Staffs[[#This Row],[Annual Bonus]]</f>
        <v>8057.4800000000005</v>
      </c>
    </row>
    <row r="271" spans="1:15" x14ac:dyDescent="0.25">
      <c r="A271" t="s">
        <v>327</v>
      </c>
      <c r="B271" t="s">
        <v>15</v>
      </c>
      <c r="C271" t="s">
        <v>979</v>
      </c>
      <c r="D271">
        <v>24</v>
      </c>
      <c r="E271" s="6">
        <v>44752</v>
      </c>
      <c r="F271" s="5">
        <v>469748</v>
      </c>
      <c r="G271" t="s">
        <v>10</v>
      </c>
      <c r="H271" t="s">
        <v>995</v>
      </c>
      <c r="I271" t="s">
        <v>1112</v>
      </c>
      <c r="J271" t="s">
        <v>1101</v>
      </c>
      <c r="K271">
        <v>7</v>
      </c>
      <c r="L271" t="s">
        <v>1102</v>
      </c>
      <c r="M271" s="7">
        <f ca="1">(TODAY()-All_Staffs[[#This Row],[Date Joined]])/365</f>
        <v>2.4684931506849317</v>
      </c>
      <c r="N271" s="10">
        <f ca="1">IF(All_Staffs[Tenure]&gt;=3, 3%,2%)</f>
        <v>0.02</v>
      </c>
      <c r="O271" s="5">
        <f ca="1">All_Staffs[[#This Row],[Salary]]*All_Staffs[[#This Row],[Annual Bonus]]</f>
        <v>9394.9600000000009</v>
      </c>
    </row>
    <row r="272" spans="1:15" x14ac:dyDescent="0.25">
      <c r="A272" t="s">
        <v>229</v>
      </c>
      <c r="B272" t="s">
        <v>15</v>
      </c>
      <c r="C272" t="s">
        <v>979</v>
      </c>
      <c r="D272">
        <v>35</v>
      </c>
      <c r="E272" s="6">
        <v>44287</v>
      </c>
      <c r="F272" s="5">
        <v>350962</v>
      </c>
      <c r="G272" t="s">
        <v>10</v>
      </c>
      <c r="H272" t="s">
        <v>995</v>
      </c>
      <c r="I272" t="s">
        <v>1111</v>
      </c>
      <c r="J272" t="s">
        <v>1097</v>
      </c>
      <c r="K272">
        <v>4</v>
      </c>
      <c r="L272" t="s">
        <v>1098</v>
      </c>
      <c r="M272" s="7">
        <f ca="1">(TODAY()-All_Staffs[[#This Row],[Date Joined]])/365</f>
        <v>3.7424657534246575</v>
      </c>
      <c r="N272" s="10">
        <f ca="1">IF(All_Staffs[Tenure]&gt;=3, 3%,2%)</f>
        <v>0.03</v>
      </c>
      <c r="O272" s="5">
        <f ca="1">All_Staffs[[#This Row],[Salary]]*All_Staffs[[#This Row],[Annual Bonus]]</f>
        <v>10528.859999999999</v>
      </c>
    </row>
    <row r="273" spans="1:15" x14ac:dyDescent="0.25">
      <c r="A273" t="s">
        <v>1008</v>
      </c>
      <c r="B273" t="s">
        <v>15</v>
      </c>
      <c r="C273" t="s">
        <v>979</v>
      </c>
      <c r="D273">
        <v>31</v>
      </c>
      <c r="E273" s="6">
        <v>43611</v>
      </c>
      <c r="F273" s="5">
        <v>313391</v>
      </c>
      <c r="G273" t="s">
        <v>10</v>
      </c>
      <c r="H273" t="s">
        <v>995</v>
      </c>
      <c r="I273" t="s">
        <v>1109</v>
      </c>
      <c r="J273" t="s">
        <v>1097</v>
      </c>
      <c r="K273">
        <v>5</v>
      </c>
      <c r="L273" t="s">
        <v>1099</v>
      </c>
      <c r="M273" s="7">
        <f ca="1">(TODAY()-All_Staffs[[#This Row],[Date Joined]])/365</f>
        <v>5.5945205479452058</v>
      </c>
      <c r="N273" s="10">
        <f ca="1">IF(All_Staffs[Tenure]&gt;=3, 3%,2%)</f>
        <v>0.03</v>
      </c>
      <c r="O273" s="5">
        <f ca="1">All_Staffs[[#This Row],[Salary]]*All_Staffs[[#This Row],[Annual Bonus]]</f>
        <v>9401.73</v>
      </c>
    </row>
    <row r="274" spans="1:15" x14ac:dyDescent="0.25">
      <c r="A274" t="s">
        <v>789</v>
      </c>
      <c r="B274" t="s">
        <v>15</v>
      </c>
      <c r="C274" t="s">
        <v>21</v>
      </c>
      <c r="D274">
        <v>31</v>
      </c>
      <c r="E274" s="6">
        <v>45013</v>
      </c>
      <c r="F274" s="5">
        <v>200025</v>
      </c>
      <c r="G274" t="s">
        <v>963</v>
      </c>
      <c r="H274" t="s">
        <v>981</v>
      </c>
      <c r="I274" t="s">
        <v>1113</v>
      </c>
      <c r="J274" t="s">
        <v>1093</v>
      </c>
      <c r="K274">
        <v>3</v>
      </c>
      <c r="L274" t="s">
        <v>1096</v>
      </c>
      <c r="M274" s="7">
        <f ca="1">(TODAY()-All_Staffs[[#This Row],[Date Joined]])/365</f>
        <v>1.7534246575342465</v>
      </c>
      <c r="N274" s="10">
        <f ca="1">IF(All_Staffs[Tenure]&gt;=3, 3%,2%)</f>
        <v>0.02</v>
      </c>
      <c r="O274" s="5">
        <f ca="1">All_Staffs[[#This Row],[Salary]]*All_Staffs[[#This Row],[Annual Bonus]]</f>
        <v>4000.5</v>
      </c>
    </row>
    <row r="275" spans="1:15" x14ac:dyDescent="0.25">
      <c r="A275" t="s">
        <v>1009</v>
      </c>
      <c r="B275" t="s">
        <v>15</v>
      </c>
      <c r="C275" t="s">
        <v>21</v>
      </c>
      <c r="D275">
        <v>26</v>
      </c>
      <c r="E275" s="6">
        <v>44758</v>
      </c>
      <c r="F275" s="5">
        <v>187403</v>
      </c>
      <c r="G275" t="s">
        <v>963</v>
      </c>
      <c r="H275" t="s">
        <v>981</v>
      </c>
      <c r="I275" t="s">
        <v>1112</v>
      </c>
      <c r="J275" t="s">
        <v>1101</v>
      </c>
      <c r="K275">
        <v>7</v>
      </c>
      <c r="L275" t="s">
        <v>1102</v>
      </c>
      <c r="M275" s="7">
        <f ca="1">(TODAY()-All_Staffs[[#This Row],[Date Joined]])/365</f>
        <v>2.452054794520548</v>
      </c>
      <c r="N275" s="10">
        <f ca="1">IF(All_Staffs[Tenure]&gt;=3, 3%,2%)</f>
        <v>0.02</v>
      </c>
      <c r="O275" s="5">
        <f ca="1">All_Staffs[[#This Row],[Salary]]*All_Staffs[[#This Row],[Annual Bonus]]</f>
        <v>3748.06</v>
      </c>
    </row>
    <row r="276" spans="1:15" x14ac:dyDescent="0.25">
      <c r="A276" t="s">
        <v>68</v>
      </c>
      <c r="B276" t="s">
        <v>15</v>
      </c>
      <c r="C276" t="s">
        <v>21</v>
      </c>
      <c r="D276">
        <v>27</v>
      </c>
      <c r="E276" s="6">
        <v>44441</v>
      </c>
      <c r="F276" s="5">
        <v>197200</v>
      </c>
      <c r="G276" t="s">
        <v>963</v>
      </c>
      <c r="H276" t="s">
        <v>981</v>
      </c>
      <c r="I276" t="s">
        <v>1111</v>
      </c>
      <c r="J276" t="s">
        <v>1101</v>
      </c>
      <c r="K276">
        <v>9</v>
      </c>
      <c r="L276" t="s">
        <v>1104</v>
      </c>
      <c r="M276" s="7">
        <f ca="1">(TODAY()-All_Staffs[[#This Row],[Date Joined]])/365</f>
        <v>3.3205479452054796</v>
      </c>
      <c r="N276" s="10">
        <f ca="1">IF(All_Staffs[Tenure]&gt;=3, 3%,2%)</f>
        <v>0.03</v>
      </c>
      <c r="O276" s="5">
        <f ca="1">All_Staffs[[#This Row],[Salary]]*All_Staffs[[#This Row],[Annual Bonus]]</f>
        <v>5916</v>
      </c>
    </row>
    <row r="277" spans="1:15" x14ac:dyDescent="0.25">
      <c r="A277" t="s">
        <v>798</v>
      </c>
      <c r="B277" t="s">
        <v>15</v>
      </c>
      <c r="C277" t="s">
        <v>21</v>
      </c>
      <c r="D277">
        <v>40</v>
      </c>
      <c r="E277" s="6">
        <v>43558</v>
      </c>
      <c r="F277" s="5">
        <v>137496</v>
      </c>
      <c r="G277" t="s">
        <v>963</v>
      </c>
      <c r="H277" t="s">
        <v>981</v>
      </c>
      <c r="I277" t="s">
        <v>1109</v>
      </c>
      <c r="J277" t="s">
        <v>1097</v>
      </c>
      <c r="K277">
        <v>4</v>
      </c>
      <c r="L277" t="s">
        <v>1098</v>
      </c>
      <c r="M277" s="7">
        <f ca="1">(TODAY()-All_Staffs[[#This Row],[Date Joined]])/365</f>
        <v>5.7397260273972606</v>
      </c>
      <c r="N277" s="10">
        <f ca="1">IF(All_Staffs[Tenure]&gt;=3, 3%,2%)</f>
        <v>0.03</v>
      </c>
      <c r="O277" s="5">
        <f ca="1">All_Staffs[[#This Row],[Salary]]*All_Staffs[[#This Row],[Annual Bonus]]</f>
        <v>4124.88</v>
      </c>
    </row>
    <row r="278" spans="1:15" x14ac:dyDescent="0.25">
      <c r="A278" t="s">
        <v>29</v>
      </c>
      <c r="B278" t="s">
        <v>15</v>
      </c>
      <c r="C278" t="s">
        <v>21</v>
      </c>
      <c r="D278">
        <v>28</v>
      </c>
      <c r="E278" s="6">
        <v>44041</v>
      </c>
      <c r="F278" s="5">
        <v>242804</v>
      </c>
      <c r="G278" t="s">
        <v>963</v>
      </c>
      <c r="H278" t="s">
        <v>981</v>
      </c>
      <c r="I278" t="s">
        <v>1110</v>
      </c>
      <c r="J278" t="s">
        <v>1101</v>
      </c>
      <c r="K278">
        <v>7</v>
      </c>
      <c r="L278" t="s">
        <v>1102</v>
      </c>
      <c r="M278" s="7">
        <f ca="1">(TODAY()-All_Staffs[[#This Row],[Date Joined]])/365</f>
        <v>4.4164383561643836</v>
      </c>
      <c r="N278" s="10">
        <f ca="1">IF(All_Staffs[Tenure]&gt;=3, 3%,2%)</f>
        <v>0.03</v>
      </c>
      <c r="O278" s="5">
        <f ca="1">All_Staffs[[#This Row],[Salary]]*All_Staffs[[#This Row],[Annual Bonus]]</f>
        <v>7284.12</v>
      </c>
    </row>
    <row r="279" spans="1:15" x14ac:dyDescent="0.25">
      <c r="A279" t="s">
        <v>752</v>
      </c>
      <c r="B279" t="s">
        <v>15</v>
      </c>
      <c r="C279" t="s">
        <v>21</v>
      </c>
      <c r="D279">
        <v>25</v>
      </c>
      <c r="E279" s="6">
        <v>44242</v>
      </c>
      <c r="F279" s="5">
        <v>237800</v>
      </c>
      <c r="G279" t="s">
        <v>963</v>
      </c>
      <c r="H279" t="s">
        <v>981</v>
      </c>
      <c r="I279" t="s">
        <v>1111</v>
      </c>
      <c r="J279" t="s">
        <v>1093</v>
      </c>
      <c r="K279">
        <v>2</v>
      </c>
      <c r="L279" t="s">
        <v>1095</v>
      </c>
      <c r="M279" s="7">
        <f ca="1">(TODAY()-All_Staffs[[#This Row],[Date Joined]])/365</f>
        <v>3.8657534246575342</v>
      </c>
      <c r="N279" s="10">
        <f ca="1">IF(All_Staffs[Tenure]&gt;=3, 3%,2%)</f>
        <v>0.03</v>
      </c>
      <c r="O279" s="5">
        <f ca="1">All_Staffs[[#This Row],[Salary]]*All_Staffs[[#This Row],[Annual Bonus]]</f>
        <v>7134</v>
      </c>
    </row>
    <row r="280" spans="1:15" x14ac:dyDescent="0.25">
      <c r="A280" t="s">
        <v>1010</v>
      </c>
      <c r="B280" t="s">
        <v>15</v>
      </c>
      <c r="C280" t="s">
        <v>21</v>
      </c>
      <c r="D280">
        <v>29</v>
      </c>
      <c r="E280" s="6">
        <v>43934</v>
      </c>
      <c r="F280" s="5">
        <v>217052</v>
      </c>
      <c r="G280" t="s">
        <v>963</v>
      </c>
      <c r="H280" t="s">
        <v>981</v>
      </c>
      <c r="I280" t="s">
        <v>1110</v>
      </c>
      <c r="J280" t="s">
        <v>1097</v>
      </c>
      <c r="K280">
        <v>4</v>
      </c>
      <c r="L280" t="s">
        <v>1098</v>
      </c>
      <c r="M280" s="7">
        <f ca="1">(TODAY()-All_Staffs[[#This Row],[Date Joined]])/365</f>
        <v>4.7095890410958905</v>
      </c>
      <c r="N280" s="10">
        <f ca="1">IF(All_Staffs[Tenure]&gt;=3, 3%,2%)</f>
        <v>0.03</v>
      </c>
      <c r="O280" s="5">
        <f ca="1">All_Staffs[[#This Row],[Salary]]*All_Staffs[[#This Row],[Annual Bonus]]</f>
        <v>6511.5599999999995</v>
      </c>
    </row>
    <row r="281" spans="1:15" x14ac:dyDescent="0.25">
      <c r="A281" t="s">
        <v>257</v>
      </c>
      <c r="B281" t="s">
        <v>15</v>
      </c>
      <c r="C281" t="s">
        <v>21</v>
      </c>
      <c r="D281">
        <v>37</v>
      </c>
      <c r="E281" s="6">
        <v>45377</v>
      </c>
      <c r="F281" s="5">
        <v>190956</v>
      </c>
      <c r="G281" t="s">
        <v>963</v>
      </c>
      <c r="H281" t="s">
        <v>981</v>
      </c>
      <c r="I281" t="s">
        <v>1114</v>
      </c>
      <c r="J281" t="s">
        <v>1093</v>
      </c>
      <c r="K281">
        <v>3</v>
      </c>
      <c r="L281" t="s">
        <v>1096</v>
      </c>
      <c r="M281" s="7">
        <f ca="1">(TODAY()-All_Staffs[[#This Row],[Date Joined]])/365</f>
        <v>0.75616438356164384</v>
      </c>
      <c r="N281" s="10">
        <f ca="1">IF(All_Staffs[Tenure]&gt;=3, 3%,2%)</f>
        <v>0.02</v>
      </c>
      <c r="O281" s="5">
        <f ca="1">All_Staffs[[#This Row],[Salary]]*All_Staffs[[#This Row],[Annual Bonus]]</f>
        <v>3819.12</v>
      </c>
    </row>
    <row r="282" spans="1:15" x14ac:dyDescent="0.25">
      <c r="A282" t="s">
        <v>746</v>
      </c>
      <c r="B282" t="s">
        <v>15</v>
      </c>
      <c r="C282" t="s">
        <v>21</v>
      </c>
      <c r="D282">
        <v>36</v>
      </c>
      <c r="E282" s="6">
        <v>45018</v>
      </c>
      <c r="F282" s="5">
        <v>235490</v>
      </c>
      <c r="G282" t="s">
        <v>963</v>
      </c>
      <c r="H282" t="s">
        <v>981</v>
      </c>
      <c r="I282" t="s">
        <v>1113</v>
      </c>
      <c r="J282" t="s">
        <v>1097</v>
      </c>
      <c r="K282">
        <v>4</v>
      </c>
      <c r="L282" t="s">
        <v>1098</v>
      </c>
      <c r="M282" s="7">
        <f ca="1">(TODAY()-All_Staffs[[#This Row],[Date Joined]])/365</f>
        <v>1.7397260273972603</v>
      </c>
      <c r="N282" s="10">
        <f ca="1">IF(All_Staffs[Tenure]&gt;=3, 3%,2%)</f>
        <v>0.02</v>
      </c>
      <c r="O282" s="5">
        <f ca="1">All_Staffs[[#This Row],[Salary]]*All_Staffs[[#This Row],[Annual Bonus]]</f>
        <v>4709.8</v>
      </c>
    </row>
    <row r="283" spans="1:15" x14ac:dyDescent="0.25">
      <c r="A283" t="s">
        <v>919</v>
      </c>
      <c r="B283" t="s">
        <v>15</v>
      </c>
      <c r="C283" t="s">
        <v>56</v>
      </c>
      <c r="D283">
        <v>27</v>
      </c>
      <c r="E283" s="6">
        <v>44959</v>
      </c>
      <c r="F283" s="5">
        <v>207759</v>
      </c>
      <c r="G283" t="s">
        <v>963</v>
      </c>
      <c r="H283" t="s">
        <v>981</v>
      </c>
      <c r="I283" t="s">
        <v>1113</v>
      </c>
      <c r="J283" t="s">
        <v>1093</v>
      </c>
      <c r="K283">
        <v>2</v>
      </c>
      <c r="L283" t="s">
        <v>1095</v>
      </c>
      <c r="M283" s="7">
        <f ca="1">(TODAY()-All_Staffs[[#This Row],[Date Joined]])/365</f>
        <v>1.9013698630136986</v>
      </c>
      <c r="N283" s="10">
        <f ca="1">IF(All_Staffs[Tenure]&gt;=3, 3%,2%)</f>
        <v>0.02</v>
      </c>
      <c r="O283" s="5">
        <f ca="1">All_Staffs[[#This Row],[Salary]]*All_Staffs[[#This Row],[Annual Bonus]]</f>
        <v>4155.18</v>
      </c>
    </row>
    <row r="284" spans="1:15" x14ac:dyDescent="0.25">
      <c r="A284" t="s">
        <v>751</v>
      </c>
      <c r="B284" t="s">
        <v>15</v>
      </c>
      <c r="C284" t="s">
        <v>56</v>
      </c>
      <c r="D284">
        <v>38</v>
      </c>
      <c r="E284" s="6">
        <v>44115</v>
      </c>
      <c r="F284" s="5">
        <v>209609</v>
      </c>
      <c r="G284" t="s">
        <v>963</v>
      </c>
      <c r="H284" t="s">
        <v>981</v>
      </c>
      <c r="I284" t="s">
        <v>1110</v>
      </c>
      <c r="J284" t="s">
        <v>1105</v>
      </c>
      <c r="K284">
        <v>10</v>
      </c>
      <c r="L284" t="s">
        <v>1106</v>
      </c>
      <c r="M284" s="7">
        <f ca="1">(TODAY()-All_Staffs[[#This Row],[Date Joined]])/365</f>
        <v>4.2136986301369861</v>
      </c>
      <c r="N284" s="10">
        <f ca="1">IF(All_Staffs[Tenure]&gt;=3, 3%,2%)</f>
        <v>0.03</v>
      </c>
      <c r="O284" s="5">
        <f ca="1">All_Staffs[[#This Row],[Salary]]*All_Staffs[[#This Row],[Annual Bonus]]</f>
        <v>6288.2699999999995</v>
      </c>
    </row>
    <row r="285" spans="1:15" x14ac:dyDescent="0.25">
      <c r="A285" t="s">
        <v>920</v>
      </c>
      <c r="B285" t="s">
        <v>15</v>
      </c>
      <c r="C285" t="s">
        <v>56</v>
      </c>
      <c r="D285">
        <v>34</v>
      </c>
      <c r="E285" s="6">
        <v>44849</v>
      </c>
      <c r="F285" s="5">
        <v>143552</v>
      </c>
      <c r="G285" t="s">
        <v>963</v>
      </c>
      <c r="H285" t="s">
        <v>981</v>
      </c>
      <c r="I285" t="s">
        <v>1112</v>
      </c>
      <c r="J285" t="s">
        <v>1105</v>
      </c>
      <c r="K285">
        <v>10</v>
      </c>
      <c r="L285" t="s">
        <v>1106</v>
      </c>
      <c r="M285" s="7">
        <f ca="1">(TODAY()-All_Staffs[[#This Row],[Date Joined]])/365</f>
        <v>2.2027397260273971</v>
      </c>
      <c r="N285" s="10">
        <f ca="1">IF(All_Staffs[Tenure]&gt;=3, 3%,2%)</f>
        <v>0.02</v>
      </c>
      <c r="O285" s="5">
        <f ca="1">All_Staffs[[#This Row],[Salary]]*All_Staffs[[#This Row],[Annual Bonus]]</f>
        <v>2871.04</v>
      </c>
    </row>
    <row r="286" spans="1:15" x14ac:dyDescent="0.25">
      <c r="A286" t="s">
        <v>1011</v>
      </c>
      <c r="B286" t="s">
        <v>15</v>
      </c>
      <c r="C286" t="s">
        <v>56</v>
      </c>
      <c r="D286">
        <v>41</v>
      </c>
      <c r="E286" s="6">
        <v>43709</v>
      </c>
      <c r="F286" s="5">
        <v>139482</v>
      </c>
      <c r="G286" t="s">
        <v>963</v>
      </c>
      <c r="H286" t="s">
        <v>981</v>
      </c>
      <c r="I286" t="s">
        <v>1109</v>
      </c>
      <c r="J286" t="s">
        <v>1101</v>
      </c>
      <c r="K286">
        <v>9</v>
      </c>
      <c r="L286" t="s">
        <v>1104</v>
      </c>
      <c r="M286" s="7">
        <f ca="1">(TODAY()-All_Staffs[[#This Row],[Date Joined]])/365</f>
        <v>5.3260273972602743</v>
      </c>
      <c r="N286" s="10">
        <f ca="1">IF(All_Staffs[Tenure]&gt;=3, 3%,2%)</f>
        <v>0.03</v>
      </c>
      <c r="O286" s="5">
        <f ca="1">All_Staffs[[#This Row],[Salary]]*All_Staffs[[#This Row],[Annual Bonus]]</f>
        <v>4184.46</v>
      </c>
    </row>
    <row r="287" spans="1:15" x14ac:dyDescent="0.25">
      <c r="A287" t="s">
        <v>766</v>
      </c>
      <c r="B287" t="s">
        <v>15</v>
      </c>
      <c r="C287" t="s">
        <v>56</v>
      </c>
      <c r="D287">
        <v>29</v>
      </c>
      <c r="E287" s="6">
        <v>43920</v>
      </c>
      <c r="F287" s="5">
        <v>219018</v>
      </c>
      <c r="G287" t="s">
        <v>963</v>
      </c>
      <c r="H287" t="s">
        <v>981</v>
      </c>
      <c r="I287" t="s">
        <v>1110</v>
      </c>
      <c r="J287" t="s">
        <v>1093</v>
      </c>
      <c r="K287">
        <v>3</v>
      </c>
      <c r="L287" t="s">
        <v>1096</v>
      </c>
      <c r="M287" s="7">
        <f ca="1">(TODAY()-All_Staffs[[#This Row],[Date Joined]])/365</f>
        <v>4.7479452054794518</v>
      </c>
      <c r="N287" s="10">
        <f ca="1">IF(All_Staffs[Tenure]&gt;=3, 3%,2%)</f>
        <v>0.03</v>
      </c>
      <c r="O287" s="5">
        <f ca="1">All_Staffs[[#This Row],[Salary]]*All_Staffs[[#This Row],[Annual Bonus]]</f>
        <v>6570.54</v>
      </c>
    </row>
    <row r="288" spans="1:15" x14ac:dyDescent="0.25">
      <c r="A288" t="s">
        <v>236</v>
      </c>
      <c r="B288" t="s">
        <v>15</v>
      </c>
      <c r="C288" t="s">
        <v>56</v>
      </c>
      <c r="D288">
        <v>24</v>
      </c>
      <c r="E288" s="6">
        <v>44110</v>
      </c>
      <c r="F288" s="5">
        <v>244982</v>
      </c>
      <c r="G288" t="s">
        <v>963</v>
      </c>
      <c r="H288" t="s">
        <v>981</v>
      </c>
      <c r="I288" t="s">
        <v>1110</v>
      </c>
      <c r="J288" t="s">
        <v>1105</v>
      </c>
      <c r="K288">
        <v>10</v>
      </c>
      <c r="L288" t="s">
        <v>1106</v>
      </c>
      <c r="M288" s="7">
        <f ca="1">(TODAY()-All_Staffs[[#This Row],[Date Joined]])/365</f>
        <v>4.2273972602739729</v>
      </c>
      <c r="N288" s="10">
        <f ca="1">IF(All_Staffs[Tenure]&gt;=3, 3%,2%)</f>
        <v>0.03</v>
      </c>
      <c r="O288" s="5">
        <f ca="1">All_Staffs[[#This Row],[Salary]]*All_Staffs[[#This Row],[Annual Bonus]]</f>
        <v>7349.46</v>
      </c>
    </row>
    <row r="289" spans="1:15" x14ac:dyDescent="0.25">
      <c r="A289" t="s">
        <v>236</v>
      </c>
      <c r="B289" t="s">
        <v>15</v>
      </c>
      <c r="C289" t="s">
        <v>56</v>
      </c>
      <c r="D289">
        <v>25</v>
      </c>
      <c r="E289" s="6">
        <v>44475</v>
      </c>
      <c r="F289" s="5">
        <v>244983</v>
      </c>
      <c r="G289" t="s">
        <v>963</v>
      </c>
      <c r="H289" t="s">
        <v>981</v>
      </c>
      <c r="I289" t="s">
        <v>1111</v>
      </c>
      <c r="J289" t="s">
        <v>1105</v>
      </c>
      <c r="K289">
        <v>10</v>
      </c>
      <c r="L289" t="s">
        <v>1106</v>
      </c>
      <c r="M289" s="7">
        <f ca="1">(TODAY()-All_Staffs[[#This Row],[Date Joined]])/365</f>
        <v>3.2273972602739724</v>
      </c>
      <c r="N289" s="10">
        <f ca="1">IF(All_Staffs[Tenure]&gt;=3, 3%,2%)</f>
        <v>0.03</v>
      </c>
      <c r="O289" s="5">
        <f ca="1">All_Staffs[[#This Row],[Salary]]*All_Staffs[[#This Row],[Annual Bonus]]</f>
        <v>7349.49</v>
      </c>
    </row>
    <row r="290" spans="1:15" x14ac:dyDescent="0.25">
      <c r="A290" t="s">
        <v>745</v>
      </c>
      <c r="B290" t="s">
        <v>15</v>
      </c>
      <c r="C290" t="s">
        <v>56</v>
      </c>
      <c r="D290">
        <v>24</v>
      </c>
      <c r="E290" s="6">
        <v>44720</v>
      </c>
      <c r="F290" s="5">
        <v>230915</v>
      </c>
      <c r="G290" t="s">
        <v>963</v>
      </c>
      <c r="H290" t="s">
        <v>981</v>
      </c>
      <c r="I290" t="s">
        <v>1112</v>
      </c>
      <c r="J290" t="s">
        <v>1097</v>
      </c>
      <c r="K290">
        <v>6</v>
      </c>
      <c r="L290" t="s">
        <v>1100</v>
      </c>
      <c r="M290" s="7">
        <f ca="1">(TODAY()-All_Staffs[[#This Row],[Date Joined]])/365</f>
        <v>2.5561643835616437</v>
      </c>
      <c r="N290" s="10">
        <f ca="1">IF(All_Staffs[Tenure]&gt;=3, 3%,2%)</f>
        <v>0.02</v>
      </c>
      <c r="O290" s="5">
        <f ca="1">All_Staffs[[#This Row],[Salary]]*All_Staffs[[#This Row],[Annual Bonus]]</f>
        <v>4618.3</v>
      </c>
    </row>
    <row r="291" spans="1:15" x14ac:dyDescent="0.25">
      <c r="A291" t="s">
        <v>806</v>
      </c>
      <c r="B291" t="s">
        <v>15</v>
      </c>
      <c r="C291" t="s">
        <v>56</v>
      </c>
      <c r="D291">
        <v>33</v>
      </c>
      <c r="E291" s="6">
        <v>43401</v>
      </c>
      <c r="F291" s="5">
        <v>135392</v>
      </c>
      <c r="G291" t="s">
        <v>963</v>
      </c>
      <c r="H291" t="s">
        <v>981</v>
      </c>
      <c r="I291" t="s">
        <v>1092</v>
      </c>
      <c r="J291" t="s">
        <v>1105</v>
      </c>
      <c r="K291">
        <v>10</v>
      </c>
      <c r="L291" t="s">
        <v>1106</v>
      </c>
      <c r="M291" s="7">
        <f ca="1">(TODAY()-All_Staffs[[#This Row],[Date Joined]])/365</f>
        <v>6.1698630136986301</v>
      </c>
      <c r="N291" s="10">
        <f ca="1">IF(All_Staffs[Tenure]&gt;=3, 3%,2%)</f>
        <v>0.03</v>
      </c>
      <c r="O291" s="5">
        <f ca="1">All_Staffs[[#This Row],[Salary]]*All_Staffs[[#This Row],[Annual Bonus]]</f>
        <v>4061.7599999999998</v>
      </c>
    </row>
    <row r="292" spans="1:15" x14ac:dyDescent="0.25">
      <c r="A292" t="s">
        <v>742</v>
      </c>
      <c r="B292" t="s">
        <v>15</v>
      </c>
      <c r="C292" t="s">
        <v>56</v>
      </c>
      <c r="D292">
        <v>24</v>
      </c>
      <c r="E292" s="6">
        <v>43376</v>
      </c>
      <c r="F292" s="5">
        <v>120313</v>
      </c>
      <c r="G292" t="s">
        <v>963</v>
      </c>
      <c r="H292" t="s">
        <v>981</v>
      </c>
      <c r="I292" t="s">
        <v>1092</v>
      </c>
      <c r="J292" t="s">
        <v>1105</v>
      </c>
      <c r="K292">
        <v>10</v>
      </c>
      <c r="L292" t="s">
        <v>1106</v>
      </c>
      <c r="M292" s="7">
        <f ca="1">(TODAY()-All_Staffs[[#This Row],[Date Joined]])/365</f>
        <v>6.2383561643835614</v>
      </c>
      <c r="N292" s="10">
        <f ca="1">IF(All_Staffs[Tenure]&gt;=3, 3%,2%)</f>
        <v>0.03</v>
      </c>
      <c r="O292" s="5">
        <f ca="1">All_Staffs[[#This Row],[Salary]]*All_Staffs[[#This Row],[Annual Bonus]]</f>
        <v>3609.39</v>
      </c>
    </row>
    <row r="293" spans="1:15" x14ac:dyDescent="0.25">
      <c r="A293" t="s">
        <v>760</v>
      </c>
      <c r="B293" t="s">
        <v>15</v>
      </c>
      <c r="C293" t="s">
        <v>9</v>
      </c>
      <c r="D293">
        <v>32</v>
      </c>
      <c r="E293" s="6">
        <v>44179</v>
      </c>
      <c r="F293" s="5">
        <v>177160</v>
      </c>
      <c r="G293" t="s">
        <v>963</v>
      </c>
      <c r="H293" t="s">
        <v>981</v>
      </c>
      <c r="I293" t="s">
        <v>1110</v>
      </c>
      <c r="J293" t="s">
        <v>1105</v>
      </c>
      <c r="K293">
        <v>12</v>
      </c>
      <c r="L293" t="s">
        <v>1108</v>
      </c>
      <c r="M293" s="7">
        <f ca="1">(TODAY()-All_Staffs[[#This Row],[Date Joined]])/365</f>
        <v>4.0383561643835613</v>
      </c>
      <c r="N293" s="10">
        <f ca="1">IF(All_Staffs[Tenure]&gt;=3, 3%,2%)</f>
        <v>0.03</v>
      </c>
      <c r="O293" s="5">
        <f ca="1">All_Staffs[[#This Row],[Salary]]*All_Staffs[[#This Row],[Annual Bonus]]</f>
        <v>5314.8</v>
      </c>
    </row>
    <row r="294" spans="1:15" x14ac:dyDescent="0.25">
      <c r="A294" t="s">
        <v>1012</v>
      </c>
      <c r="B294" t="s">
        <v>15</v>
      </c>
      <c r="C294" t="s">
        <v>9</v>
      </c>
      <c r="D294">
        <v>33</v>
      </c>
      <c r="E294" s="6">
        <v>45404</v>
      </c>
      <c r="F294" s="5">
        <v>127513</v>
      </c>
      <c r="G294" t="s">
        <v>963</v>
      </c>
      <c r="H294" t="s">
        <v>981</v>
      </c>
      <c r="I294" t="s">
        <v>1114</v>
      </c>
      <c r="J294" t="s">
        <v>1097</v>
      </c>
      <c r="K294">
        <v>4</v>
      </c>
      <c r="L294" t="s">
        <v>1098</v>
      </c>
      <c r="M294" s="7">
        <f ca="1">(TODAY()-All_Staffs[[#This Row],[Date Joined]])/365</f>
        <v>0.68219178082191778</v>
      </c>
      <c r="N294" s="10">
        <f ca="1">IF(All_Staffs[Tenure]&gt;=3, 3%,2%)</f>
        <v>0.02</v>
      </c>
      <c r="O294" s="5">
        <f ca="1">All_Staffs[[#This Row],[Salary]]*All_Staffs[[#This Row],[Annual Bonus]]</f>
        <v>2550.2600000000002</v>
      </c>
    </row>
    <row r="295" spans="1:15" x14ac:dyDescent="0.25">
      <c r="A295" t="s">
        <v>744</v>
      </c>
      <c r="B295" t="s">
        <v>15</v>
      </c>
      <c r="C295" t="s">
        <v>9</v>
      </c>
      <c r="D295">
        <v>28</v>
      </c>
      <c r="E295" s="6">
        <v>44529</v>
      </c>
      <c r="F295" s="5">
        <v>228982</v>
      </c>
      <c r="G295" t="s">
        <v>963</v>
      </c>
      <c r="H295" t="s">
        <v>981</v>
      </c>
      <c r="I295" t="s">
        <v>1111</v>
      </c>
      <c r="J295" t="s">
        <v>1105</v>
      </c>
      <c r="K295">
        <v>11</v>
      </c>
      <c r="L295" t="s">
        <v>1107</v>
      </c>
      <c r="M295" s="7">
        <f ca="1">(TODAY()-All_Staffs[[#This Row],[Date Joined]])/365</f>
        <v>3.0794520547945203</v>
      </c>
      <c r="N295" s="10">
        <f ca="1">IF(All_Staffs[Tenure]&gt;=3, 3%,2%)</f>
        <v>0.03</v>
      </c>
      <c r="O295" s="5">
        <f ca="1">All_Staffs[[#This Row],[Salary]]*All_Staffs[[#This Row],[Annual Bonus]]</f>
        <v>6869.46</v>
      </c>
    </row>
    <row r="296" spans="1:15" x14ac:dyDescent="0.25">
      <c r="A296" t="s">
        <v>759</v>
      </c>
      <c r="B296" t="s">
        <v>15</v>
      </c>
      <c r="C296" t="s">
        <v>9</v>
      </c>
      <c r="D296">
        <v>33</v>
      </c>
      <c r="E296" s="6">
        <v>43183</v>
      </c>
      <c r="F296" s="5">
        <v>157758</v>
      </c>
      <c r="G296" t="s">
        <v>963</v>
      </c>
      <c r="H296" t="s">
        <v>981</v>
      </c>
      <c r="I296" t="s">
        <v>1092</v>
      </c>
      <c r="J296" t="s">
        <v>1093</v>
      </c>
      <c r="K296">
        <v>3</v>
      </c>
      <c r="L296" t="s">
        <v>1096</v>
      </c>
      <c r="M296" s="7">
        <f ca="1">(TODAY()-All_Staffs[[#This Row],[Date Joined]])/365</f>
        <v>6.7671232876712333</v>
      </c>
      <c r="N296" s="10">
        <f ca="1">IF(All_Staffs[Tenure]&gt;=3, 3%,2%)</f>
        <v>0.03</v>
      </c>
      <c r="O296" s="5">
        <f ca="1">All_Staffs[[#This Row],[Salary]]*All_Staffs[[#This Row],[Annual Bonus]]</f>
        <v>4732.74</v>
      </c>
    </row>
    <row r="297" spans="1:15" x14ac:dyDescent="0.25">
      <c r="A297" t="s">
        <v>51</v>
      </c>
      <c r="B297" t="s">
        <v>15</v>
      </c>
      <c r="C297" t="s">
        <v>9</v>
      </c>
      <c r="D297">
        <v>33</v>
      </c>
      <c r="E297" s="6">
        <v>44701</v>
      </c>
      <c r="F297" s="5">
        <v>165602</v>
      </c>
      <c r="G297" t="s">
        <v>963</v>
      </c>
      <c r="H297" t="s">
        <v>981</v>
      </c>
      <c r="I297" t="s">
        <v>1112</v>
      </c>
      <c r="J297" t="s">
        <v>1097</v>
      </c>
      <c r="K297">
        <v>5</v>
      </c>
      <c r="L297" t="s">
        <v>1099</v>
      </c>
      <c r="M297" s="7">
        <f ca="1">(TODAY()-All_Staffs[[#This Row],[Date Joined]])/365</f>
        <v>2.6082191780821917</v>
      </c>
      <c r="N297" s="10">
        <f ca="1">IF(All_Staffs[Tenure]&gt;=3, 3%,2%)</f>
        <v>0.02</v>
      </c>
      <c r="O297" s="5">
        <f ca="1">All_Staffs[[#This Row],[Salary]]*All_Staffs[[#This Row],[Annual Bonus]]</f>
        <v>3312.04</v>
      </c>
    </row>
    <row r="298" spans="1:15" x14ac:dyDescent="0.25">
      <c r="A298" t="s">
        <v>51</v>
      </c>
      <c r="B298" t="s">
        <v>15</v>
      </c>
      <c r="C298" t="s">
        <v>9</v>
      </c>
      <c r="D298">
        <v>33</v>
      </c>
      <c r="E298" s="6">
        <v>44701</v>
      </c>
      <c r="F298" s="5">
        <v>146664</v>
      </c>
      <c r="G298" t="s">
        <v>963</v>
      </c>
      <c r="H298" t="s">
        <v>981</v>
      </c>
      <c r="I298" t="s">
        <v>1112</v>
      </c>
      <c r="J298" t="s">
        <v>1097</v>
      </c>
      <c r="K298">
        <v>5</v>
      </c>
      <c r="L298" t="s">
        <v>1099</v>
      </c>
      <c r="M298" s="7">
        <f ca="1">(TODAY()-All_Staffs[[#This Row],[Date Joined]])/365</f>
        <v>2.6082191780821917</v>
      </c>
      <c r="N298" s="10">
        <f ca="1">IF(All_Staffs[Tenure]&gt;=3, 3%,2%)</f>
        <v>0.02</v>
      </c>
      <c r="O298" s="5">
        <f ca="1">All_Staffs[[#This Row],[Salary]]*All_Staffs[[#This Row],[Annual Bonus]]</f>
        <v>2933.28</v>
      </c>
    </row>
    <row r="299" spans="1:15" x14ac:dyDescent="0.25">
      <c r="A299" t="s">
        <v>778</v>
      </c>
      <c r="B299" t="s">
        <v>15</v>
      </c>
      <c r="C299" t="s">
        <v>9</v>
      </c>
      <c r="D299">
        <v>40</v>
      </c>
      <c r="E299" s="6">
        <v>44899</v>
      </c>
      <c r="F299" s="5">
        <v>149306</v>
      </c>
      <c r="G299" t="s">
        <v>963</v>
      </c>
      <c r="H299" t="s">
        <v>981</v>
      </c>
      <c r="I299" t="s">
        <v>1112</v>
      </c>
      <c r="J299" t="s">
        <v>1105</v>
      </c>
      <c r="K299">
        <v>12</v>
      </c>
      <c r="L299" t="s">
        <v>1108</v>
      </c>
      <c r="M299" s="7">
        <f ca="1">(TODAY()-All_Staffs[[#This Row],[Date Joined]])/365</f>
        <v>2.0657534246575344</v>
      </c>
      <c r="N299" s="10">
        <f ca="1">IF(All_Staffs[Tenure]&gt;=3, 3%,2%)</f>
        <v>0.02</v>
      </c>
      <c r="O299" s="5">
        <f ca="1">All_Staffs[[#This Row],[Salary]]*All_Staffs[[#This Row],[Annual Bonus]]</f>
        <v>2986.12</v>
      </c>
    </row>
    <row r="300" spans="1:15" x14ac:dyDescent="0.25">
      <c r="A300" t="s">
        <v>794</v>
      </c>
      <c r="B300" t="s">
        <v>15</v>
      </c>
      <c r="C300" t="s">
        <v>9</v>
      </c>
      <c r="D300">
        <v>35</v>
      </c>
      <c r="E300" s="6">
        <v>45011</v>
      </c>
      <c r="F300" s="5">
        <v>181094</v>
      </c>
      <c r="G300" t="s">
        <v>963</v>
      </c>
      <c r="H300" t="s">
        <v>981</v>
      </c>
      <c r="I300" t="s">
        <v>1113</v>
      </c>
      <c r="J300" t="s">
        <v>1093</v>
      </c>
      <c r="K300">
        <v>3</v>
      </c>
      <c r="L300" t="s">
        <v>1096</v>
      </c>
      <c r="M300" s="7">
        <f ca="1">(TODAY()-All_Staffs[[#This Row],[Date Joined]])/365</f>
        <v>1.7589041095890412</v>
      </c>
      <c r="N300" s="10">
        <f ca="1">IF(All_Staffs[Tenure]&gt;=3, 3%,2%)</f>
        <v>0.02</v>
      </c>
      <c r="O300" s="5">
        <f ca="1">All_Staffs[[#This Row],[Salary]]*All_Staffs[[#This Row],[Annual Bonus]]</f>
        <v>3621.88</v>
      </c>
    </row>
    <row r="301" spans="1:15" x14ac:dyDescent="0.25">
      <c r="A301" t="s">
        <v>225</v>
      </c>
      <c r="B301" t="s">
        <v>15</v>
      </c>
      <c r="C301" t="s">
        <v>9</v>
      </c>
      <c r="D301">
        <v>31</v>
      </c>
      <c r="E301" s="6">
        <v>44288</v>
      </c>
      <c r="F301" s="5">
        <v>197841</v>
      </c>
      <c r="G301" t="s">
        <v>963</v>
      </c>
      <c r="H301" t="s">
        <v>981</v>
      </c>
      <c r="I301" t="s">
        <v>1111</v>
      </c>
      <c r="J301" t="s">
        <v>1097</v>
      </c>
      <c r="K301">
        <v>4</v>
      </c>
      <c r="L301" t="s">
        <v>1098</v>
      </c>
      <c r="M301" s="7">
        <f ca="1">(TODAY()-All_Staffs[[#This Row],[Date Joined]])/365</f>
        <v>3.7397260273972601</v>
      </c>
      <c r="N301" s="10">
        <f ca="1">IF(All_Staffs[Tenure]&gt;=3, 3%,2%)</f>
        <v>0.03</v>
      </c>
      <c r="O301" s="5">
        <f ca="1">All_Staffs[[#This Row],[Salary]]*All_Staffs[[#This Row],[Annual Bonus]]</f>
        <v>5935.23</v>
      </c>
    </row>
    <row r="302" spans="1:15" x14ac:dyDescent="0.25">
      <c r="A302" t="s">
        <v>233</v>
      </c>
      <c r="B302" t="s">
        <v>15</v>
      </c>
      <c r="C302" t="s">
        <v>9</v>
      </c>
      <c r="D302">
        <v>39</v>
      </c>
      <c r="E302" s="6">
        <v>43891</v>
      </c>
      <c r="F302" s="5">
        <v>233977</v>
      </c>
      <c r="G302" t="s">
        <v>963</v>
      </c>
      <c r="H302" t="s">
        <v>981</v>
      </c>
      <c r="I302" t="s">
        <v>1110</v>
      </c>
      <c r="J302" t="s">
        <v>1093</v>
      </c>
      <c r="K302">
        <v>3</v>
      </c>
      <c r="L302" t="s">
        <v>1096</v>
      </c>
      <c r="M302" s="7">
        <f ca="1">(TODAY()-All_Staffs[[#This Row],[Date Joined]])/365</f>
        <v>4.8273972602739725</v>
      </c>
      <c r="N302" s="10">
        <f ca="1">IF(All_Staffs[Tenure]&gt;=3, 3%,2%)</f>
        <v>0.03</v>
      </c>
      <c r="O302" s="5">
        <f ca="1">All_Staffs[[#This Row],[Salary]]*All_Staffs[[#This Row],[Annual Bonus]]</f>
        <v>7019.3099999999995</v>
      </c>
    </row>
    <row r="303" spans="1:15" x14ac:dyDescent="0.25">
      <c r="A303" t="s">
        <v>34</v>
      </c>
      <c r="B303" t="s">
        <v>15</v>
      </c>
      <c r="C303" t="s">
        <v>9</v>
      </c>
      <c r="D303">
        <v>25</v>
      </c>
      <c r="E303" s="6">
        <v>44726</v>
      </c>
      <c r="F303" s="5">
        <v>156605</v>
      </c>
      <c r="G303" t="s">
        <v>963</v>
      </c>
      <c r="H303" t="s">
        <v>981</v>
      </c>
      <c r="I303" t="s">
        <v>1112</v>
      </c>
      <c r="J303" t="s">
        <v>1097</v>
      </c>
      <c r="K303">
        <v>6</v>
      </c>
      <c r="L303" t="s">
        <v>1100</v>
      </c>
      <c r="M303" s="7">
        <f ca="1">(TODAY()-All_Staffs[[#This Row],[Date Joined]])/365</f>
        <v>2.5397260273972604</v>
      </c>
      <c r="N303" s="10">
        <f ca="1">IF(All_Staffs[Tenure]&gt;=3, 3%,2%)</f>
        <v>0.02</v>
      </c>
      <c r="O303" s="5">
        <f ca="1">All_Staffs[[#This Row],[Salary]]*All_Staffs[[#This Row],[Annual Bonus]]</f>
        <v>3132.1</v>
      </c>
    </row>
    <row r="304" spans="1:15" x14ac:dyDescent="0.25">
      <c r="A304" t="s">
        <v>250</v>
      </c>
      <c r="B304" t="s">
        <v>15</v>
      </c>
      <c r="C304" t="s">
        <v>9</v>
      </c>
      <c r="D304">
        <v>32</v>
      </c>
      <c r="E304" s="6">
        <v>44981</v>
      </c>
      <c r="F304" s="5">
        <v>217553</v>
      </c>
      <c r="G304" t="s">
        <v>963</v>
      </c>
      <c r="H304" t="s">
        <v>981</v>
      </c>
      <c r="I304" t="s">
        <v>1113</v>
      </c>
      <c r="J304" t="s">
        <v>1093</v>
      </c>
      <c r="K304">
        <v>2</v>
      </c>
      <c r="L304" t="s">
        <v>1095</v>
      </c>
      <c r="M304" s="7">
        <f ca="1">(TODAY()-All_Staffs[[#This Row],[Date Joined]])/365</f>
        <v>1.8410958904109589</v>
      </c>
      <c r="N304" s="10">
        <f ca="1">IF(All_Staffs[Tenure]&gt;=3, 3%,2%)</f>
        <v>0.02</v>
      </c>
      <c r="O304" s="5">
        <f ca="1">All_Staffs[[#This Row],[Salary]]*All_Staffs[[#This Row],[Annual Bonus]]</f>
        <v>4351.0600000000004</v>
      </c>
    </row>
    <row r="305" spans="1:15" x14ac:dyDescent="0.25">
      <c r="A305" t="s">
        <v>288</v>
      </c>
      <c r="B305" t="s">
        <v>15</v>
      </c>
      <c r="C305" t="s">
        <v>9</v>
      </c>
      <c r="D305">
        <v>34</v>
      </c>
      <c r="E305" s="6">
        <v>43140</v>
      </c>
      <c r="F305" s="5">
        <v>205729</v>
      </c>
      <c r="G305" t="s">
        <v>963</v>
      </c>
      <c r="H305" t="s">
        <v>981</v>
      </c>
      <c r="I305" t="s">
        <v>1092</v>
      </c>
      <c r="J305" t="s">
        <v>1093</v>
      </c>
      <c r="K305">
        <v>2</v>
      </c>
      <c r="L305" t="s">
        <v>1095</v>
      </c>
      <c r="M305" s="7">
        <f ca="1">(TODAY()-All_Staffs[[#This Row],[Date Joined]])/365</f>
        <v>6.8849315068493153</v>
      </c>
      <c r="N305" s="10">
        <f ca="1">IF(All_Staffs[Tenure]&gt;=3, 3%,2%)</f>
        <v>0.03</v>
      </c>
      <c r="O305" s="5">
        <f ca="1">All_Staffs[[#This Row],[Salary]]*All_Staffs[[#This Row],[Annual Bonus]]</f>
        <v>6171.87</v>
      </c>
    </row>
    <row r="306" spans="1:15" x14ac:dyDescent="0.25">
      <c r="A306" t="s">
        <v>926</v>
      </c>
      <c r="B306" t="s">
        <v>15</v>
      </c>
      <c r="C306" t="s">
        <v>9</v>
      </c>
      <c r="D306">
        <v>30</v>
      </c>
      <c r="E306" s="6">
        <v>43831</v>
      </c>
      <c r="F306" s="5">
        <v>221914</v>
      </c>
      <c r="G306" t="s">
        <v>963</v>
      </c>
      <c r="H306" t="s">
        <v>981</v>
      </c>
      <c r="I306" t="s">
        <v>1110</v>
      </c>
      <c r="J306" t="s">
        <v>1093</v>
      </c>
      <c r="K306">
        <v>1</v>
      </c>
      <c r="L306" t="s">
        <v>1094</v>
      </c>
      <c r="M306" s="7">
        <f ca="1">(TODAY()-All_Staffs[[#This Row],[Date Joined]])/365</f>
        <v>4.9917808219178079</v>
      </c>
      <c r="N306" s="10">
        <f ca="1">IF(All_Staffs[Tenure]&gt;=3, 3%,2%)</f>
        <v>0.03</v>
      </c>
      <c r="O306" s="5">
        <f ca="1">All_Staffs[[#This Row],[Salary]]*All_Staffs[[#This Row],[Annual Bonus]]</f>
        <v>6657.42</v>
      </c>
    </row>
    <row r="307" spans="1:15" x14ac:dyDescent="0.25">
      <c r="A307" t="s">
        <v>292</v>
      </c>
      <c r="B307" t="s">
        <v>15</v>
      </c>
      <c r="C307" t="s">
        <v>9</v>
      </c>
      <c r="D307">
        <v>45</v>
      </c>
      <c r="E307" s="6">
        <v>43190</v>
      </c>
      <c r="F307" s="5">
        <v>222087</v>
      </c>
      <c r="G307" t="s">
        <v>963</v>
      </c>
      <c r="H307" t="s">
        <v>981</v>
      </c>
      <c r="I307" t="s">
        <v>1092</v>
      </c>
      <c r="J307" t="s">
        <v>1093</v>
      </c>
      <c r="K307">
        <v>3</v>
      </c>
      <c r="L307" t="s">
        <v>1096</v>
      </c>
      <c r="M307" s="7">
        <f ca="1">(TODAY()-All_Staffs[[#This Row],[Date Joined]])/365</f>
        <v>6.7479452054794518</v>
      </c>
      <c r="N307" s="10">
        <f ca="1">IF(All_Staffs[Tenure]&gt;=3, 3%,2%)</f>
        <v>0.03</v>
      </c>
      <c r="O307" s="5">
        <f ca="1">All_Staffs[[#This Row],[Salary]]*All_Staffs[[#This Row],[Annual Bonus]]</f>
        <v>6662.61</v>
      </c>
    </row>
    <row r="308" spans="1:15" x14ac:dyDescent="0.25">
      <c r="A308" t="s">
        <v>229</v>
      </c>
      <c r="B308" t="s">
        <v>15</v>
      </c>
      <c r="C308" t="s">
        <v>9</v>
      </c>
      <c r="D308">
        <v>28</v>
      </c>
      <c r="E308" s="6">
        <v>44574</v>
      </c>
      <c r="F308" s="5">
        <v>222887</v>
      </c>
      <c r="G308" t="s">
        <v>963</v>
      </c>
      <c r="H308" t="s">
        <v>981</v>
      </c>
      <c r="I308" t="s">
        <v>1112</v>
      </c>
      <c r="J308" t="s">
        <v>1093</v>
      </c>
      <c r="K308">
        <v>1</v>
      </c>
      <c r="L308" t="s">
        <v>1094</v>
      </c>
      <c r="M308" s="7">
        <f ca="1">(TODAY()-All_Staffs[[#This Row],[Date Joined]])/365</f>
        <v>2.956164383561644</v>
      </c>
      <c r="N308" s="10">
        <f ca="1">IF(All_Staffs[Tenure]&gt;=3, 3%,2%)</f>
        <v>0.02</v>
      </c>
      <c r="O308" s="5">
        <f ca="1">All_Staffs[[#This Row],[Salary]]*All_Staffs[[#This Row],[Annual Bonus]]</f>
        <v>4457.74</v>
      </c>
    </row>
    <row r="309" spans="1:15" x14ac:dyDescent="0.25">
      <c r="A309" t="s">
        <v>743</v>
      </c>
      <c r="B309" t="s">
        <v>15</v>
      </c>
      <c r="C309" t="s">
        <v>19</v>
      </c>
      <c r="D309">
        <v>27</v>
      </c>
      <c r="E309" s="6">
        <v>44436</v>
      </c>
      <c r="F309" s="5">
        <v>236506</v>
      </c>
      <c r="G309" t="s">
        <v>963</v>
      </c>
      <c r="H309" t="s">
        <v>981</v>
      </c>
      <c r="I309" t="s">
        <v>1111</v>
      </c>
      <c r="J309" t="s">
        <v>1101</v>
      </c>
      <c r="K309">
        <v>8</v>
      </c>
      <c r="L309" t="s">
        <v>1103</v>
      </c>
      <c r="M309" s="7">
        <f ca="1">(TODAY()-All_Staffs[[#This Row],[Date Joined]])/365</f>
        <v>3.3342465753424659</v>
      </c>
      <c r="N309" s="10">
        <f ca="1">IF(All_Staffs[Tenure]&gt;=3, 3%,2%)</f>
        <v>0.03</v>
      </c>
      <c r="O309" s="5">
        <f ca="1">All_Staffs[[#This Row],[Salary]]*All_Staffs[[#This Row],[Annual Bonus]]</f>
        <v>7095.1799999999994</v>
      </c>
    </row>
    <row r="310" spans="1:15" x14ac:dyDescent="0.25">
      <c r="A310" t="s">
        <v>784</v>
      </c>
      <c r="B310" t="s">
        <v>15</v>
      </c>
      <c r="C310" t="s">
        <v>19</v>
      </c>
      <c r="D310">
        <v>29</v>
      </c>
      <c r="E310" s="6">
        <v>44596</v>
      </c>
      <c r="F310" s="5">
        <v>131550</v>
      </c>
      <c r="G310" t="s">
        <v>963</v>
      </c>
      <c r="H310" t="s">
        <v>981</v>
      </c>
      <c r="I310" t="s">
        <v>1112</v>
      </c>
      <c r="J310" t="s">
        <v>1093</v>
      </c>
      <c r="K310">
        <v>2</v>
      </c>
      <c r="L310" t="s">
        <v>1095</v>
      </c>
      <c r="M310" s="7">
        <f ca="1">(TODAY()-All_Staffs[[#This Row],[Date Joined]])/365</f>
        <v>2.8958904109589043</v>
      </c>
      <c r="N310" s="10">
        <f ca="1">IF(All_Staffs[Tenure]&gt;=3, 3%,2%)</f>
        <v>0.02</v>
      </c>
      <c r="O310" s="5">
        <f ca="1">All_Staffs[[#This Row],[Salary]]*All_Staffs[[#This Row],[Annual Bonus]]</f>
        <v>2631</v>
      </c>
    </row>
    <row r="311" spans="1:15" x14ac:dyDescent="0.25">
      <c r="A311" t="s">
        <v>747</v>
      </c>
      <c r="B311" t="s">
        <v>15</v>
      </c>
      <c r="C311" t="s">
        <v>19</v>
      </c>
      <c r="D311">
        <v>31</v>
      </c>
      <c r="E311" s="6">
        <v>44537</v>
      </c>
      <c r="F311" s="5">
        <v>194197</v>
      </c>
      <c r="G311" t="s">
        <v>963</v>
      </c>
      <c r="H311" t="s">
        <v>981</v>
      </c>
      <c r="I311" t="s">
        <v>1111</v>
      </c>
      <c r="J311" t="s">
        <v>1105</v>
      </c>
      <c r="K311">
        <v>12</v>
      </c>
      <c r="L311" t="s">
        <v>1108</v>
      </c>
      <c r="M311" s="7">
        <f ca="1">(TODAY()-All_Staffs[[#This Row],[Date Joined]])/365</f>
        <v>3.0575342465753423</v>
      </c>
      <c r="N311" s="10">
        <f ca="1">IF(All_Staffs[Tenure]&gt;=3, 3%,2%)</f>
        <v>0.03</v>
      </c>
      <c r="O311" s="5">
        <f ca="1">All_Staffs[[#This Row],[Salary]]*All_Staffs[[#This Row],[Annual Bonus]]</f>
        <v>5825.91</v>
      </c>
    </row>
    <row r="312" spans="1:15" x14ac:dyDescent="0.25">
      <c r="A312" t="s">
        <v>787</v>
      </c>
      <c r="B312" t="s">
        <v>15</v>
      </c>
      <c r="C312" t="s">
        <v>19</v>
      </c>
      <c r="D312">
        <v>34</v>
      </c>
      <c r="E312" s="6">
        <v>44596</v>
      </c>
      <c r="F312" s="5">
        <v>223562</v>
      </c>
      <c r="G312" t="s">
        <v>963</v>
      </c>
      <c r="H312" t="s">
        <v>981</v>
      </c>
      <c r="I312" t="s">
        <v>1112</v>
      </c>
      <c r="J312" t="s">
        <v>1093</v>
      </c>
      <c r="K312">
        <v>2</v>
      </c>
      <c r="L312" t="s">
        <v>1095</v>
      </c>
      <c r="M312" s="7">
        <f ca="1">(TODAY()-All_Staffs[[#This Row],[Date Joined]])/365</f>
        <v>2.8958904109589043</v>
      </c>
      <c r="N312" s="10">
        <f ca="1">IF(All_Staffs[Tenure]&gt;=3, 3%,2%)</f>
        <v>0.02</v>
      </c>
      <c r="O312" s="5">
        <f ca="1">All_Staffs[[#This Row],[Salary]]*All_Staffs[[#This Row],[Annual Bonus]]</f>
        <v>4471.24</v>
      </c>
    </row>
    <row r="313" spans="1:15" x14ac:dyDescent="0.25">
      <c r="A313" t="s">
        <v>788</v>
      </c>
      <c r="B313" t="s">
        <v>15</v>
      </c>
      <c r="C313" t="s">
        <v>19</v>
      </c>
      <c r="D313">
        <v>32</v>
      </c>
      <c r="E313" s="6">
        <v>44087</v>
      </c>
      <c r="F313" s="5">
        <v>200921</v>
      </c>
      <c r="G313" t="s">
        <v>963</v>
      </c>
      <c r="H313" t="s">
        <v>981</v>
      </c>
      <c r="I313" t="s">
        <v>1110</v>
      </c>
      <c r="J313" t="s">
        <v>1101</v>
      </c>
      <c r="K313">
        <v>9</v>
      </c>
      <c r="L313" t="s">
        <v>1104</v>
      </c>
      <c r="M313" s="7">
        <f ca="1">(TODAY()-All_Staffs[[#This Row],[Date Joined]])/365</f>
        <v>4.2904109589041095</v>
      </c>
      <c r="N313" s="10">
        <f ca="1">IF(All_Staffs[Tenure]&gt;=3, 3%,2%)</f>
        <v>0.03</v>
      </c>
      <c r="O313" s="5">
        <f ca="1">All_Staffs[[#This Row],[Salary]]*All_Staffs[[#This Row],[Annual Bonus]]</f>
        <v>6027.63</v>
      </c>
    </row>
    <row r="314" spans="1:15" x14ac:dyDescent="0.25">
      <c r="A314" t="s">
        <v>1013</v>
      </c>
      <c r="B314" t="s">
        <v>15</v>
      </c>
      <c r="C314" t="s">
        <v>19</v>
      </c>
      <c r="D314">
        <v>29</v>
      </c>
      <c r="E314" s="6">
        <v>44537</v>
      </c>
      <c r="F314" s="5">
        <v>245328</v>
      </c>
      <c r="G314" t="s">
        <v>963</v>
      </c>
      <c r="H314" t="s">
        <v>981</v>
      </c>
      <c r="I314" t="s">
        <v>1111</v>
      </c>
      <c r="J314" t="s">
        <v>1105</v>
      </c>
      <c r="K314">
        <v>12</v>
      </c>
      <c r="L314" t="s">
        <v>1108</v>
      </c>
      <c r="M314" s="7">
        <f ca="1">(TODAY()-All_Staffs[[#This Row],[Date Joined]])/365</f>
        <v>3.0575342465753423</v>
      </c>
      <c r="N314" s="10">
        <f ca="1">IF(All_Staffs[Tenure]&gt;=3, 3%,2%)</f>
        <v>0.03</v>
      </c>
      <c r="O314" s="5">
        <f ca="1">All_Staffs[[#This Row],[Salary]]*All_Staffs[[#This Row],[Annual Bonus]]</f>
        <v>7359.84</v>
      </c>
    </row>
    <row r="315" spans="1:15" x14ac:dyDescent="0.25">
      <c r="A315" t="s">
        <v>213</v>
      </c>
      <c r="B315" t="s">
        <v>15</v>
      </c>
      <c r="C315" t="s">
        <v>19</v>
      </c>
      <c r="D315">
        <v>34</v>
      </c>
      <c r="E315" s="6">
        <v>44225</v>
      </c>
      <c r="F315" s="5">
        <v>201443</v>
      </c>
      <c r="G315" t="s">
        <v>963</v>
      </c>
      <c r="H315" t="s">
        <v>981</v>
      </c>
      <c r="I315" t="s">
        <v>1111</v>
      </c>
      <c r="J315" t="s">
        <v>1093</v>
      </c>
      <c r="K315">
        <v>1</v>
      </c>
      <c r="L315" t="s">
        <v>1094</v>
      </c>
      <c r="M315" s="7">
        <f ca="1">(TODAY()-All_Staffs[[#This Row],[Date Joined]])/365</f>
        <v>3.9123287671232876</v>
      </c>
      <c r="N315" s="10">
        <f ca="1">IF(All_Staffs[Tenure]&gt;=3, 3%,2%)</f>
        <v>0.03</v>
      </c>
      <c r="O315" s="5">
        <f ca="1">All_Staffs[[#This Row],[Salary]]*All_Staffs[[#This Row],[Annual Bonus]]</f>
        <v>6043.29</v>
      </c>
    </row>
    <row r="316" spans="1:15" x14ac:dyDescent="0.25">
      <c r="A316" t="s">
        <v>795</v>
      </c>
      <c r="B316" t="s">
        <v>15</v>
      </c>
      <c r="C316" t="s">
        <v>19</v>
      </c>
      <c r="D316">
        <v>37</v>
      </c>
      <c r="E316" s="6">
        <v>43761</v>
      </c>
      <c r="F316" s="5">
        <v>180076</v>
      </c>
      <c r="G316" t="s">
        <v>963</v>
      </c>
      <c r="H316" t="s">
        <v>981</v>
      </c>
      <c r="I316" t="s">
        <v>1109</v>
      </c>
      <c r="J316" t="s">
        <v>1105</v>
      </c>
      <c r="K316">
        <v>10</v>
      </c>
      <c r="L316" t="s">
        <v>1106</v>
      </c>
      <c r="M316" s="7">
        <f ca="1">(TODAY()-All_Staffs[[#This Row],[Date Joined]])/365</f>
        <v>5.183561643835616</v>
      </c>
      <c r="N316" s="10">
        <f ca="1">IF(All_Staffs[Tenure]&gt;=3, 3%,2%)</f>
        <v>0.03</v>
      </c>
      <c r="O316" s="5">
        <f ca="1">All_Staffs[[#This Row],[Salary]]*All_Staffs[[#This Row],[Annual Bonus]]</f>
        <v>5402.28</v>
      </c>
    </row>
    <row r="317" spans="1:15" x14ac:dyDescent="0.25">
      <c r="A317" t="s">
        <v>58</v>
      </c>
      <c r="B317" t="s">
        <v>15</v>
      </c>
      <c r="C317" t="s">
        <v>19</v>
      </c>
      <c r="D317">
        <v>22</v>
      </c>
      <c r="E317" s="6">
        <v>44386</v>
      </c>
      <c r="F317" s="5">
        <v>209658</v>
      </c>
      <c r="G317" t="s">
        <v>963</v>
      </c>
      <c r="H317" t="s">
        <v>981</v>
      </c>
      <c r="I317" t="s">
        <v>1111</v>
      </c>
      <c r="J317" t="s">
        <v>1101</v>
      </c>
      <c r="K317">
        <v>7</v>
      </c>
      <c r="L317" t="s">
        <v>1102</v>
      </c>
      <c r="M317" s="7">
        <f ca="1">(TODAY()-All_Staffs[[#This Row],[Date Joined]])/365</f>
        <v>3.4712328767123286</v>
      </c>
      <c r="N317" s="10">
        <f ca="1">IF(All_Staffs[Tenure]&gt;=3, 3%,2%)</f>
        <v>0.03</v>
      </c>
      <c r="O317" s="5">
        <f ca="1">All_Staffs[[#This Row],[Salary]]*All_Staffs[[#This Row],[Annual Bonus]]</f>
        <v>6289.74</v>
      </c>
    </row>
    <row r="318" spans="1:15" x14ac:dyDescent="0.25">
      <c r="A318" t="s">
        <v>58</v>
      </c>
      <c r="B318" t="s">
        <v>15</v>
      </c>
      <c r="C318" t="s">
        <v>19</v>
      </c>
      <c r="D318">
        <v>22</v>
      </c>
      <c r="E318" s="6">
        <v>44386</v>
      </c>
      <c r="F318" s="5">
        <v>227394</v>
      </c>
      <c r="G318" t="s">
        <v>963</v>
      </c>
      <c r="H318" t="s">
        <v>981</v>
      </c>
      <c r="I318" t="s">
        <v>1111</v>
      </c>
      <c r="J318" t="s">
        <v>1101</v>
      </c>
      <c r="K318">
        <v>7</v>
      </c>
      <c r="L318" t="s">
        <v>1102</v>
      </c>
      <c r="M318" s="7">
        <f ca="1">(TODAY()-All_Staffs[[#This Row],[Date Joined]])/365</f>
        <v>3.4712328767123286</v>
      </c>
      <c r="N318" s="10">
        <f ca="1">IF(All_Staffs[Tenure]&gt;=3, 3%,2%)</f>
        <v>0.03</v>
      </c>
      <c r="O318" s="5">
        <f ca="1">All_Staffs[[#This Row],[Salary]]*All_Staffs[[#This Row],[Annual Bonus]]</f>
        <v>6821.82</v>
      </c>
    </row>
    <row r="319" spans="1:15" x14ac:dyDescent="0.25">
      <c r="A319" t="s">
        <v>223</v>
      </c>
      <c r="B319" t="s">
        <v>15</v>
      </c>
      <c r="C319" t="s">
        <v>19</v>
      </c>
      <c r="D319">
        <v>26</v>
      </c>
      <c r="E319" s="6">
        <v>43888</v>
      </c>
      <c r="F319" s="5">
        <v>249076</v>
      </c>
      <c r="G319" t="s">
        <v>963</v>
      </c>
      <c r="H319" t="s">
        <v>981</v>
      </c>
      <c r="I319" t="s">
        <v>1110</v>
      </c>
      <c r="J319" t="s">
        <v>1093</v>
      </c>
      <c r="K319">
        <v>2</v>
      </c>
      <c r="L319" t="s">
        <v>1095</v>
      </c>
      <c r="M319" s="7">
        <f ca="1">(TODAY()-All_Staffs[[#This Row],[Date Joined]])/365</f>
        <v>4.8356164383561646</v>
      </c>
      <c r="N319" s="10">
        <f ca="1">IF(All_Staffs[Tenure]&gt;=3, 3%,2%)</f>
        <v>0.03</v>
      </c>
      <c r="O319" s="5">
        <f ca="1">All_Staffs[[#This Row],[Salary]]*All_Staffs[[#This Row],[Annual Bonus]]</f>
        <v>7472.28</v>
      </c>
    </row>
    <row r="320" spans="1:15" x14ac:dyDescent="0.25">
      <c r="A320" t="s">
        <v>1014</v>
      </c>
      <c r="B320" t="s">
        <v>15</v>
      </c>
      <c r="C320" t="s">
        <v>19</v>
      </c>
      <c r="D320">
        <v>38</v>
      </c>
      <c r="E320" s="6">
        <v>44783</v>
      </c>
      <c r="F320" s="5">
        <v>242390</v>
      </c>
      <c r="G320" t="s">
        <v>963</v>
      </c>
      <c r="H320" t="s">
        <v>981</v>
      </c>
      <c r="I320" t="s">
        <v>1112</v>
      </c>
      <c r="J320" t="s">
        <v>1101</v>
      </c>
      <c r="K320">
        <v>8</v>
      </c>
      <c r="L320" t="s">
        <v>1103</v>
      </c>
      <c r="M320" s="7">
        <f ca="1">(TODAY()-All_Staffs[[#This Row],[Date Joined]])/365</f>
        <v>2.3835616438356166</v>
      </c>
      <c r="N320" s="10">
        <f ca="1">IF(All_Staffs[Tenure]&gt;=3, 3%,2%)</f>
        <v>0.02</v>
      </c>
      <c r="O320" s="5">
        <f ca="1">All_Staffs[[#This Row],[Salary]]*All_Staffs[[#This Row],[Annual Bonus]]</f>
        <v>4847.8</v>
      </c>
    </row>
    <row r="321" spans="1:15" x14ac:dyDescent="0.25">
      <c r="A321" t="s">
        <v>783</v>
      </c>
      <c r="B321" t="s">
        <v>15</v>
      </c>
      <c r="C321" t="s">
        <v>19</v>
      </c>
      <c r="D321">
        <v>41</v>
      </c>
      <c r="E321" s="6">
        <v>44726</v>
      </c>
      <c r="F321" s="5">
        <v>134942</v>
      </c>
      <c r="G321" t="s">
        <v>963</v>
      </c>
      <c r="H321" t="s">
        <v>981</v>
      </c>
      <c r="I321" t="s">
        <v>1112</v>
      </c>
      <c r="J321" t="s">
        <v>1097</v>
      </c>
      <c r="K321">
        <v>6</v>
      </c>
      <c r="L321" t="s">
        <v>1100</v>
      </c>
      <c r="M321" s="7">
        <f ca="1">(TODAY()-All_Staffs[[#This Row],[Date Joined]])/365</f>
        <v>2.5397260273972604</v>
      </c>
      <c r="N321" s="10">
        <f ca="1">IF(All_Staffs[Tenure]&gt;=3, 3%,2%)</f>
        <v>0.02</v>
      </c>
      <c r="O321" s="5">
        <f ca="1">All_Staffs[[#This Row],[Salary]]*All_Staffs[[#This Row],[Annual Bonus]]</f>
        <v>2698.84</v>
      </c>
    </row>
    <row r="322" spans="1:15" x14ac:dyDescent="0.25">
      <c r="A322" t="s">
        <v>1015</v>
      </c>
      <c r="B322" t="s">
        <v>15</v>
      </c>
      <c r="C322" t="s">
        <v>979</v>
      </c>
      <c r="D322">
        <v>31</v>
      </c>
      <c r="E322" s="6">
        <v>44115</v>
      </c>
      <c r="F322" s="5">
        <v>162678</v>
      </c>
      <c r="G322" t="s">
        <v>963</v>
      </c>
      <c r="H322" t="s">
        <v>981</v>
      </c>
      <c r="I322" t="s">
        <v>1110</v>
      </c>
      <c r="J322" t="s">
        <v>1105</v>
      </c>
      <c r="K322">
        <v>10</v>
      </c>
      <c r="L322" t="s">
        <v>1106</v>
      </c>
      <c r="M322" s="7">
        <f ca="1">(TODAY()-All_Staffs[[#This Row],[Date Joined]])/365</f>
        <v>4.2136986301369861</v>
      </c>
      <c r="N322" s="10">
        <f ca="1">IF(All_Staffs[Tenure]&gt;=3, 3%,2%)</f>
        <v>0.03</v>
      </c>
      <c r="O322" s="5">
        <f ca="1">All_Staffs[[#This Row],[Salary]]*All_Staffs[[#This Row],[Annual Bonus]]</f>
        <v>4880.34</v>
      </c>
    </row>
    <row r="323" spans="1:15" x14ac:dyDescent="0.25">
      <c r="A323" t="s">
        <v>1016</v>
      </c>
      <c r="B323" t="s">
        <v>15</v>
      </c>
      <c r="C323" t="s">
        <v>979</v>
      </c>
      <c r="D323">
        <v>35</v>
      </c>
      <c r="E323" s="6">
        <v>45327</v>
      </c>
      <c r="F323" s="5">
        <v>210450</v>
      </c>
      <c r="G323" t="s">
        <v>963</v>
      </c>
      <c r="H323" t="s">
        <v>981</v>
      </c>
      <c r="I323" t="s">
        <v>1114</v>
      </c>
      <c r="J323" t="s">
        <v>1093</v>
      </c>
      <c r="K323">
        <v>2</v>
      </c>
      <c r="L323" t="s">
        <v>1095</v>
      </c>
      <c r="M323" s="7">
        <f ca="1">(TODAY()-All_Staffs[[#This Row],[Date Joined]])/365</f>
        <v>0.89315068493150684</v>
      </c>
      <c r="N323" s="10">
        <f ca="1">IF(All_Staffs[Tenure]&gt;=3, 3%,2%)</f>
        <v>0.02</v>
      </c>
      <c r="O323" s="5">
        <f ca="1">All_Staffs[[#This Row],[Salary]]*All_Staffs[[#This Row],[Annual Bonus]]</f>
        <v>4209</v>
      </c>
    </row>
    <row r="324" spans="1:15" x14ac:dyDescent="0.25">
      <c r="A324" t="s">
        <v>750</v>
      </c>
      <c r="B324" t="s">
        <v>15</v>
      </c>
      <c r="C324" t="s">
        <v>979</v>
      </c>
      <c r="D324">
        <v>45</v>
      </c>
      <c r="E324" s="6">
        <v>44762</v>
      </c>
      <c r="F324" s="5">
        <v>176526</v>
      </c>
      <c r="G324" t="s">
        <v>963</v>
      </c>
      <c r="H324" t="s">
        <v>981</v>
      </c>
      <c r="I324" t="s">
        <v>1112</v>
      </c>
      <c r="J324" t="s">
        <v>1101</v>
      </c>
      <c r="K324">
        <v>7</v>
      </c>
      <c r="L324" t="s">
        <v>1102</v>
      </c>
      <c r="M324" s="7">
        <f ca="1">(TODAY()-All_Staffs[[#This Row],[Date Joined]])/365</f>
        <v>2.441095890410959</v>
      </c>
      <c r="N324" s="10">
        <f ca="1">IF(All_Staffs[Tenure]&gt;=3, 3%,2%)</f>
        <v>0.02</v>
      </c>
      <c r="O324" s="5">
        <f ca="1">All_Staffs[[#This Row],[Salary]]*All_Staffs[[#This Row],[Annual Bonus]]</f>
        <v>3530.52</v>
      </c>
    </row>
    <row r="325" spans="1:15" x14ac:dyDescent="0.25">
      <c r="A325" t="s">
        <v>1017</v>
      </c>
      <c r="B325" t="s">
        <v>15</v>
      </c>
      <c r="C325" t="s">
        <v>21</v>
      </c>
      <c r="D325">
        <v>24</v>
      </c>
      <c r="E325" s="6">
        <v>43934</v>
      </c>
      <c r="F325" s="5">
        <v>204524</v>
      </c>
      <c r="G325" t="s">
        <v>963</v>
      </c>
      <c r="H325" t="s">
        <v>995</v>
      </c>
      <c r="I325" t="s">
        <v>1110</v>
      </c>
      <c r="J325" t="s">
        <v>1097</v>
      </c>
      <c r="K325">
        <v>4</v>
      </c>
      <c r="L325" t="s">
        <v>1098</v>
      </c>
      <c r="M325" s="7">
        <f ca="1">(TODAY()-All_Staffs[[#This Row],[Date Joined]])/365</f>
        <v>4.7095890410958905</v>
      </c>
      <c r="N325" s="10">
        <f ca="1">IF(All_Staffs[Tenure]&gt;=3, 3%,2%)</f>
        <v>0.03</v>
      </c>
      <c r="O325" s="5">
        <f ca="1">All_Staffs[[#This Row],[Salary]]*All_Staffs[[#This Row],[Annual Bonus]]</f>
        <v>6135.7199999999993</v>
      </c>
    </row>
    <row r="326" spans="1:15" x14ac:dyDescent="0.25">
      <c r="A326" t="s">
        <v>122</v>
      </c>
      <c r="B326" t="s">
        <v>15</v>
      </c>
      <c r="C326" t="s">
        <v>21</v>
      </c>
      <c r="D326">
        <v>28</v>
      </c>
      <c r="E326" s="6">
        <v>43980</v>
      </c>
      <c r="F326" s="5">
        <v>165080</v>
      </c>
      <c r="G326" t="s">
        <v>963</v>
      </c>
      <c r="H326" t="s">
        <v>995</v>
      </c>
      <c r="I326" t="s">
        <v>1110</v>
      </c>
      <c r="J326" t="s">
        <v>1097</v>
      </c>
      <c r="K326">
        <v>5</v>
      </c>
      <c r="L326" t="s">
        <v>1099</v>
      </c>
      <c r="M326" s="7">
        <f ca="1">(TODAY()-All_Staffs[[#This Row],[Date Joined]])/365</f>
        <v>4.5835616438356164</v>
      </c>
      <c r="N326" s="10">
        <f ca="1">IF(All_Staffs[Tenure]&gt;=3, 3%,2%)</f>
        <v>0.03</v>
      </c>
      <c r="O326" s="5">
        <f ca="1">All_Staffs[[#This Row],[Salary]]*All_Staffs[[#This Row],[Annual Bonus]]</f>
        <v>4952.3999999999996</v>
      </c>
    </row>
    <row r="327" spans="1:15" x14ac:dyDescent="0.25">
      <c r="A327" t="s">
        <v>122</v>
      </c>
      <c r="B327" t="s">
        <v>15</v>
      </c>
      <c r="C327" t="s">
        <v>21</v>
      </c>
      <c r="D327">
        <v>29</v>
      </c>
      <c r="E327" s="6">
        <v>43981</v>
      </c>
      <c r="F327" s="5">
        <v>165081</v>
      </c>
      <c r="G327" t="s">
        <v>963</v>
      </c>
      <c r="H327" t="s">
        <v>995</v>
      </c>
      <c r="I327" t="s">
        <v>1110</v>
      </c>
      <c r="J327" t="s">
        <v>1097</v>
      </c>
      <c r="K327">
        <v>5</v>
      </c>
      <c r="L327" t="s">
        <v>1099</v>
      </c>
      <c r="M327" s="7">
        <f ca="1">(TODAY()-All_Staffs[[#This Row],[Date Joined]])/365</f>
        <v>4.580821917808219</v>
      </c>
      <c r="N327" s="10">
        <f ca="1">IF(All_Staffs[Tenure]&gt;=3, 3%,2%)</f>
        <v>0.03</v>
      </c>
      <c r="O327" s="5">
        <f ca="1">All_Staffs[[#This Row],[Salary]]*All_Staffs[[#This Row],[Annual Bonus]]</f>
        <v>4952.4299999999994</v>
      </c>
    </row>
    <row r="328" spans="1:15" x14ac:dyDescent="0.25">
      <c r="A328" t="s">
        <v>372</v>
      </c>
      <c r="B328" t="s">
        <v>15</v>
      </c>
      <c r="C328" t="s">
        <v>21</v>
      </c>
      <c r="D328">
        <v>42</v>
      </c>
      <c r="E328" s="6">
        <v>44152</v>
      </c>
      <c r="F328" s="5">
        <v>234932</v>
      </c>
      <c r="G328" t="s">
        <v>963</v>
      </c>
      <c r="H328" t="s">
        <v>995</v>
      </c>
      <c r="I328" t="s">
        <v>1110</v>
      </c>
      <c r="J328" t="s">
        <v>1105</v>
      </c>
      <c r="K328">
        <v>11</v>
      </c>
      <c r="L328" t="s">
        <v>1107</v>
      </c>
      <c r="M328" s="7">
        <f ca="1">(TODAY()-All_Staffs[[#This Row],[Date Joined]])/365</f>
        <v>4.1123287671232873</v>
      </c>
      <c r="N328" s="10">
        <f ca="1">IF(All_Staffs[Tenure]&gt;=3, 3%,2%)</f>
        <v>0.03</v>
      </c>
      <c r="O328" s="5">
        <f ca="1">All_Staffs[[#This Row],[Salary]]*All_Staffs[[#This Row],[Annual Bonus]]</f>
        <v>7047.96</v>
      </c>
    </row>
    <row r="329" spans="1:15" x14ac:dyDescent="0.25">
      <c r="A329" t="s">
        <v>372</v>
      </c>
      <c r="B329" t="s">
        <v>15</v>
      </c>
      <c r="C329" t="s">
        <v>21</v>
      </c>
      <c r="D329">
        <v>43</v>
      </c>
      <c r="E329" s="6">
        <v>44517</v>
      </c>
      <c r="F329" s="5">
        <v>234933</v>
      </c>
      <c r="G329" t="s">
        <v>963</v>
      </c>
      <c r="H329" t="s">
        <v>995</v>
      </c>
      <c r="I329" t="s">
        <v>1111</v>
      </c>
      <c r="J329" t="s">
        <v>1105</v>
      </c>
      <c r="K329">
        <v>11</v>
      </c>
      <c r="L329" t="s">
        <v>1107</v>
      </c>
      <c r="M329" s="7">
        <f ca="1">(TODAY()-All_Staffs[[#This Row],[Date Joined]])/365</f>
        <v>3.1123287671232878</v>
      </c>
      <c r="N329" s="10">
        <f ca="1">IF(All_Staffs[Tenure]&gt;=3, 3%,2%)</f>
        <v>0.03</v>
      </c>
      <c r="O329" s="5">
        <f ca="1">All_Staffs[[#This Row],[Salary]]*All_Staffs[[#This Row],[Annual Bonus]]</f>
        <v>7047.99</v>
      </c>
    </row>
    <row r="330" spans="1:15" x14ac:dyDescent="0.25">
      <c r="A330" t="s">
        <v>733</v>
      </c>
      <c r="B330" t="s">
        <v>15</v>
      </c>
      <c r="C330" t="s">
        <v>21</v>
      </c>
      <c r="D330">
        <v>44</v>
      </c>
      <c r="E330" s="6">
        <v>43191</v>
      </c>
      <c r="F330" s="5">
        <v>221424</v>
      </c>
      <c r="G330" t="s">
        <v>963</v>
      </c>
      <c r="H330" t="s">
        <v>995</v>
      </c>
      <c r="I330" t="s">
        <v>1092</v>
      </c>
      <c r="J330" t="s">
        <v>1097</v>
      </c>
      <c r="K330">
        <v>4</v>
      </c>
      <c r="L330" t="s">
        <v>1098</v>
      </c>
      <c r="M330" s="7">
        <f ca="1">(TODAY()-All_Staffs[[#This Row],[Date Joined]])/365</f>
        <v>6.7452054794520544</v>
      </c>
      <c r="N330" s="10">
        <f ca="1">IF(All_Staffs[Tenure]&gt;=3, 3%,2%)</f>
        <v>0.03</v>
      </c>
      <c r="O330" s="5">
        <f ca="1">All_Staffs[[#This Row],[Salary]]*All_Staffs[[#This Row],[Annual Bonus]]</f>
        <v>6642.7199999999993</v>
      </c>
    </row>
    <row r="331" spans="1:15" x14ac:dyDescent="0.25">
      <c r="A331" t="s">
        <v>313</v>
      </c>
      <c r="B331" t="s">
        <v>15</v>
      </c>
      <c r="C331" t="s">
        <v>21</v>
      </c>
      <c r="D331">
        <v>32</v>
      </c>
      <c r="E331" s="6">
        <v>44419</v>
      </c>
      <c r="F331" s="5">
        <v>157137</v>
      </c>
      <c r="G331" t="s">
        <v>963</v>
      </c>
      <c r="H331" t="s">
        <v>995</v>
      </c>
      <c r="I331" t="s">
        <v>1111</v>
      </c>
      <c r="J331" t="s">
        <v>1101</v>
      </c>
      <c r="K331">
        <v>8</v>
      </c>
      <c r="L331" t="s">
        <v>1103</v>
      </c>
      <c r="M331" s="7">
        <f ca="1">(TODAY()-All_Staffs[[#This Row],[Date Joined]])/365</f>
        <v>3.3808219178082193</v>
      </c>
      <c r="N331" s="10">
        <f ca="1">IF(All_Staffs[Tenure]&gt;=3, 3%,2%)</f>
        <v>0.03</v>
      </c>
      <c r="O331" s="5">
        <f ca="1">All_Staffs[[#This Row],[Salary]]*All_Staffs[[#This Row],[Annual Bonus]]</f>
        <v>4714.1099999999997</v>
      </c>
    </row>
    <row r="332" spans="1:15" x14ac:dyDescent="0.25">
      <c r="A332" t="s">
        <v>313</v>
      </c>
      <c r="B332" t="s">
        <v>15</v>
      </c>
      <c r="C332" t="s">
        <v>21</v>
      </c>
      <c r="D332">
        <v>33</v>
      </c>
      <c r="E332" s="6">
        <v>44784</v>
      </c>
      <c r="F332" s="5">
        <v>157138</v>
      </c>
      <c r="G332" t="s">
        <v>963</v>
      </c>
      <c r="H332" t="s">
        <v>995</v>
      </c>
      <c r="I332" t="s">
        <v>1112</v>
      </c>
      <c r="J332" t="s">
        <v>1101</v>
      </c>
      <c r="K332">
        <v>8</v>
      </c>
      <c r="L332" t="s">
        <v>1103</v>
      </c>
      <c r="M332" s="7">
        <f ca="1">(TODAY()-All_Staffs[[#This Row],[Date Joined]])/365</f>
        <v>2.3808219178082193</v>
      </c>
      <c r="N332" s="10">
        <f ca="1">IF(All_Staffs[Tenure]&gt;=3, 3%,2%)</f>
        <v>0.02</v>
      </c>
      <c r="O332" s="5">
        <f ca="1">All_Staffs[[#This Row],[Salary]]*All_Staffs[[#This Row],[Annual Bonus]]</f>
        <v>3142.76</v>
      </c>
    </row>
    <row r="333" spans="1:15" x14ac:dyDescent="0.25">
      <c r="A333" t="s">
        <v>820</v>
      </c>
      <c r="B333" t="s">
        <v>15</v>
      </c>
      <c r="C333" t="s">
        <v>21</v>
      </c>
      <c r="D333">
        <v>28</v>
      </c>
      <c r="E333" s="6">
        <v>45120</v>
      </c>
      <c r="F333" s="5">
        <v>207911</v>
      </c>
      <c r="G333" t="s">
        <v>963</v>
      </c>
      <c r="H333" t="s">
        <v>995</v>
      </c>
      <c r="I333" t="s">
        <v>1113</v>
      </c>
      <c r="J333" t="s">
        <v>1101</v>
      </c>
      <c r="K333">
        <v>7</v>
      </c>
      <c r="L333" t="s">
        <v>1102</v>
      </c>
      <c r="M333" s="7">
        <f ca="1">(TODAY()-All_Staffs[[#This Row],[Date Joined]])/365</f>
        <v>1.4602739726027398</v>
      </c>
      <c r="N333" s="10">
        <f ca="1">IF(All_Staffs[Tenure]&gt;=3, 3%,2%)</f>
        <v>0.02</v>
      </c>
      <c r="O333" s="5">
        <f ca="1">All_Staffs[[#This Row],[Salary]]*All_Staffs[[#This Row],[Annual Bonus]]</f>
        <v>4158.22</v>
      </c>
    </row>
    <row r="334" spans="1:15" x14ac:dyDescent="0.25">
      <c r="A334" t="s">
        <v>949</v>
      </c>
      <c r="B334" t="s">
        <v>15</v>
      </c>
      <c r="C334" t="s">
        <v>21</v>
      </c>
      <c r="D334">
        <v>39</v>
      </c>
      <c r="E334" s="6">
        <v>44421</v>
      </c>
      <c r="F334" s="5">
        <v>184011</v>
      </c>
      <c r="G334" t="s">
        <v>963</v>
      </c>
      <c r="H334" t="s">
        <v>995</v>
      </c>
      <c r="I334" t="s">
        <v>1111</v>
      </c>
      <c r="J334" t="s">
        <v>1101</v>
      </c>
      <c r="K334">
        <v>8</v>
      </c>
      <c r="L334" t="s">
        <v>1103</v>
      </c>
      <c r="M334" s="7">
        <f ca="1">(TODAY()-All_Staffs[[#This Row],[Date Joined]])/365</f>
        <v>3.3753424657534246</v>
      </c>
      <c r="N334" s="10">
        <f ca="1">IF(All_Staffs[Tenure]&gt;=3, 3%,2%)</f>
        <v>0.03</v>
      </c>
      <c r="O334" s="5">
        <f ca="1">All_Staffs[[#This Row],[Salary]]*All_Staffs[[#This Row],[Annual Bonus]]</f>
        <v>5520.33</v>
      </c>
    </row>
    <row r="335" spans="1:15" x14ac:dyDescent="0.25">
      <c r="A335" t="s">
        <v>159</v>
      </c>
      <c r="B335" t="s">
        <v>15</v>
      </c>
      <c r="C335" t="s">
        <v>21</v>
      </c>
      <c r="D335">
        <v>27</v>
      </c>
      <c r="E335" s="6">
        <v>44174</v>
      </c>
      <c r="F335" s="5">
        <v>134723</v>
      </c>
      <c r="G335" t="s">
        <v>963</v>
      </c>
      <c r="H335" t="s">
        <v>995</v>
      </c>
      <c r="I335" t="s">
        <v>1110</v>
      </c>
      <c r="J335" t="s">
        <v>1105</v>
      </c>
      <c r="K335">
        <v>12</v>
      </c>
      <c r="L335" t="s">
        <v>1108</v>
      </c>
      <c r="M335" s="7">
        <f ca="1">(TODAY()-All_Staffs[[#This Row],[Date Joined]])/365</f>
        <v>4.0520547945205481</v>
      </c>
      <c r="N335" s="10">
        <f ca="1">IF(All_Staffs[Tenure]&gt;=3, 3%,2%)</f>
        <v>0.03</v>
      </c>
      <c r="O335" s="5">
        <f ca="1">All_Staffs[[#This Row],[Salary]]*All_Staffs[[#This Row],[Annual Bonus]]</f>
        <v>4041.69</v>
      </c>
    </row>
    <row r="336" spans="1:15" x14ac:dyDescent="0.25">
      <c r="A336" t="s">
        <v>295</v>
      </c>
      <c r="B336" t="s">
        <v>15</v>
      </c>
      <c r="C336" t="s">
        <v>21</v>
      </c>
      <c r="D336">
        <v>40</v>
      </c>
      <c r="E336" s="6">
        <v>45480</v>
      </c>
      <c r="F336" s="5">
        <v>200211</v>
      </c>
      <c r="G336" t="s">
        <v>963</v>
      </c>
      <c r="H336" t="s">
        <v>995</v>
      </c>
      <c r="I336" t="s">
        <v>1114</v>
      </c>
      <c r="J336" t="s">
        <v>1101</v>
      </c>
      <c r="K336">
        <v>7</v>
      </c>
      <c r="L336" t="s">
        <v>1102</v>
      </c>
      <c r="M336" s="7">
        <f ca="1">(TODAY()-All_Staffs[[#This Row],[Date Joined]])/365</f>
        <v>0.47397260273972602</v>
      </c>
      <c r="N336" s="10">
        <f ca="1">IF(All_Staffs[Tenure]&gt;=3, 3%,2%)</f>
        <v>0.02</v>
      </c>
      <c r="O336" s="5">
        <f ca="1">All_Staffs[[#This Row],[Salary]]*All_Staffs[[#This Row],[Annual Bonus]]</f>
        <v>4004.2200000000003</v>
      </c>
    </row>
    <row r="337" spans="1:15" x14ac:dyDescent="0.25">
      <c r="A337" t="s">
        <v>1018</v>
      </c>
      <c r="B337" t="s">
        <v>15</v>
      </c>
      <c r="C337" t="s">
        <v>21</v>
      </c>
      <c r="D337">
        <v>32</v>
      </c>
      <c r="E337" s="6">
        <v>43481</v>
      </c>
      <c r="F337" s="5">
        <v>176719</v>
      </c>
      <c r="G337" t="s">
        <v>963</v>
      </c>
      <c r="H337" t="s">
        <v>995</v>
      </c>
      <c r="I337" t="s">
        <v>1109</v>
      </c>
      <c r="J337" t="s">
        <v>1093</v>
      </c>
      <c r="K337">
        <v>1</v>
      </c>
      <c r="L337" t="s">
        <v>1094</v>
      </c>
      <c r="M337" s="7">
        <f ca="1">(TODAY()-All_Staffs[[#This Row],[Date Joined]])/365</f>
        <v>5.9506849315068493</v>
      </c>
      <c r="N337" s="10">
        <f ca="1">IF(All_Staffs[Tenure]&gt;=3, 3%,2%)</f>
        <v>0.03</v>
      </c>
      <c r="O337" s="5">
        <f ca="1">All_Staffs[[#This Row],[Salary]]*All_Staffs[[#This Row],[Annual Bonus]]</f>
        <v>5301.57</v>
      </c>
    </row>
    <row r="338" spans="1:15" x14ac:dyDescent="0.25">
      <c r="A338" t="s">
        <v>335</v>
      </c>
      <c r="B338" t="s">
        <v>15</v>
      </c>
      <c r="C338" t="s">
        <v>21</v>
      </c>
      <c r="D338">
        <v>30</v>
      </c>
      <c r="E338" s="6">
        <v>43674</v>
      </c>
      <c r="F338" s="5">
        <v>133966</v>
      </c>
      <c r="G338" t="s">
        <v>963</v>
      </c>
      <c r="H338" t="s">
        <v>995</v>
      </c>
      <c r="I338" t="s">
        <v>1109</v>
      </c>
      <c r="J338" t="s">
        <v>1101</v>
      </c>
      <c r="K338">
        <v>7</v>
      </c>
      <c r="L338" t="s">
        <v>1102</v>
      </c>
      <c r="M338" s="7">
        <f ca="1">(TODAY()-All_Staffs[[#This Row],[Date Joined]])/365</f>
        <v>5.4219178082191783</v>
      </c>
      <c r="N338" s="10">
        <f ca="1">IF(All_Staffs[Tenure]&gt;=3, 3%,2%)</f>
        <v>0.03</v>
      </c>
      <c r="O338" s="5">
        <f ca="1">All_Staffs[[#This Row],[Salary]]*All_Staffs[[#This Row],[Annual Bonus]]</f>
        <v>4018.98</v>
      </c>
    </row>
    <row r="339" spans="1:15" x14ac:dyDescent="0.25">
      <c r="A339" t="s">
        <v>346</v>
      </c>
      <c r="B339" t="s">
        <v>15</v>
      </c>
      <c r="C339" t="s">
        <v>21</v>
      </c>
      <c r="D339">
        <v>33</v>
      </c>
      <c r="E339" s="6">
        <v>43680</v>
      </c>
      <c r="F339" s="5">
        <v>153924</v>
      </c>
      <c r="G339" t="s">
        <v>963</v>
      </c>
      <c r="H339" t="s">
        <v>995</v>
      </c>
      <c r="I339" t="s">
        <v>1109</v>
      </c>
      <c r="J339" t="s">
        <v>1101</v>
      </c>
      <c r="K339">
        <v>8</v>
      </c>
      <c r="L339" t="s">
        <v>1103</v>
      </c>
      <c r="M339" s="7">
        <f ca="1">(TODAY()-All_Staffs[[#This Row],[Date Joined]])/365</f>
        <v>5.4054794520547942</v>
      </c>
      <c r="N339" s="10">
        <f ca="1">IF(All_Staffs[Tenure]&gt;=3, 3%,2%)</f>
        <v>0.03</v>
      </c>
      <c r="O339" s="5">
        <f ca="1">All_Staffs[[#This Row],[Salary]]*All_Staffs[[#This Row],[Annual Bonus]]</f>
        <v>4617.72</v>
      </c>
    </row>
    <row r="340" spans="1:15" x14ac:dyDescent="0.25">
      <c r="A340" t="s">
        <v>812</v>
      </c>
      <c r="B340" t="s">
        <v>15</v>
      </c>
      <c r="C340" t="s">
        <v>21</v>
      </c>
      <c r="D340">
        <v>26</v>
      </c>
      <c r="E340" s="6">
        <v>45175</v>
      </c>
      <c r="F340" s="5">
        <v>236637</v>
      </c>
      <c r="G340" t="s">
        <v>963</v>
      </c>
      <c r="H340" t="s">
        <v>995</v>
      </c>
      <c r="I340" t="s">
        <v>1113</v>
      </c>
      <c r="J340" t="s">
        <v>1101</v>
      </c>
      <c r="K340">
        <v>9</v>
      </c>
      <c r="L340" t="s">
        <v>1104</v>
      </c>
      <c r="M340" s="7">
        <f ca="1">(TODAY()-All_Staffs[[#This Row],[Date Joined]])/365</f>
        <v>1.3095890410958904</v>
      </c>
      <c r="N340" s="10">
        <f ca="1">IF(All_Staffs[Tenure]&gt;=3, 3%,2%)</f>
        <v>0.02</v>
      </c>
      <c r="O340" s="5">
        <f ca="1">All_Staffs[[#This Row],[Salary]]*All_Staffs[[#This Row],[Annual Bonus]]</f>
        <v>4732.74</v>
      </c>
    </row>
    <row r="341" spans="1:15" x14ac:dyDescent="0.25">
      <c r="A341" t="s">
        <v>387</v>
      </c>
      <c r="B341" t="s">
        <v>15</v>
      </c>
      <c r="C341" t="s">
        <v>21</v>
      </c>
      <c r="D341">
        <v>24</v>
      </c>
      <c r="E341" s="6">
        <v>44752</v>
      </c>
      <c r="F341" s="5">
        <v>202166</v>
      </c>
      <c r="G341" t="s">
        <v>963</v>
      </c>
      <c r="H341" t="s">
        <v>995</v>
      </c>
      <c r="I341" t="s">
        <v>1112</v>
      </c>
      <c r="J341" t="s">
        <v>1101</v>
      </c>
      <c r="K341">
        <v>7</v>
      </c>
      <c r="L341" t="s">
        <v>1102</v>
      </c>
      <c r="M341" s="7">
        <f ca="1">(TODAY()-All_Staffs[[#This Row],[Date Joined]])/365</f>
        <v>2.4684931506849317</v>
      </c>
      <c r="N341" s="10">
        <f ca="1">IF(All_Staffs[Tenure]&gt;=3, 3%,2%)</f>
        <v>0.02</v>
      </c>
      <c r="O341" s="5">
        <f ca="1">All_Staffs[[#This Row],[Salary]]*All_Staffs[[#This Row],[Annual Bonus]]</f>
        <v>4043.32</v>
      </c>
    </row>
    <row r="342" spans="1:15" x14ac:dyDescent="0.25">
      <c r="A342" t="s">
        <v>388</v>
      </c>
      <c r="B342" t="s">
        <v>15</v>
      </c>
      <c r="C342" t="s">
        <v>56</v>
      </c>
      <c r="D342">
        <v>33</v>
      </c>
      <c r="E342" s="6">
        <v>44229</v>
      </c>
      <c r="F342" s="5">
        <v>223933</v>
      </c>
      <c r="G342" t="s">
        <v>963</v>
      </c>
      <c r="H342" t="s">
        <v>995</v>
      </c>
      <c r="I342" t="s">
        <v>1111</v>
      </c>
      <c r="J342" t="s">
        <v>1093</v>
      </c>
      <c r="K342">
        <v>2</v>
      </c>
      <c r="L342" t="s">
        <v>1095</v>
      </c>
      <c r="M342" s="7">
        <f ca="1">(TODAY()-All_Staffs[[#This Row],[Date Joined]])/365</f>
        <v>3.9013698630136986</v>
      </c>
      <c r="N342" s="10">
        <f ca="1">IF(All_Staffs[Tenure]&gt;=3, 3%,2%)</f>
        <v>0.03</v>
      </c>
      <c r="O342" s="5">
        <f ca="1">All_Staffs[[#This Row],[Salary]]*All_Staffs[[#This Row],[Annual Bonus]]</f>
        <v>6717.99</v>
      </c>
    </row>
    <row r="343" spans="1:15" x14ac:dyDescent="0.25">
      <c r="A343" t="s">
        <v>305</v>
      </c>
      <c r="B343" t="s">
        <v>15</v>
      </c>
      <c r="C343" t="s">
        <v>56</v>
      </c>
      <c r="D343">
        <v>29</v>
      </c>
      <c r="E343" s="6">
        <v>44740</v>
      </c>
      <c r="F343" s="5">
        <v>150967</v>
      </c>
      <c r="G343" t="s">
        <v>963</v>
      </c>
      <c r="H343" t="s">
        <v>995</v>
      </c>
      <c r="I343" t="s">
        <v>1112</v>
      </c>
      <c r="J343" t="s">
        <v>1097</v>
      </c>
      <c r="K343">
        <v>6</v>
      </c>
      <c r="L343" t="s">
        <v>1100</v>
      </c>
      <c r="M343" s="7">
        <f ca="1">(TODAY()-All_Staffs[[#This Row],[Date Joined]])/365</f>
        <v>2.5013698630136987</v>
      </c>
      <c r="N343" s="10">
        <f ca="1">IF(All_Staffs[Tenure]&gt;=3, 3%,2%)</f>
        <v>0.02</v>
      </c>
      <c r="O343" s="5">
        <f ca="1">All_Staffs[[#This Row],[Salary]]*All_Staffs[[#This Row],[Annual Bonus]]</f>
        <v>3019.34</v>
      </c>
    </row>
    <row r="344" spans="1:15" x14ac:dyDescent="0.25">
      <c r="A344" t="s">
        <v>1019</v>
      </c>
      <c r="B344" t="s">
        <v>15</v>
      </c>
      <c r="C344" t="s">
        <v>56</v>
      </c>
      <c r="D344">
        <v>29</v>
      </c>
      <c r="E344" s="6">
        <v>43854</v>
      </c>
      <c r="F344" s="5">
        <v>190250</v>
      </c>
      <c r="G344" t="s">
        <v>963</v>
      </c>
      <c r="H344" t="s">
        <v>995</v>
      </c>
      <c r="I344" t="s">
        <v>1110</v>
      </c>
      <c r="J344" t="s">
        <v>1093</v>
      </c>
      <c r="K344">
        <v>1</v>
      </c>
      <c r="L344" t="s">
        <v>1094</v>
      </c>
      <c r="M344" s="7">
        <f ca="1">(TODAY()-All_Staffs[[#This Row],[Date Joined]])/365</f>
        <v>4.9287671232876713</v>
      </c>
      <c r="N344" s="10">
        <f ca="1">IF(All_Staffs[Tenure]&gt;=3, 3%,2%)</f>
        <v>0.03</v>
      </c>
      <c r="O344" s="5">
        <f ca="1">All_Staffs[[#This Row],[Salary]]*All_Staffs[[#This Row],[Annual Bonus]]</f>
        <v>5707.5</v>
      </c>
    </row>
    <row r="345" spans="1:15" x14ac:dyDescent="0.25">
      <c r="A345" t="s">
        <v>950</v>
      </c>
      <c r="B345" t="s">
        <v>15</v>
      </c>
      <c r="C345" t="s">
        <v>56</v>
      </c>
      <c r="D345">
        <v>44</v>
      </c>
      <c r="E345" s="6">
        <v>44744</v>
      </c>
      <c r="F345" s="5">
        <v>222819</v>
      </c>
      <c r="G345" t="s">
        <v>963</v>
      </c>
      <c r="H345" t="s">
        <v>995</v>
      </c>
      <c r="I345" t="s">
        <v>1112</v>
      </c>
      <c r="J345" t="s">
        <v>1101</v>
      </c>
      <c r="K345">
        <v>7</v>
      </c>
      <c r="L345" t="s">
        <v>1102</v>
      </c>
      <c r="M345" s="7">
        <f ca="1">(TODAY()-All_Staffs[[#This Row],[Date Joined]])/365</f>
        <v>2.4904109589041097</v>
      </c>
      <c r="N345" s="10">
        <f ca="1">IF(All_Staffs[Tenure]&gt;=3, 3%,2%)</f>
        <v>0.02</v>
      </c>
      <c r="O345" s="5">
        <f ca="1">All_Staffs[[#This Row],[Salary]]*All_Staffs[[#This Row],[Annual Bonus]]</f>
        <v>4456.38</v>
      </c>
    </row>
    <row r="346" spans="1:15" x14ac:dyDescent="0.25">
      <c r="A346" t="s">
        <v>943</v>
      </c>
      <c r="B346" t="s">
        <v>15</v>
      </c>
      <c r="C346" t="s">
        <v>56</v>
      </c>
      <c r="D346">
        <v>28</v>
      </c>
      <c r="E346" s="6">
        <v>45130</v>
      </c>
      <c r="F346" s="5">
        <v>134733</v>
      </c>
      <c r="G346" t="s">
        <v>963</v>
      </c>
      <c r="H346" t="s">
        <v>995</v>
      </c>
      <c r="I346" t="s">
        <v>1113</v>
      </c>
      <c r="J346" t="s">
        <v>1101</v>
      </c>
      <c r="K346">
        <v>7</v>
      </c>
      <c r="L346" t="s">
        <v>1102</v>
      </c>
      <c r="M346" s="7">
        <f ca="1">(TODAY()-All_Staffs[[#This Row],[Date Joined]])/365</f>
        <v>1.4328767123287671</v>
      </c>
      <c r="N346" s="10">
        <f ca="1">IF(All_Staffs[Tenure]&gt;=3, 3%,2%)</f>
        <v>0.02</v>
      </c>
      <c r="O346" s="5">
        <f ca="1">All_Staffs[[#This Row],[Salary]]*All_Staffs[[#This Row],[Annual Bonus]]</f>
        <v>2694.66</v>
      </c>
    </row>
    <row r="347" spans="1:15" x14ac:dyDescent="0.25">
      <c r="A347" t="s">
        <v>736</v>
      </c>
      <c r="B347" t="s">
        <v>15</v>
      </c>
      <c r="C347" t="s">
        <v>56</v>
      </c>
      <c r="D347">
        <v>38</v>
      </c>
      <c r="E347" s="6">
        <v>43198</v>
      </c>
      <c r="F347" s="5">
        <v>140735</v>
      </c>
      <c r="G347" t="s">
        <v>963</v>
      </c>
      <c r="H347" t="s">
        <v>995</v>
      </c>
      <c r="I347" t="s">
        <v>1092</v>
      </c>
      <c r="J347" t="s">
        <v>1097</v>
      </c>
      <c r="K347">
        <v>4</v>
      </c>
      <c r="L347" t="s">
        <v>1098</v>
      </c>
      <c r="M347" s="7">
        <f ca="1">(TODAY()-All_Staffs[[#This Row],[Date Joined]])/365</f>
        <v>6.7260273972602738</v>
      </c>
      <c r="N347" s="10">
        <f ca="1">IF(All_Staffs[Tenure]&gt;=3, 3%,2%)</f>
        <v>0.03</v>
      </c>
      <c r="O347" s="5">
        <f ca="1">All_Staffs[[#This Row],[Salary]]*All_Staffs[[#This Row],[Annual Bonus]]</f>
        <v>4222.05</v>
      </c>
    </row>
    <row r="348" spans="1:15" x14ac:dyDescent="0.25">
      <c r="A348" t="s">
        <v>330</v>
      </c>
      <c r="B348" t="s">
        <v>15</v>
      </c>
      <c r="C348" t="s">
        <v>56</v>
      </c>
      <c r="D348">
        <v>30</v>
      </c>
      <c r="E348" s="6">
        <v>43682</v>
      </c>
      <c r="F348" s="5">
        <v>203344</v>
      </c>
      <c r="G348" t="s">
        <v>963</v>
      </c>
      <c r="H348" t="s">
        <v>995</v>
      </c>
      <c r="I348" t="s">
        <v>1109</v>
      </c>
      <c r="J348" t="s">
        <v>1101</v>
      </c>
      <c r="K348">
        <v>8</v>
      </c>
      <c r="L348" t="s">
        <v>1103</v>
      </c>
      <c r="M348" s="7">
        <f ca="1">(TODAY()-All_Staffs[[#This Row],[Date Joined]])/365</f>
        <v>5.4</v>
      </c>
      <c r="N348" s="10">
        <f ca="1">IF(All_Staffs[Tenure]&gt;=3, 3%,2%)</f>
        <v>0.03</v>
      </c>
      <c r="O348" s="5">
        <f ca="1">All_Staffs[[#This Row],[Salary]]*All_Staffs[[#This Row],[Annual Bonus]]</f>
        <v>6100.32</v>
      </c>
    </row>
    <row r="349" spans="1:15" x14ac:dyDescent="0.25">
      <c r="A349" t="s">
        <v>236</v>
      </c>
      <c r="B349" t="s">
        <v>15</v>
      </c>
      <c r="C349" t="s">
        <v>56</v>
      </c>
      <c r="D349">
        <v>42</v>
      </c>
      <c r="E349" s="6">
        <v>44740</v>
      </c>
      <c r="F349" s="5">
        <v>151135</v>
      </c>
      <c r="G349" t="s">
        <v>963</v>
      </c>
      <c r="H349" t="s">
        <v>995</v>
      </c>
      <c r="I349" t="s">
        <v>1112</v>
      </c>
      <c r="J349" t="s">
        <v>1097</v>
      </c>
      <c r="K349">
        <v>6</v>
      </c>
      <c r="L349" t="s">
        <v>1100</v>
      </c>
      <c r="M349" s="7">
        <f ca="1">(TODAY()-All_Staffs[[#This Row],[Date Joined]])/365</f>
        <v>2.5013698630136987</v>
      </c>
      <c r="N349" s="10">
        <f ca="1">IF(All_Staffs[Tenure]&gt;=3, 3%,2%)</f>
        <v>0.02</v>
      </c>
      <c r="O349" s="5">
        <f ca="1">All_Staffs[[#This Row],[Salary]]*All_Staffs[[#This Row],[Annual Bonus]]</f>
        <v>3022.7000000000003</v>
      </c>
    </row>
    <row r="350" spans="1:15" x14ac:dyDescent="0.25">
      <c r="A350" t="s">
        <v>303</v>
      </c>
      <c r="B350" t="s">
        <v>15</v>
      </c>
      <c r="C350" t="s">
        <v>56</v>
      </c>
      <c r="D350">
        <v>27</v>
      </c>
      <c r="E350" s="6">
        <v>43497</v>
      </c>
      <c r="F350" s="5">
        <v>164657</v>
      </c>
      <c r="G350" t="s">
        <v>963</v>
      </c>
      <c r="H350" t="s">
        <v>995</v>
      </c>
      <c r="I350" t="s">
        <v>1109</v>
      </c>
      <c r="J350" t="s">
        <v>1093</v>
      </c>
      <c r="K350">
        <v>2</v>
      </c>
      <c r="L350" t="s">
        <v>1095</v>
      </c>
      <c r="M350" s="7">
        <f ca="1">(TODAY()-All_Staffs[[#This Row],[Date Joined]])/365</f>
        <v>5.9068493150684933</v>
      </c>
      <c r="N350" s="10">
        <f ca="1">IF(All_Staffs[Tenure]&gt;=3, 3%,2%)</f>
        <v>0.03</v>
      </c>
      <c r="O350" s="5">
        <f ca="1">All_Staffs[[#This Row],[Salary]]*All_Staffs[[#This Row],[Annual Bonus]]</f>
        <v>4939.71</v>
      </c>
    </row>
    <row r="351" spans="1:15" x14ac:dyDescent="0.25">
      <c r="A351" t="s">
        <v>822</v>
      </c>
      <c r="B351" t="s">
        <v>15</v>
      </c>
      <c r="C351" t="s">
        <v>56</v>
      </c>
      <c r="D351">
        <v>34</v>
      </c>
      <c r="E351" s="6">
        <v>45474</v>
      </c>
      <c r="F351" s="5">
        <v>249203</v>
      </c>
      <c r="G351" t="s">
        <v>963</v>
      </c>
      <c r="H351" t="s">
        <v>995</v>
      </c>
      <c r="I351" t="s">
        <v>1114</v>
      </c>
      <c r="J351" t="s">
        <v>1101</v>
      </c>
      <c r="K351">
        <v>7</v>
      </c>
      <c r="L351" t="s">
        <v>1102</v>
      </c>
      <c r="M351" s="7">
        <f ca="1">(TODAY()-All_Staffs[[#This Row],[Date Joined]])/365</f>
        <v>0.49041095890410957</v>
      </c>
      <c r="N351" s="10">
        <f ca="1">IF(All_Staffs[Tenure]&gt;=3, 3%,2%)</f>
        <v>0.02</v>
      </c>
      <c r="O351" s="5">
        <f ca="1">All_Staffs[[#This Row],[Salary]]*All_Staffs[[#This Row],[Annual Bonus]]</f>
        <v>4984.0600000000004</v>
      </c>
    </row>
    <row r="352" spans="1:15" x14ac:dyDescent="0.25">
      <c r="A352" t="s">
        <v>346</v>
      </c>
      <c r="B352" t="s">
        <v>15</v>
      </c>
      <c r="C352" t="s">
        <v>56</v>
      </c>
      <c r="D352">
        <v>26</v>
      </c>
      <c r="E352" s="6">
        <v>44540</v>
      </c>
      <c r="F352" s="5">
        <v>122240</v>
      </c>
      <c r="G352" t="s">
        <v>963</v>
      </c>
      <c r="H352" t="s">
        <v>995</v>
      </c>
      <c r="I352" t="s">
        <v>1111</v>
      </c>
      <c r="J352" t="s">
        <v>1105</v>
      </c>
      <c r="K352">
        <v>12</v>
      </c>
      <c r="L352" t="s">
        <v>1108</v>
      </c>
      <c r="M352" s="7">
        <f ca="1">(TODAY()-All_Staffs[[#This Row],[Date Joined]])/365</f>
        <v>3.0493150684931507</v>
      </c>
      <c r="N352" s="10">
        <f ca="1">IF(All_Staffs[Tenure]&gt;=3, 3%,2%)</f>
        <v>0.03</v>
      </c>
      <c r="O352" s="5">
        <f ca="1">All_Staffs[[#This Row],[Salary]]*All_Staffs[[#This Row],[Annual Bonus]]</f>
        <v>3667.2</v>
      </c>
    </row>
    <row r="353" spans="1:15" x14ac:dyDescent="0.25">
      <c r="A353" t="s">
        <v>713</v>
      </c>
      <c r="B353" t="s">
        <v>15</v>
      </c>
      <c r="C353" t="s">
        <v>9</v>
      </c>
      <c r="D353">
        <v>26</v>
      </c>
      <c r="E353" s="6">
        <v>45355</v>
      </c>
      <c r="F353" s="5">
        <v>160930</v>
      </c>
      <c r="G353" t="s">
        <v>963</v>
      </c>
      <c r="H353" t="s">
        <v>995</v>
      </c>
      <c r="I353" t="s">
        <v>1114</v>
      </c>
      <c r="J353" t="s">
        <v>1093</v>
      </c>
      <c r="K353">
        <v>3</v>
      </c>
      <c r="L353" t="s">
        <v>1096</v>
      </c>
      <c r="M353" s="7">
        <f ca="1">(TODAY()-All_Staffs[[#This Row],[Date Joined]])/365</f>
        <v>0.81643835616438354</v>
      </c>
      <c r="N353" s="10">
        <f ca="1">IF(All_Staffs[Tenure]&gt;=3, 3%,2%)</f>
        <v>0.02</v>
      </c>
      <c r="O353" s="5">
        <f ca="1">All_Staffs[[#This Row],[Salary]]*All_Staffs[[#This Row],[Annual Bonus]]</f>
        <v>3218.6</v>
      </c>
    </row>
    <row r="354" spans="1:15" x14ac:dyDescent="0.25">
      <c r="A354" t="s">
        <v>357</v>
      </c>
      <c r="B354" t="s">
        <v>15</v>
      </c>
      <c r="C354" t="s">
        <v>9</v>
      </c>
      <c r="D354">
        <v>26</v>
      </c>
      <c r="E354" s="6">
        <v>44502</v>
      </c>
      <c r="F354" s="5">
        <v>157288</v>
      </c>
      <c r="G354" t="s">
        <v>963</v>
      </c>
      <c r="H354" t="s">
        <v>995</v>
      </c>
      <c r="I354" t="s">
        <v>1111</v>
      </c>
      <c r="J354" t="s">
        <v>1105</v>
      </c>
      <c r="K354">
        <v>11</v>
      </c>
      <c r="L354" t="s">
        <v>1107</v>
      </c>
      <c r="M354" s="7">
        <f ca="1">(TODAY()-All_Staffs[[#This Row],[Date Joined]])/365</f>
        <v>3.1534246575342464</v>
      </c>
      <c r="N354" s="10">
        <f ca="1">IF(All_Staffs[Tenure]&gt;=3, 3%,2%)</f>
        <v>0.03</v>
      </c>
      <c r="O354" s="5">
        <f ca="1">All_Staffs[[#This Row],[Salary]]*All_Staffs[[#This Row],[Annual Bonus]]</f>
        <v>4718.6399999999994</v>
      </c>
    </row>
    <row r="355" spans="1:15" x14ac:dyDescent="0.25">
      <c r="A355" t="s">
        <v>933</v>
      </c>
      <c r="B355" t="s">
        <v>15</v>
      </c>
      <c r="C355" t="s">
        <v>9</v>
      </c>
      <c r="D355">
        <v>30</v>
      </c>
      <c r="E355" s="6">
        <v>45229</v>
      </c>
      <c r="F355" s="5">
        <v>120050</v>
      </c>
      <c r="G355" t="s">
        <v>963</v>
      </c>
      <c r="H355" t="s">
        <v>995</v>
      </c>
      <c r="I355" t="s">
        <v>1113</v>
      </c>
      <c r="J355" t="s">
        <v>1105</v>
      </c>
      <c r="K355">
        <v>10</v>
      </c>
      <c r="L355" t="s">
        <v>1106</v>
      </c>
      <c r="M355" s="7">
        <f ca="1">(TODAY()-All_Staffs[[#This Row],[Date Joined]])/365</f>
        <v>1.1616438356164382</v>
      </c>
      <c r="N355" s="10">
        <f ca="1">IF(All_Staffs[Tenure]&gt;=3, 3%,2%)</f>
        <v>0.02</v>
      </c>
      <c r="O355" s="5">
        <f ca="1">All_Staffs[[#This Row],[Salary]]*All_Staffs[[#This Row],[Annual Bonus]]</f>
        <v>2401</v>
      </c>
    </row>
    <row r="356" spans="1:15" x14ac:dyDescent="0.25">
      <c r="A356" t="s">
        <v>127</v>
      </c>
      <c r="B356" t="s">
        <v>15</v>
      </c>
      <c r="C356" t="s">
        <v>9</v>
      </c>
      <c r="D356">
        <v>25</v>
      </c>
      <c r="E356" s="6">
        <v>44665</v>
      </c>
      <c r="F356" s="5">
        <v>176398</v>
      </c>
      <c r="G356" t="s">
        <v>963</v>
      </c>
      <c r="H356" t="s">
        <v>995</v>
      </c>
      <c r="I356" t="s">
        <v>1112</v>
      </c>
      <c r="J356" t="s">
        <v>1097</v>
      </c>
      <c r="K356">
        <v>4</v>
      </c>
      <c r="L356" t="s">
        <v>1098</v>
      </c>
      <c r="M356" s="7">
        <f ca="1">(TODAY()-All_Staffs[[#This Row],[Date Joined]])/365</f>
        <v>2.7068493150684931</v>
      </c>
      <c r="N356" s="10">
        <f ca="1">IF(All_Staffs[Tenure]&gt;=3, 3%,2%)</f>
        <v>0.02</v>
      </c>
      <c r="O356" s="5">
        <f ca="1">All_Staffs[[#This Row],[Salary]]*All_Staffs[[#This Row],[Annual Bonus]]</f>
        <v>3527.96</v>
      </c>
    </row>
    <row r="357" spans="1:15" x14ac:dyDescent="0.25">
      <c r="A357" t="s">
        <v>127</v>
      </c>
      <c r="B357" t="s">
        <v>15</v>
      </c>
      <c r="C357" t="s">
        <v>9</v>
      </c>
      <c r="D357">
        <v>26</v>
      </c>
      <c r="E357" s="6">
        <v>44666</v>
      </c>
      <c r="F357" s="5">
        <v>176399</v>
      </c>
      <c r="G357" t="s">
        <v>963</v>
      </c>
      <c r="H357" t="s">
        <v>995</v>
      </c>
      <c r="I357" t="s">
        <v>1112</v>
      </c>
      <c r="J357" t="s">
        <v>1097</v>
      </c>
      <c r="K357">
        <v>4</v>
      </c>
      <c r="L357" t="s">
        <v>1098</v>
      </c>
      <c r="M357" s="7">
        <f ca="1">(TODAY()-All_Staffs[[#This Row],[Date Joined]])/365</f>
        <v>2.7041095890410958</v>
      </c>
      <c r="N357" s="10">
        <f ca="1">IF(All_Staffs[Tenure]&gt;=3, 3%,2%)</f>
        <v>0.02</v>
      </c>
      <c r="O357" s="5">
        <f ca="1">All_Staffs[[#This Row],[Salary]]*All_Staffs[[#This Row],[Annual Bonus]]</f>
        <v>3527.98</v>
      </c>
    </row>
    <row r="358" spans="1:15" x14ac:dyDescent="0.25">
      <c r="A358" t="s">
        <v>723</v>
      </c>
      <c r="B358" t="s">
        <v>15</v>
      </c>
      <c r="C358" t="s">
        <v>9</v>
      </c>
      <c r="D358">
        <v>32</v>
      </c>
      <c r="E358" s="6">
        <v>44048</v>
      </c>
      <c r="F358" s="5">
        <v>138202</v>
      </c>
      <c r="G358" t="s">
        <v>963</v>
      </c>
      <c r="H358" t="s">
        <v>995</v>
      </c>
      <c r="I358" t="s">
        <v>1110</v>
      </c>
      <c r="J358" t="s">
        <v>1101</v>
      </c>
      <c r="K358">
        <v>8</v>
      </c>
      <c r="L358" t="s">
        <v>1103</v>
      </c>
      <c r="M358" s="7">
        <f ca="1">(TODAY()-All_Staffs[[#This Row],[Date Joined]])/365</f>
        <v>4.397260273972603</v>
      </c>
      <c r="N358" s="10">
        <f ca="1">IF(All_Staffs[Tenure]&gt;=3, 3%,2%)</f>
        <v>0.03</v>
      </c>
      <c r="O358" s="5">
        <f ca="1">All_Staffs[[#This Row],[Salary]]*All_Staffs[[#This Row],[Annual Bonus]]</f>
        <v>4146.0599999999995</v>
      </c>
    </row>
    <row r="359" spans="1:15" x14ac:dyDescent="0.25">
      <c r="A359" t="s">
        <v>223</v>
      </c>
      <c r="B359" t="s">
        <v>15</v>
      </c>
      <c r="C359" t="s">
        <v>9</v>
      </c>
      <c r="D359">
        <v>37</v>
      </c>
      <c r="E359" s="6">
        <v>43984</v>
      </c>
      <c r="F359" s="5">
        <v>190860</v>
      </c>
      <c r="G359" t="s">
        <v>963</v>
      </c>
      <c r="H359" t="s">
        <v>995</v>
      </c>
      <c r="I359" t="s">
        <v>1110</v>
      </c>
      <c r="J359" t="s">
        <v>1097</v>
      </c>
      <c r="K359">
        <v>6</v>
      </c>
      <c r="L359" t="s">
        <v>1100</v>
      </c>
      <c r="M359" s="7">
        <f ca="1">(TODAY()-All_Staffs[[#This Row],[Date Joined]])/365</f>
        <v>4.5726027397260278</v>
      </c>
      <c r="N359" s="10">
        <f ca="1">IF(All_Staffs[Tenure]&gt;=3, 3%,2%)</f>
        <v>0.03</v>
      </c>
      <c r="O359" s="5">
        <f ca="1">All_Staffs[[#This Row],[Salary]]*All_Staffs[[#This Row],[Annual Bonus]]</f>
        <v>5725.8</v>
      </c>
    </row>
    <row r="360" spans="1:15" x14ac:dyDescent="0.25">
      <c r="A360" t="s">
        <v>143</v>
      </c>
      <c r="B360" t="s">
        <v>15</v>
      </c>
      <c r="C360" t="s">
        <v>9</v>
      </c>
      <c r="D360">
        <v>33</v>
      </c>
      <c r="E360" s="6">
        <v>44640</v>
      </c>
      <c r="F360" s="5">
        <v>169316</v>
      </c>
      <c r="G360" t="s">
        <v>963</v>
      </c>
      <c r="H360" t="s">
        <v>995</v>
      </c>
      <c r="I360" t="s">
        <v>1112</v>
      </c>
      <c r="J360" t="s">
        <v>1093</v>
      </c>
      <c r="K360">
        <v>3</v>
      </c>
      <c r="L360" t="s">
        <v>1096</v>
      </c>
      <c r="M360" s="7">
        <f ca="1">(TODAY()-All_Staffs[[#This Row],[Date Joined]])/365</f>
        <v>2.7753424657534245</v>
      </c>
      <c r="N360" s="10">
        <f ca="1">IF(All_Staffs[Tenure]&gt;=3, 3%,2%)</f>
        <v>0.02</v>
      </c>
      <c r="O360" s="5">
        <f ca="1">All_Staffs[[#This Row],[Salary]]*All_Staffs[[#This Row],[Annual Bonus]]</f>
        <v>3386.32</v>
      </c>
    </row>
    <row r="361" spans="1:15" x14ac:dyDescent="0.25">
      <c r="A361" t="s">
        <v>936</v>
      </c>
      <c r="B361" t="s">
        <v>15</v>
      </c>
      <c r="C361" t="s">
        <v>9</v>
      </c>
      <c r="D361">
        <v>43</v>
      </c>
      <c r="E361" s="6">
        <v>45604</v>
      </c>
      <c r="F361" s="5">
        <v>141996</v>
      </c>
      <c r="G361" t="s">
        <v>963</v>
      </c>
      <c r="H361" t="s">
        <v>995</v>
      </c>
      <c r="I361" t="s">
        <v>1114</v>
      </c>
      <c r="J361" t="s">
        <v>1105</v>
      </c>
      <c r="K361">
        <v>11</v>
      </c>
      <c r="L361" t="s">
        <v>1107</v>
      </c>
      <c r="M361" s="7">
        <f ca="1">(TODAY()-All_Staffs[[#This Row],[Date Joined]])/365</f>
        <v>0.13424657534246576</v>
      </c>
      <c r="N361" s="10">
        <f ca="1">IF(All_Staffs[Tenure]&gt;=3, 3%,2%)</f>
        <v>0.02</v>
      </c>
      <c r="O361" s="5">
        <f ca="1">All_Staffs[[#This Row],[Salary]]*All_Staffs[[#This Row],[Annual Bonus]]</f>
        <v>2839.92</v>
      </c>
    </row>
    <row r="362" spans="1:15" x14ac:dyDescent="0.25">
      <c r="A362" t="s">
        <v>359</v>
      </c>
      <c r="B362" t="s">
        <v>15</v>
      </c>
      <c r="C362" t="s">
        <v>9</v>
      </c>
      <c r="D362">
        <v>35</v>
      </c>
      <c r="E362" s="6">
        <v>44394</v>
      </c>
      <c r="F362" s="5">
        <v>120951</v>
      </c>
      <c r="G362" t="s">
        <v>963</v>
      </c>
      <c r="H362" t="s">
        <v>995</v>
      </c>
      <c r="I362" t="s">
        <v>1111</v>
      </c>
      <c r="J362" t="s">
        <v>1101</v>
      </c>
      <c r="K362">
        <v>7</v>
      </c>
      <c r="L362" t="s">
        <v>1102</v>
      </c>
      <c r="M362" s="7">
        <f ca="1">(TODAY()-All_Staffs[[#This Row],[Date Joined]])/365</f>
        <v>3.4493150684931506</v>
      </c>
      <c r="N362" s="10">
        <f ca="1">IF(All_Staffs[Tenure]&gt;=3, 3%,2%)</f>
        <v>0.03</v>
      </c>
      <c r="O362" s="5">
        <f ca="1">All_Staffs[[#This Row],[Salary]]*All_Staffs[[#This Row],[Annual Bonus]]</f>
        <v>3628.5299999999997</v>
      </c>
    </row>
    <row r="363" spans="1:15" x14ac:dyDescent="0.25">
      <c r="A363" t="s">
        <v>370</v>
      </c>
      <c r="B363" t="s">
        <v>15</v>
      </c>
      <c r="C363" t="s">
        <v>19</v>
      </c>
      <c r="D363">
        <v>44</v>
      </c>
      <c r="E363" s="6">
        <v>44421</v>
      </c>
      <c r="F363" s="5">
        <v>125711</v>
      </c>
      <c r="G363" t="s">
        <v>963</v>
      </c>
      <c r="H363" t="s">
        <v>995</v>
      </c>
      <c r="I363" t="s">
        <v>1111</v>
      </c>
      <c r="J363" t="s">
        <v>1101</v>
      </c>
      <c r="K363">
        <v>8</v>
      </c>
      <c r="L363" t="s">
        <v>1103</v>
      </c>
      <c r="M363" s="7">
        <f ca="1">(TODAY()-All_Staffs[[#This Row],[Date Joined]])/365</f>
        <v>3.3753424657534246</v>
      </c>
      <c r="N363" s="10">
        <f ca="1">IF(All_Staffs[Tenure]&gt;=3, 3%,2%)</f>
        <v>0.03</v>
      </c>
      <c r="O363" s="5">
        <f ca="1">All_Staffs[[#This Row],[Salary]]*All_Staffs[[#This Row],[Annual Bonus]]</f>
        <v>3771.33</v>
      </c>
    </row>
    <row r="364" spans="1:15" x14ac:dyDescent="0.25">
      <c r="A364" t="s">
        <v>945</v>
      </c>
      <c r="B364" t="s">
        <v>15</v>
      </c>
      <c r="C364" t="s">
        <v>19</v>
      </c>
      <c r="D364">
        <v>33</v>
      </c>
      <c r="E364" s="6">
        <v>44860</v>
      </c>
      <c r="F364" s="5">
        <v>137791</v>
      </c>
      <c r="G364" t="s">
        <v>963</v>
      </c>
      <c r="H364" t="s">
        <v>995</v>
      </c>
      <c r="I364" t="s">
        <v>1112</v>
      </c>
      <c r="J364" t="s">
        <v>1105</v>
      </c>
      <c r="K364">
        <v>10</v>
      </c>
      <c r="L364" t="s">
        <v>1106</v>
      </c>
      <c r="M364" s="7">
        <f ca="1">(TODAY()-All_Staffs[[#This Row],[Date Joined]])/365</f>
        <v>2.1726027397260275</v>
      </c>
      <c r="N364" s="10">
        <f ca="1">IF(All_Staffs[Tenure]&gt;=3, 3%,2%)</f>
        <v>0.02</v>
      </c>
      <c r="O364" s="5">
        <f ca="1">All_Staffs[[#This Row],[Salary]]*All_Staffs[[#This Row],[Annual Bonus]]</f>
        <v>2755.82</v>
      </c>
    </row>
    <row r="365" spans="1:15" x14ac:dyDescent="0.25">
      <c r="A365" t="s">
        <v>149</v>
      </c>
      <c r="B365" t="s">
        <v>15</v>
      </c>
      <c r="C365" t="s">
        <v>19</v>
      </c>
      <c r="D365">
        <v>22</v>
      </c>
      <c r="E365" s="6">
        <v>44384</v>
      </c>
      <c r="F365" s="5">
        <v>248560</v>
      </c>
      <c r="G365" t="s">
        <v>963</v>
      </c>
      <c r="H365" t="s">
        <v>995</v>
      </c>
      <c r="I365" t="s">
        <v>1111</v>
      </c>
      <c r="J365" t="s">
        <v>1101</v>
      </c>
      <c r="K365">
        <v>7</v>
      </c>
      <c r="L365" t="s">
        <v>1102</v>
      </c>
      <c r="M365" s="7">
        <f ca="1">(TODAY()-All_Staffs[[#This Row],[Date Joined]])/365</f>
        <v>3.4767123287671233</v>
      </c>
      <c r="N365" s="10">
        <f ca="1">IF(All_Staffs[Tenure]&gt;=3, 3%,2%)</f>
        <v>0.03</v>
      </c>
      <c r="O365" s="5">
        <f ca="1">All_Staffs[[#This Row],[Salary]]*All_Staffs[[#This Row],[Annual Bonus]]</f>
        <v>7456.7999999999993</v>
      </c>
    </row>
    <row r="366" spans="1:15" x14ac:dyDescent="0.25">
      <c r="A366" t="s">
        <v>1020</v>
      </c>
      <c r="B366" t="s">
        <v>15</v>
      </c>
      <c r="C366" t="s">
        <v>19</v>
      </c>
      <c r="D366">
        <v>24</v>
      </c>
      <c r="E366" s="6">
        <v>45138</v>
      </c>
      <c r="F366" s="5">
        <v>226559</v>
      </c>
      <c r="G366" t="s">
        <v>963</v>
      </c>
      <c r="H366" t="s">
        <v>995</v>
      </c>
      <c r="I366" t="s">
        <v>1113</v>
      </c>
      <c r="J366" t="s">
        <v>1101</v>
      </c>
      <c r="K366">
        <v>7</v>
      </c>
      <c r="L366" t="s">
        <v>1102</v>
      </c>
      <c r="M366" s="7">
        <f ca="1">(TODAY()-All_Staffs[[#This Row],[Date Joined]])/365</f>
        <v>1.4109589041095891</v>
      </c>
      <c r="N366" s="10">
        <f ca="1">IF(All_Staffs[Tenure]&gt;=3, 3%,2%)</f>
        <v>0.02</v>
      </c>
      <c r="O366" s="5">
        <f ca="1">All_Staffs[[#This Row],[Salary]]*All_Staffs[[#This Row],[Annual Bonus]]</f>
        <v>4531.18</v>
      </c>
    </row>
    <row r="367" spans="1:15" x14ac:dyDescent="0.25">
      <c r="A367" t="s">
        <v>813</v>
      </c>
      <c r="B367" t="s">
        <v>15</v>
      </c>
      <c r="C367" t="s">
        <v>19</v>
      </c>
      <c r="D367">
        <v>37</v>
      </c>
      <c r="E367" s="6">
        <v>44113</v>
      </c>
      <c r="F367" s="5">
        <v>139863</v>
      </c>
      <c r="G367" t="s">
        <v>963</v>
      </c>
      <c r="H367" t="s">
        <v>995</v>
      </c>
      <c r="I367" t="s">
        <v>1110</v>
      </c>
      <c r="J367" t="s">
        <v>1105</v>
      </c>
      <c r="K367">
        <v>10</v>
      </c>
      <c r="L367" t="s">
        <v>1106</v>
      </c>
      <c r="M367" s="7">
        <f ca="1">(TODAY()-All_Staffs[[#This Row],[Date Joined]])/365</f>
        <v>4.2191780821917808</v>
      </c>
      <c r="N367" s="10">
        <f ca="1">IF(All_Staffs[Tenure]&gt;=3, 3%,2%)</f>
        <v>0.03</v>
      </c>
      <c r="O367" s="5">
        <f ca="1">All_Staffs[[#This Row],[Salary]]*All_Staffs[[#This Row],[Annual Bonus]]</f>
        <v>4195.8899999999994</v>
      </c>
    </row>
    <row r="368" spans="1:15" x14ac:dyDescent="0.25">
      <c r="A368" t="s">
        <v>345</v>
      </c>
      <c r="B368" t="s">
        <v>15</v>
      </c>
      <c r="C368" t="s">
        <v>19</v>
      </c>
      <c r="D368">
        <v>40</v>
      </c>
      <c r="E368" s="6">
        <v>44260</v>
      </c>
      <c r="F368" s="5">
        <v>213154</v>
      </c>
      <c r="G368" t="s">
        <v>963</v>
      </c>
      <c r="H368" t="s">
        <v>995</v>
      </c>
      <c r="I368" t="s">
        <v>1111</v>
      </c>
      <c r="J368" t="s">
        <v>1093</v>
      </c>
      <c r="K368">
        <v>3</v>
      </c>
      <c r="L368" t="s">
        <v>1096</v>
      </c>
      <c r="M368" s="7">
        <f ca="1">(TODAY()-All_Staffs[[#This Row],[Date Joined]])/365</f>
        <v>3.8164383561643835</v>
      </c>
      <c r="N368" s="10">
        <f ca="1">IF(All_Staffs[Tenure]&gt;=3, 3%,2%)</f>
        <v>0.03</v>
      </c>
      <c r="O368" s="5">
        <f ca="1">All_Staffs[[#This Row],[Salary]]*All_Staffs[[#This Row],[Annual Bonus]]</f>
        <v>6394.62</v>
      </c>
    </row>
    <row r="369" spans="1:15" x14ac:dyDescent="0.25">
      <c r="A369" t="s">
        <v>939</v>
      </c>
      <c r="B369" t="s">
        <v>15</v>
      </c>
      <c r="C369" t="s">
        <v>19</v>
      </c>
      <c r="D369">
        <v>40</v>
      </c>
      <c r="E369" s="6">
        <v>44117</v>
      </c>
      <c r="F369" s="5">
        <v>240997</v>
      </c>
      <c r="G369" t="s">
        <v>963</v>
      </c>
      <c r="H369" t="s">
        <v>995</v>
      </c>
      <c r="I369" t="s">
        <v>1110</v>
      </c>
      <c r="J369" t="s">
        <v>1105</v>
      </c>
      <c r="K369">
        <v>10</v>
      </c>
      <c r="L369" t="s">
        <v>1106</v>
      </c>
      <c r="M369" s="7">
        <f ca="1">(TODAY()-All_Staffs[[#This Row],[Date Joined]])/365</f>
        <v>4.2082191780821914</v>
      </c>
      <c r="N369" s="10">
        <f ca="1">IF(All_Staffs[Tenure]&gt;=3, 3%,2%)</f>
        <v>0.03</v>
      </c>
      <c r="O369" s="5">
        <f ca="1">All_Staffs[[#This Row],[Salary]]*All_Staffs[[#This Row],[Annual Bonus]]</f>
        <v>7229.91</v>
      </c>
    </row>
    <row r="370" spans="1:15" x14ac:dyDescent="0.25">
      <c r="A370" t="s">
        <v>946</v>
      </c>
      <c r="B370" t="s">
        <v>15</v>
      </c>
      <c r="C370" t="s">
        <v>979</v>
      </c>
      <c r="D370">
        <v>40</v>
      </c>
      <c r="E370" s="6">
        <v>45319</v>
      </c>
      <c r="F370" s="5">
        <v>157908</v>
      </c>
      <c r="G370" t="s">
        <v>963</v>
      </c>
      <c r="H370" t="s">
        <v>995</v>
      </c>
      <c r="I370" t="s">
        <v>1114</v>
      </c>
      <c r="J370" t="s">
        <v>1093</v>
      </c>
      <c r="K370">
        <v>1</v>
      </c>
      <c r="L370" t="s">
        <v>1094</v>
      </c>
      <c r="M370" s="7">
        <f ca="1">(TODAY()-All_Staffs[[#This Row],[Date Joined]])/365</f>
        <v>0.91506849315068495</v>
      </c>
      <c r="N370" s="10">
        <f ca="1">IF(All_Staffs[Tenure]&gt;=3, 3%,2%)</f>
        <v>0.02</v>
      </c>
      <c r="O370" s="5">
        <f ca="1">All_Staffs[[#This Row],[Salary]]*All_Staffs[[#This Row],[Annual Bonus]]</f>
        <v>3158.16</v>
      </c>
    </row>
    <row r="371" spans="1:15" x14ac:dyDescent="0.25">
      <c r="A371" t="s">
        <v>394</v>
      </c>
      <c r="B371" t="s">
        <v>15</v>
      </c>
      <c r="C371" t="s">
        <v>979</v>
      </c>
      <c r="D371">
        <v>36</v>
      </c>
      <c r="E371" s="6">
        <v>45073</v>
      </c>
      <c r="F371" s="5">
        <v>190672</v>
      </c>
      <c r="G371" t="s">
        <v>963</v>
      </c>
      <c r="H371" t="s">
        <v>995</v>
      </c>
      <c r="I371" t="s">
        <v>1113</v>
      </c>
      <c r="J371" t="s">
        <v>1097</v>
      </c>
      <c r="K371">
        <v>5</v>
      </c>
      <c r="L371" t="s">
        <v>1099</v>
      </c>
      <c r="M371" s="7">
        <f ca="1">(TODAY()-All_Staffs[[#This Row],[Date Joined]])/365</f>
        <v>1.5890410958904109</v>
      </c>
      <c r="N371" s="10">
        <f ca="1">IF(All_Staffs[Tenure]&gt;=3, 3%,2%)</f>
        <v>0.02</v>
      </c>
      <c r="O371" s="5">
        <f ca="1">All_Staffs[[#This Row],[Salary]]*All_Staffs[[#This Row],[Annual Bonus]]</f>
        <v>3813.44</v>
      </c>
    </row>
    <row r="372" spans="1:15" x14ac:dyDescent="0.25">
      <c r="A372" t="s">
        <v>224</v>
      </c>
      <c r="B372" t="s">
        <v>15</v>
      </c>
      <c r="C372" t="s">
        <v>979</v>
      </c>
      <c r="D372">
        <v>25</v>
      </c>
      <c r="E372" s="6">
        <v>43984</v>
      </c>
      <c r="F372" s="5">
        <v>141833</v>
      </c>
      <c r="G372" t="s">
        <v>963</v>
      </c>
      <c r="H372" t="s">
        <v>995</v>
      </c>
      <c r="I372" t="s">
        <v>1110</v>
      </c>
      <c r="J372" t="s">
        <v>1097</v>
      </c>
      <c r="K372">
        <v>6</v>
      </c>
      <c r="L372" t="s">
        <v>1100</v>
      </c>
      <c r="M372" s="7">
        <f ca="1">(TODAY()-All_Staffs[[#This Row],[Date Joined]])/365</f>
        <v>4.5726027397260278</v>
      </c>
      <c r="N372" s="10">
        <f ca="1">IF(All_Staffs[Tenure]&gt;=3, 3%,2%)</f>
        <v>0.03</v>
      </c>
      <c r="O372" s="5">
        <f ca="1">All_Staffs[[#This Row],[Salary]]*All_Staffs[[#This Row],[Annual Bonus]]</f>
        <v>4254.99</v>
      </c>
    </row>
    <row r="373" spans="1:15" x14ac:dyDescent="0.25">
      <c r="A373" t="s">
        <v>233</v>
      </c>
      <c r="B373" t="s">
        <v>15</v>
      </c>
      <c r="C373" t="s">
        <v>979</v>
      </c>
      <c r="D373">
        <v>24</v>
      </c>
      <c r="E373" s="6">
        <v>44931</v>
      </c>
      <c r="F373" s="5">
        <v>175357</v>
      </c>
      <c r="G373" t="s">
        <v>963</v>
      </c>
      <c r="H373" t="s">
        <v>995</v>
      </c>
      <c r="I373" t="s">
        <v>1113</v>
      </c>
      <c r="J373" t="s">
        <v>1093</v>
      </c>
      <c r="K373">
        <v>1</v>
      </c>
      <c r="L373" t="s">
        <v>1094</v>
      </c>
      <c r="M373" s="7">
        <f ca="1">(TODAY()-All_Staffs[[#This Row],[Date Joined]])/365</f>
        <v>1.978082191780822</v>
      </c>
      <c r="N373" s="10">
        <f ca="1">IF(All_Staffs[Tenure]&gt;=3, 3%,2%)</f>
        <v>0.02</v>
      </c>
      <c r="O373" s="5">
        <f ca="1">All_Staffs[[#This Row],[Salary]]*All_Staffs[[#This Row],[Annual Bonus]]</f>
        <v>3507.14</v>
      </c>
    </row>
    <row r="374" spans="1:15" x14ac:dyDescent="0.25">
      <c r="A374" t="s">
        <v>953</v>
      </c>
      <c r="B374" t="s">
        <v>15</v>
      </c>
      <c r="C374" t="s">
        <v>979</v>
      </c>
      <c r="D374">
        <v>36</v>
      </c>
      <c r="E374" s="6">
        <v>44101</v>
      </c>
      <c r="F374" s="5">
        <v>129190</v>
      </c>
      <c r="G374" t="s">
        <v>963</v>
      </c>
      <c r="H374" t="s">
        <v>995</v>
      </c>
      <c r="I374" t="s">
        <v>1110</v>
      </c>
      <c r="J374" t="s">
        <v>1101</v>
      </c>
      <c r="K374">
        <v>9</v>
      </c>
      <c r="L374" t="s">
        <v>1104</v>
      </c>
      <c r="M374" s="7">
        <f ca="1">(TODAY()-All_Staffs[[#This Row],[Date Joined]])/365</f>
        <v>4.2520547945205482</v>
      </c>
      <c r="N374" s="10">
        <f ca="1">IF(All_Staffs[Tenure]&gt;=3, 3%,2%)</f>
        <v>0.03</v>
      </c>
      <c r="O374" s="5">
        <f ca="1">All_Staffs[[#This Row],[Salary]]*All_Staffs[[#This Row],[Annual Bonus]]</f>
        <v>3875.7</v>
      </c>
    </row>
    <row r="375" spans="1:15" x14ac:dyDescent="0.25">
      <c r="A375" t="s">
        <v>1021</v>
      </c>
      <c r="B375" t="s">
        <v>15</v>
      </c>
      <c r="C375" t="s">
        <v>979</v>
      </c>
      <c r="D375">
        <v>38</v>
      </c>
      <c r="E375" s="6">
        <v>43446</v>
      </c>
      <c r="F375" s="5">
        <v>162258</v>
      </c>
      <c r="G375" t="s">
        <v>963</v>
      </c>
      <c r="H375" t="s">
        <v>995</v>
      </c>
      <c r="I375" t="s">
        <v>1092</v>
      </c>
      <c r="J375" t="s">
        <v>1105</v>
      </c>
      <c r="K375">
        <v>12</v>
      </c>
      <c r="L375" t="s">
        <v>1108</v>
      </c>
      <c r="M375" s="7">
        <f ca="1">(TODAY()-All_Staffs[[#This Row],[Date Joined]])/365</f>
        <v>6.0465753424657533</v>
      </c>
      <c r="N375" s="10">
        <f ca="1">IF(All_Staffs[Tenure]&gt;=3, 3%,2%)</f>
        <v>0.03</v>
      </c>
      <c r="O375" s="5">
        <f ca="1">All_Staffs[[#This Row],[Salary]]*All_Staffs[[#This Row],[Annual Bonus]]</f>
        <v>4867.74</v>
      </c>
    </row>
    <row r="376" spans="1:15" x14ac:dyDescent="0.25">
      <c r="A376" t="s">
        <v>1022</v>
      </c>
      <c r="B376" t="s">
        <v>15</v>
      </c>
      <c r="C376" t="s">
        <v>979</v>
      </c>
      <c r="D376">
        <v>32</v>
      </c>
      <c r="E376" s="6">
        <v>43285</v>
      </c>
      <c r="F376" s="5">
        <v>235776</v>
      </c>
      <c r="G376" t="s">
        <v>963</v>
      </c>
      <c r="H376" t="s">
        <v>995</v>
      </c>
      <c r="I376" t="s">
        <v>1092</v>
      </c>
      <c r="J376" t="s">
        <v>1101</v>
      </c>
      <c r="K376">
        <v>7</v>
      </c>
      <c r="L376" t="s">
        <v>1102</v>
      </c>
      <c r="M376" s="7">
        <f ca="1">(TODAY()-All_Staffs[[#This Row],[Date Joined]])/365</f>
        <v>6.4876712328767123</v>
      </c>
      <c r="N376" s="10">
        <f ca="1">IF(All_Staffs[Tenure]&gt;=3, 3%,2%)</f>
        <v>0.03</v>
      </c>
      <c r="O376" s="5">
        <f ca="1">All_Staffs[[#This Row],[Salary]]*All_Staffs[[#This Row],[Annual Bonus]]</f>
        <v>7073.28</v>
      </c>
    </row>
    <row r="377" spans="1:15" x14ac:dyDescent="0.25">
      <c r="A377" t="s">
        <v>363</v>
      </c>
      <c r="B377" t="s">
        <v>15</v>
      </c>
      <c r="C377" t="s">
        <v>979</v>
      </c>
      <c r="D377">
        <v>37</v>
      </c>
      <c r="E377" s="6">
        <v>44452</v>
      </c>
      <c r="F377" s="5">
        <v>208215</v>
      </c>
      <c r="G377" t="s">
        <v>963</v>
      </c>
      <c r="H377" t="s">
        <v>995</v>
      </c>
      <c r="I377" t="s">
        <v>1111</v>
      </c>
      <c r="J377" t="s">
        <v>1101</v>
      </c>
      <c r="K377">
        <v>9</v>
      </c>
      <c r="L377" t="s">
        <v>1104</v>
      </c>
      <c r="M377" s="7">
        <f ca="1">(TODAY()-All_Staffs[[#This Row],[Date Joined]])/365</f>
        <v>3.2904109589041095</v>
      </c>
      <c r="N377" s="10">
        <f ca="1">IF(All_Staffs[Tenure]&gt;=3, 3%,2%)</f>
        <v>0.03</v>
      </c>
      <c r="O377" s="5">
        <f ca="1">All_Staffs[[#This Row],[Salary]]*All_Staffs[[#This Row],[Annual Bonus]]</f>
        <v>6246.45</v>
      </c>
    </row>
    <row r="378" spans="1:15" x14ac:dyDescent="0.25">
      <c r="A378" t="s">
        <v>790</v>
      </c>
      <c r="B378" t="s">
        <v>15</v>
      </c>
      <c r="C378" t="s">
        <v>21</v>
      </c>
      <c r="D378">
        <v>29</v>
      </c>
      <c r="E378" s="6">
        <v>45232</v>
      </c>
      <c r="F378" s="5">
        <v>52255</v>
      </c>
      <c r="G378" t="s">
        <v>24</v>
      </c>
      <c r="H378" t="s">
        <v>981</v>
      </c>
      <c r="I378" t="s">
        <v>1113</v>
      </c>
      <c r="J378" t="s">
        <v>1105</v>
      </c>
      <c r="K378">
        <v>11</v>
      </c>
      <c r="L378" t="s">
        <v>1107</v>
      </c>
      <c r="M378" s="7">
        <f ca="1">(TODAY()-All_Staffs[[#This Row],[Date Joined]])/365</f>
        <v>1.1534246575342466</v>
      </c>
      <c r="N378" s="10">
        <f ca="1">IF(All_Staffs[Tenure]&gt;=3, 3%,2%)</f>
        <v>0.02</v>
      </c>
      <c r="O378" s="5">
        <f ca="1">All_Staffs[[#This Row],[Salary]]*All_Staffs[[#This Row],[Annual Bonus]]</f>
        <v>1045.0999999999999</v>
      </c>
    </row>
    <row r="379" spans="1:15" x14ac:dyDescent="0.25">
      <c r="A379" t="s">
        <v>242</v>
      </c>
      <c r="B379" t="s">
        <v>15</v>
      </c>
      <c r="C379" t="s">
        <v>21</v>
      </c>
      <c r="D379">
        <v>31</v>
      </c>
      <c r="E379" s="6">
        <v>44863</v>
      </c>
      <c r="F379" s="5">
        <v>55913</v>
      </c>
      <c r="G379" t="s">
        <v>24</v>
      </c>
      <c r="H379" t="s">
        <v>981</v>
      </c>
      <c r="I379" t="s">
        <v>1112</v>
      </c>
      <c r="J379" t="s">
        <v>1105</v>
      </c>
      <c r="K379">
        <v>10</v>
      </c>
      <c r="L379" t="s">
        <v>1106</v>
      </c>
      <c r="M379" s="7">
        <f ca="1">(TODAY()-All_Staffs[[#This Row],[Date Joined]])/365</f>
        <v>2.1643835616438358</v>
      </c>
      <c r="N379" s="10">
        <f ca="1">IF(All_Staffs[Tenure]&gt;=3, 3%,2%)</f>
        <v>0.02</v>
      </c>
      <c r="O379" s="5">
        <f ca="1">All_Staffs[[#This Row],[Salary]]*All_Staffs[[#This Row],[Annual Bonus]]</f>
        <v>1118.26</v>
      </c>
    </row>
    <row r="380" spans="1:15" x14ac:dyDescent="0.25">
      <c r="A380" t="s">
        <v>1023</v>
      </c>
      <c r="B380" t="s">
        <v>15</v>
      </c>
      <c r="C380" t="s">
        <v>21</v>
      </c>
      <c r="D380">
        <v>26</v>
      </c>
      <c r="E380" s="6">
        <v>43826</v>
      </c>
      <c r="F380" s="5">
        <v>55104</v>
      </c>
      <c r="G380" t="s">
        <v>24</v>
      </c>
      <c r="H380" t="s">
        <v>981</v>
      </c>
      <c r="I380" t="s">
        <v>1109</v>
      </c>
      <c r="J380" t="s">
        <v>1105</v>
      </c>
      <c r="K380">
        <v>12</v>
      </c>
      <c r="L380" t="s">
        <v>1108</v>
      </c>
      <c r="M380" s="7">
        <f ca="1">(TODAY()-All_Staffs[[#This Row],[Date Joined]])/365</f>
        <v>5.0054794520547947</v>
      </c>
      <c r="N380" s="10">
        <f ca="1">IF(All_Staffs[Tenure]&gt;=3, 3%,2%)</f>
        <v>0.03</v>
      </c>
      <c r="O380" s="5">
        <f ca="1">All_Staffs[[#This Row],[Salary]]*All_Staffs[[#This Row],[Annual Bonus]]</f>
        <v>1653.12</v>
      </c>
    </row>
    <row r="381" spans="1:15" x14ac:dyDescent="0.25">
      <c r="A381" t="s">
        <v>228</v>
      </c>
      <c r="B381" t="s">
        <v>15</v>
      </c>
      <c r="C381" t="s">
        <v>21</v>
      </c>
      <c r="D381">
        <v>29</v>
      </c>
      <c r="E381" s="6">
        <v>44835</v>
      </c>
      <c r="F381" s="5">
        <v>65432</v>
      </c>
      <c r="G381" t="s">
        <v>24</v>
      </c>
      <c r="H381" t="s">
        <v>981</v>
      </c>
      <c r="I381" t="s">
        <v>1112</v>
      </c>
      <c r="J381" t="s">
        <v>1105</v>
      </c>
      <c r="K381">
        <v>10</v>
      </c>
      <c r="L381" t="s">
        <v>1106</v>
      </c>
      <c r="M381" s="7">
        <f ca="1">(TODAY()-All_Staffs[[#This Row],[Date Joined]])/365</f>
        <v>2.2410958904109588</v>
      </c>
      <c r="N381" s="10">
        <f ca="1">IF(All_Staffs[Tenure]&gt;=3, 3%,2%)</f>
        <v>0.02</v>
      </c>
      <c r="O381" s="5">
        <f ca="1">All_Staffs[[#This Row],[Salary]]*All_Staffs[[#This Row],[Annual Bonus]]</f>
        <v>1308.6400000000001</v>
      </c>
    </row>
    <row r="382" spans="1:15" x14ac:dyDescent="0.25">
      <c r="A382" t="s">
        <v>63</v>
      </c>
      <c r="B382" t="s">
        <v>15</v>
      </c>
      <c r="C382" t="s">
        <v>21</v>
      </c>
      <c r="D382">
        <v>24</v>
      </c>
      <c r="E382" s="6">
        <v>44436</v>
      </c>
      <c r="F382" s="5">
        <v>63227</v>
      </c>
      <c r="G382" t="s">
        <v>24</v>
      </c>
      <c r="H382" t="s">
        <v>981</v>
      </c>
      <c r="I382" t="s">
        <v>1111</v>
      </c>
      <c r="J382" t="s">
        <v>1101</v>
      </c>
      <c r="K382">
        <v>8</v>
      </c>
      <c r="L382" t="s">
        <v>1103</v>
      </c>
      <c r="M382" s="7">
        <f ca="1">(TODAY()-All_Staffs[[#This Row],[Date Joined]])/365</f>
        <v>3.3342465753424659</v>
      </c>
      <c r="N382" s="10">
        <f ca="1">IF(All_Staffs[Tenure]&gt;=3, 3%,2%)</f>
        <v>0.03</v>
      </c>
      <c r="O382" s="5">
        <f ca="1">All_Staffs[[#This Row],[Salary]]*All_Staffs[[#This Row],[Annual Bonus]]</f>
        <v>1896.81</v>
      </c>
    </row>
    <row r="383" spans="1:15" x14ac:dyDescent="0.25">
      <c r="A383" t="s">
        <v>1024</v>
      </c>
      <c r="B383" t="s">
        <v>15</v>
      </c>
      <c r="C383" t="s">
        <v>21</v>
      </c>
      <c r="D383">
        <v>24</v>
      </c>
      <c r="E383" s="6">
        <v>43296</v>
      </c>
      <c r="F383" s="5">
        <v>66429</v>
      </c>
      <c r="G383" t="s">
        <v>24</v>
      </c>
      <c r="H383" t="s">
        <v>981</v>
      </c>
      <c r="I383" t="s">
        <v>1092</v>
      </c>
      <c r="J383" t="s">
        <v>1101</v>
      </c>
      <c r="K383">
        <v>7</v>
      </c>
      <c r="L383" t="s">
        <v>1102</v>
      </c>
      <c r="M383" s="7">
        <f ca="1">(TODAY()-All_Staffs[[#This Row],[Date Joined]])/365</f>
        <v>6.4575342465753423</v>
      </c>
      <c r="N383" s="10">
        <f ca="1">IF(All_Staffs[Tenure]&gt;=3, 3%,2%)</f>
        <v>0.03</v>
      </c>
      <c r="O383" s="5">
        <f ca="1">All_Staffs[[#This Row],[Salary]]*All_Staffs[[#This Row],[Annual Bonus]]</f>
        <v>1992.87</v>
      </c>
    </row>
    <row r="384" spans="1:15" x14ac:dyDescent="0.25">
      <c r="A384" t="s">
        <v>238</v>
      </c>
      <c r="B384" t="s">
        <v>15</v>
      </c>
      <c r="C384" t="s">
        <v>21</v>
      </c>
      <c r="D384">
        <v>33</v>
      </c>
      <c r="E384" s="6">
        <v>44935</v>
      </c>
      <c r="F384" s="5">
        <v>53928</v>
      </c>
      <c r="G384" t="s">
        <v>24</v>
      </c>
      <c r="H384" t="s">
        <v>981</v>
      </c>
      <c r="I384" t="s">
        <v>1113</v>
      </c>
      <c r="J384" t="s">
        <v>1093</v>
      </c>
      <c r="K384">
        <v>1</v>
      </c>
      <c r="L384" t="s">
        <v>1094</v>
      </c>
      <c r="M384" s="7">
        <f ca="1">(TODAY()-All_Staffs[[#This Row],[Date Joined]])/365</f>
        <v>1.9671232876712328</v>
      </c>
      <c r="N384" s="10">
        <f ca="1">IF(All_Staffs[Tenure]&gt;=3, 3%,2%)</f>
        <v>0.02</v>
      </c>
      <c r="O384" s="5">
        <f ca="1">All_Staffs[[#This Row],[Salary]]*All_Staffs[[#This Row],[Annual Bonus]]</f>
        <v>1078.56</v>
      </c>
    </row>
    <row r="385" spans="1:15" x14ac:dyDescent="0.25">
      <c r="A385" t="s">
        <v>90</v>
      </c>
      <c r="B385" t="s">
        <v>15</v>
      </c>
      <c r="C385" t="s">
        <v>21</v>
      </c>
      <c r="D385">
        <v>42</v>
      </c>
      <c r="E385" s="6">
        <v>44731</v>
      </c>
      <c r="F385" s="5">
        <v>65281</v>
      </c>
      <c r="G385" t="s">
        <v>24</v>
      </c>
      <c r="H385" t="s">
        <v>981</v>
      </c>
      <c r="I385" t="s">
        <v>1112</v>
      </c>
      <c r="J385" t="s">
        <v>1097</v>
      </c>
      <c r="K385">
        <v>6</v>
      </c>
      <c r="L385" t="s">
        <v>1100</v>
      </c>
      <c r="M385" s="7">
        <f ca="1">(TODAY()-All_Staffs[[#This Row],[Date Joined]])/365</f>
        <v>2.526027397260274</v>
      </c>
      <c r="N385" s="10">
        <f ca="1">IF(All_Staffs[Tenure]&gt;=3, 3%,2%)</f>
        <v>0.02</v>
      </c>
      <c r="O385" s="5">
        <f ca="1">All_Staffs[[#This Row],[Salary]]*All_Staffs[[#This Row],[Annual Bonus]]</f>
        <v>1305.6200000000001</v>
      </c>
    </row>
    <row r="386" spans="1:15" x14ac:dyDescent="0.25">
      <c r="A386" t="s">
        <v>957</v>
      </c>
      <c r="B386" t="s">
        <v>15</v>
      </c>
      <c r="C386" t="s">
        <v>56</v>
      </c>
      <c r="D386">
        <v>24</v>
      </c>
      <c r="E386" s="6">
        <v>45572</v>
      </c>
      <c r="F386" s="5">
        <v>50880</v>
      </c>
      <c r="G386" t="s">
        <v>24</v>
      </c>
      <c r="H386" t="s">
        <v>981</v>
      </c>
      <c r="I386" t="s">
        <v>1114</v>
      </c>
      <c r="J386" t="s">
        <v>1105</v>
      </c>
      <c r="K386">
        <v>10</v>
      </c>
      <c r="L386" t="s">
        <v>1106</v>
      </c>
      <c r="M386" s="7">
        <f ca="1">(TODAY()-All_Staffs[[#This Row],[Date Joined]])/365</f>
        <v>0.22191780821917809</v>
      </c>
      <c r="N386" s="10">
        <f ca="1">IF(All_Staffs[Tenure]&gt;=3, 3%,2%)</f>
        <v>0.02</v>
      </c>
      <c r="O386" s="5">
        <f ca="1">All_Staffs[[#This Row],[Salary]]*All_Staffs[[#This Row],[Annual Bonus]]</f>
        <v>1017.6</v>
      </c>
    </row>
    <row r="387" spans="1:15" x14ac:dyDescent="0.25">
      <c r="A387" t="s">
        <v>1025</v>
      </c>
      <c r="B387" t="s">
        <v>15</v>
      </c>
      <c r="C387" t="s">
        <v>56</v>
      </c>
      <c r="D387">
        <v>26</v>
      </c>
      <c r="E387" s="6">
        <v>44318</v>
      </c>
      <c r="F387" s="5">
        <v>53714</v>
      </c>
      <c r="G387" t="s">
        <v>24</v>
      </c>
      <c r="H387" t="s">
        <v>981</v>
      </c>
      <c r="I387" t="s">
        <v>1111</v>
      </c>
      <c r="J387" t="s">
        <v>1097</v>
      </c>
      <c r="K387">
        <v>5</v>
      </c>
      <c r="L387" t="s">
        <v>1099</v>
      </c>
      <c r="M387" s="7">
        <f ca="1">(TODAY()-All_Staffs[[#This Row],[Date Joined]])/365</f>
        <v>3.6575342465753424</v>
      </c>
      <c r="N387" s="10">
        <f ca="1">IF(All_Staffs[Tenure]&gt;=3, 3%,2%)</f>
        <v>0.03</v>
      </c>
      <c r="O387" s="5">
        <f ca="1">All_Staffs[[#This Row],[Salary]]*All_Staffs[[#This Row],[Annual Bonus]]</f>
        <v>1611.4199999999998</v>
      </c>
    </row>
    <row r="388" spans="1:15" x14ac:dyDescent="0.25">
      <c r="A388" t="s">
        <v>1026</v>
      </c>
      <c r="B388" t="s">
        <v>15</v>
      </c>
      <c r="C388" t="s">
        <v>56</v>
      </c>
      <c r="D388">
        <v>32</v>
      </c>
      <c r="E388" s="6">
        <v>43970</v>
      </c>
      <c r="F388" s="5">
        <v>53361</v>
      </c>
      <c r="G388" t="s">
        <v>24</v>
      </c>
      <c r="H388" t="s">
        <v>981</v>
      </c>
      <c r="I388" t="s">
        <v>1110</v>
      </c>
      <c r="J388" t="s">
        <v>1097</v>
      </c>
      <c r="K388">
        <v>5</v>
      </c>
      <c r="L388" t="s">
        <v>1099</v>
      </c>
      <c r="M388" s="7">
        <f ca="1">(TODAY()-All_Staffs[[#This Row],[Date Joined]])/365</f>
        <v>4.6109589041095891</v>
      </c>
      <c r="N388" s="10">
        <f ca="1">IF(All_Staffs[Tenure]&gt;=3, 3%,2%)</f>
        <v>0.03</v>
      </c>
      <c r="O388" s="5">
        <f ca="1">All_Staffs[[#This Row],[Salary]]*All_Staffs[[#This Row],[Annual Bonus]]</f>
        <v>1600.83</v>
      </c>
    </row>
    <row r="389" spans="1:15" x14ac:dyDescent="0.25">
      <c r="A389" t="s">
        <v>238</v>
      </c>
      <c r="B389" t="s">
        <v>15</v>
      </c>
      <c r="C389" t="s">
        <v>56</v>
      </c>
      <c r="D389">
        <v>25</v>
      </c>
      <c r="E389" s="6">
        <v>45506</v>
      </c>
      <c r="F389" s="5">
        <v>56053</v>
      </c>
      <c r="G389" t="s">
        <v>24</v>
      </c>
      <c r="H389" t="s">
        <v>981</v>
      </c>
      <c r="I389" t="s">
        <v>1114</v>
      </c>
      <c r="J389" t="s">
        <v>1101</v>
      </c>
      <c r="K389">
        <v>8</v>
      </c>
      <c r="L389" t="s">
        <v>1103</v>
      </c>
      <c r="M389" s="7">
        <f ca="1">(TODAY()-All_Staffs[[#This Row],[Date Joined]])/365</f>
        <v>0.40273972602739727</v>
      </c>
      <c r="N389" s="10">
        <f ca="1">IF(All_Staffs[Tenure]&gt;=3, 3%,2%)</f>
        <v>0.02</v>
      </c>
      <c r="O389" s="5">
        <f ca="1">All_Staffs[[#This Row],[Salary]]*All_Staffs[[#This Row],[Annual Bonus]]</f>
        <v>1121.06</v>
      </c>
    </row>
    <row r="390" spans="1:15" x14ac:dyDescent="0.25">
      <c r="A390" t="s">
        <v>272</v>
      </c>
      <c r="B390" t="s">
        <v>15</v>
      </c>
      <c r="C390" t="s">
        <v>56</v>
      </c>
      <c r="D390">
        <v>35</v>
      </c>
      <c r="E390" s="6">
        <v>43550</v>
      </c>
      <c r="F390" s="5">
        <v>59550</v>
      </c>
      <c r="G390" t="s">
        <v>24</v>
      </c>
      <c r="H390" t="s">
        <v>981</v>
      </c>
      <c r="I390" t="s">
        <v>1109</v>
      </c>
      <c r="J390" t="s">
        <v>1093</v>
      </c>
      <c r="K390">
        <v>3</v>
      </c>
      <c r="L390" t="s">
        <v>1096</v>
      </c>
      <c r="M390" s="7">
        <f ca="1">(TODAY()-All_Staffs[[#This Row],[Date Joined]])/365</f>
        <v>5.7616438356164386</v>
      </c>
      <c r="N390" s="10">
        <f ca="1">IF(All_Staffs[Tenure]&gt;=3, 3%,2%)</f>
        <v>0.03</v>
      </c>
      <c r="O390" s="5">
        <f ca="1">All_Staffs[[#This Row],[Salary]]*All_Staffs[[#This Row],[Annual Bonus]]</f>
        <v>1786.5</v>
      </c>
    </row>
    <row r="391" spans="1:15" x14ac:dyDescent="0.25">
      <c r="A391" t="s">
        <v>241</v>
      </c>
      <c r="B391" t="s">
        <v>15</v>
      </c>
      <c r="C391" t="s">
        <v>56</v>
      </c>
      <c r="D391">
        <v>37</v>
      </c>
      <c r="E391" s="6">
        <v>44618</v>
      </c>
      <c r="F391" s="5">
        <v>67661</v>
      </c>
      <c r="G391" t="s">
        <v>24</v>
      </c>
      <c r="H391" t="s">
        <v>981</v>
      </c>
      <c r="I391" t="s">
        <v>1112</v>
      </c>
      <c r="J391" t="s">
        <v>1093</v>
      </c>
      <c r="K391">
        <v>2</v>
      </c>
      <c r="L391" t="s">
        <v>1095</v>
      </c>
      <c r="M391" s="7">
        <f ca="1">(TODAY()-All_Staffs[[#This Row],[Date Joined]])/365</f>
        <v>2.8356164383561642</v>
      </c>
      <c r="N391" s="10">
        <f ca="1">IF(All_Staffs[Tenure]&gt;=3, 3%,2%)</f>
        <v>0.02</v>
      </c>
      <c r="O391" s="5">
        <f ca="1">All_Staffs[[#This Row],[Salary]]*All_Staffs[[#This Row],[Annual Bonus]]</f>
        <v>1353.22</v>
      </c>
    </row>
    <row r="392" spans="1:15" x14ac:dyDescent="0.25">
      <c r="A392" t="s">
        <v>305</v>
      </c>
      <c r="B392" t="s">
        <v>15</v>
      </c>
      <c r="C392" t="s">
        <v>9</v>
      </c>
      <c r="D392">
        <v>38</v>
      </c>
      <c r="E392" s="6">
        <v>44982</v>
      </c>
      <c r="F392" s="5">
        <v>67100</v>
      </c>
      <c r="G392" t="s">
        <v>24</v>
      </c>
      <c r="H392" t="s">
        <v>981</v>
      </c>
      <c r="I392" t="s">
        <v>1113</v>
      </c>
      <c r="J392" t="s">
        <v>1093</v>
      </c>
      <c r="K392">
        <v>2</v>
      </c>
      <c r="L392" t="s">
        <v>1095</v>
      </c>
      <c r="M392" s="7">
        <f ca="1">(TODAY()-All_Staffs[[#This Row],[Date Joined]])/365</f>
        <v>1.8383561643835618</v>
      </c>
      <c r="N392" s="10">
        <f ca="1">IF(All_Staffs[Tenure]&gt;=3, 3%,2%)</f>
        <v>0.02</v>
      </c>
      <c r="O392" s="5">
        <f ca="1">All_Staffs[[#This Row],[Salary]]*All_Staffs[[#This Row],[Annual Bonus]]</f>
        <v>1342</v>
      </c>
    </row>
    <row r="393" spans="1:15" x14ac:dyDescent="0.25">
      <c r="A393" t="s">
        <v>923</v>
      </c>
      <c r="B393" t="s">
        <v>15</v>
      </c>
      <c r="C393" t="s">
        <v>9</v>
      </c>
      <c r="D393">
        <v>25</v>
      </c>
      <c r="E393" s="6">
        <v>44408</v>
      </c>
      <c r="F393" s="5">
        <v>58407</v>
      </c>
      <c r="G393" t="s">
        <v>24</v>
      </c>
      <c r="H393" t="s">
        <v>981</v>
      </c>
      <c r="I393" t="s">
        <v>1111</v>
      </c>
      <c r="J393" t="s">
        <v>1101</v>
      </c>
      <c r="K393">
        <v>7</v>
      </c>
      <c r="L393" t="s">
        <v>1102</v>
      </c>
      <c r="M393" s="7">
        <f ca="1">(TODAY()-All_Staffs[[#This Row],[Date Joined]])/365</f>
        <v>3.4109589041095889</v>
      </c>
      <c r="N393" s="10">
        <f ca="1">IF(All_Staffs[Tenure]&gt;=3, 3%,2%)</f>
        <v>0.03</v>
      </c>
      <c r="O393" s="5">
        <f ca="1">All_Staffs[[#This Row],[Salary]]*All_Staffs[[#This Row],[Annual Bonus]]</f>
        <v>1752.21</v>
      </c>
    </row>
    <row r="394" spans="1:15" x14ac:dyDescent="0.25">
      <c r="A394" t="s">
        <v>767</v>
      </c>
      <c r="B394" t="s">
        <v>15</v>
      </c>
      <c r="C394" t="s">
        <v>9</v>
      </c>
      <c r="D394">
        <v>35</v>
      </c>
      <c r="E394" s="6">
        <v>45328</v>
      </c>
      <c r="F394" s="5">
        <v>60695</v>
      </c>
      <c r="G394" t="s">
        <v>24</v>
      </c>
      <c r="H394" t="s">
        <v>981</v>
      </c>
      <c r="I394" t="s">
        <v>1114</v>
      </c>
      <c r="J394" t="s">
        <v>1093</v>
      </c>
      <c r="K394">
        <v>2</v>
      </c>
      <c r="L394" t="s">
        <v>1095</v>
      </c>
      <c r="M394" s="7">
        <f ca="1">(TODAY()-All_Staffs[[#This Row],[Date Joined]])/365</f>
        <v>0.8904109589041096</v>
      </c>
      <c r="N394" s="10">
        <f ca="1">IF(All_Staffs[Tenure]&gt;=3, 3%,2%)</f>
        <v>0.02</v>
      </c>
      <c r="O394" s="5">
        <f ca="1">All_Staffs[[#This Row],[Salary]]*All_Staffs[[#This Row],[Annual Bonus]]</f>
        <v>1213.9000000000001</v>
      </c>
    </row>
    <row r="395" spans="1:15" x14ac:dyDescent="0.25">
      <c r="A395" t="s">
        <v>230</v>
      </c>
      <c r="B395" t="s">
        <v>15</v>
      </c>
      <c r="C395" t="s">
        <v>9</v>
      </c>
      <c r="D395">
        <v>45</v>
      </c>
      <c r="E395" s="6">
        <v>45194</v>
      </c>
      <c r="F395" s="5">
        <v>64204</v>
      </c>
      <c r="G395" t="s">
        <v>24</v>
      </c>
      <c r="H395" t="s">
        <v>981</v>
      </c>
      <c r="I395" t="s">
        <v>1113</v>
      </c>
      <c r="J395" t="s">
        <v>1101</v>
      </c>
      <c r="K395">
        <v>9</v>
      </c>
      <c r="L395" t="s">
        <v>1104</v>
      </c>
      <c r="M395" s="7">
        <f ca="1">(TODAY()-All_Staffs[[#This Row],[Date Joined]])/365</f>
        <v>1.2575342465753425</v>
      </c>
      <c r="N395" s="10">
        <f ca="1">IF(All_Staffs[Tenure]&gt;=3, 3%,2%)</f>
        <v>0.02</v>
      </c>
      <c r="O395" s="5">
        <f ca="1">All_Staffs[[#This Row],[Salary]]*All_Staffs[[#This Row],[Annual Bonus]]</f>
        <v>1284.08</v>
      </c>
    </row>
    <row r="396" spans="1:15" x14ac:dyDescent="0.25">
      <c r="A396" t="s">
        <v>303</v>
      </c>
      <c r="B396" t="s">
        <v>15</v>
      </c>
      <c r="C396" t="s">
        <v>9</v>
      </c>
      <c r="D396">
        <v>43</v>
      </c>
      <c r="E396" s="6">
        <v>43462</v>
      </c>
      <c r="F396" s="5">
        <v>54740</v>
      </c>
      <c r="G396" t="s">
        <v>24</v>
      </c>
      <c r="H396" t="s">
        <v>981</v>
      </c>
      <c r="I396" t="s">
        <v>1092</v>
      </c>
      <c r="J396" t="s">
        <v>1105</v>
      </c>
      <c r="K396">
        <v>12</v>
      </c>
      <c r="L396" t="s">
        <v>1108</v>
      </c>
      <c r="M396" s="7">
        <f ca="1">(TODAY()-All_Staffs[[#This Row],[Date Joined]])/365</f>
        <v>6.0027397260273974</v>
      </c>
      <c r="N396" s="10">
        <f ca="1">IF(All_Staffs[Tenure]&gt;=3, 3%,2%)</f>
        <v>0.03</v>
      </c>
      <c r="O396" s="5">
        <f ca="1">All_Staffs[[#This Row],[Salary]]*All_Staffs[[#This Row],[Annual Bonus]]</f>
        <v>1642.2</v>
      </c>
    </row>
    <row r="397" spans="1:15" x14ac:dyDescent="0.25">
      <c r="A397" t="s">
        <v>749</v>
      </c>
      <c r="B397" t="s">
        <v>15</v>
      </c>
      <c r="C397" t="s">
        <v>9</v>
      </c>
      <c r="D397">
        <v>28</v>
      </c>
      <c r="E397" s="6">
        <v>44751</v>
      </c>
      <c r="F397" s="5">
        <v>57076</v>
      </c>
      <c r="G397" t="s">
        <v>24</v>
      </c>
      <c r="H397" t="s">
        <v>981</v>
      </c>
      <c r="I397" t="s">
        <v>1112</v>
      </c>
      <c r="J397" t="s">
        <v>1101</v>
      </c>
      <c r="K397">
        <v>7</v>
      </c>
      <c r="L397" t="s">
        <v>1102</v>
      </c>
      <c r="M397" s="7">
        <f ca="1">(TODAY()-All_Staffs[[#This Row],[Date Joined]])/365</f>
        <v>2.4712328767123286</v>
      </c>
      <c r="N397" s="10">
        <f ca="1">IF(All_Staffs[Tenure]&gt;=3, 3%,2%)</f>
        <v>0.02</v>
      </c>
      <c r="O397" s="5">
        <f ca="1">All_Staffs[[#This Row],[Salary]]*All_Staffs[[#This Row],[Annual Bonus]]</f>
        <v>1141.52</v>
      </c>
    </row>
    <row r="398" spans="1:15" x14ac:dyDescent="0.25">
      <c r="A398" t="s">
        <v>268</v>
      </c>
      <c r="B398" t="s">
        <v>15</v>
      </c>
      <c r="C398" t="s">
        <v>9</v>
      </c>
      <c r="D398">
        <v>37</v>
      </c>
      <c r="E398" s="6">
        <v>43790</v>
      </c>
      <c r="F398" s="5">
        <v>57512</v>
      </c>
      <c r="G398" t="s">
        <v>24</v>
      </c>
      <c r="H398" t="s">
        <v>981</v>
      </c>
      <c r="I398" t="s">
        <v>1109</v>
      </c>
      <c r="J398" t="s">
        <v>1105</v>
      </c>
      <c r="K398">
        <v>11</v>
      </c>
      <c r="L398" t="s">
        <v>1107</v>
      </c>
      <c r="M398" s="7">
        <f ca="1">(TODAY()-All_Staffs[[#This Row],[Date Joined]])/365</f>
        <v>5.1041095890410961</v>
      </c>
      <c r="N398" s="10">
        <f ca="1">IF(All_Staffs[Tenure]&gt;=3, 3%,2%)</f>
        <v>0.03</v>
      </c>
      <c r="O398" s="5">
        <f ca="1">All_Staffs[[#This Row],[Salary]]*All_Staffs[[#This Row],[Annual Bonus]]</f>
        <v>1725.36</v>
      </c>
    </row>
    <row r="399" spans="1:15" x14ac:dyDescent="0.25">
      <c r="A399" t="s">
        <v>259</v>
      </c>
      <c r="B399" t="s">
        <v>15</v>
      </c>
      <c r="C399" t="s">
        <v>19</v>
      </c>
      <c r="D399">
        <v>31</v>
      </c>
      <c r="E399" s="6">
        <v>44876</v>
      </c>
      <c r="F399" s="5">
        <v>51883</v>
      </c>
      <c r="G399" t="s">
        <v>24</v>
      </c>
      <c r="H399" t="s">
        <v>981</v>
      </c>
      <c r="I399" t="s">
        <v>1112</v>
      </c>
      <c r="J399" t="s">
        <v>1105</v>
      </c>
      <c r="K399">
        <v>11</v>
      </c>
      <c r="L399" t="s">
        <v>1107</v>
      </c>
      <c r="M399" s="7">
        <f ca="1">(TODAY()-All_Staffs[[#This Row],[Date Joined]])/365</f>
        <v>2.128767123287671</v>
      </c>
      <c r="N399" s="10">
        <f ca="1">IF(All_Staffs[Tenure]&gt;=3, 3%,2%)</f>
        <v>0.02</v>
      </c>
      <c r="O399" s="5">
        <f ca="1">All_Staffs[[#This Row],[Salary]]*All_Staffs[[#This Row],[Annual Bonus]]</f>
        <v>1037.6600000000001</v>
      </c>
    </row>
    <row r="400" spans="1:15" x14ac:dyDescent="0.25">
      <c r="A400" t="s">
        <v>763</v>
      </c>
      <c r="B400" t="s">
        <v>15</v>
      </c>
      <c r="C400" t="s">
        <v>19</v>
      </c>
      <c r="D400">
        <v>29</v>
      </c>
      <c r="E400" s="6">
        <v>44162</v>
      </c>
      <c r="F400" s="5">
        <v>54449</v>
      </c>
      <c r="G400" t="s">
        <v>24</v>
      </c>
      <c r="H400" t="s">
        <v>981</v>
      </c>
      <c r="I400" t="s">
        <v>1110</v>
      </c>
      <c r="J400" t="s">
        <v>1105</v>
      </c>
      <c r="K400">
        <v>11</v>
      </c>
      <c r="L400" t="s">
        <v>1107</v>
      </c>
      <c r="M400" s="7">
        <f ca="1">(TODAY()-All_Staffs[[#This Row],[Date Joined]])/365</f>
        <v>4.0849315068493155</v>
      </c>
      <c r="N400" s="10">
        <f ca="1">IF(All_Staffs[Tenure]&gt;=3, 3%,2%)</f>
        <v>0.03</v>
      </c>
      <c r="O400" s="5">
        <f ca="1">All_Staffs[[#This Row],[Salary]]*All_Staffs[[#This Row],[Annual Bonus]]</f>
        <v>1633.47</v>
      </c>
    </row>
    <row r="401" spans="1:15" x14ac:dyDescent="0.25">
      <c r="A401" t="s">
        <v>1027</v>
      </c>
      <c r="B401" t="s">
        <v>15</v>
      </c>
      <c r="C401" t="s">
        <v>19</v>
      </c>
      <c r="D401">
        <v>32</v>
      </c>
      <c r="E401" s="6">
        <v>45451</v>
      </c>
      <c r="F401" s="5">
        <v>60496</v>
      </c>
      <c r="G401" t="s">
        <v>24</v>
      </c>
      <c r="H401" t="s">
        <v>981</v>
      </c>
      <c r="I401" t="s">
        <v>1114</v>
      </c>
      <c r="J401" t="s">
        <v>1097</v>
      </c>
      <c r="K401">
        <v>6</v>
      </c>
      <c r="L401" t="s">
        <v>1100</v>
      </c>
      <c r="M401" s="7">
        <f ca="1">(TODAY()-All_Staffs[[#This Row],[Date Joined]])/365</f>
        <v>0.55342465753424652</v>
      </c>
      <c r="N401" s="10">
        <f ca="1">IF(All_Staffs[Tenure]&gt;=3, 3%,2%)</f>
        <v>0.02</v>
      </c>
      <c r="O401" s="5">
        <f ca="1">All_Staffs[[#This Row],[Salary]]*All_Staffs[[#This Row],[Annual Bonus]]</f>
        <v>1209.92</v>
      </c>
    </row>
    <row r="402" spans="1:15" x14ac:dyDescent="0.25">
      <c r="A402" t="s">
        <v>267</v>
      </c>
      <c r="B402" t="s">
        <v>15</v>
      </c>
      <c r="C402" t="s">
        <v>19</v>
      </c>
      <c r="D402">
        <v>35</v>
      </c>
      <c r="E402" s="6">
        <v>45486</v>
      </c>
      <c r="F402" s="5">
        <v>57617</v>
      </c>
      <c r="G402" t="s">
        <v>24</v>
      </c>
      <c r="H402" t="s">
        <v>981</v>
      </c>
      <c r="I402" t="s">
        <v>1114</v>
      </c>
      <c r="J402" t="s">
        <v>1101</v>
      </c>
      <c r="K402">
        <v>7</v>
      </c>
      <c r="L402" t="s">
        <v>1102</v>
      </c>
      <c r="M402" s="7">
        <f ca="1">(TODAY()-All_Staffs[[#This Row],[Date Joined]])/365</f>
        <v>0.45753424657534247</v>
      </c>
      <c r="N402" s="10">
        <f ca="1">IF(All_Staffs[Tenure]&gt;=3, 3%,2%)</f>
        <v>0.02</v>
      </c>
      <c r="O402" s="5">
        <f ca="1">All_Staffs[[#This Row],[Salary]]*All_Staffs[[#This Row],[Annual Bonus]]</f>
        <v>1152.3399999999999</v>
      </c>
    </row>
    <row r="403" spans="1:15" x14ac:dyDescent="0.25">
      <c r="A403" t="s">
        <v>261</v>
      </c>
      <c r="B403" t="s">
        <v>15</v>
      </c>
      <c r="C403" t="s">
        <v>19</v>
      </c>
      <c r="D403">
        <v>30</v>
      </c>
      <c r="E403" s="6">
        <v>45162</v>
      </c>
      <c r="F403" s="5">
        <v>65399</v>
      </c>
      <c r="G403" t="s">
        <v>24</v>
      </c>
      <c r="H403" t="s">
        <v>981</v>
      </c>
      <c r="I403" t="s">
        <v>1113</v>
      </c>
      <c r="J403" t="s">
        <v>1101</v>
      </c>
      <c r="K403">
        <v>8</v>
      </c>
      <c r="L403" t="s">
        <v>1103</v>
      </c>
      <c r="M403" s="7">
        <f ca="1">(TODAY()-All_Staffs[[#This Row],[Date Joined]])/365</f>
        <v>1.3452054794520547</v>
      </c>
      <c r="N403" s="10">
        <f ca="1">IF(All_Staffs[Tenure]&gt;=3, 3%,2%)</f>
        <v>0.02</v>
      </c>
      <c r="O403" s="5">
        <f ca="1">All_Staffs[[#This Row],[Salary]]*All_Staffs[[#This Row],[Annual Bonus]]</f>
        <v>1307.98</v>
      </c>
    </row>
    <row r="404" spans="1:15" x14ac:dyDescent="0.25">
      <c r="A404" t="s">
        <v>1028</v>
      </c>
      <c r="B404" t="s">
        <v>15</v>
      </c>
      <c r="C404" t="s">
        <v>979</v>
      </c>
      <c r="D404">
        <v>32</v>
      </c>
      <c r="E404" s="6">
        <v>45300</v>
      </c>
      <c r="F404" s="5">
        <v>60110</v>
      </c>
      <c r="G404" t="s">
        <v>24</v>
      </c>
      <c r="H404" t="s">
        <v>981</v>
      </c>
      <c r="I404" t="s">
        <v>1114</v>
      </c>
      <c r="J404" t="s">
        <v>1093</v>
      </c>
      <c r="K404">
        <v>1</v>
      </c>
      <c r="L404" t="s">
        <v>1094</v>
      </c>
      <c r="M404" s="7">
        <f ca="1">(TODAY()-All_Staffs[[#This Row],[Date Joined]])/365</f>
        <v>0.9671232876712329</v>
      </c>
      <c r="N404" s="10">
        <f ca="1">IF(All_Staffs[Tenure]&gt;=3, 3%,2%)</f>
        <v>0.02</v>
      </c>
      <c r="O404" s="5">
        <f ca="1">All_Staffs[[#This Row],[Salary]]*All_Staffs[[#This Row],[Annual Bonus]]</f>
        <v>1202.2</v>
      </c>
    </row>
    <row r="405" spans="1:15" x14ac:dyDescent="0.25">
      <c r="A405" t="s">
        <v>87</v>
      </c>
      <c r="B405" t="s">
        <v>15</v>
      </c>
      <c r="C405" t="s">
        <v>979</v>
      </c>
      <c r="D405">
        <v>29</v>
      </c>
      <c r="E405" s="6">
        <v>44180</v>
      </c>
      <c r="F405" s="5">
        <v>65866</v>
      </c>
      <c r="G405" t="s">
        <v>24</v>
      </c>
      <c r="H405" t="s">
        <v>981</v>
      </c>
      <c r="I405" t="s">
        <v>1110</v>
      </c>
      <c r="J405" t="s">
        <v>1105</v>
      </c>
      <c r="K405">
        <v>12</v>
      </c>
      <c r="L405" t="s">
        <v>1108</v>
      </c>
      <c r="M405" s="7">
        <f ca="1">(TODAY()-All_Staffs[[#This Row],[Date Joined]])/365</f>
        <v>4.0356164383561648</v>
      </c>
      <c r="N405" s="10">
        <f ca="1">IF(All_Staffs[Tenure]&gt;=3, 3%,2%)</f>
        <v>0.03</v>
      </c>
      <c r="O405" s="5">
        <f ca="1">All_Staffs[[#This Row],[Salary]]*All_Staffs[[#This Row],[Annual Bonus]]</f>
        <v>1975.98</v>
      </c>
    </row>
    <row r="406" spans="1:15" x14ac:dyDescent="0.25">
      <c r="A406" t="s">
        <v>280</v>
      </c>
      <c r="B406" t="s">
        <v>15</v>
      </c>
      <c r="C406" t="s">
        <v>979</v>
      </c>
      <c r="D406">
        <v>28</v>
      </c>
      <c r="E406" s="6">
        <v>44347</v>
      </c>
      <c r="F406" s="5">
        <v>65123</v>
      </c>
      <c r="G406" t="s">
        <v>24</v>
      </c>
      <c r="H406" t="s">
        <v>981</v>
      </c>
      <c r="I406" t="s">
        <v>1111</v>
      </c>
      <c r="J406" t="s">
        <v>1097</v>
      </c>
      <c r="K406">
        <v>5</v>
      </c>
      <c r="L406" t="s">
        <v>1099</v>
      </c>
      <c r="M406" s="7">
        <f ca="1">(TODAY()-All_Staffs[[#This Row],[Date Joined]])/365</f>
        <v>3.5780821917808221</v>
      </c>
      <c r="N406" s="10">
        <f ca="1">IF(All_Staffs[Tenure]&gt;=3, 3%,2%)</f>
        <v>0.03</v>
      </c>
      <c r="O406" s="5">
        <f ca="1">All_Staffs[[#This Row],[Salary]]*All_Staffs[[#This Row],[Annual Bonus]]</f>
        <v>1953.6899999999998</v>
      </c>
    </row>
    <row r="407" spans="1:15" x14ac:dyDescent="0.25">
      <c r="A407" t="s">
        <v>23</v>
      </c>
      <c r="B407" t="s">
        <v>15</v>
      </c>
      <c r="C407" t="s">
        <v>979</v>
      </c>
      <c r="D407">
        <v>37</v>
      </c>
      <c r="E407" s="6">
        <v>44338</v>
      </c>
      <c r="F407" s="5">
        <v>63985</v>
      </c>
      <c r="G407" t="s">
        <v>24</v>
      </c>
      <c r="H407" t="s">
        <v>981</v>
      </c>
      <c r="I407" t="s">
        <v>1111</v>
      </c>
      <c r="J407" t="s">
        <v>1097</v>
      </c>
      <c r="K407">
        <v>5</v>
      </c>
      <c r="L407" t="s">
        <v>1099</v>
      </c>
      <c r="M407" s="7">
        <f ca="1">(TODAY()-All_Staffs[[#This Row],[Date Joined]])/365</f>
        <v>3.6027397260273974</v>
      </c>
      <c r="N407" s="10">
        <f ca="1">IF(All_Staffs[Tenure]&gt;=3, 3%,2%)</f>
        <v>0.03</v>
      </c>
      <c r="O407" s="5">
        <f ca="1">All_Staffs[[#This Row],[Salary]]*All_Staffs[[#This Row],[Annual Bonus]]</f>
        <v>1919.55</v>
      </c>
    </row>
    <row r="408" spans="1:15" x14ac:dyDescent="0.25">
      <c r="A408" t="s">
        <v>927</v>
      </c>
      <c r="B408" t="s">
        <v>15</v>
      </c>
      <c r="C408" t="s">
        <v>979</v>
      </c>
      <c r="D408">
        <v>38</v>
      </c>
      <c r="E408" s="6">
        <v>44763</v>
      </c>
      <c r="F408" s="5">
        <v>66315</v>
      </c>
      <c r="G408" t="s">
        <v>24</v>
      </c>
      <c r="H408" t="s">
        <v>981</v>
      </c>
      <c r="I408" t="s">
        <v>1112</v>
      </c>
      <c r="J408" t="s">
        <v>1101</v>
      </c>
      <c r="K408">
        <v>7</v>
      </c>
      <c r="L408" t="s">
        <v>1102</v>
      </c>
      <c r="M408" s="7">
        <f ca="1">(TODAY()-All_Staffs[[#This Row],[Date Joined]])/365</f>
        <v>2.4383561643835616</v>
      </c>
      <c r="N408" s="10">
        <f ca="1">IF(All_Staffs[Tenure]&gt;=3, 3%,2%)</f>
        <v>0.02</v>
      </c>
      <c r="O408" s="5">
        <f ca="1">All_Staffs[[#This Row],[Salary]]*All_Staffs[[#This Row],[Annual Bonus]]</f>
        <v>1326.3</v>
      </c>
    </row>
    <row r="409" spans="1:15" x14ac:dyDescent="0.25">
      <c r="A409" t="s">
        <v>925</v>
      </c>
      <c r="B409" t="s">
        <v>15</v>
      </c>
      <c r="C409" t="s">
        <v>979</v>
      </c>
      <c r="D409">
        <v>28</v>
      </c>
      <c r="E409" s="6">
        <v>44567</v>
      </c>
      <c r="F409" s="5">
        <v>63555</v>
      </c>
      <c r="G409" t="s">
        <v>24</v>
      </c>
      <c r="H409" t="s">
        <v>981</v>
      </c>
      <c r="I409" t="s">
        <v>1112</v>
      </c>
      <c r="J409" t="s">
        <v>1093</v>
      </c>
      <c r="K409">
        <v>1</v>
      </c>
      <c r="L409" t="s">
        <v>1094</v>
      </c>
      <c r="M409" s="7">
        <f ca="1">(TODAY()-All_Staffs[[#This Row],[Date Joined]])/365</f>
        <v>2.9753424657534246</v>
      </c>
      <c r="N409" s="10">
        <f ca="1">IF(All_Staffs[Tenure]&gt;=3, 3%,2%)</f>
        <v>0.02</v>
      </c>
      <c r="O409" s="5">
        <f ca="1">All_Staffs[[#This Row],[Salary]]*All_Staffs[[#This Row],[Annual Bonus]]</f>
        <v>1271.1000000000001</v>
      </c>
    </row>
    <row r="410" spans="1:15" x14ac:dyDescent="0.25">
      <c r="A410" t="s">
        <v>408</v>
      </c>
      <c r="B410" t="s">
        <v>15</v>
      </c>
      <c r="C410" t="s">
        <v>21</v>
      </c>
      <c r="D410">
        <v>29</v>
      </c>
      <c r="E410" s="6">
        <v>45284</v>
      </c>
      <c r="F410" s="5">
        <v>62064</v>
      </c>
      <c r="G410" t="s">
        <v>24</v>
      </c>
      <c r="H410" t="s">
        <v>995</v>
      </c>
      <c r="I410" t="s">
        <v>1113</v>
      </c>
      <c r="J410" t="s">
        <v>1105</v>
      </c>
      <c r="K410">
        <v>12</v>
      </c>
      <c r="L410" t="s">
        <v>1108</v>
      </c>
      <c r="M410" s="7">
        <f ca="1">(TODAY()-All_Staffs[[#This Row],[Date Joined]])/365</f>
        <v>1.010958904109589</v>
      </c>
      <c r="N410" s="10">
        <f ca="1">IF(All_Staffs[Tenure]&gt;=3, 3%,2%)</f>
        <v>0.02</v>
      </c>
      <c r="O410" s="5">
        <f ca="1">All_Staffs[[#This Row],[Salary]]*All_Staffs[[#This Row],[Annual Bonus]]</f>
        <v>1241.28</v>
      </c>
    </row>
    <row r="411" spans="1:15" x14ac:dyDescent="0.25">
      <c r="A411" t="s">
        <v>382</v>
      </c>
      <c r="B411" t="s">
        <v>15</v>
      </c>
      <c r="C411" t="s">
        <v>21</v>
      </c>
      <c r="D411">
        <v>25</v>
      </c>
      <c r="E411" s="6">
        <v>43360</v>
      </c>
      <c r="F411" s="5">
        <v>67864</v>
      </c>
      <c r="G411" t="s">
        <v>24</v>
      </c>
      <c r="H411" t="s">
        <v>995</v>
      </c>
      <c r="I411" t="s">
        <v>1092</v>
      </c>
      <c r="J411" t="s">
        <v>1101</v>
      </c>
      <c r="K411">
        <v>9</v>
      </c>
      <c r="L411" t="s">
        <v>1104</v>
      </c>
      <c r="M411" s="7">
        <f ca="1">(TODAY()-All_Staffs[[#This Row],[Date Joined]])/365</f>
        <v>6.2821917808219174</v>
      </c>
      <c r="N411" s="10">
        <f ca="1">IF(All_Staffs[Tenure]&gt;=3, 3%,2%)</f>
        <v>0.03</v>
      </c>
      <c r="O411" s="5">
        <f ca="1">All_Staffs[[#This Row],[Salary]]*All_Staffs[[#This Row],[Annual Bonus]]</f>
        <v>2035.9199999999998</v>
      </c>
    </row>
    <row r="412" spans="1:15" x14ac:dyDescent="0.25">
      <c r="A412" t="s">
        <v>811</v>
      </c>
      <c r="B412" t="s">
        <v>15</v>
      </c>
      <c r="C412" t="s">
        <v>21</v>
      </c>
      <c r="D412">
        <v>32</v>
      </c>
      <c r="E412" s="6">
        <v>43738</v>
      </c>
      <c r="F412" s="5">
        <v>63807</v>
      </c>
      <c r="G412" t="s">
        <v>24</v>
      </c>
      <c r="H412" t="s">
        <v>995</v>
      </c>
      <c r="I412" t="s">
        <v>1109</v>
      </c>
      <c r="J412" t="s">
        <v>1101</v>
      </c>
      <c r="K412">
        <v>9</v>
      </c>
      <c r="L412" t="s">
        <v>1104</v>
      </c>
      <c r="M412" s="7">
        <f ca="1">(TODAY()-All_Staffs[[#This Row],[Date Joined]])/365</f>
        <v>5.2465753424657535</v>
      </c>
      <c r="N412" s="10">
        <f ca="1">IF(All_Staffs[Tenure]&gt;=3, 3%,2%)</f>
        <v>0.03</v>
      </c>
      <c r="O412" s="5">
        <f ca="1">All_Staffs[[#This Row],[Salary]]*All_Staffs[[#This Row],[Annual Bonus]]</f>
        <v>1914.21</v>
      </c>
    </row>
    <row r="413" spans="1:15" x14ac:dyDescent="0.25">
      <c r="A413" t="s">
        <v>728</v>
      </c>
      <c r="B413" t="s">
        <v>15</v>
      </c>
      <c r="C413" t="s">
        <v>21</v>
      </c>
      <c r="D413">
        <v>42</v>
      </c>
      <c r="E413" s="6">
        <v>43652</v>
      </c>
      <c r="F413" s="5">
        <v>50599</v>
      </c>
      <c r="G413" t="s">
        <v>24</v>
      </c>
      <c r="H413" t="s">
        <v>995</v>
      </c>
      <c r="I413" t="s">
        <v>1109</v>
      </c>
      <c r="J413" t="s">
        <v>1101</v>
      </c>
      <c r="K413">
        <v>7</v>
      </c>
      <c r="L413" t="s">
        <v>1102</v>
      </c>
      <c r="M413" s="7">
        <f ca="1">(TODAY()-All_Staffs[[#This Row],[Date Joined]])/365</f>
        <v>5.4821917808219176</v>
      </c>
      <c r="N413" s="10">
        <f ca="1">IF(All_Staffs[Tenure]&gt;=3, 3%,2%)</f>
        <v>0.03</v>
      </c>
      <c r="O413" s="5">
        <f ca="1">All_Staffs[[#This Row],[Salary]]*All_Staffs[[#This Row],[Annual Bonus]]</f>
        <v>1517.97</v>
      </c>
    </row>
    <row r="414" spans="1:15" x14ac:dyDescent="0.25">
      <c r="A414" t="s">
        <v>154</v>
      </c>
      <c r="B414" t="s">
        <v>15</v>
      </c>
      <c r="C414" t="s">
        <v>21</v>
      </c>
      <c r="D414">
        <v>24</v>
      </c>
      <c r="E414" s="6">
        <v>44375</v>
      </c>
      <c r="F414" s="5">
        <v>54777</v>
      </c>
      <c r="G414" t="s">
        <v>24</v>
      </c>
      <c r="H414" t="s">
        <v>995</v>
      </c>
      <c r="I414" t="s">
        <v>1111</v>
      </c>
      <c r="J414" t="s">
        <v>1097</v>
      </c>
      <c r="K414">
        <v>6</v>
      </c>
      <c r="L414" t="s">
        <v>1100</v>
      </c>
      <c r="M414" s="7">
        <f ca="1">(TODAY()-All_Staffs[[#This Row],[Date Joined]])/365</f>
        <v>3.5013698630136987</v>
      </c>
      <c r="N414" s="10">
        <f ca="1">IF(All_Staffs[Tenure]&gt;=3, 3%,2%)</f>
        <v>0.03</v>
      </c>
      <c r="O414" s="5">
        <f ca="1">All_Staffs[[#This Row],[Salary]]*All_Staffs[[#This Row],[Annual Bonus]]</f>
        <v>1643.31</v>
      </c>
    </row>
    <row r="415" spans="1:15" x14ac:dyDescent="0.25">
      <c r="A415" t="s">
        <v>332</v>
      </c>
      <c r="B415" t="s">
        <v>15</v>
      </c>
      <c r="C415" t="s">
        <v>21</v>
      </c>
      <c r="D415">
        <v>32</v>
      </c>
      <c r="E415" s="6">
        <v>44176</v>
      </c>
      <c r="F415" s="5">
        <v>67438</v>
      </c>
      <c r="G415" t="s">
        <v>24</v>
      </c>
      <c r="H415" t="s">
        <v>995</v>
      </c>
      <c r="I415" t="s">
        <v>1110</v>
      </c>
      <c r="J415" t="s">
        <v>1105</v>
      </c>
      <c r="K415">
        <v>12</v>
      </c>
      <c r="L415" t="s">
        <v>1108</v>
      </c>
      <c r="M415" s="7">
        <f ca="1">(TODAY()-All_Staffs[[#This Row],[Date Joined]])/365</f>
        <v>4.0465753424657533</v>
      </c>
      <c r="N415" s="10">
        <f ca="1">IF(All_Staffs[Tenure]&gt;=3, 3%,2%)</f>
        <v>0.03</v>
      </c>
      <c r="O415" s="5">
        <f ca="1">All_Staffs[[#This Row],[Salary]]*All_Staffs[[#This Row],[Annual Bonus]]</f>
        <v>2023.1399999999999</v>
      </c>
    </row>
    <row r="416" spans="1:15" x14ac:dyDescent="0.25">
      <c r="A416" t="s">
        <v>325</v>
      </c>
      <c r="B416" t="s">
        <v>15</v>
      </c>
      <c r="C416" t="s">
        <v>21</v>
      </c>
      <c r="D416">
        <v>41</v>
      </c>
      <c r="E416" s="6">
        <v>43170</v>
      </c>
      <c r="F416" s="5">
        <v>51698</v>
      </c>
      <c r="G416" t="s">
        <v>24</v>
      </c>
      <c r="H416" t="s">
        <v>995</v>
      </c>
      <c r="I416" t="s">
        <v>1092</v>
      </c>
      <c r="J416" t="s">
        <v>1093</v>
      </c>
      <c r="K416">
        <v>3</v>
      </c>
      <c r="L416" t="s">
        <v>1096</v>
      </c>
      <c r="M416" s="7">
        <f ca="1">(TODAY()-All_Staffs[[#This Row],[Date Joined]])/365</f>
        <v>6.8027397260273972</v>
      </c>
      <c r="N416" s="10">
        <f ca="1">IF(All_Staffs[Tenure]&gt;=3, 3%,2%)</f>
        <v>0.03</v>
      </c>
      <c r="O416" s="5">
        <f ca="1">All_Staffs[[#This Row],[Salary]]*All_Staffs[[#This Row],[Annual Bonus]]</f>
        <v>1550.94</v>
      </c>
    </row>
    <row r="417" spans="1:15" x14ac:dyDescent="0.25">
      <c r="A417" t="s">
        <v>395</v>
      </c>
      <c r="B417" t="s">
        <v>15</v>
      </c>
      <c r="C417" t="s">
        <v>21</v>
      </c>
      <c r="D417">
        <v>33</v>
      </c>
      <c r="E417" s="6">
        <v>44409</v>
      </c>
      <c r="F417" s="5">
        <v>59464</v>
      </c>
      <c r="G417" t="s">
        <v>24</v>
      </c>
      <c r="H417" t="s">
        <v>995</v>
      </c>
      <c r="I417" t="s">
        <v>1111</v>
      </c>
      <c r="J417" t="s">
        <v>1101</v>
      </c>
      <c r="K417">
        <v>8</v>
      </c>
      <c r="L417" t="s">
        <v>1103</v>
      </c>
      <c r="M417" s="7">
        <f ca="1">(TODAY()-All_Staffs[[#This Row],[Date Joined]])/365</f>
        <v>3.408219178082192</v>
      </c>
      <c r="N417" s="10">
        <f ca="1">IF(All_Staffs[Tenure]&gt;=3, 3%,2%)</f>
        <v>0.03</v>
      </c>
      <c r="O417" s="5">
        <f ca="1">All_Staffs[[#This Row],[Salary]]*All_Staffs[[#This Row],[Annual Bonus]]</f>
        <v>1783.9199999999998</v>
      </c>
    </row>
    <row r="418" spans="1:15" x14ac:dyDescent="0.25">
      <c r="A418" t="s">
        <v>228</v>
      </c>
      <c r="B418" t="s">
        <v>15</v>
      </c>
      <c r="C418" t="s">
        <v>21</v>
      </c>
      <c r="D418">
        <v>24</v>
      </c>
      <c r="E418" s="6">
        <v>43699</v>
      </c>
      <c r="F418" s="5">
        <v>52609</v>
      </c>
      <c r="G418" t="s">
        <v>24</v>
      </c>
      <c r="H418" t="s">
        <v>995</v>
      </c>
      <c r="I418" t="s">
        <v>1109</v>
      </c>
      <c r="J418" t="s">
        <v>1101</v>
      </c>
      <c r="K418">
        <v>8</v>
      </c>
      <c r="L418" t="s">
        <v>1103</v>
      </c>
      <c r="M418" s="7">
        <f ca="1">(TODAY()-All_Staffs[[#This Row],[Date Joined]])/365</f>
        <v>5.353424657534247</v>
      </c>
      <c r="N418" s="10">
        <f ca="1">IF(All_Staffs[Tenure]&gt;=3, 3%,2%)</f>
        <v>0.03</v>
      </c>
      <c r="O418" s="5">
        <f ca="1">All_Staffs[[#This Row],[Salary]]*All_Staffs[[#This Row],[Annual Bonus]]</f>
        <v>1578.27</v>
      </c>
    </row>
    <row r="419" spans="1:15" x14ac:dyDescent="0.25">
      <c r="A419" t="s">
        <v>266</v>
      </c>
      <c r="B419" t="s">
        <v>15</v>
      </c>
      <c r="C419" t="s">
        <v>21</v>
      </c>
      <c r="D419">
        <v>38</v>
      </c>
      <c r="E419" s="6">
        <v>43670</v>
      </c>
      <c r="F419" s="5">
        <v>50450</v>
      </c>
      <c r="G419" t="s">
        <v>24</v>
      </c>
      <c r="H419" t="s">
        <v>995</v>
      </c>
      <c r="I419" t="s">
        <v>1109</v>
      </c>
      <c r="J419" t="s">
        <v>1101</v>
      </c>
      <c r="K419">
        <v>7</v>
      </c>
      <c r="L419" t="s">
        <v>1102</v>
      </c>
      <c r="M419" s="7">
        <f ca="1">(TODAY()-All_Staffs[[#This Row],[Date Joined]])/365</f>
        <v>5.4328767123287669</v>
      </c>
      <c r="N419" s="10">
        <f ca="1">IF(All_Staffs[Tenure]&gt;=3, 3%,2%)</f>
        <v>0.03</v>
      </c>
      <c r="O419" s="5">
        <f ca="1">All_Staffs[[#This Row],[Salary]]*All_Staffs[[#This Row],[Annual Bonus]]</f>
        <v>1513.5</v>
      </c>
    </row>
    <row r="420" spans="1:15" x14ac:dyDescent="0.25">
      <c r="A420" t="s">
        <v>724</v>
      </c>
      <c r="B420" t="s">
        <v>15</v>
      </c>
      <c r="C420" t="s">
        <v>21</v>
      </c>
      <c r="D420">
        <v>45</v>
      </c>
      <c r="E420" s="6">
        <v>45583</v>
      </c>
      <c r="F420" s="5">
        <v>60526</v>
      </c>
      <c r="G420" t="s">
        <v>24</v>
      </c>
      <c r="H420" t="s">
        <v>995</v>
      </c>
      <c r="I420" t="s">
        <v>1114</v>
      </c>
      <c r="J420" t="s">
        <v>1105</v>
      </c>
      <c r="K420">
        <v>10</v>
      </c>
      <c r="L420" t="s">
        <v>1106</v>
      </c>
      <c r="M420" s="7">
        <f ca="1">(TODAY()-All_Staffs[[#This Row],[Date Joined]])/365</f>
        <v>0.19178082191780821</v>
      </c>
      <c r="N420" s="10">
        <f ca="1">IF(All_Staffs[Tenure]&gt;=3, 3%,2%)</f>
        <v>0.02</v>
      </c>
      <c r="O420" s="5">
        <f ca="1">All_Staffs[[#This Row],[Salary]]*All_Staffs[[#This Row],[Annual Bonus]]</f>
        <v>1210.52</v>
      </c>
    </row>
    <row r="421" spans="1:15" x14ac:dyDescent="0.25">
      <c r="A421" t="s">
        <v>734</v>
      </c>
      <c r="B421" t="s">
        <v>15</v>
      </c>
      <c r="C421" t="s">
        <v>56</v>
      </c>
      <c r="D421">
        <v>45</v>
      </c>
      <c r="E421" s="6">
        <v>44536</v>
      </c>
      <c r="F421" s="5">
        <v>60619</v>
      </c>
      <c r="G421" t="s">
        <v>24</v>
      </c>
      <c r="H421" t="s">
        <v>995</v>
      </c>
      <c r="I421" t="s">
        <v>1111</v>
      </c>
      <c r="J421" t="s">
        <v>1105</v>
      </c>
      <c r="K421">
        <v>12</v>
      </c>
      <c r="L421" t="s">
        <v>1108</v>
      </c>
      <c r="M421" s="7">
        <f ca="1">(TODAY()-All_Staffs[[#This Row],[Date Joined]])/365</f>
        <v>3.0602739726027397</v>
      </c>
      <c r="N421" s="10">
        <f ca="1">IF(All_Staffs[Tenure]&gt;=3, 3%,2%)</f>
        <v>0.03</v>
      </c>
      <c r="O421" s="5">
        <f ca="1">All_Staffs[[#This Row],[Salary]]*All_Staffs[[#This Row],[Annual Bonus]]</f>
        <v>1818.57</v>
      </c>
    </row>
    <row r="422" spans="1:15" x14ac:dyDescent="0.25">
      <c r="A422" t="s">
        <v>399</v>
      </c>
      <c r="B422" t="s">
        <v>15</v>
      </c>
      <c r="C422" t="s">
        <v>56</v>
      </c>
      <c r="D422">
        <v>43</v>
      </c>
      <c r="E422" s="6">
        <v>43151</v>
      </c>
      <c r="F422" s="5">
        <v>55667</v>
      </c>
      <c r="G422" t="s">
        <v>24</v>
      </c>
      <c r="H422" t="s">
        <v>995</v>
      </c>
      <c r="I422" t="s">
        <v>1092</v>
      </c>
      <c r="J422" t="s">
        <v>1093</v>
      </c>
      <c r="K422">
        <v>2</v>
      </c>
      <c r="L422" t="s">
        <v>1095</v>
      </c>
      <c r="M422" s="7">
        <f ca="1">(TODAY()-All_Staffs[[#This Row],[Date Joined]])/365</f>
        <v>6.8547945205479452</v>
      </c>
      <c r="N422" s="10">
        <f ca="1">IF(All_Staffs[Tenure]&gt;=3, 3%,2%)</f>
        <v>0.03</v>
      </c>
      <c r="O422" s="5">
        <f ca="1">All_Staffs[[#This Row],[Salary]]*All_Staffs[[#This Row],[Annual Bonus]]</f>
        <v>1670.01</v>
      </c>
    </row>
    <row r="423" spans="1:15" x14ac:dyDescent="0.25">
      <c r="A423" t="s">
        <v>396</v>
      </c>
      <c r="B423" t="s">
        <v>15</v>
      </c>
      <c r="C423" t="s">
        <v>56</v>
      </c>
      <c r="D423">
        <v>30</v>
      </c>
      <c r="E423" s="6">
        <v>45336</v>
      </c>
      <c r="F423" s="5">
        <v>60586</v>
      </c>
      <c r="G423" t="s">
        <v>24</v>
      </c>
      <c r="H423" t="s">
        <v>995</v>
      </c>
      <c r="I423" t="s">
        <v>1114</v>
      </c>
      <c r="J423" t="s">
        <v>1093</v>
      </c>
      <c r="K423">
        <v>2</v>
      </c>
      <c r="L423" t="s">
        <v>1095</v>
      </c>
      <c r="M423" s="7">
        <f ca="1">(TODAY()-All_Staffs[[#This Row],[Date Joined]])/365</f>
        <v>0.86849315068493149</v>
      </c>
      <c r="N423" s="10">
        <f ca="1">IF(All_Staffs[Tenure]&gt;=3, 3%,2%)</f>
        <v>0.02</v>
      </c>
      <c r="O423" s="5">
        <f ca="1">All_Staffs[[#This Row],[Salary]]*All_Staffs[[#This Row],[Annual Bonus]]</f>
        <v>1211.72</v>
      </c>
    </row>
    <row r="424" spans="1:15" x14ac:dyDescent="0.25">
      <c r="A424" t="s">
        <v>937</v>
      </c>
      <c r="B424" t="s">
        <v>15</v>
      </c>
      <c r="C424" t="s">
        <v>56</v>
      </c>
      <c r="D424">
        <v>38</v>
      </c>
      <c r="E424" s="6">
        <v>44973</v>
      </c>
      <c r="F424" s="5">
        <v>57440</v>
      </c>
      <c r="G424" t="s">
        <v>24</v>
      </c>
      <c r="H424" t="s">
        <v>995</v>
      </c>
      <c r="I424" t="s">
        <v>1113</v>
      </c>
      <c r="J424" t="s">
        <v>1093</v>
      </c>
      <c r="K424">
        <v>2</v>
      </c>
      <c r="L424" t="s">
        <v>1095</v>
      </c>
      <c r="M424" s="7">
        <f ca="1">(TODAY()-All_Staffs[[#This Row],[Date Joined]])/365</f>
        <v>1.8630136986301369</v>
      </c>
      <c r="N424" s="10">
        <f ca="1">IF(All_Staffs[Tenure]&gt;=3, 3%,2%)</f>
        <v>0.02</v>
      </c>
      <c r="O424" s="5">
        <f ca="1">All_Staffs[[#This Row],[Salary]]*All_Staffs[[#This Row],[Annual Bonus]]</f>
        <v>1148.8</v>
      </c>
    </row>
    <row r="425" spans="1:15" x14ac:dyDescent="0.25">
      <c r="A425" t="s">
        <v>361</v>
      </c>
      <c r="B425" t="s">
        <v>15</v>
      </c>
      <c r="C425" t="s">
        <v>56</v>
      </c>
      <c r="D425">
        <v>45</v>
      </c>
      <c r="E425" s="6">
        <v>45013</v>
      </c>
      <c r="F425" s="5">
        <v>61489</v>
      </c>
      <c r="G425" t="s">
        <v>24</v>
      </c>
      <c r="H425" t="s">
        <v>995</v>
      </c>
      <c r="I425" t="s">
        <v>1113</v>
      </c>
      <c r="J425" t="s">
        <v>1093</v>
      </c>
      <c r="K425">
        <v>3</v>
      </c>
      <c r="L425" t="s">
        <v>1096</v>
      </c>
      <c r="M425" s="7">
        <f ca="1">(TODAY()-All_Staffs[[#This Row],[Date Joined]])/365</f>
        <v>1.7534246575342465</v>
      </c>
      <c r="N425" s="10">
        <f ca="1">IF(All_Staffs[Tenure]&gt;=3, 3%,2%)</f>
        <v>0.02</v>
      </c>
      <c r="O425" s="5">
        <f ca="1">All_Staffs[[#This Row],[Salary]]*All_Staffs[[#This Row],[Annual Bonus]]</f>
        <v>1229.78</v>
      </c>
    </row>
    <row r="426" spans="1:15" x14ac:dyDescent="0.25">
      <c r="A426" t="s">
        <v>821</v>
      </c>
      <c r="B426" t="s">
        <v>15</v>
      </c>
      <c r="C426" t="s">
        <v>56</v>
      </c>
      <c r="D426">
        <v>29</v>
      </c>
      <c r="E426" s="6">
        <v>43176</v>
      </c>
      <c r="F426" s="5">
        <v>68105</v>
      </c>
      <c r="G426" t="s">
        <v>24</v>
      </c>
      <c r="H426" t="s">
        <v>995</v>
      </c>
      <c r="I426" t="s">
        <v>1092</v>
      </c>
      <c r="J426" t="s">
        <v>1093</v>
      </c>
      <c r="K426">
        <v>3</v>
      </c>
      <c r="L426" t="s">
        <v>1096</v>
      </c>
      <c r="M426" s="7">
        <f ca="1">(TODAY()-All_Staffs[[#This Row],[Date Joined]])/365</f>
        <v>6.7863013698630139</v>
      </c>
      <c r="N426" s="10">
        <f ca="1">IF(All_Staffs[Tenure]&gt;=3, 3%,2%)</f>
        <v>0.03</v>
      </c>
      <c r="O426" s="5">
        <f ca="1">All_Staffs[[#This Row],[Salary]]*All_Staffs[[#This Row],[Annual Bonus]]</f>
        <v>2043.1499999999999</v>
      </c>
    </row>
    <row r="427" spans="1:15" x14ac:dyDescent="0.25">
      <c r="A427" t="s">
        <v>347</v>
      </c>
      <c r="B427" t="s">
        <v>15</v>
      </c>
      <c r="C427" t="s">
        <v>56</v>
      </c>
      <c r="D427">
        <v>39</v>
      </c>
      <c r="E427" s="6">
        <v>44888</v>
      </c>
      <c r="F427" s="5">
        <v>64179</v>
      </c>
      <c r="G427" t="s">
        <v>24</v>
      </c>
      <c r="H427" t="s">
        <v>995</v>
      </c>
      <c r="I427" t="s">
        <v>1112</v>
      </c>
      <c r="J427" t="s">
        <v>1105</v>
      </c>
      <c r="K427">
        <v>11</v>
      </c>
      <c r="L427" t="s">
        <v>1107</v>
      </c>
      <c r="M427" s="7">
        <f ca="1">(TODAY()-All_Staffs[[#This Row],[Date Joined]])/365</f>
        <v>2.095890410958904</v>
      </c>
      <c r="N427" s="10">
        <f ca="1">IF(All_Staffs[Tenure]&gt;=3, 3%,2%)</f>
        <v>0.02</v>
      </c>
      <c r="O427" s="5">
        <f ca="1">All_Staffs[[#This Row],[Salary]]*All_Staffs[[#This Row],[Annual Bonus]]</f>
        <v>1283.58</v>
      </c>
    </row>
    <row r="428" spans="1:15" x14ac:dyDescent="0.25">
      <c r="A428" t="s">
        <v>401</v>
      </c>
      <c r="B428" t="s">
        <v>15</v>
      </c>
      <c r="C428" t="s">
        <v>56</v>
      </c>
      <c r="D428">
        <v>33</v>
      </c>
      <c r="E428" s="6">
        <v>44503</v>
      </c>
      <c r="F428" s="5">
        <v>66453</v>
      </c>
      <c r="G428" t="s">
        <v>24</v>
      </c>
      <c r="H428" t="s">
        <v>995</v>
      </c>
      <c r="I428" t="s">
        <v>1111</v>
      </c>
      <c r="J428" t="s">
        <v>1105</v>
      </c>
      <c r="K428">
        <v>11</v>
      </c>
      <c r="L428" t="s">
        <v>1107</v>
      </c>
      <c r="M428" s="7">
        <f ca="1">(TODAY()-All_Staffs[[#This Row],[Date Joined]])/365</f>
        <v>3.1506849315068495</v>
      </c>
      <c r="N428" s="10">
        <f ca="1">IF(All_Staffs[Tenure]&gt;=3, 3%,2%)</f>
        <v>0.03</v>
      </c>
      <c r="O428" s="5">
        <f ca="1">All_Staffs[[#This Row],[Salary]]*All_Staffs[[#This Row],[Annual Bonus]]</f>
        <v>1993.59</v>
      </c>
    </row>
    <row r="429" spans="1:15" x14ac:dyDescent="0.25">
      <c r="A429" t="s">
        <v>353</v>
      </c>
      <c r="B429" t="s">
        <v>15</v>
      </c>
      <c r="C429" t="s">
        <v>56</v>
      </c>
      <c r="D429">
        <v>44</v>
      </c>
      <c r="E429" s="6">
        <v>44589</v>
      </c>
      <c r="F429" s="5">
        <v>60382</v>
      </c>
      <c r="G429" t="s">
        <v>24</v>
      </c>
      <c r="H429" t="s">
        <v>995</v>
      </c>
      <c r="I429" t="s">
        <v>1112</v>
      </c>
      <c r="J429" t="s">
        <v>1093</v>
      </c>
      <c r="K429">
        <v>1</v>
      </c>
      <c r="L429" t="s">
        <v>1094</v>
      </c>
      <c r="M429" s="7">
        <f ca="1">(TODAY()-All_Staffs[[#This Row],[Date Joined]])/365</f>
        <v>2.9150684931506849</v>
      </c>
      <c r="N429" s="10">
        <f ca="1">IF(All_Staffs[Tenure]&gt;=3, 3%,2%)</f>
        <v>0.02</v>
      </c>
      <c r="O429" s="5">
        <f ca="1">All_Staffs[[#This Row],[Salary]]*All_Staffs[[#This Row],[Annual Bonus]]</f>
        <v>1207.6400000000001</v>
      </c>
    </row>
    <row r="430" spans="1:15" x14ac:dyDescent="0.25">
      <c r="A430" t="s">
        <v>320</v>
      </c>
      <c r="B430" t="s">
        <v>15</v>
      </c>
      <c r="C430" t="s">
        <v>9</v>
      </c>
      <c r="D430">
        <v>34</v>
      </c>
      <c r="E430" s="6">
        <v>44040</v>
      </c>
      <c r="F430" s="5">
        <v>52372</v>
      </c>
      <c r="G430" t="s">
        <v>24</v>
      </c>
      <c r="H430" t="s">
        <v>995</v>
      </c>
      <c r="I430" t="s">
        <v>1110</v>
      </c>
      <c r="J430" t="s">
        <v>1101</v>
      </c>
      <c r="K430">
        <v>7</v>
      </c>
      <c r="L430" t="s">
        <v>1102</v>
      </c>
      <c r="M430" s="7">
        <f ca="1">(TODAY()-All_Staffs[[#This Row],[Date Joined]])/365</f>
        <v>4.419178082191781</v>
      </c>
      <c r="N430" s="10">
        <f ca="1">IF(All_Staffs[Tenure]&gt;=3, 3%,2%)</f>
        <v>0.03</v>
      </c>
      <c r="O430" s="5">
        <f ca="1">All_Staffs[[#This Row],[Salary]]*All_Staffs[[#This Row],[Annual Bonus]]</f>
        <v>1571.1599999999999</v>
      </c>
    </row>
    <row r="431" spans="1:15" x14ac:dyDescent="0.25">
      <c r="A431" t="s">
        <v>1029</v>
      </c>
      <c r="B431" t="s">
        <v>15</v>
      </c>
      <c r="C431" t="s">
        <v>9</v>
      </c>
      <c r="D431">
        <v>32</v>
      </c>
      <c r="E431" s="6">
        <v>45178</v>
      </c>
      <c r="F431" s="5">
        <v>66101</v>
      </c>
      <c r="G431" t="s">
        <v>24</v>
      </c>
      <c r="H431" t="s">
        <v>995</v>
      </c>
      <c r="I431" t="s">
        <v>1113</v>
      </c>
      <c r="J431" t="s">
        <v>1101</v>
      </c>
      <c r="K431">
        <v>9</v>
      </c>
      <c r="L431" t="s">
        <v>1104</v>
      </c>
      <c r="M431" s="7">
        <f ca="1">(TODAY()-All_Staffs[[#This Row],[Date Joined]])/365</f>
        <v>1.3013698630136987</v>
      </c>
      <c r="N431" s="10">
        <f ca="1">IF(All_Staffs[Tenure]&gt;=3, 3%,2%)</f>
        <v>0.02</v>
      </c>
      <c r="O431" s="5">
        <f ca="1">All_Staffs[[#This Row],[Salary]]*All_Staffs[[#This Row],[Annual Bonus]]</f>
        <v>1322.02</v>
      </c>
    </row>
    <row r="432" spans="1:15" x14ac:dyDescent="0.25">
      <c r="A432" t="s">
        <v>270</v>
      </c>
      <c r="B432" t="s">
        <v>15</v>
      </c>
      <c r="C432" t="s">
        <v>9</v>
      </c>
      <c r="D432">
        <v>35</v>
      </c>
      <c r="E432" s="6">
        <v>43702</v>
      </c>
      <c r="F432" s="5">
        <v>68360</v>
      </c>
      <c r="G432" t="s">
        <v>24</v>
      </c>
      <c r="H432" t="s">
        <v>995</v>
      </c>
      <c r="I432" t="s">
        <v>1109</v>
      </c>
      <c r="J432" t="s">
        <v>1101</v>
      </c>
      <c r="K432">
        <v>8</v>
      </c>
      <c r="L432" t="s">
        <v>1103</v>
      </c>
      <c r="M432" s="7">
        <f ca="1">(TODAY()-All_Staffs[[#This Row],[Date Joined]])/365</f>
        <v>5.3452054794520549</v>
      </c>
      <c r="N432" s="10">
        <f ca="1">IF(All_Staffs[Tenure]&gt;=3, 3%,2%)</f>
        <v>0.03</v>
      </c>
      <c r="O432" s="5">
        <f ca="1">All_Staffs[[#This Row],[Salary]]*All_Staffs[[#This Row],[Annual Bonus]]</f>
        <v>2050.7999999999997</v>
      </c>
    </row>
    <row r="433" spans="1:15" x14ac:dyDescent="0.25">
      <c r="A433" t="s">
        <v>261</v>
      </c>
      <c r="B433" t="s">
        <v>15</v>
      </c>
      <c r="C433" t="s">
        <v>9</v>
      </c>
      <c r="D433">
        <v>32</v>
      </c>
      <c r="E433" s="6">
        <v>43691</v>
      </c>
      <c r="F433" s="5">
        <v>63177</v>
      </c>
      <c r="G433" t="s">
        <v>24</v>
      </c>
      <c r="H433" t="s">
        <v>995</v>
      </c>
      <c r="I433" t="s">
        <v>1109</v>
      </c>
      <c r="J433" t="s">
        <v>1101</v>
      </c>
      <c r="K433">
        <v>8</v>
      </c>
      <c r="L433" t="s">
        <v>1103</v>
      </c>
      <c r="M433" s="7">
        <f ca="1">(TODAY()-All_Staffs[[#This Row],[Date Joined]])/365</f>
        <v>5.375342465753425</v>
      </c>
      <c r="N433" s="10">
        <f ca="1">IF(All_Staffs[Tenure]&gt;=3, 3%,2%)</f>
        <v>0.03</v>
      </c>
      <c r="O433" s="5">
        <f ca="1">All_Staffs[[#This Row],[Salary]]*All_Staffs[[#This Row],[Annual Bonus]]</f>
        <v>1895.31</v>
      </c>
    </row>
    <row r="434" spans="1:15" x14ac:dyDescent="0.25">
      <c r="A434" t="s">
        <v>231</v>
      </c>
      <c r="B434" t="s">
        <v>15</v>
      </c>
      <c r="C434" t="s">
        <v>9</v>
      </c>
      <c r="D434">
        <v>38</v>
      </c>
      <c r="E434" s="6">
        <v>44047</v>
      </c>
      <c r="F434" s="5">
        <v>65951</v>
      </c>
      <c r="G434" t="s">
        <v>24</v>
      </c>
      <c r="H434" t="s">
        <v>995</v>
      </c>
      <c r="I434" t="s">
        <v>1110</v>
      </c>
      <c r="J434" t="s">
        <v>1101</v>
      </c>
      <c r="K434">
        <v>8</v>
      </c>
      <c r="L434" t="s">
        <v>1103</v>
      </c>
      <c r="M434" s="7">
        <f ca="1">(TODAY()-All_Staffs[[#This Row],[Date Joined]])/365</f>
        <v>4.4000000000000004</v>
      </c>
      <c r="N434" s="10">
        <f ca="1">IF(All_Staffs[Tenure]&gt;=3, 3%,2%)</f>
        <v>0.03</v>
      </c>
      <c r="O434" s="5">
        <f ca="1">All_Staffs[[#This Row],[Salary]]*All_Staffs[[#This Row],[Annual Bonus]]</f>
        <v>1978.53</v>
      </c>
    </row>
    <row r="435" spans="1:15" x14ac:dyDescent="0.25">
      <c r="A435" t="s">
        <v>364</v>
      </c>
      <c r="B435" t="s">
        <v>15</v>
      </c>
      <c r="C435" t="s">
        <v>19</v>
      </c>
      <c r="D435">
        <v>45</v>
      </c>
      <c r="E435" s="6">
        <v>44101</v>
      </c>
      <c r="F435" s="5">
        <v>65868</v>
      </c>
      <c r="G435" t="s">
        <v>24</v>
      </c>
      <c r="H435" t="s">
        <v>995</v>
      </c>
      <c r="I435" t="s">
        <v>1110</v>
      </c>
      <c r="J435" t="s">
        <v>1101</v>
      </c>
      <c r="K435">
        <v>9</v>
      </c>
      <c r="L435" t="s">
        <v>1104</v>
      </c>
      <c r="M435" s="7">
        <f ca="1">(TODAY()-All_Staffs[[#This Row],[Date Joined]])/365</f>
        <v>4.2520547945205482</v>
      </c>
      <c r="N435" s="10">
        <f ca="1">IF(All_Staffs[Tenure]&gt;=3, 3%,2%)</f>
        <v>0.03</v>
      </c>
      <c r="O435" s="5">
        <f ca="1">All_Staffs[[#This Row],[Salary]]*All_Staffs[[#This Row],[Annual Bonus]]</f>
        <v>1976.04</v>
      </c>
    </row>
    <row r="436" spans="1:15" x14ac:dyDescent="0.25">
      <c r="A436" t="s">
        <v>1030</v>
      </c>
      <c r="B436" t="s">
        <v>15</v>
      </c>
      <c r="C436" t="s">
        <v>19</v>
      </c>
      <c r="D436">
        <v>29</v>
      </c>
      <c r="E436" s="6">
        <v>43938</v>
      </c>
      <c r="F436" s="5">
        <v>64378</v>
      </c>
      <c r="G436" t="s">
        <v>24</v>
      </c>
      <c r="H436" t="s">
        <v>995</v>
      </c>
      <c r="I436" t="s">
        <v>1110</v>
      </c>
      <c r="J436" t="s">
        <v>1097</v>
      </c>
      <c r="K436">
        <v>4</v>
      </c>
      <c r="L436" t="s">
        <v>1098</v>
      </c>
      <c r="M436" s="7">
        <f ca="1">(TODAY()-All_Staffs[[#This Row],[Date Joined]])/365</f>
        <v>4.6986301369863011</v>
      </c>
      <c r="N436" s="10">
        <f ca="1">IF(All_Staffs[Tenure]&gt;=3, 3%,2%)</f>
        <v>0.03</v>
      </c>
      <c r="O436" s="5">
        <f ca="1">All_Staffs[[#This Row],[Salary]]*All_Staffs[[#This Row],[Annual Bonus]]</f>
        <v>1931.34</v>
      </c>
    </row>
    <row r="437" spans="1:15" x14ac:dyDescent="0.25">
      <c r="A437" t="s">
        <v>814</v>
      </c>
      <c r="B437" t="s">
        <v>15</v>
      </c>
      <c r="C437" t="s">
        <v>19</v>
      </c>
      <c r="D437">
        <v>32</v>
      </c>
      <c r="E437" s="6">
        <v>44722</v>
      </c>
      <c r="F437" s="5">
        <v>62614</v>
      </c>
      <c r="G437" t="s">
        <v>24</v>
      </c>
      <c r="H437" t="s">
        <v>995</v>
      </c>
      <c r="I437" t="s">
        <v>1112</v>
      </c>
      <c r="J437" t="s">
        <v>1097</v>
      </c>
      <c r="K437">
        <v>6</v>
      </c>
      <c r="L437" t="s">
        <v>1100</v>
      </c>
      <c r="M437" s="7">
        <f ca="1">(TODAY()-All_Staffs[[#This Row],[Date Joined]])/365</f>
        <v>2.5506849315068494</v>
      </c>
      <c r="N437" s="10">
        <f ca="1">IF(All_Staffs[Tenure]&gt;=3, 3%,2%)</f>
        <v>0.02</v>
      </c>
      <c r="O437" s="5">
        <f ca="1">All_Staffs[[#This Row],[Salary]]*All_Staffs[[#This Row],[Annual Bonus]]</f>
        <v>1252.28</v>
      </c>
    </row>
    <row r="438" spans="1:15" x14ac:dyDescent="0.25">
      <c r="A438" t="s">
        <v>400</v>
      </c>
      <c r="B438" t="s">
        <v>15</v>
      </c>
      <c r="C438" t="s">
        <v>19</v>
      </c>
      <c r="D438">
        <v>34</v>
      </c>
      <c r="E438" s="6">
        <v>44556</v>
      </c>
      <c r="F438" s="5">
        <v>59406</v>
      </c>
      <c r="G438" t="s">
        <v>24</v>
      </c>
      <c r="H438" t="s">
        <v>995</v>
      </c>
      <c r="I438" t="s">
        <v>1111</v>
      </c>
      <c r="J438" t="s">
        <v>1105</v>
      </c>
      <c r="K438">
        <v>12</v>
      </c>
      <c r="L438" t="s">
        <v>1108</v>
      </c>
      <c r="M438" s="7">
        <f ca="1">(TODAY()-All_Staffs[[#This Row],[Date Joined]])/365</f>
        <v>3.0054794520547947</v>
      </c>
      <c r="N438" s="10">
        <f ca="1">IF(All_Staffs[Tenure]&gt;=3, 3%,2%)</f>
        <v>0.03</v>
      </c>
      <c r="O438" s="5">
        <f ca="1">All_Staffs[[#This Row],[Salary]]*All_Staffs[[#This Row],[Annual Bonus]]</f>
        <v>1782.1799999999998</v>
      </c>
    </row>
    <row r="439" spans="1:15" x14ac:dyDescent="0.25">
      <c r="A439" t="s">
        <v>729</v>
      </c>
      <c r="B439" t="s">
        <v>15</v>
      </c>
      <c r="C439" t="s">
        <v>19</v>
      </c>
      <c r="D439">
        <v>44</v>
      </c>
      <c r="E439" s="6">
        <v>43565</v>
      </c>
      <c r="F439" s="5">
        <v>59274</v>
      </c>
      <c r="G439" t="s">
        <v>24</v>
      </c>
      <c r="H439" t="s">
        <v>995</v>
      </c>
      <c r="I439" t="s">
        <v>1109</v>
      </c>
      <c r="J439" t="s">
        <v>1097</v>
      </c>
      <c r="K439">
        <v>4</v>
      </c>
      <c r="L439" t="s">
        <v>1098</v>
      </c>
      <c r="M439" s="7">
        <f ca="1">(TODAY()-All_Staffs[[#This Row],[Date Joined]])/365</f>
        <v>5.720547945205479</v>
      </c>
      <c r="N439" s="10">
        <f ca="1">IF(All_Staffs[Tenure]&gt;=3, 3%,2%)</f>
        <v>0.03</v>
      </c>
      <c r="O439" s="5">
        <f ca="1">All_Staffs[[#This Row],[Salary]]*All_Staffs[[#This Row],[Annual Bonus]]</f>
        <v>1778.22</v>
      </c>
    </row>
    <row r="440" spans="1:15" x14ac:dyDescent="0.25">
      <c r="A440" t="s">
        <v>952</v>
      </c>
      <c r="B440" t="s">
        <v>15</v>
      </c>
      <c r="C440" t="s">
        <v>19</v>
      </c>
      <c r="D440">
        <v>34</v>
      </c>
      <c r="E440" s="6">
        <v>43603</v>
      </c>
      <c r="F440" s="5">
        <v>57231</v>
      </c>
      <c r="G440" t="s">
        <v>24</v>
      </c>
      <c r="H440" t="s">
        <v>995</v>
      </c>
      <c r="I440" t="s">
        <v>1109</v>
      </c>
      <c r="J440" t="s">
        <v>1097</v>
      </c>
      <c r="K440">
        <v>5</v>
      </c>
      <c r="L440" t="s">
        <v>1099</v>
      </c>
      <c r="M440" s="7">
        <f ca="1">(TODAY()-All_Staffs[[#This Row],[Date Joined]])/365</f>
        <v>5.6164383561643838</v>
      </c>
      <c r="N440" s="10">
        <f ca="1">IF(All_Staffs[Tenure]&gt;=3, 3%,2%)</f>
        <v>0.03</v>
      </c>
      <c r="O440" s="5">
        <f ca="1">All_Staffs[[#This Row],[Salary]]*All_Staffs[[#This Row],[Annual Bonus]]</f>
        <v>1716.9299999999998</v>
      </c>
    </row>
    <row r="441" spans="1:15" x14ac:dyDescent="0.25">
      <c r="A441" t="s">
        <v>367</v>
      </c>
      <c r="B441" t="s">
        <v>15</v>
      </c>
      <c r="C441" t="s">
        <v>19</v>
      </c>
      <c r="D441">
        <v>43</v>
      </c>
      <c r="E441" s="6">
        <v>43213</v>
      </c>
      <c r="F441" s="5">
        <v>59280</v>
      </c>
      <c r="G441" t="s">
        <v>24</v>
      </c>
      <c r="H441" t="s">
        <v>995</v>
      </c>
      <c r="I441" t="s">
        <v>1092</v>
      </c>
      <c r="J441" t="s">
        <v>1097</v>
      </c>
      <c r="K441">
        <v>4</v>
      </c>
      <c r="L441" t="s">
        <v>1098</v>
      </c>
      <c r="M441" s="7">
        <f ca="1">(TODAY()-All_Staffs[[#This Row],[Date Joined]])/365</f>
        <v>6.6849315068493151</v>
      </c>
      <c r="N441" s="10">
        <f ca="1">IF(All_Staffs[Tenure]&gt;=3, 3%,2%)</f>
        <v>0.03</v>
      </c>
      <c r="O441" s="5">
        <f ca="1">All_Staffs[[#This Row],[Salary]]*All_Staffs[[#This Row],[Annual Bonus]]</f>
        <v>1778.3999999999999</v>
      </c>
    </row>
    <row r="442" spans="1:15" x14ac:dyDescent="0.25">
      <c r="A442" t="s">
        <v>720</v>
      </c>
      <c r="B442" t="s">
        <v>15</v>
      </c>
      <c r="C442" t="s">
        <v>19</v>
      </c>
      <c r="D442">
        <v>26</v>
      </c>
      <c r="E442" s="6">
        <v>43903</v>
      </c>
      <c r="F442" s="5">
        <v>61184</v>
      </c>
      <c r="G442" t="s">
        <v>24</v>
      </c>
      <c r="H442" t="s">
        <v>995</v>
      </c>
      <c r="I442" t="s">
        <v>1110</v>
      </c>
      <c r="J442" t="s">
        <v>1093</v>
      </c>
      <c r="K442">
        <v>3</v>
      </c>
      <c r="L442" t="s">
        <v>1096</v>
      </c>
      <c r="M442" s="7">
        <f ca="1">(TODAY()-All_Staffs[[#This Row],[Date Joined]])/365</f>
        <v>4.7945205479452051</v>
      </c>
      <c r="N442" s="10">
        <f ca="1">IF(All_Staffs[Tenure]&gt;=3, 3%,2%)</f>
        <v>0.03</v>
      </c>
      <c r="O442" s="5">
        <f ca="1">All_Staffs[[#This Row],[Salary]]*All_Staffs[[#This Row],[Annual Bonus]]</f>
        <v>1835.52</v>
      </c>
    </row>
    <row r="443" spans="1:15" x14ac:dyDescent="0.25">
      <c r="A443" t="s">
        <v>717</v>
      </c>
      <c r="B443" t="s">
        <v>15</v>
      </c>
      <c r="C443" t="s">
        <v>979</v>
      </c>
      <c r="D443">
        <v>45</v>
      </c>
      <c r="E443" s="6">
        <v>45033</v>
      </c>
      <c r="F443" s="5">
        <v>58653</v>
      </c>
      <c r="G443" t="s">
        <v>24</v>
      </c>
      <c r="H443" t="s">
        <v>995</v>
      </c>
      <c r="I443" t="s">
        <v>1113</v>
      </c>
      <c r="J443" t="s">
        <v>1097</v>
      </c>
      <c r="K443">
        <v>4</v>
      </c>
      <c r="L443" t="s">
        <v>1098</v>
      </c>
      <c r="M443" s="7">
        <f ca="1">(TODAY()-All_Staffs[[#This Row],[Date Joined]])/365</f>
        <v>1.6986301369863013</v>
      </c>
      <c r="N443" s="10">
        <f ca="1">IF(All_Staffs[Tenure]&gt;=3, 3%,2%)</f>
        <v>0.02</v>
      </c>
      <c r="O443" s="5">
        <f ca="1">All_Staffs[[#This Row],[Salary]]*All_Staffs[[#This Row],[Annual Bonus]]</f>
        <v>1173.06</v>
      </c>
    </row>
    <row r="444" spans="1:15" x14ac:dyDescent="0.25">
      <c r="A444" t="s">
        <v>354</v>
      </c>
      <c r="B444" t="s">
        <v>15</v>
      </c>
      <c r="C444" t="s">
        <v>979</v>
      </c>
      <c r="D444">
        <v>43</v>
      </c>
      <c r="E444" s="6">
        <v>45347</v>
      </c>
      <c r="F444" s="5">
        <v>50560</v>
      </c>
      <c r="G444" t="s">
        <v>24</v>
      </c>
      <c r="H444" t="s">
        <v>995</v>
      </c>
      <c r="I444" t="s">
        <v>1114</v>
      </c>
      <c r="J444" t="s">
        <v>1093</v>
      </c>
      <c r="K444">
        <v>2</v>
      </c>
      <c r="L444" t="s">
        <v>1095</v>
      </c>
      <c r="M444" s="7">
        <f ca="1">(TODAY()-All_Staffs[[#This Row],[Date Joined]])/365</f>
        <v>0.83835616438356164</v>
      </c>
      <c r="N444" s="10">
        <f ca="1">IF(All_Staffs[Tenure]&gt;=3, 3%,2%)</f>
        <v>0.02</v>
      </c>
      <c r="O444" s="5">
        <f ca="1">All_Staffs[[#This Row],[Salary]]*All_Staffs[[#This Row],[Annual Bonus]]</f>
        <v>1011.2</v>
      </c>
    </row>
    <row r="445" spans="1:15" x14ac:dyDescent="0.25">
      <c r="A445" t="s">
        <v>1031</v>
      </c>
      <c r="B445" t="s">
        <v>15</v>
      </c>
      <c r="C445" t="s">
        <v>979</v>
      </c>
      <c r="D445">
        <v>32</v>
      </c>
      <c r="E445" s="6">
        <v>45399</v>
      </c>
      <c r="F445" s="5">
        <v>64384</v>
      </c>
      <c r="G445" t="s">
        <v>24</v>
      </c>
      <c r="H445" t="s">
        <v>995</v>
      </c>
      <c r="I445" t="s">
        <v>1114</v>
      </c>
      <c r="J445" t="s">
        <v>1097</v>
      </c>
      <c r="K445">
        <v>4</v>
      </c>
      <c r="L445" t="s">
        <v>1098</v>
      </c>
      <c r="M445" s="7">
        <f ca="1">(TODAY()-All_Staffs[[#This Row],[Date Joined]])/365</f>
        <v>0.69589041095890414</v>
      </c>
      <c r="N445" s="10">
        <f ca="1">IF(All_Staffs[Tenure]&gt;=3, 3%,2%)</f>
        <v>0.02</v>
      </c>
      <c r="O445" s="5">
        <f ca="1">All_Staffs[[#This Row],[Salary]]*All_Staffs[[#This Row],[Annual Bonus]]</f>
        <v>1287.68</v>
      </c>
    </row>
    <row r="446" spans="1:15" x14ac:dyDescent="0.25">
      <c r="A446" t="s">
        <v>182</v>
      </c>
      <c r="B446" t="s">
        <v>15</v>
      </c>
      <c r="C446" t="s">
        <v>979</v>
      </c>
      <c r="D446">
        <v>42</v>
      </c>
      <c r="E446" s="6">
        <v>44670</v>
      </c>
      <c r="F446" s="5">
        <v>67968</v>
      </c>
      <c r="G446" t="s">
        <v>24</v>
      </c>
      <c r="H446" t="s">
        <v>995</v>
      </c>
      <c r="I446" t="s">
        <v>1112</v>
      </c>
      <c r="J446" t="s">
        <v>1097</v>
      </c>
      <c r="K446">
        <v>4</v>
      </c>
      <c r="L446" t="s">
        <v>1098</v>
      </c>
      <c r="M446" s="7">
        <f ca="1">(TODAY()-All_Staffs[[#This Row],[Date Joined]])/365</f>
        <v>2.6931506849315068</v>
      </c>
      <c r="N446" s="10">
        <f ca="1">IF(All_Staffs[Tenure]&gt;=3, 3%,2%)</f>
        <v>0.02</v>
      </c>
      <c r="O446" s="5">
        <f ca="1">All_Staffs[[#This Row],[Salary]]*All_Staffs[[#This Row],[Annual Bonus]]</f>
        <v>1359.3600000000001</v>
      </c>
    </row>
    <row r="447" spans="1:15" x14ac:dyDescent="0.25">
      <c r="A447" t="s">
        <v>117</v>
      </c>
      <c r="B447" t="s">
        <v>15</v>
      </c>
      <c r="C447" t="s">
        <v>979</v>
      </c>
      <c r="D447">
        <v>37</v>
      </c>
      <c r="E447" s="6">
        <v>44277</v>
      </c>
      <c r="F447" s="5">
        <v>51501</v>
      </c>
      <c r="G447" t="s">
        <v>24</v>
      </c>
      <c r="H447" t="s">
        <v>995</v>
      </c>
      <c r="I447" t="s">
        <v>1111</v>
      </c>
      <c r="J447" t="s">
        <v>1093</v>
      </c>
      <c r="K447">
        <v>3</v>
      </c>
      <c r="L447" t="s">
        <v>1096</v>
      </c>
      <c r="M447" s="7">
        <f ca="1">(TODAY()-All_Staffs[[#This Row],[Date Joined]])/365</f>
        <v>3.7698630136986302</v>
      </c>
      <c r="N447" s="10">
        <f ca="1">IF(All_Staffs[Tenure]&gt;=3, 3%,2%)</f>
        <v>0.03</v>
      </c>
      <c r="O447" s="5">
        <f ca="1">All_Staffs[[#This Row],[Salary]]*All_Staffs[[#This Row],[Annual Bonus]]</f>
        <v>1545.03</v>
      </c>
    </row>
    <row r="448" spans="1:15" x14ac:dyDescent="0.25">
      <c r="A448" t="s">
        <v>938</v>
      </c>
      <c r="B448" t="s">
        <v>15</v>
      </c>
      <c r="C448" t="s">
        <v>979</v>
      </c>
      <c r="D448">
        <v>41</v>
      </c>
      <c r="E448" s="6">
        <v>43516</v>
      </c>
      <c r="F448" s="5">
        <v>64579</v>
      </c>
      <c r="G448" t="s">
        <v>24</v>
      </c>
      <c r="H448" t="s">
        <v>995</v>
      </c>
      <c r="I448" t="s">
        <v>1109</v>
      </c>
      <c r="J448" t="s">
        <v>1093</v>
      </c>
      <c r="K448">
        <v>2</v>
      </c>
      <c r="L448" t="s">
        <v>1095</v>
      </c>
      <c r="M448" s="7">
        <f ca="1">(TODAY()-All_Staffs[[#This Row],[Date Joined]])/365</f>
        <v>5.8547945205479452</v>
      </c>
      <c r="N448" s="10">
        <f ca="1">IF(All_Staffs[Tenure]&gt;=3, 3%,2%)</f>
        <v>0.03</v>
      </c>
      <c r="O448" s="5">
        <f ca="1">All_Staffs[[#This Row],[Salary]]*All_Staffs[[#This Row],[Annual Bonus]]</f>
        <v>1937.37</v>
      </c>
    </row>
    <row r="449" spans="1:15" x14ac:dyDescent="0.25">
      <c r="A449" t="s">
        <v>739</v>
      </c>
      <c r="B449" t="s">
        <v>15</v>
      </c>
      <c r="C449" t="s">
        <v>979</v>
      </c>
      <c r="D449">
        <v>39</v>
      </c>
      <c r="E449" s="6">
        <v>45522</v>
      </c>
      <c r="F449" s="5">
        <v>51361</v>
      </c>
      <c r="G449" t="s">
        <v>24</v>
      </c>
      <c r="H449" t="s">
        <v>995</v>
      </c>
      <c r="I449" t="s">
        <v>1114</v>
      </c>
      <c r="J449" t="s">
        <v>1101</v>
      </c>
      <c r="K449">
        <v>8</v>
      </c>
      <c r="L449" t="s">
        <v>1103</v>
      </c>
      <c r="M449" s="7">
        <f ca="1">(TODAY()-All_Staffs[[#This Row],[Date Joined]])/365</f>
        <v>0.35890410958904112</v>
      </c>
      <c r="N449" s="10">
        <f ca="1">IF(All_Staffs[Tenure]&gt;=3, 3%,2%)</f>
        <v>0.02</v>
      </c>
      <c r="O449" s="5">
        <f ca="1">All_Staffs[[#This Row],[Salary]]*All_Staffs[[#This Row],[Annual Bonus]]</f>
        <v>1027.22</v>
      </c>
    </row>
    <row r="450" spans="1:15" x14ac:dyDescent="0.25">
      <c r="A450" t="s">
        <v>179</v>
      </c>
      <c r="B450" t="s">
        <v>15</v>
      </c>
      <c r="C450" t="s">
        <v>979</v>
      </c>
      <c r="D450">
        <v>29</v>
      </c>
      <c r="E450" s="6">
        <v>44119</v>
      </c>
      <c r="F450" s="5">
        <v>63400</v>
      </c>
      <c r="G450" t="s">
        <v>24</v>
      </c>
      <c r="H450" t="s">
        <v>995</v>
      </c>
      <c r="I450" t="s">
        <v>1110</v>
      </c>
      <c r="J450" t="s">
        <v>1105</v>
      </c>
      <c r="K450">
        <v>10</v>
      </c>
      <c r="L450" t="s">
        <v>1106</v>
      </c>
      <c r="M450" s="7">
        <f ca="1">(TODAY()-All_Staffs[[#This Row],[Date Joined]])/365</f>
        <v>4.2027397260273975</v>
      </c>
      <c r="N450" s="10">
        <f ca="1">IF(All_Staffs[Tenure]&gt;=3, 3%,2%)</f>
        <v>0.03</v>
      </c>
      <c r="O450" s="5">
        <f ca="1">All_Staffs[[#This Row],[Salary]]*All_Staffs[[#This Row],[Annual Bonus]]</f>
        <v>1902</v>
      </c>
    </row>
    <row r="451" spans="1:15" x14ac:dyDescent="0.25">
      <c r="A451" t="s">
        <v>384</v>
      </c>
      <c r="B451" t="s">
        <v>15</v>
      </c>
      <c r="C451" t="s">
        <v>979</v>
      </c>
      <c r="D451">
        <v>27</v>
      </c>
      <c r="E451" s="6">
        <v>44818</v>
      </c>
      <c r="F451" s="5">
        <v>55198</v>
      </c>
      <c r="G451" t="s">
        <v>24</v>
      </c>
      <c r="H451" t="s">
        <v>995</v>
      </c>
      <c r="I451" t="s">
        <v>1112</v>
      </c>
      <c r="J451" t="s">
        <v>1101</v>
      </c>
      <c r="K451">
        <v>9</v>
      </c>
      <c r="L451" t="s">
        <v>1104</v>
      </c>
      <c r="M451" s="7">
        <f ca="1">(TODAY()-All_Staffs[[#This Row],[Date Joined]])/365</f>
        <v>2.2876712328767121</v>
      </c>
      <c r="N451" s="10">
        <f ca="1">IF(All_Staffs[Tenure]&gt;=3, 3%,2%)</f>
        <v>0.02</v>
      </c>
      <c r="O451" s="5">
        <f ca="1">All_Staffs[[#This Row],[Salary]]*All_Staffs[[#This Row],[Annual Bonus]]</f>
        <v>1103.96</v>
      </c>
    </row>
    <row r="452" spans="1:15" x14ac:dyDescent="0.25">
      <c r="A452" t="s">
        <v>941</v>
      </c>
      <c r="B452" t="s">
        <v>15</v>
      </c>
      <c r="C452" t="s">
        <v>979</v>
      </c>
      <c r="D452">
        <v>38</v>
      </c>
      <c r="E452" s="6">
        <v>45424</v>
      </c>
      <c r="F452" s="5">
        <v>55743</v>
      </c>
      <c r="G452" t="s">
        <v>24</v>
      </c>
      <c r="H452" t="s">
        <v>995</v>
      </c>
      <c r="I452" t="s">
        <v>1114</v>
      </c>
      <c r="J452" t="s">
        <v>1097</v>
      </c>
      <c r="K452">
        <v>5</v>
      </c>
      <c r="L452" t="s">
        <v>1099</v>
      </c>
      <c r="M452" s="7">
        <f ca="1">(TODAY()-All_Staffs[[#This Row],[Date Joined]])/365</f>
        <v>0.62739726027397258</v>
      </c>
      <c r="N452" s="10">
        <f ca="1">IF(All_Staffs[Tenure]&gt;=3, 3%,2%)</f>
        <v>0.02</v>
      </c>
      <c r="O452" s="5">
        <f ca="1">All_Staffs[[#This Row],[Salary]]*All_Staffs[[#This Row],[Annual Bonus]]</f>
        <v>1114.8600000000001</v>
      </c>
    </row>
    <row r="453" spans="1:15" x14ac:dyDescent="0.25">
      <c r="A453" t="s">
        <v>409</v>
      </c>
      <c r="B453" t="s">
        <v>15</v>
      </c>
      <c r="C453" t="s">
        <v>979</v>
      </c>
      <c r="D453">
        <v>39</v>
      </c>
      <c r="E453" s="6">
        <v>44546</v>
      </c>
      <c r="F453" s="5">
        <v>54941</v>
      </c>
      <c r="G453" t="s">
        <v>24</v>
      </c>
      <c r="H453" t="s">
        <v>995</v>
      </c>
      <c r="I453" t="s">
        <v>1111</v>
      </c>
      <c r="J453" t="s">
        <v>1105</v>
      </c>
      <c r="K453">
        <v>12</v>
      </c>
      <c r="L453" t="s">
        <v>1108</v>
      </c>
      <c r="M453" s="7">
        <f ca="1">(TODAY()-All_Staffs[[#This Row],[Date Joined]])/365</f>
        <v>3.032876712328767</v>
      </c>
      <c r="N453" s="10">
        <f ca="1">IF(All_Staffs[Tenure]&gt;=3, 3%,2%)</f>
        <v>0.03</v>
      </c>
      <c r="O453" s="5">
        <f ca="1">All_Staffs[[#This Row],[Salary]]*All_Staffs[[#This Row],[Annual Bonus]]</f>
        <v>1648.23</v>
      </c>
    </row>
    <row r="454" spans="1:15" x14ac:dyDescent="0.25">
      <c r="A454" t="s">
        <v>342</v>
      </c>
      <c r="B454" t="s">
        <v>15</v>
      </c>
      <c r="C454" t="s">
        <v>979</v>
      </c>
      <c r="D454">
        <v>35</v>
      </c>
      <c r="E454" s="6">
        <v>43173</v>
      </c>
      <c r="F454" s="5">
        <v>57322</v>
      </c>
      <c r="G454" t="s">
        <v>24</v>
      </c>
      <c r="H454" t="s">
        <v>995</v>
      </c>
      <c r="I454" t="s">
        <v>1092</v>
      </c>
      <c r="J454" t="s">
        <v>1093</v>
      </c>
      <c r="K454">
        <v>3</v>
      </c>
      <c r="L454" t="s">
        <v>1096</v>
      </c>
      <c r="M454" s="7">
        <f ca="1">(TODAY()-All_Staffs[[#This Row],[Date Joined]])/365</f>
        <v>6.7945205479452051</v>
      </c>
      <c r="N454" s="10">
        <f ca="1">IF(All_Staffs[Tenure]&gt;=3, 3%,2%)</f>
        <v>0.03</v>
      </c>
      <c r="O454" s="5">
        <f ca="1">All_Staffs[[#This Row],[Salary]]*All_Staffs[[#This Row],[Annual Bonus]]</f>
        <v>1719.6599999999999</v>
      </c>
    </row>
    <row r="455" spans="1:15" x14ac:dyDescent="0.25">
      <c r="A455" t="s">
        <v>342</v>
      </c>
      <c r="B455" t="s">
        <v>15</v>
      </c>
      <c r="C455" t="s">
        <v>979</v>
      </c>
      <c r="D455">
        <v>36</v>
      </c>
      <c r="E455" s="6">
        <v>43538</v>
      </c>
      <c r="F455" s="5">
        <v>57323</v>
      </c>
      <c r="G455" t="s">
        <v>24</v>
      </c>
      <c r="H455" t="s">
        <v>995</v>
      </c>
      <c r="I455" t="s">
        <v>1109</v>
      </c>
      <c r="J455" t="s">
        <v>1093</v>
      </c>
      <c r="K455">
        <v>3</v>
      </c>
      <c r="L455" t="s">
        <v>1096</v>
      </c>
      <c r="M455" s="7">
        <f ca="1">(TODAY()-All_Staffs[[#This Row],[Date Joined]])/365</f>
        <v>5.7945205479452051</v>
      </c>
      <c r="N455" s="10">
        <f ca="1">IF(All_Staffs[Tenure]&gt;=3, 3%,2%)</f>
        <v>0.03</v>
      </c>
      <c r="O455" s="5">
        <f ca="1">All_Staffs[[#This Row],[Salary]]*All_Staffs[[#This Row],[Annual Bonus]]</f>
        <v>1719.6899999999998</v>
      </c>
    </row>
    <row r="456" spans="1:15" x14ac:dyDescent="0.25">
      <c r="A456" t="s">
        <v>290</v>
      </c>
      <c r="B456" t="s">
        <v>15</v>
      </c>
      <c r="C456" t="s">
        <v>21</v>
      </c>
      <c r="D456">
        <v>38</v>
      </c>
      <c r="E456" s="6">
        <v>44597</v>
      </c>
      <c r="F456" s="5">
        <v>44028</v>
      </c>
      <c r="G456" t="s">
        <v>964</v>
      </c>
      <c r="H456" t="s">
        <v>981</v>
      </c>
      <c r="I456" t="s">
        <v>1112</v>
      </c>
      <c r="J456" t="s">
        <v>1093</v>
      </c>
      <c r="K456">
        <v>2</v>
      </c>
      <c r="L456" t="s">
        <v>1095</v>
      </c>
      <c r="M456" s="7">
        <f ca="1">(TODAY()-All_Staffs[[#This Row],[Date Joined]])/365</f>
        <v>2.893150684931507</v>
      </c>
      <c r="N456" s="10">
        <f ca="1">IF(All_Staffs[Tenure]&gt;=3, 3%,2%)</f>
        <v>0.02</v>
      </c>
      <c r="O456" s="5">
        <f ca="1">All_Staffs[[#This Row],[Salary]]*All_Staffs[[#This Row],[Annual Bonus]]</f>
        <v>880.56000000000006</v>
      </c>
    </row>
    <row r="457" spans="1:15" x14ac:dyDescent="0.25">
      <c r="A457" t="s">
        <v>1032</v>
      </c>
      <c r="B457" t="s">
        <v>15</v>
      </c>
      <c r="C457" t="s">
        <v>21</v>
      </c>
      <c r="D457">
        <v>41</v>
      </c>
      <c r="E457" s="6">
        <v>44126</v>
      </c>
      <c r="F457" s="5">
        <v>32140</v>
      </c>
      <c r="G457" t="s">
        <v>964</v>
      </c>
      <c r="H457" t="s">
        <v>981</v>
      </c>
      <c r="I457" t="s">
        <v>1110</v>
      </c>
      <c r="J457" t="s">
        <v>1105</v>
      </c>
      <c r="K457">
        <v>10</v>
      </c>
      <c r="L457" t="s">
        <v>1106</v>
      </c>
      <c r="M457" s="7">
        <f ca="1">(TODAY()-All_Staffs[[#This Row],[Date Joined]])/365</f>
        <v>4.183561643835616</v>
      </c>
      <c r="N457" s="10">
        <f ca="1">IF(All_Staffs[Tenure]&gt;=3, 3%,2%)</f>
        <v>0.03</v>
      </c>
      <c r="O457" s="5">
        <f ca="1">All_Staffs[[#This Row],[Salary]]*All_Staffs[[#This Row],[Annual Bonus]]</f>
        <v>964.19999999999993</v>
      </c>
    </row>
    <row r="458" spans="1:15" x14ac:dyDescent="0.25">
      <c r="A458" t="s">
        <v>1032</v>
      </c>
      <c r="B458" t="s">
        <v>15</v>
      </c>
      <c r="C458" t="s">
        <v>21</v>
      </c>
      <c r="D458">
        <v>42</v>
      </c>
      <c r="E458" s="6">
        <v>44491</v>
      </c>
      <c r="F458" s="5">
        <v>32141</v>
      </c>
      <c r="G458" t="s">
        <v>964</v>
      </c>
      <c r="H458" t="s">
        <v>981</v>
      </c>
      <c r="I458" t="s">
        <v>1111</v>
      </c>
      <c r="J458" t="s">
        <v>1105</v>
      </c>
      <c r="K458">
        <v>10</v>
      </c>
      <c r="L458" t="s">
        <v>1106</v>
      </c>
      <c r="M458" s="7">
        <f ca="1">(TODAY()-All_Staffs[[#This Row],[Date Joined]])/365</f>
        <v>3.1835616438356165</v>
      </c>
      <c r="N458" s="10">
        <f ca="1">IF(All_Staffs[Tenure]&gt;=3, 3%,2%)</f>
        <v>0.03</v>
      </c>
      <c r="O458" s="5">
        <f ca="1">All_Staffs[[#This Row],[Salary]]*All_Staffs[[#This Row],[Annual Bonus]]</f>
        <v>964.23</v>
      </c>
    </row>
    <row r="459" spans="1:15" x14ac:dyDescent="0.25">
      <c r="A459" t="s">
        <v>1033</v>
      </c>
      <c r="B459" t="s">
        <v>15</v>
      </c>
      <c r="C459" t="s">
        <v>21</v>
      </c>
      <c r="D459">
        <v>35</v>
      </c>
      <c r="E459" s="6">
        <v>43454</v>
      </c>
      <c r="F459" s="5">
        <v>39772</v>
      </c>
      <c r="G459" t="s">
        <v>964</v>
      </c>
      <c r="H459" t="s">
        <v>981</v>
      </c>
      <c r="I459" t="s">
        <v>1092</v>
      </c>
      <c r="J459" t="s">
        <v>1105</v>
      </c>
      <c r="K459">
        <v>12</v>
      </c>
      <c r="L459" t="s">
        <v>1108</v>
      </c>
      <c r="M459" s="7">
        <f ca="1">(TODAY()-All_Staffs[[#This Row],[Date Joined]])/365</f>
        <v>6.0246575342465754</v>
      </c>
      <c r="N459" s="10">
        <f ca="1">IF(All_Staffs[Tenure]&gt;=3, 3%,2%)</f>
        <v>0.03</v>
      </c>
      <c r="O459" s="5">
        <f ca="1">All_Staffs[[#This Row],[Salary]]*All_Staffs[[#This Row],[Annual Bonus]]</f>
        <v>1193.1599999999999</v>
      </c>
    </row>
    <row r="460" spans="1:15" x14ac:dyDescent="0.25">
      <c r="A460" t="s">
        <v>306</v>
      </c>
      <c r="B460" t="s">
        <v>15</v>
      </c>
      <c r="C460" t="s">
        <v>21</v>
      </c>
      <c r="D460">
        <v>43</v>
      </c>
      <c r="E460" s="6">
        <v>44432</v>
      </c>
      <c r="F460" s="5">
        <v>35294</v>
      </c>
      <c r="G460" t="s">
        <v>964</v>
      </c>
      <c r="H460" t="s">
        <v>981</v>
      </c>
      <c r="I460" t="s">
        <v>1111</v>
      </c>
      <c r="J460" t="s">
        <v>1101</v>
      </c>
      <c r="K460">
        <v>8</v>
      </c>
      <c r="L460" t="s">
        <v>1103</v>
      </c>
      <c r="M460" s="7">
        <f ca="1">(TODAY()-All_Staffs[[#This Row],[Date Joined]])/365</f>
        <v>3.3452054794520549</v>
      </c>
      <c r="N460" s="10">
        <f ca="1">IF(All_Staffs[Tenure]&gt;=3, 3%,2%)</f>
        <v>0.03</v>
      </c>
      <c r="O460" s="5">
        <f ca="1">All_Staffs[[#This Row],[Salary]]*All_Staffs[[#This Row],[Annual Bonus]]</f>
        <v>1058.82</v>
      </c>
    </row>
    <row r="461" spans="1:15" x14ac:dyDescent="0.25">
      <c r="A461" t="s">
        <v>776</v>
      </c>
      <c r="B461" t="s">
        <v>15</v>
      </c>
      <c r="C461" t="s">
        <v>56</v>
      </c>
      <c r="D461">
        <v>32</v>
      </c>
      <c r="E461" s="6">
        <v>45253</v>
      </c>
      <c r="F461" s="5">
        <v>33850</v>
      </c>
      <c r="G461" t="s">
        <v>964</v>
      </c>
      <c r="H461" t="s">
        <v>981</v>
      </c>
      <c r="I461" t="s">
        <v>1113</v>
      </c>
      <c r="J461" t="s">
        <v>1105</v>
      </c>
      <c r="K461">
        <v>11</v>
      </c>
      <c r="L461" t="s">
        <v>1107</v>
      </c>
      <c r="M461" s="7">
        <f ca="1">(TODAY()-All_Staffs[[#This Row],[Date Joined]])/365</f>
        <v>1.095890410958904</v>
      </c>
      <c r="N461" s="10">
        <f ca="1">IF(All_Staffs[Tenure]&gt;=3, 3%,2%)</f>
        <v>0.02</v>
      </c>
      <c r="O461" s="5">
        <f ca="1">All_Staffs[[#This Row],[Salary]]*All_Staffs[[#This Row],[Annual Bonus]]</f>
        <v>677</v>
      </c>
    </row>
    <row r="462" spans="1:15" x14ac:dyDescent="0.25">
      <c r="A462" t="s">
        <v>303</v>
      </c>
      <c r="B462" t="s">
        <v>15</v>
      </c>
      <c r="C462" t="s">
        <v>56</v>
      </c>
      <c r="D462">
        <v>30</v>
      </c>
      <c r="E462" s="6">
        <v>45244</v>
      </c>
      <c r="F462" s="5">
        <v>33699</v>
      </c>
      <c r="G462" t="s">
        <v>964</v>
      </c>
      <c r="H462" t="s">
        <v>981</v>
      </c>
      <c r="I462" t="s">
        <v>1113</v>
      </c>
      <c r="J462" t="s">
        <v>1105</v>
      </c>
      <c r="K462">
        <v>11</v>
      </c>
      <c r="L462" t="s">
        <v>1107</v>
      </c>
      <c r="M462" s="7">
        <f ca="1">(TODAY()-All_Staffs[[#This Row],[Date Joined]])/365</f>
        <v>1.1205479452054794</v>
      </c>
      <c r="N462" s="10">
        <f ca="1">IF(All_Staffs[Tenure]&gt;=3, 3%,2%)</f>
        <v>0.02</v>
      </c>
      <c r="O462" s="5">
        <f ca="1">All_Staffs[[#This Row],[Salary]]*All_Staffs[[#This Row],[Annual Bonus]]</f>
        <v>673.98</v>
      </c>
    </row>
    <row r="463" spans="1:15" x14ac:dyDescent="0.25">
      <c r="A463" t="s">
        <v>295</v>
      </c>
      <c r="B463" t="s">
        <v>15</v>
      </c>
      <c r="C463" t="s">
        <v>56</v>
      </c>
      <c r="D463">
        <v>29</v>
      </c>
      <c r="E463" s="6">
        <v>44941</v>
      </c>
      <c r="F463" s="5">
        <v>37699</v>
      </c>
      <c r="G463" t="s">
        <v>964</v>
      </c>
      <c r="H463" t="s">
        <v>981</v>
      </c>
      <c r="I463" t="s">
        <v>1113</v>
      </c>
      <c r="J463" t="s">
        <v>1093</v>
      </c>
      <c r="K463">
        <v>1</v>
      </c>
      <c r="L463" t="s">
        <v>1094</v>
      </c>
      <c r="M463" s="7">
        <f ca="1">(TODAY()-All_Staffs[[#This Row],[Date Joined]])/365</f>
        <v>1.9506849315068493</v>
      </c>
      <c r="N463" s="10">
        <f ca="1">IF(All_Staffs[Tenure]&gt;=3, 3%,2%)</f>
        <v>0.02</v>
      </c>
      <c r="O463" s="5">
        <f ca="1">All_Staffs[[#This Row],[Salary]]*All_Staffs[[#This Row],[Annual Bonus]]</f>
        <v>753.98</v>
      </c>
    </row>
    <row r="464" spans="1:15" x14ac:dyDescent="0.25">
      <c r="A464" t="s">
        <v>222</v>
      </c>
      <c r="B464" t="s">
        <v>15</v>
      </c>
      <c r="C464" t="s">
        <v>56</v>
      </c>
      <c r="D464">
        <v>39</v>
      </c>
      <c r="E464" s="6">
        <v>43821</v>
      </c>
      <c r="F464" s="5">
        <v>36377</v>
      </c>
      <c r="G464" t="s">
        <v>964</v>
      </c>
      <c r="H464" t="s">
        <v>981</v>
      </c>
      <c r="I464" t="s">
        <v>1109</v>
      </c>
      <c r="J464" t="s">
        <v>1105</v>
      </c>
      <c r="K464">
        <v>12</v>
      </c>
      <c r="L464" t="s">
        <v>1108</v>
      </c>
      <c r="M464" s="7">
        <f ca="1">(TODAY()-All_Staffs[[#This Row],[Date Joined]])/365</f>
        <v>5.0191780821917806</v>
      </c>
      <c r="N464" s="10">
        <f ca="1">IF(All_Staffs[Tenure]&gt;=3, 3%,2%)</f>
        <v>0.03</v>
      </c>
      <c r="O464" s="5">
        <f ca="1">All_Staffs[[#This Row],[Salary]]*All_Staffs[[#This Row],[Annual Bonus]]</f>
        <v>1091.31</v>
      </c>
    </row>
    <row r="465" spans="1:15" x14ac:dyDescent="0.25">
      <c r="A465" t="s">
        <v>1003</v>
      </c>
      <c r="B465" t="s">
        <v>15</v>
      </c>
      <c r="C465" t="s">
        <v>9</v>
      </c>
      <c r="D465">
        <v>33</v>
      </c>
      <c r="E465" s="6">
        <v>44614</v>
      </c>
      <c r="F465" s="5">
        <v>40306</v>
      </c>
      <c r="G465" t="s">
        <v>964</v>
      </c>
      <c r="H465" t="s">
        <v>981</v>
      </c>
      <c r="I465" t="s">
        <v>1112</v>
      </c>
      <c r="J465" t="s">
        <v>1093</v>
      </c>
      <c r="K465">
        <v>2</v>
      </c>
      <c r="L465" t="s">
        <v>1095</v>
      </c>
      <c r="M465" s="7">
        <f ca="1">(TODAY()-All_Staffs[[#This Row],[Date Joined]])/365</f>
        <v>2.8465753424657536</v>
      </c>
      <c r="N465" s="10">
        <f ca="1">IF(All_Staffs[Tenure]&gt;=3, 3%,2%)</f>
        <v>0.02</v>
      </c>
      <c r="O465" s="5">
        <f ca="1">All_Staffs[[#This Row],[Salary]]*All_Staffs[[#This Row],[Annual Bonus]]</f>
        <v>806.12</v>
      </c>
    </row>
    <row r="466" spans="1:15" x14ac:dyDescent="0.25">
      <c r="A466" t="s">
        <v>801</v>
      </c>
      <c r="B466" t="s">
        <v>15</v>
      </c>
      <c r="C466" t="s">
        <v>9</v>
      </c>
      <c r="D466">
        <v>27</v>
      </c>
      <c r="E466" s="6">
        <v>43735</v>
      </c>
      <c r="F466" s="5">
        <v>35208</v>
      </c>
      <c r="G466" t="s">
        <v>964</v>
      </c>
      <c r="H466" t="s">
        <v>981</v>
      </c>
      <c r="I466" t="s">
        <v>1109</v>
      </c>
      <c r="J466" t="s">
        <v>1101</v>
      </c>
      <c r="K466">
        <v>9</v>
      </c>
      <c r="L466" t="s">
        <v>1104</v>
      </c>
      <c r="M466" s="7">
        <f ca="1">(TODAY()-All_Staffs[[#This Row],[Date Joined]])/365</f>
        <v>5.2547945205479456</v>
      </c>
      <c r="N466" s="10">
        <f ca="1">IF(All_Staffs[Tenure]&gt;=3, 3%,2%)</f>
        <v>0.03</v>
      </c>
      <c r="O466" s="5">
        <f ca="1">All_Staffs[[#This Row],[Salary]]*All_Staffs[[#This Row],[Annual Bonus]]</f>
        <v>1056.24</v>
      </c>
    </row>
    <row r="467" spans="1:15" x14ac:dyDescent="0.25">
      <c r="A467" t="s">
        <v>98</v>
      </c>
      <c r="B467" t="s">
        <v>15</v>
      </c>
      <c r="C467" t="s">
        <v>9</v>
      </c>
      <c r="D467">
        <v>27</v>
      </c>
      <c r="E467" s="6">
        <v>44609</v>
      </c>
      <c r="F467" s="5">
        <v>43001</v>
      </c>
      <c r="G467" t="s">
        <v>964</v>
      </c>
      <c r="H467" t="s">
        <v>981</v>
      </c>
      <c r="I467" t="s">
        <v>1112</v>
      </c>
      <c r="J467" t="s">
        <v>1093</v>
      </c>
      <c r="K467">
        <v>2</v>
      </c>
      <c r="L467" t="s">
        <v>1095</v>
      </c>
      <c r="M467" s="7">
        <f ca="1">(TODAY()-All_Staffs[[#This Row],[Date Joined]])/365</f>
        <v>2.8602739726027395</v>
      </c>
      <c r="N467" s="10">
        <f ca="1">IF(All_Staffs[Tenure]&gt;=3, 3%,2%)</f>
        <v>0.02</v>
      </c>
      <c r="O467" s="5">
        <f ca="1">All_Staffs[[#This Row],[Salary]]*All_Staffs[[#This Row],[Annual Bonus]]</f>
        <v>860.02</v>
      </c>
    </row>
    <row r="468" spans="1:15" x14ac:dyDescent="0.25">
      <c r="A468" t="s">
        <v>218</v>
      </c>
      <c r="B468" t="s">
        <v>15</v>
      </c>
      <c r="C468" t="s">
        <v>9</v>
      </c>
      <c r="D468">
        <v>25</v>
      </c>
      <c r="E468" s="6">
        <v>43220</v>
      </c>
      <c r="F468" s="5">
        <v>39013</v>
      </c>
      <c r="G468" t="s">
        <v>964</v>
      </c>
      <c r="H468" t="s">
        <v>981</v>
      </c>
      <c r="I468" t="s">
        <v>1092</v>
      </c>
      <c r="J468" t="s">
        <v>1097</v>
      </c>
      <c r="K468">
        <v>4</v>
      </c>
      <c r="L468" t="s">
        <v>1098</v>
      </c>
      <c r="M468" s="7">
        <f ca="1">(TODAY()-All_Staffs[[#This Row],[Date Joined]])/365</f>
        <v>6.6657534246575345</v>
      </c>
      <c r="N468" s="10">
        <f ca="1">IF(All_Staffs[Tenure]&gt;=3, 3%,2%)</f>
        <v>0.03</v>
      </c>
      <c r="O468" s="5">
        <f ca="1">All_Staffs[[#This Row],[Salary]]*All_Staffs[[#This Row],[Annual Bonus]]</f>
        <v>1170.3899999999999</v>
      </c>
    </row>
    <row r="469" spans="1:15" x14ac:dyDescent="0.25">
      <c r="A469" t="s">
        <v>209</v>
      </c>
      <c r="B469" t="s">
        <v>15</v>
      </c>
      <c r="C469" t="s">
        <v>9</v>
      </c>
      <c r="D469">
        <v>28</v>
      </c>
      <c r="E469" s="6">
        <v>43103</v>
      </c>
      <c r="F469" s="5">
        <v>44769</v>
      </c>
      <c r="G469" t="s">
        <v>964</v>
      </c>
      <c r="H469" t="s">
        <v>981</v>
      </c>
      <c r="I469" t="s">
        <v>1092</v>
      </c>
      <c r="J469" t="s">
        <v>1093</v>
      </c>
      <c r="K469">
        <v>1</v>
      </c>
      <c r="L469" t="s">
        <v>1094</v>
      </c>
      <c r="M469" s="7">
        <f ca="1">(TODAY()-All_Staffs[[#This Row],[Date Joined]])/365</f>
        <v>6.9863013698630141</v>
      </c>
      <c r="N469" s="10">
        <f ca="1">IF(All_Staffs[Tenure]&gt;=3, 3%,2%)</f>
        <v>0.03</v>
      </c>
      <c r="O469" s="5">
        <f ca="1">All_Staffs[[#This Row],[Salary]]*All_Staffs[[#This Row],[Annual Bonus]]</f>
        <v>1343.07</v>
      </c>
    </row>
    <row r="470" spans="1:15" x14ac:dyDescent="0.25">
      <c r="A470" t="s">
        <v>762</v>
      </c>
      <c r="B470" t="s">
        <v>15</v>
      </c>
      <c r="C470" t="s">
        <v>9</v>
      </c>
      <c r="D470">
        <v>25</v>
      </c>
      <c r="E470" s="6">
        <v>45518</v>
      </c>
      <c r="F470" s="5">
        <v>44032</v>
      </c>
      <c r="G470" t="s">
        <v>964</v>
      </c>
      <c r="H470" t="s">
        <v>981</v>
      </c>
      <c r="I470" t="s">
        <v>1114</v>
      </c>
      <c r="J470" t="s">
        <v>1101</v>
      </c>
      <c r="K470">
        <v>8</v>
      </c>
      <c r="L470" t="s">
        <v>1103</v>
      </c>
      <c r="M470" s="7">
        <f ca="1">(TODAY()-All_Staffs[[#This Row],[Date Joined]])/365</f>
        <v>0.36986301369863012</v>
      </c>
      <c r="N470" s="10">
        <f ca="1">IF(All_Staffs[Tenure]&gt;=3, 3%,2%)</f>
        <v>0.02</v>
      </c>
      <c r="O470" s="5">
        <f ca="1">All_Staffs[[#This Row],[Salary]]*All_Staffs[[#This Row],[Annual Bonus]]</f>
        <v>880.64</v>
      </c>
    </row>
    <row r="471" spans="1:15" x14ac:dyDescent="0.25">
      <c r="A471" t="s">
        <v>740</v>
      </c>
      <c r="B471" t="s">
        <v>15</v>
      </c>
      <c r="C471" t="s">
        <v>9</v>
      </c>
      <c r="D471">
        <v>38</v>
      </c>
      <c r="E471" s="6">
        <v>43874</v>
      </c>
      <c r="F471" s="5">
        <v>41782</v>
      </c>
      <c r="G471" t="s">
        <v>964</v>
      </c>
      <c r="H471" t="s">
        <v>981</v>
      </c>
      <c r="I471" t="s">
        <v>1110</v>
      </c>
      <c r="J471" t="s">
        <v>1093</v>
      </c>
      <c r="K471">
        <v>2</v>
      </c>
      <c r="L471" t="s">
        <v>1095</v>
      </c>
      <c r="M471" s="7">
        <f ca="1">(TODAY()-All_Staffs[[#This Row],[Date Joined]])/365</f>
        <v>4.8739726027397259</v>
      </c>
      <c r="N471" s="10">
        <f ca="1">IF(All_Staffs[Tenure]&gt;=3, 3%,2%)</f>
        <v>0.03</v>
      </c>
      <c r="O471" s="5">
        <f ca="1">All_Staffs[[#This Row],[Salary]]*All_Staffs[[#This Row],[Annual Bonus]]</f>
        <v>1253.46</v>
      </c>
    </row>
    <row r="472" spans="1:15" x14ac:dyDescent="0.25">
      <c r="A472" t="s">
        <v>304</v>
      </c>
      <c r="B472" t="s">
        <v>15</v>
      </c>
      <c r="C472" t="s">
        <v>19</v>
      </c>
      <c r="D472">
        <v>24</v>
      </c>
      <c r="E472" s="6">
        <v>45115</v>
      </c>
      <c r="F472" s="5">
        <v>37229</v>
      </c>
      <c r="G472" t="s">
        <v>964</v>
      </c>
      <c r="H472" t="s">
        <v>981</v>
      </c>
      <c r="I472" t="s">
        <v>1113</v>
      </c>
      <c r="J472" t="s">
        <v>1101</v>
      </c>
      <c r="K472">
        <v>7</v>
      </c>
      <c r="L472" t="s">
        <v>1102</v>
      </c>
      <c r="M472" s="7">
        <f ca="1">(TODAY()-All_Staffs[[#This Row],[Date Joined]])/365</f>
        <v>1.473972602739726</v>
      </c>
      <c r="N472" s="10">
        <f ca="1">IF(All_Staffs[Tenure]&gt;=3, 3%,2%)</f>
        <v>0.02</v>
      </c>
      <c r="O472" s="5">
        <f ca="1">All_Staffs[[#This Row],[Salary]]*All_Staffs[[#This Row],[Annual Bonus]]</f>
        <v>744.58</v>
      </c>
    </row>
    <row r="473" spans="1:15" x14ac:dyDescent="0.25">
      <c r="A473" t="s">
        <v>80</v>
      </c>
      <c r="B473" t="s">
        <v>15</v>
      </c>
      <c r="C473" t="s">
        <v>19</v>
      </c>
      <c r="D473">
        <v>28</v>
      </c>
      <c r="E473" s="6">
        <v>44820</v>
      </c>
      <c r="F473" s="5">
        <v>33185</v>
      </c>
      <c r="G473" t="s">
        <v>964</v>
      </c>
      <c r="H473" t="s">
        <v>981</v>
      </c>
      <c r="I473" t="s">
        <v>1112</v>
      </c>
      <c r="J473" t="s">
        <v>1101</v>
      </c>
      <c r="K473">
        <v>9</v>
      </c>
      <c r="L473" t="s">
        <v>1104</v>
      </c>
      <c r="M473" s="7">
        <f ca="1">(TODAY()-All_Staffs[[#This Row],[Date Joined]])/365</f>
        <v>2.2821917808219179</v>
      </c>
      <c r="N473" s="10">
        <f ca="1">IF(All_Staffs[Tenure]&gt;=3, 3%,2%)</f>
        <v>0.02</v>
      </c>
      <c r="O473" s="5">
        <f ca="1">All_Staffs[[#This Row],[Salary]]*All_Staffs[[#This Row],[Annual Bonus]]</f>
        <v>663.7</v>
      </c>
    </row>
    <row r="474" spans="1:15" x14ac:dyDescent="0.25">
      <c r="A474" t="s">
        <v>768</v>
      </c>
      <c r="B474" t="s">
        <v>15</v>
      </c>
      <c r="C474" t="s">
        <v>19</v>
      </c>
      <c r="D474">
        <v>28</v>
      </c>
      <c r="E474" s="6">
        <v>44307</v>
      </c>
      <c r="F474" s="5">
        <v>43270</v>
      </c>
      <c r="G474" t="s">
        <v>964</v>
      </c>
      <c r="H474" t="s">
        <v>981</v>
      </c>
      <c r="I474" t="s">
        <v>1111</v>
      </c>
      <c r="J474" t="s">
        <v>1097</v>
      </c>
      <c r="K474">
        <v>4</v>
      </c>
      <c r="L474" t="s">
        <v>1098</v>
      </c>
      <c r="M474" s="7">
        <f ca="1">(TODAY()-All_Staffs[[#This Row],[Date Joined]])/365</f>
        <v>3.6876712328767125</v>
      </c>
      <c r="N474" s="10">
        <f ca="1">IF(All_Staffs[Tenure]&gt;=3, 3%,2%)</f>
        <v>0.03</v>
      </c>
      <c r="O474" s="5">
        <f ca="1">All_Staffs[[#This Row],[Salary]]*All_Staffs[[#This Row],[Annual Bonus]]</f>
        <v>1298.0999999999999</v>
      </c>
    </row>
    <row r="475" spans="1:15" x14ac:dyDescent="0.25">
      <c r="A475" t="s">
        <v>277</v>
      </c>
      <c r="B475" t="s">
        <v>15</v>
      </c>
      <c r="C475" t="s">
        <v>19</v>
      </c>
      <c r="D475">
        <v>42</v>
      </c>
      <c r="E475" s="6">
        <v>44023</v>
      </c>
      <c r="F475" s="5">
        <v>37833</v>
      </c>
      <c r="G475" t="s">
        <v>964</v>
      </c>
      <c r="H475" t="s">
        <v>981</v>
      </c>
      <c r="I475" t="s">
        <v>1110</v>
      </c>
      <c r="J475" t="s">
        <v>1101</v>
      </c>
      <c r="K475">
        <v>7</v>
      </c>
      <c r="L475" t="s">
        <v>1102</v>
      </c>
      <c r="M475" s="7">
        <f ca="1">(TODAY()-All_Staffs[[#This Row],[Date Joined]])/365</f>
        <v>4.4657534246575343</v>
      </c>
      <c r="N475" s="10">
        <f ca="1">IF(All_Staffs[Tenure]&gt;=3, 3%,2%)</f>
        <v>0.03</v>
      </c>
      <c r="O475" s="5">
        <f ca="1">All_Staffs[[#This Row],[Salary]]*All_Staffs[[#This Row],[Annual Bonus]]</f>
        <v>1134.99</v>
      </c>
    </row>
    <row r="476" spans="1:15" x14ac:dyDescent="0.25">
      <c r="A476" t="s">
        <v>921</v>
      </c>
      <c r="B476" t="s">
        <v>15</v>
      </c>
      <c r="C476" t="s">
        <v>19</v>
      </c>
      <c r="D476">
        <v>45</v>
      </c>
      <c r="E476" s="6">
        <v>44500</v>
      </c>
      <c r="F476" s="5">
        <v>34819</v>
      </c>
      <c r="G476" t="s">
        <v>964</v>
      </c>
      <c r="H476" t="s">
        <v>981</v>
      </c>
      <c r="I476" t="s">
        <v>1111</v>
      </c>
      <c r="J476" t="s">
        <v>1105</v>
      </c>
      <c r="K476">
        <v>10</v>
      </c>
      <c r="L476" t="s">
        <v>1106</v>
      </c>
      <c r="M476" s="7">
        <f ca="1">(TODAY()-All_Staffs[[#This Row],[Date Joined]])/365</f>
        <v>3.1589041095890411</v>
      </c>
      <c r="N476" s="10">
        <f ca="1">IF(All_Staffs[Tenure]&gt;=3, 3%,2%)</f>
        <v>0.03</v>
      </c>
      <c r="O476" s="5">
        <f ca="1">All_Staffs[[#This Row],[Salary]]*All_Staffs[[#This Row],[Annual Bonus]]</f>
        <v>1044.57</v>
      </c>
    </row>
    <row r="477" spans="1:15" x14ac:dyDescent="0.25">
      <c r="A477" t="s">
        <v>1034</v>
      </c>
      <c r="B477" t="s">
        <v>15</v>
      </c>
      <c r="C477" t="s">
        <v>19</v>
      </c>
      <c r="D477">
        <v>33</v>
      </c>
      <c r="E477" s="6">
        <v>45585</v>
      </c>
      <c r="F477" s="5">
        <v>31749</v>
      </c>
      <c r="G477" t="s">
        <v>964</v>
      </c>
      <c r="H477" t="s">
        <v>981</v>
      </c>
      <c r="I477" t="s">
        <v>1114</v>
      </c>
      <c r="J477" t="s">
        <v>1105</v>
      </c>
      <c r="K477">
        <v>10</v>
      </c>
      <c r="L477" t="s">
        <v>1106</v>
      </c>
      <c r="M477" s="7">
        <f ca="1">(TODAY()-All_Staffs[[#This Row],[Date Joined]])/365</f>
        <v>0.18630136986301371</v>
      </c>
      <c r="N477" s="10">
        <f ca="1">IF(All_Staffs[Tenure]&gt;=3, 3%,2%)</f>
        <v>0.02</v>
      </c>
      <c r="O477" s="5">
        <f ca="1">All_Staffs[[#This Row],[Salary]]*All_Staffs[[#This Row],[Annual Bonus]]</f>
        <v>634.98</v>
      </c>
    </row>
    <row r="478" spans="1:15" x14ac:dyDescent="0.25">
      <c r="A478" t="s">
        <v>796</v>
      </c>
      <c r="B478" t="s">
        <v>15</v>
      </c>
      <c r="C478" t="s">
        <v>19</v>
      </c>
      <c r="D478">
        <v>33</v>
      </c>
      <c r="E478" s="6">
        <v>43234</v>
      </c>
      <c r="F478" s="5">
        <v>42987</v>
      </c>
      <c r="G478" t="s">
        <v>964</v>
      </c>
      <c r="H478" t="s">
        <v>981</v>
      </c>
      <c r="I478" t="s">
        <v>1092</v>
      </c>
      <c r="J478" t="s">
        <v>1097</v>
      </c>
      <c r="K478">
        <v>5</v>
      </c>
      <c r="L478" t="s">
        <v>1099</v>
      </c>
      <c r="M478" s="7">
        <f ca="1">(TODAY()-All_Staffs[[#This Row],[Date Joined]])/365</f>
        <v>6.6273972602739724</v>
      </c>
      <c r="N478" s="10">
        <f ca="1">IF(All_Staffs[Tenure]&gt;=3, 3%,2%)</f>
        <v>0.03</v>
      </c>
      <c r="O478" s="5">
        <f ca="1">All_Staffs[[#This Row],[Salary]]*All_Staffs[[#This Row],[Annual Bonus]]</f>
        <v>1289.6099999999999</v>
      </c>
    </row>
    <row r="479" spans="1:15" x14ac:dyDescent="0.25">
      <c r="A479" t="s">
        <v>1035</v>
      </c>
      <c r="B479" t="s">
        <v>15</v>
      </c>
      <c r="C479" t="s">
        <v>19</v>
      </c>
      <c r="D479">
        <v>43</v>
      </c>
      <c r="E479" s="6">
        <v>44689</v>
      </c>
      <c r="F479" s="5">
        <v>30246</v>
      </c>
      <c r="G479" t="s">
        <v>964</v>
      </c>
      <c r="H479" t="s">
        <v>981</v>
      </c>
      <c r="I479" t="s">
        <v>1112</v>
      </c>
      <c r="J479" t="s">
        <v>1097</v>
      </c>
      <c r="K479">
        <v>5</v>
      </c>
      <c r="L479" t="s">
        <v>1099</v>
      </c>
      <c r="M479" s="7">
        <f ca="1">(TODAY()-All_Staffs[[#This Row],[Date Joined]])/365</f>
        <v>2.6410958904109587</v>
      </c>
      <c r="N479" s="10">
        <f ca="1">IF(All_Staffs[Tenure]&gt;=3, 3%,2%)</f>
        <v>0.02</v>
      </c>
      <c r="O479" s="5">
        <f ca="1">All_Staffs[[#This Row],[Salary]]*All_Staffs[[#This Row],[Annual Bonus]]</f>
        <v>604.91999999999996</v>
      </c>
    </row>
    <row r="480" spans="1:15" x14ac:dyDescent="0.25">
      <c r="A480" t="s">
        <v>256</v>
      </c>
      <c r="B480" t="s">
        <v>15</v>
      </c>
      <c r="C480" t="s">
        <v>19</v>
      </c>
      <c r="D480">
        <v>34</v>
      </c>
      <c r="E480" s="6">
        <v>45110</v>
      </c>
      <c r="F480" s="5">
        <v>38708</v>
      </c>
      <c r="G480" t="s">
        <v>964</v>
      </c>
      <c r="H480" t="s">
        <v>981</v>
      </c>
      <c r="I480" t="s">
        <v>1113</v>
      </c>
      <c r="J480" t="s">
        <v>1101</v>
      </c>
      <c r="K480">
        <v>7</v>
      </c>
      <c r="L480" t="s">
        <v>1102</v>
      </c>
      <c r="M480" s="7">
        <f ca="1">(TODAY()-All_Staffs[[#This Row],[Date Joined]])/365</f>
        <v>1.4876712328767123</v>
      </c>
      <c r="N480" s="10">
        <f ca="1">IF(All_Staffs[Tenure]&gt;=3, 3%,2%)</f>
        <v>0.02</v>
      </c>
      <c r="O480" s="5">
        <f ca="1">All_Staffs[[#This Row],[Salary]]*All_Staffs[[#This Row],[Annual Bonus]]</f>
        <v>774.16</v>
      </c>
    </row>
    <row r="481" spans="1:15" x14ac:dyDescent="0.25">
      <c r="A481" t="s">
        <v>1036</v>
      </c>
      <c r="B481" t="s">
        <v>15</v>
      </c>
      <c r="C481" t="s">
        <v>19</v>
      </c>
      <c r="D481">
        <v>45</v>
      </c>
      <c r="E481" s="6">
        <v>44049</v>
      </c>
      <c r="F481" s="5">
        <v>32873</v>
      </c>
      <c r="G481" t="s">
        <v>964</v>
      </c>
      <c r="H481" t="s">
        <v>981</v>
      </c>
      <c r="I481" t="s">
        <v>1110</v>
      </c>
      <c r="J481" t="s">
        <v>1101</v>
      </c>
      <c r="K481">
        <v>8</v>
      </c>
      <c r="L481" t="s">
        <v>1103</v>
      </c>
      <c r="M481" s="7">
        <f ca="1">(TODAY()-All_Staffs[[#This Row],[Date Joined]])/365</f>
        <v>4.3945205479452056</v>
      </c>
      <c r="N481" s="10">
        <f ca="1">IF(All_Staffs[Tenure]&gt;=3, 3%,2%)</f>
        <v>0.03</v>
      </c>
      <c r="O481" s="5">
        <f ca="1">All_Staffs[[#This Row],[Salary]]*All_Staffs[[#This Row],[Annual Bonus]]</f>
        <v>986.18999999999994</v>
      </c>
    </row>
    <row r="482" spans="1:15" x14ac:dyDescent="0.25">
      <c r="A482" t="s">
        <v>217</v>
      </c>
      <c r="B482" t="s">
        <v>15</v>
      </c>
      <c r="C482" t="s">
        <v>979</v>
      </c>
      <c r="D482">
        <v>30</v>
      </c>
      <c r="E482" s="6">
        <v>45262</v>
      </c>
      <c r="F482" s="5">
        <v>33586</v>
      </c>
      <c r="G482" t="s">
        <v>964</v>
      </c>
      <c r="H482" t="s">
        <v>981</v>
      </c>
      <c r="I482" t="s">
        <v>1113</v>
      </c>
      <c r="J482" t="s">
        <v>1105</v>
      </c>
      <c r="K482">
        <v>12</v>
      </c>
      <c r="L482" t="s">
        <v>1108</v>
      </c>
      <c r="M482" s="7">
        <f ca="1">(TODAY()-All_Staffs[[#This Row],[Date Joined]])/365</f>
        <v>1.0712328767123287</v>
      </c>
      <c r="N482" s="10">
        <f ca="1">IF(All_Staffs[Tenure]&gt;=3, 3%,2%)</f>
        <v>0.02</v>
      </c>
      <c r="O482" s="5">
        <f ca="1">All_Staffs[[#This Row],[Salary]]*All_Staffs[[#This Row],[Annual Bonus]]</f>
        <v>671.72</v>
      </c>
    </row>
    <row r="483" spans="1:15" x14ac:dyDescent="0.25">
      <c r="A483" t="s">
        <v>799</v>
      </c>
      <c r="B483" t="s">
        <v>15</v>
      </c>
      <c r="C483" t="s">
        <v>979</v>
      </c>
      <c r="D483">
        <v>41</v>
      </c>
      <c r="E483" s="6">
        <v>43677</v>
      </c>
      <c r="F483" s="5">
        <v>35928</v>
      </c>
      <c r="G483" t="s">
        <v>964</v>
      </c>
      <c r="H483" t="s">
        <v>981</v>
      </c>
      <c r="I483" t="s">
        <v>1109</v>
      </c>
      <c r="J483" t="s">
        <v>1101</v>
      </c>
      <c r="K483">
        <v>7</v>
      </c>
      <c r="L483" t="s">
        <v>1102</v>
      </c>
      <c r="M483" s="7">
        <f ca="1">(TODAY()-All_Staffs[[#This Row],[Date Joined]])/365</f>
        <v>5.4136986301369863</v>
      </c>
      <c r="N483" s="10">
        <f ca="1">IF(All_Staffs[Tenure]&gt;=3, 3%,2%)</f>
        <v>0.03</v>
      </c>
      <c r="O483" s="5">
        <f ca="1">All_Staffs[[#This Row],[Salary]]*All_Staffs[[#This Row],[Annual Bonus]]</f>
        <v>1077.8399999999999</v>
      </c>
    </row>
    <row r="484" spans="1:15" x14ac:dyDescent="0.25">
      <c r="A484" t="s">
        <v>924</v>
      </c>
      <c r="B484" t="s">
        <v>15</v>
      </c>
      <c r="C484" t="s">
        <v>979</v>
      </c>
      <c r="D484">
        <v>30</v>
      </c>
      <c r="E484" s="6">
        <v>43508</v>
      </c>
      <c r="F484" s="5">
        <v>32688</v>
      </c>
      <c r="G484" t="s">
        <v>964</v>
      </c>
      <c r="H484" t="s">
        <v>981</v>
      </c>
      <c r="I484" t="s">
        <v>1109</v>
      </c>
      <c r="J484" t="s">
        <v>1093</v>
      </c>
      <c r="K484">
        <v>2</v>
      </c>
      <c r="L484" t="s">
        <v>1095</v>
      </c>
      <c r="M484" s="7">
        <f ca="1">(TODAY()-All_Staffs[[#This Row],[Date Joined]])/365</f>
        <v>5.8767123287671232</v>
      </c>
      <c r="N484" s="10">
        <f ca="1">IF(All_Staffs[Tenure]&gt;=3, 3%,2%)</f>
        <v>0.03</v>
      </c>
      <c r="O484" s="5">
        <f ca="1">All_Staffs[[#This Row],[Salary]]*All_Staffs[[#This Row],[Annual Bonus]]</f>
        <v>980.64</v>
      </c>
    </row>
    <row r="485" spans="1:15" x14ac:dyDescent="0.25">
      <c r="A485" t="s">
        <v>298</v>
      </c>
      <c r="B485" t="s">
        <v>15</v>
      </c>
      <c r="C485" t="s">
        <v>979</v>
      </c>
      <c r="D485">
        <v>45</v>
      </c>
      <c r="E485" s="6">
        <v>44171</v>
      </c>
      <c r="F485" s="5">
        <v>38970</v>
      </c>
      <c r="G485" t="s">
        <v>964</v>
      </c>
      <c r="H485" t="s">
        <v>981</v>
      </c>
      <c r="I485" t="s">
        <v>1110</v>
      </c>
      <c r="J485" t="s">
        <v>1105</v>
      </c>
      <c r="K485">
        <v>12</v>
      </c>
      <c r="L485" t="s">
        <v>1108</v>
      </c>
      <c r="M485" s="7">
        <f ca="1">(TODAY()-All_Staffs[[#This Row],[Date Joined]])/365</f>
        <v>4.0602739726027401</v>
      </c>
      <c r="N485" s="10">
        <f ca="1">IF(All_Staffs[Tenure]&gt;=3, 3%,2%)</f>
        <v>0.03</v>
      </c>
      <c r="O485" s="5">
        <f ca="1">All_Staffs[[#This Row],[Salary]]*All_Staffs[[#This Row],[Annual Bonus]]</f>
        <v>1169.0999999999999</v>
      </c>
    </row>
    <row r="486" spans="1:15" x14ac:dyDescent="0.25">
      <c r="A486" t="s">
        <v>381</v>
      </c>
      <c r="B486" t="s">
        <v>15</v>
      </c>
      <c r="C486" t="s">
        <v>21</v>
      </c>
      <c r="D486">
        <v>31</v>
      </c>
      <c r="E486" s="6">
        <v>45201</v>
      </c>
      <c r="F486" s="5">
        <v>42774</v>
      </c>
      <c r="G486" t="s">
        <v>964</v>
      </c>
      <c r="H486" t="s">
        <v>995</v>
      </c>
      <c r="I486" t="s">
        <v>1113</v>
      </c>
      <c r="J486" t="s">
        <v>1105</v>
      </c>
      <c r="K486">
        <v>10</v>
      </c>
      <c r="L486" t="s">
        <v>1106</v>
      </c>
      <c r="M486" s="7">
        <f ca="1">(TODAY()-All_Staffs[[#This Row],[Date Joined]])/365</f>
        <v>1.2383561643835617</v>
      </c>
      <c r="N486" s="10">
        <f ca="1">IF(All_Staffs[Tenure]&gt;=3, 3%,2%)</f>
        <v>0.02</v>
      </c>
      <c r="O486" s="5">
        <f ca="1">All_Staffs[[#This Row],[Salary]]*All_Staffs[[#This Row],[Annual Bonus]]</f>
        <v>855.48</v>
      </c>
    </row>
    <row r="487" spans="1:15" x14ac:dyDescent="0.25">
      <c r="A487" t="s">
        <v>311</v>
      </c>
      <c r="B487" t="s">
        <v>15</v>
      </c>
      <c r="C487" t="s">
        <v>21</v>
      </c>
      <c r="D487">
        <v>33</v>
      </c>
      <c r="E487" s="6">
        <v>44459</v>
      </c>
      <c r="F487" s="5">
        <v>40951</v>
      </c>
      <c r="G487" t="s">
        <v>964</v>
      </c>
      <c r="H487" t="s">
        <v>995</v>
      </c>
      <c r="I487" t="s">
        <v>1111</v>
      </c>
      <c r="J487" t="s">
        <v>1101</v>
      </c>
      <c r="K487">
        <v>9</v>
      </c>
      <c r="L487" t="s">
        <v>1104</v>
      </c>
      <c r="M487" s="7">
        <f ca="1">(TODAY()-All_Staffs[[#This Row],[Date Joined]])/365</f>
        <v>3.2712328767123289</v>
      </c>
      <c r="N487" s="10">
        <f ca="1">IF(All_Staffs[Tenure]&gt;=3, 3%,2%)</f>
        <v>0.03</v>
      </c>
      <c r="O487" s="5">
        <f ca="1">All_Staffs[[#This Row],[Salary]]*All_Staffs[[#This Row],[Annual Bonus]]</f>
        <v>1228.53</v>
      </c>
    </row>
    <row r="488" spans="1:15" x14ac:dyDescent="0.25">
      <c r="A488" t="s">
        <v>311</v>
      </c>
      <c r="B488" t="s">
        <v>15</v>
      </c>
      <c r="C488" t="s">
        <v>21</v>
      </c>
      <c r="D488">
        <v>34</v>
      </c>
      <c r="E488" s="6">
        <v>44824</v>
      </c>
      <c r="F488" s="5">
        <v>40952</v>
      </c>
      <c r="G488" t="s">
        <v>964</v>
      </c>
      <c r="H488" t="s">
        <v>995</v>
      </c>
      <c r="I488" t="s">
        <v>1112</v>
      </c>
      <c r="J488" t="s">
        <v>1101</v>
      </c>
      <c r="K488">
        <v>9</v>
      </c>
      <c r="L488" t="s">
        <v>1104</v>
      </c>
      <c r="M488" s="7">
        <f ca="1">(TODAY()-All_Staffs[[#This Row],[Date Joined]])/365</f>
        <v>2.2712328767123289</v>
      </c>
      <c r="N488" s="10">
        <f ca="1">IF(All_Staffs[Tenure]&gt;=3, 3%,2%)</f>
        <v>0.02</v>
      </c>
      <c r="O488" s="5">
        <f ca="1">All_Staffs[[#This Row],[Salary]]*All_Staffs[[#This Row],[Annual Bonus]]</f>
        <v>819.04</v>
      </c>
    </row>
    <row r="489" spans="1:15" x14ac:dyDescent="0.25">
      <c r="A489" t="s">
        <v>311</v>
      </c>
      <c r="B489" t="s">
        <v>15</v>
      </c>
      <c r="C489" t="s">
        <v>21</v>
      </c>
      <c r="D489">
        <v>35</v>
      </c>
      <c r="E489" s="6">
        <v>45189</v>
      </c>
      <c r="F489" s="5">
        <v>40953</v>
      </c>
      <c r="G489" t="s">
        <v>964</v>
      </c>
      <c r="H489" t="s">
        <v>995</v>
      </c>
      <c r="I489" t="s">
        <v>1113</v>
      </c>
      <c r="J489" t="s">
        <v>1101</v>
      </c>
      <c r="K489">
        <v>9</v>
      </c>
      <c r="L489" t="s">
        <v>1104</v>
      </c>
      <c r="M489" s="7">
        <f ca="1">(TODAY()-All_Staffs[[#This Row],[Date Joined]])/365</f>
        <v>1.2712328767123289</v>
      </c>
      <c r="N489" s="10">
        <f ca="1">IF(All_Staffs[Tenure]&gt;=3, 3%,2%)</f>
        <v>0.02</v>
      </c>
      <c r="O489" s="5">
        <f ca="1">All_Staffs[[#This Row],[Salary]]*All_Staffs[[#This Row],[Annual Bonus]]</f>
        <v>819.06000000000006</v>
      </c>
    </row>
    <row r="490" spans="1:15" x14ac:dyDescent="0.25">
      <c r="A490" t="s">
        <v>735</v>
      </c>
      <c r="B490" t="s">
        <v>15</v>
      </c>
      <c r="C490" t="s">
        <v>21</v>
      </c>
      <c r="D490">
        <v>45</v>
      </c>
      <c r="E490" s="6">
        <v>44064</v>
      </c>
      <c r="F490" s="5">
        <v>40483</v>
      </c>
      <c r="G490" t="s">
        <v>964</v>
      </c>
      <c r="H490" t="s">
        <v>995</v>
      </c>
      <c r="I490" t="s">
        <v>1110</v>
      </c>
      <c r="J490" t="s">
        <v>1101</v>
      </c>
      <c r="K490">
        <v>8</v>
      </c>
      <c r="L490" t="s">
        <v>1103</v>
      </c>
      <c r="M490" s="7">
        <f ca="1">(TODAY()-All_Staffs[[#This Row],[Date Joined]])/365</f>
        <v>4.353424657534247</v>
      </c>
      <c r="N490" s="10">
        <f ca="1">IF(All_Staffs[Tenure]&gt;=3, 3%,2%)</f>
        <v>0.03</v>
      </c>
      <c r="O490" s="5">
        <f ca="1">All_Staffs[[#This Row],[Salary]]*All_Staffs[[#This Row],[Annual Bonus]]</f>
        <v>1214.49</v>
      </c>
    </row>
    <row r="491" spans="1:15" x14ac:dyDescent="0.25">
      <c r="A491" t="s">
        <v>325</v>
      </c>
      <c r="B491" t="s">
        <v>15</v>
      </c>
      <c r="C491" t="s">
        <v>21</v>
      </c>
      <c r="D491">
        <v>27</v>
      </c>
      <c r="E491" s="6">
        <v>44998</v>
      </c>
      <c r="F491" s="5">
        <v>35855</v>
      </c>
      <c r="G491" t="s">
        <v>964</v>
      </c>
      <c r="H491" t="s">
        <v>995</v>
      </c>
      <c r="I491" t="s">
        <v>1113</v>
      </c>
      <c r="J491" t="s">
        <v>1093</v>
      </c>
      <c r="K491">
        <v>3</v>
      </c>
      <c r="L491" t="s">
        <v>1096</v>
      </c>
      <c r="M491" s="7">
        <f ca="1">(TODAY()-All_Staffs[[#This Row],[Date Joined]])/365</f>
        <v>1.7945205479452055</v>
      </c>
      <c r="N491" s="10">
        <f ca="1">IF(All_Staffs[Tenure]&gt;=3, 3%,2%)</f>
        <v>0.02</v>
      </c>
      <c r="O491" s="5">
        <f ca="1">All_Staffs[[#This Row],[Salary]]*All_Staffs[[#This Row],[Annual Bonus]]</f>
        <v>717.1</v>
      </c>
    </row>
    <row r="492" spans="1:15" x14ac:dyDescent="0.25">
      <c r="A492" t="s">
        <v>325</v>
      </c>
      <c r="B492" t="s">
        <v>15</v>
      </c>
      <c r="C492" t="s">
        <v>21</v>
      </c>
      <c r="D492">
        <v>28</v>
      </c>
      <c r="E492" s="6">
        <v>45364</v>
      </c>
      <c r="F492" s="5">
        <v>35856</v>
      </c>
      <c r="G492" t="s">
        <v>964</v>
      </c>
      <c r="H492" t="s">
        <v>995</v>
      </c>
      <c r="I492" t="s">
        <v>1114</v>
      </c>
      <c r="J492" t="s">
        <v>1093</v>
      </c>
      <c r="K492">
        <v>3</v>
      </c>
      <c r="L492" t="s">
        <v>1096</v>
      </c>
      <c r="M492" s="7">
        <f ca="1">(TODAY()-All_Staffs[[#This Row],[Date Joined]])/365</f>
        <v>0.79178082191780819</v>
      </c>
      <c r="N492" s="10">
        <f ca="1">IF(All_Staffs[Tenure]&gt;=3, 3%,2%)</f>
        <v>0.02</v>
      </c>
      <c r="O492" s="5">
        <f ca="1">All_Staffs[[#This Row],[Salary]]*All_Staffs[[#This Row],[Annual Bonus]]</f>
        <v>717.12</v>
      </c>
    </row>
    <row r="493" spans="1:15" x14ac:dyDescent="0.25">
      <c r="A493" t="s">
        <v>374</v>
      </c>
      <c r="B493" t="s">
        <v>15</v>
      </c>
      <c r="C493" t="s">
        <v>21</v>
      </c>
      <c r="D493">
        <v>35</v>
      </c>
      <c r="E493" s="6">
        <v>43614</v>
      </c>
      <c r="F493" s="5">
        <v>37139</v>
      </c>
      <c r="G493" t="s">
        <v>964</v>
      </c>
      <c r="H493" t="s">
        <v>995</v>
      </c>
      <c r="I493" t="s">
        <v>1109</v>
      </c>
      <c r="J493" t="s">
        <v>1097</v>
      </c>
      <c r="K493">
        <v>5</v>
      </c>
      <c r="L493" t="s">
        <v>1099</v>
      </c>
      <c r="M493" s="7">
        <f ca="1">(TODAY()-All_Staffs[[#This Row],[Date Joined]])/365</f>
        <v>5.5863013698630137</v>
      </c>
      <c r="N493" s="10">
        <f ca="1">IF(All_Staffs[Tenure]&gt;=3, 3%,2%)</f>
        <v>0.03</v>
      </c>
      <c r="O493" s="5">
        <f ca="1">All_Staffs[[#This Row],[Salary]]*All_Staffs[[#This Row],[Annual Bonus]]</f>
        <v>1114.1699999999998</v>
      </c>
    </row>
    <row r="494" spans="1:15" x14ac:dyDescent="0.25">
      <c r="A494" t="s">
        <v>333</v>
      </c>
      <c r="B494" t="s">
        <v>15</v>
      </c>
      <c r="C494" t="s">
        <v>21</v>
      </c>
      <c r="D494">
        <v>28</v>
      </c>
      <c r="E494" s="6">
        <v>43113</v>
      </c>
      <c r="F494" s="5">
        <v>41658</v>
      </c>
      <c r="G494" t="s">
        <v>964</v>
      </c>
      <c r="H494" t="s">
        <v>995</v>
      </c>
      <c r="I494" t="s">
        <v>1092</v>
      </c>
      <c r="J494" t="s">
        <v>1093</v>
      </c>
      <c r="K494">
        <v>1</v>
      </c>
      <c r="L494" t="s">
        <v>1094</v>
      </c>
      <c r="M494" s="7">
        <f ca="1">(TODAY()-All_Staffs[[#This Row],[Date Joined]])/365</f>
        <v>6.9589041095890414</v>
      </c>
      <c r="N494" s="10">
        <f ca="1">IF(All_Staffs[Tenure]&gt;=3, 3%,2%)</f>
        <v>0.03</v>
      </c>
      <c r="O494" s="5">
        <f ca="1">All_Staffs[[#This Row],[Salary]]*All_Staffs[[#This Row],[Annual Bonus]]</f>
        <v>1249.74</v>
      </c>
    </row>
    <row r="495" spans="1:15" x14ac:dyDescent="0.25">
      <c r="A495" t="s">
        <v>223</v>
      </c>
      <c r="B495" t="s">
        <v>15</v>
      </c>
      <c r="C495" t="s">
        <v>21</v>
      </c>
      <c r="D495">
        <v>26</v>
      </c>
      <c r="E495" s="6">
        <v>43630</v>
      </c>
      <c r="F495" s="5">
        <v>44949</v>
      </c>
      <c r="G495" t="s">
        <v>964</v>
      </c>
      <c r="H495" t="s">
        <v>995</v>
      </c>
      <c r="I495" t="s">
        <v>1109</v>
      </c>
      <c r="J495" t="s">
        <v>1097</v>
      </c>
      <c r="K495">
        <v>6</v>
      </c>
      <c r="L495" t="s">
        <v>1100</v>
      </c>
      <c r="M495" s="7">
        <f ca="1">(TODAY()-All_Staffs[[#This Row],[Date Joined]])/365</f>
        <v>5.5424657534246577</v>
      </c>
      <c r="N495" s="10">
        <f ca="1">IF(All_Staffs[Tenure]&gt;=3, 3%,2%)</f>
        <v>0.03</v>
      </c>
      <c r="O495" s="5">
        <f ca="1">All_Staffs[[#This Row],[Salary]]*All_Staffs[[#This Row],[Annual Bonus]]</f>
        <v>1348.47</v>
      </c>
    </row>
    <row r="496" spans="1:15" x14ac:dyDescent="0.25">
      <c r="A496" t="s">
        <v>256</v>
      </c>
      <c r="B496" t="s">
        <v>15</v>
      </c>
      <c r="C496" t="s">
        <v>21</v>
      </c>
      <c r="D496">
        <v>45</v>
      </c>
      <c r="E496" s="6">
        <v>43198</v>
      </c>
      <c r="F496" s="5">
        <v>42912</v>
      </c>
      <c r="G496" t="s">
        <v>964</v>
      </c>
      <c r="H496" t="s">
        <v>995</v>
      </c>
      <c r="I496" t="s">
        <v>1092</v>
      </c>
      <c r="J496" t="s">
        <v>1097</v>
      </c>
      <c r="K496">
        <v>4</v>
      </c>
      <c r="L496" t="s">
        <v>1098</v>
      </c>
      <c r="M496" s="7">
        <f ca="1">(TODAY()-All_Staffs[[#This Row],[Date Joined]])/365</f>
        <v>6.7260273972602738</v>
      </c>
      <c r="N496" s="10">
        <f ca="1">IF(All_Staffs[Tenure]&gt;=3, 3%,2%)</f>
        <v>0.03</v>
      </c>
      <c r="O496" s="5">
        <f ca="1">All_Staffs[[#This Row],[Salary]]*All_Staffs[[#This Row],[Annual Bonus]]</f>
        <v>1287.3599999999999</v>
      </c>
    </row>
    <row r="497" spans="1:15" x14ac:dyDescent="0.25">
      <c r="A497" t="s">
        <v>256</v>
      </c>
      <c r="B497" t="s">
        <v>15</v>
      </c>
      <c r="C497" t="s">
        <v>21</v>
      </c>
      <c r="D497">
        <v>46</v>
      </c>
      <c r="E497" s="6">
        <v>43563</v>
      </c>
      <c r="F497" s="5">
        <v>42913</v>
      </c>
      <c r="G497" t="s">
        <v>964</v>
      </c>
      <c r="H497" t="s">
        <v>995</v>
      </c>
      <c r="I497" t="s">
        <v>1109</v>
      </c>
      <c r="J497" t="s">
        <v>1097</v>
      </c>
      <c r="K497">
        <v>4</v>
      </c>
      <c r="L497" t="s">
        <v>1098</v>
      </c>
      <c r="M497" s="7">
        <f ca="1">(TODAY()-All_Staffs[[#This Row],[Date Joined]])/365</f>
        <v>5.7260273972602738</v>
      </c>
      <c r="N497" s="10">
        <f ca="1">IF(All_Staffs[Tenure]&gt;=3, 3%,2%)</f>
        <v>0.03</v>
      </c>
      <c r="O497" s="5">
        <f ca="1">All_Staffs[[#This Row],[Salary]]*All_Staffs[[#This Row],[Annual Bonus]]</f>
        <v>1287.3899999999999</v>
      </c>
    </row>
    <row r="498" spans="1:15" x14ac:dyDescent="0.25">
      <c r="A498" t="s">
        <v>234</v>
      </c>
      <c r="B498" t="s">
        <v>15</v>
      </c>
      <c r="C498" t="s">
        <v>21</v>
      </c>
      <c r="D498">
        <v>25</v>
      </c>
      <c r="E498" s="6">
        <v>43840</v>
      </c>
      <c r="F498" s="5">
        <v>32171</v>
      </c>
      <c r="G498" t="s">
        <v>964</v>
      </c>
      <c r="H498" t="s">
        <v>995</v>
      </c>
      <c r="I498" t="s">
        <v>1110</v>
      </c>
      <c r="J498" t="s">
        <v>1093</v>
      </c>
      <c r="K498">
        <v>1</v>
      </c>
      <c r="L498" t="s">
        <v>1094</v>
      </c>
      <c r="M498" s="7">
        <f ca="1">(TODAY()-All_Staffs[[#This Row],[Date Joined]])/365</f>
        <v>4.9671232876712326</v>
      </c>
      <c r="N498" s="10">
        <f ca="1">IF(All_Staffs[Tenure]&gt;=3, 3%,2%)</f>
        <v>0.03</v>
      </c>
      <c r="O498" s="5">
        <f ca="1">All_Staffs[[#This Row],[Salary]]*All_Staffs[[#This Row],[Annual Bonus]]</f>
        <v>965.13</v>
      </c>
    </row>
    <row r="499" spans="1:15" x14ac:dyDescent="0.25">
      <c r="A499" t="s">
        <v>234</v>
      </c>
      <c r="B499" t="s">
        <v>15</v>
      </c>
      <c r="C499" t="s">
        <v>21</v>
      </c>
      <c r="D499">
        <v>26</v>
      </c>
      <c r="E499" s="6">
        <v>44206</v>
      </c>
      <c r="F499" s="5">
        <v>32172</v>
      </c>
      <c r="G499" t="s">
        <v>964</v>
      </c>
      <c r="H499" t="s">
        <v>995</v>
      </c>
      <c r="I499" t="s">
        <v>1111</v>
      </c>
      <c r="J499" t="s">
        <v>1093</v>
      </c>
      <c r="K499">
        <v>1</v>
      </c>
      <c r="L499" t="s">
        <v>1094</v>
      </c>
      <c r="M499" s="7">
        <f ca="1">(TODAY()-All_Staffs[[#This Row],[Date Joined]])/365</f>
        <v>3.9643835616438357</v>
      </c>
      <c r="N499" s="10">
        <f ca="1">IF(All_Staffs[Tenure]&gt;=3, 3%,2%)</f>
        <v>0.03</v>
      </c>
      <c r="O499" s="5">
        <f ca="1">All_Staffs[[#This Row],[Salary]]*All_Staffs[[#This Row],[Annual Bonus]]</f>
        <v>965.16</v>
      </c>
    </row>
    <row r="500" spans="1:15" x14ac:dyDescent="0.25">
      <c r="A500" t="s">
        <v>226</v>
      </c>
      <c r="B500" t="s">
        <v>15</v>
      </c>
      <c r="C500" t="s">
        <v>56</v>
      </c>
      <c r="D500">
        <v>29</v>
      </c>
      <c r="E500" s="6">
        <v>45574</v>
      </c>
      <c r="F500" s="5">
        <v>32386</v>
      </c>
      <c r="G500" t="s">
        <v>964</v>
      </c>
      <c r="H500" t="s">
        <v>995</v>
      </c>
      <c r="I500" t="s">
        <v>1114</v>
      </c>
      <c r="J500" t="s">
        <v>1105</v>
      </c>
      <c r="K500">
        <v>10</v>
      </c>
      <c r="L500" t="s">
        <v>1106</v>
      </c>
      <c r="M500" s="7">
        <f ca="1">(TODAY()-All_Staffs[[#This Row],[Date Joined]])/365</f>
        <v>0.21643835616438356</v>
      </c>
      <c r="N500" s="10">
        <f ca="1">IF(All_Staffs[Tenure]&gt;=3, 3%,2%)</f>
        <v>0.02</v>
      </c>
      <c r="O500" s="5">
        <f ca="1">All_Staffs[[#This Row],[Salary]]*All_Staffs[[#This Row],[Annual Bonus]]</f>
        <v>647.72</v>
      </c>
    </row>
    <row r="501" spans="1:15" x14ac:dyDescent="0.25">
      <c r="A501" t="s">
        <v>365</v>
      </c>
      <c r="B501" t="s">
        <v>15</v>
      </c>
      <c r="C501" t="s">
        <v>56</v>
      </c>
      <c r="D501">
        <v>36</v>
      </c>
      <c r="E501" s="6">
        <v>44322</v>
      </c>
      <c r="F501" s="5">
        <v>39419</v>
      </c>
      <c r="G501" t="s">
        <v>964</v>
      </c>
      <c r="H501" t="s">
        <v>995</v>
      </c>
      <c r="I501" t="s">
        <v>1111</v>
      </c>
      <c r="J501" t="s">
        <v>1097</v>
      </c>
      <c r="K501">
        <v>5</v>
      </c>
      <c r="L501" t="s">
        <v>1099</v>
      </c>
      <c r="M501" s="7">
        <f ca="1">(TODAY()-All_Staffs[[#This Row],[Date Joined]])/365</f>
        <v>3.6465753424657534</v>
      </c>
      <c r="N501" s="10">
        <f ca="1">IF(All_Staffs[Tenure]&gt;=3, 3%,2%)</f>
        <v>0.03</v>
      </c>
      <c r="O501" s="5">
        <f ca="1">All_Staffs[[#This Row],[Salary]]*All_Staffs[[#This Row],[Annual Bonus]]</f>
        <v>1182.57</v>
      </c>
    </row>
    <row r="502" spans="1:15" x14ac:dyDescent="0.25">
      <c r="A502" t="s">
        <v>365</v>
      </c>
      <c r="B502" t="s">
        <v>15</v>
      </c>
      <c r="C502" t="s">
        <v>56</v>
      </c>
      <c r="D502">
        <v>37</v>
      </c>
      <c r="E502" s="6">
        <v>44687</v>
      </c>
      <c r="F502" s="5">
        <v>39420</v>
      </c>
      <c r="G502" t="s">
        <v>964</v>
      </c>
      <c r="H502" t="s">
        <v>995</v>
      </c>
      <c r="I502" t="s">
        <v>1112</v>
      </c>
      <c r="J502" t="s">
        <v>1097</v>
      </c>
      <c r="K502">
        <v>5</v>
      </c>
      <c r="L502" t="s">
        <v>1099</v>
      </c>
      <c r="M502" s="7">
        <f ca="1">(TODAY()-All_Staffs[[#This Row],[Date Joined]])/365</f>
        <v>2.6465753424657534</v>
      </c>
      <c r="N502" s="10">
        <f ca="1">IF(All_Staffs[Tenure]&gt;=3, 3%,2%)</f>
        <v>0.02</v>
      </c>
      <c r="O502" s="5">
        <f ca="1">All_Staffs[[#This Row],[Salary]]*All_Staffs[[#This Row],[Annual Bonus]]</f>
        <v>788.4</v>
      </c>
    </row>
    <row r="503" spans="1:15" x14ac:dyDescent="0.25">
      <c r="A503" t="s">
        <v>270</v>
      </c>
      <c r="B503" t="s">
        <v>15</v>
      </c>
      <c r="C503" t="s">
        <v>56</v>
      </c>
      <c r="D503">
        <v>33</v>
      </c>
      <c r="E503" s="6">
        <v>44261</v>
      </c>
      <c r="F503" s="5">
        <v>42137</v>
      </c>
      <c r="G503" t="s">
        <v>964</v>
      </c>
      <c r="H503" t="s">
        <v>995</v>
      </c>
      <c r="I503" t="s">
        <v>1111</v>
      </c>
      <c r="J503" t="s">
        <v>1093</v>
      </c>
      <c r="K503">
        <v>3</v>
      </c>
      <c r="L503" t="s">
        <v>1096</v>
      </c>
      <c r="M503" s="7">
        <f ca="1">(TODAY()-All_Staffs[[#This Row],[Date Joined]])/365</f>
        <v>3.8136986301369862</v>
      </c>
      <c r="N503" s="10">
        <f ca="1">IF(All_Staffs[Tenure]&gt;=3, 3%,2%)</f>
        <v>0.03</v>
      </c>
      <c r="O503" s="5">
        <f ca="1">All_Staffs[[#This Row],[Salary]]*All_Staffs[[#This Row],[Annual Bonus]]</f>
        <v>1264.1099999999999</v>
      </c>
    </row>
    <row r="504" spans="1:15" x14ac:dyDescent="0.25">
      <c r="A504" t="s">
        <v>270</v>
      </c>
      <c r="B504" t="s">
        <v>15</v>
      </c>
      <c r="C504" t="s">
        <v>56</v>
      </c>
      <c r="D504">
        <v>34</v>
      </c>
      <c r="E504" s="6">
        <v>44626</v>
      </c>
      <c r="F504" s="5">
        <v>42138</v>
      </c>
      <c r="G504" t="s">
        <v>964</v>
      </c>
      <c r="H504" t="s">
        <v>995</v>
      </c>
      <c r="I504" t="s">
        <v>1112</v>
      </c>
      <c r="J504" t="s">
        <v>1093</v>
      </c>
      <c r="K504">
        <v>3</v>
      </c>
      <c r="L504" t="s">
        <v>1096</v>
      </c>
      <c r="M504" s="7">
        <f ca="1">(TODAY()-All_Staffs[[#This Row],[Date Joined]])/365</f>
        <v>2.8136986301369862</v>
      </c>
      <c r="N504" s="10">
        <f ca="1">IF(All_Staffs[Tenure]&gt;=3, 3%,2%)</f>
        <v>0.02</v>
      </c>
      <c r="O504" s="5">
        <f ca="1">All_Staffs[[#This Row],[Salary]]*All_Staffs[[#This Row],[Annual Bonus]]</f>
        <v>842.76</v>
      </c>
    </row>
    <row r="505" spans="1:15" x14ac:dyDescent="0.25">
      <c r="A505" t="s">
        <v>928</v>
      </c>
      <c r="B505" t="s">
        <v>15</v>
      </c>
      <c r="C505" t="s">
        <v>56</v>
      </c>
      <c r="D505">
        <v>42</v>
      </c>
      <c r="E505" s="6">
        <v>43244</v>
      </c>
      <c r="F505" s="5">
        <v>31864</v>
      </c>
      <c r="G505" t="s">
        <v>964</v>
      </c>
      <c r="H505" t="s">
        <v>995</v>
      </c>
      <c r="I505" t="s">
        <v>1092</v>
      </c>
      <c r="J505" t="s">
        <v>1097</v>
      </c>
      <c r="K505">
        <v>5</v>
      </c>
      <c r="L505" t="s">
        <v>1099</v>
      </c>
      <c r="M505" s="7">
        <f ca="1">(TODAY()-All_Staffs[[#This Row],[Date Joined]])/365</f>
        <v>6.6</v>
      </c>
      <c r="N505" s="10">
        <f ca="1">IF(All_Staffs[Tenure]&gt;=3, 3%,2%)</f>
        <v>0.03</v>
      </c>
      <c r="O505" s="5">
        <f ca="1">All_Staffs[[#This Row],[Salary]]*All_Staffs[[#This Row],[Annual Bonus]]</f>
        <v>955.92</v>
      </c>
    </row>
    <row r="506" spans="1:15" x14ac:dyDescent="0.25">
      <c r="A506" t="s">
        <v>727</v>
      </c>
      <c r="B506" t="s">
        <v>15</v>
      </c>
      <c r="C506" t="s">
        <v>56</v>
      </c>
      <c r="D506">
        <v>32</v>
      </c>
      <c r="E506" s="6">
        <v>44304</v>
      </c>
      <c r="F506" s="5">
        <v>34666</v>
      </c>
      <c r="G506" t="s">
        <v>964</v>
      </c>
      <c r="H506" t="s">
        <v>995</v>
      </c>
      <c r="I506" t="s">
        <v>1111</v>
      </c>
      <c r="J506" t="s">
        <v>1097</v>
      </c>
      <c r="K506">
        <v>4</v>
      </c>
      <c r="L506" t="s">
        <v>1098</v>
      </c>
      <c r="M506" s="7">
        <f ca="1">(TODAY()-All_Staffs[[#This Row],[Date Joined]])/365</f>
        <v>3.6958904109589041</v>
      </c>
      <c r="N506" s="10">
        <f ca="1">IF(All_Staffs[Tenure]&gt;=3, 3%,2%)</f>
        <v>0.03</v>
      </c>
      <c r="O506" s="5">
        <f ca="1">All_Staffs[[#This Row],[Salary]]*All_Staffs[[#This Row],[Annual Bonus]]</f>
        <v>1039.98</v>
      </c>
    </row>
    <row r="507" spans="1:15" x14ac:dyDescent="0.25">
      <c r="A507" t="s">
        <v>407</v>
      </c>
      <c r="B507" t="s">
        <v>15</v>
      </c>
      <c r="C507" t="s">
        <v>56</v>
      </c>
      <c r="D507">
        <v>42</v>
      </c>
      <c r="E507" s="6">
        <v>43587</v>
      </c>
      <c r="F507" s="5">
        <v>41737</v>
      </c>
      <c r="G507" t="s">
        <v>964</v>
      </c>
      <c r="H507" t="s">
        <v>995</v>
      </c>
      <c r="I507" t="s">
        <v>1109</v>
      </c>
      <c r="J507" t="s">
        <v>1097</v>
      </c>
      <c r="K507">
        <v>5</v>
      </c>
      <c r="L507" t="s">
        <v>1099</v>
      </c>
      <c r="M507" s="7">
        <f ca="1">(TODAY()-All_Staffs[[#This Row],[Date Joined]])/365</f>
        <v>5.6602739726027398</v>
      </c>
      <c r="N507" s="10">
        <f ca="1">IF(All_Staffs[Tenure]&gt;=3, 3%,2%)</f>
        <v>0.03</v>
      </c>
      <c r="O507" s="5">
        <f ca="1">All_Staffs[[#This Row],[Salary]]*All_Staffs[[#This Row],[Annual Bonus]]</f>
        <v>1252.1099999999999</v>
      </c>
    </row>
    <row r="508" spans="1:15" x14ac:dyDescent="0.25">
      <c r="A508" t="s">
        <v>714</v>
      </c>
      <c r="B508" t="s">
        <v>15</v>
      </c>
      <c r="C508" t="s">
        <v>9</v>
      </c>
      <c r="D508">
        <v>42</v>
      </c>
      <c r="E508" s="6">
        <v>44173</v>
      </c>
      <c r="F508" s="5">
        <v>43816</v>
      </c>
      <c r="G508" t="s">
        <v>964</v>
      </c>
      <c r="H508" t="s">
        <v>995</v>
      </c>
      <c r="I508" t="s">
        <v>1110</v>
      </c>
      <c r="J508" t="s">
        <v>1105</v>
      </c>
      <c r="K508">
        <v>12</v>
      </c>
      <c r="L508" t="s">
        <v>1108</v>
      </c>
      <c r="M508" s="7">
        <f ca="1">(TODAY()-All_Staffs[[#This Row],[Date Joined]])/365</f>
        <v>4.0547945205479454</v>
      </c>
      <c r="N508" s="10">
        <f ca="1">IF(All_Staffs[Tenure]&gt;=3, 3%,2%)</f>
        <v>0.03</v>
      </c>
      <c r="O508" s="5">
        <f ca="1">All_Staffs[[#This Row],[Salary]]*All_Staffs[[#This Row],[Annual Bonus]]</f>
        <v>1314.48</v>
      </c>
    </row>
    <row r="509" spans="1:15" x14ac:dyDescent="0.25">
      <c r="A509" t="s">
        <v>947</v>
      </c>
      <c r="B509" t="s">
        <v>15</v>
      </c>
      <c r="C509" t="s">
        <v>9</v>
      </c>
      <c r="D509">
        <v>26</v>
      </c>
      <c r="E509" s="6">
        <v>45225</v>
      </c>
      <c r="F509" s="5">
        <v>32548</v>
      </c>
      <c r="G509" t="s">
        <v>964</v>
      </c>
      <c r="H509" t="s">
        <v>995</v>
      </c>
      <c r="I509" t="s">
        <v>1113</v>
      </c>
      <c r="J509" t="s">
        <v>1105</v>
      </c>
      <c r="K509">
        <v>10</v>
      </c>
      <c r="L509" t="s">
        <v>1106</v>
      </c>
      <c r="M509" s="7">
        <f ca="1">(TODAY()-All_Staffs[[#This Row],[Date Joined]])/365</f>
        <v>1.1726027397260275</v>
      </c>
      <c r="N509" s="10">
        <f ca="1">IF(All_Staffs[Tenure]&gt;=3, 3%,2%)</f>
        <v>0.02</v>
      </c>
      <c r="O509" s="5">
        <f ca="1">All_Staffs[[#This Row],[Salary]]*All_Staffs[[#This Row],[Annual Bonus]]</f>
        <v>650.96</v>
      </c>
    </row>
    <row r="510" spans="1:15" x14ac:dyDescent="0.25">
      <c r="A510" t="s">
        <v>722</v>
      </c>
      <c r="B510" t="s">
        <v>15</v>
      </c>
      <c r="C510" t="s">
        <v>9</v>
      </c>
      <c r="D510">
        <v>34</v>
      </c>
      <c r="E510" s="6">
        <v>43179</v>
      </c>
      <c r="F510" s="5">
        <v>39314</v>
      </c>
      <c r="G510" t="s">
        <v>964</v>
      </c>
      <c r="H510" t="s">
        <v>995</v>
      </c>
      <c r="I510" t="s">
        <v>1092</v>
      </c>
      <c r="J510" t="s">
        <v>1093</v>
      </c>
      <c r="K510">
        <v>3</v>
      </c>
      <c r="L510" t="s">
        <v>1096</v>
      </c>
      <c r="M510" s="7">
        <f ca="1">(TODAY()-All_Staffs[[#This Row],[Date Joined]])/365</f>
        <v>6.7780821917808218</v>
      </c>
      <c r="N510" s="10">
        <f ca="1">IF(All_Staffs[Tenure]&gt;=3, 3%,2%)</f>
        <v>0.03</v>
      </c>
      <c r="O510" s="5">
        <f ca="1">All_Staffs[[#This Row],[Salary]]*All_Staffs[[#This Row],[Annual Bonus]]</f>
        <v>1179.4199999999998</v>
      </c>
    </row>
    <row r="511" spans="1:15" x14ac:dyDescent="0.25">
      <c r="A511" t="s">
        <v>190</v>
      </c>
      <c r="B511" t="s">
        <v>15</v>
      </c>
      <c r="C511" t="s">
        <v>9</v>
      </c>
      <c r="D511">
        <v>27</v>
      </c>
      <c r="E511" s="6">
        <v>44547</v>
      </c>
      <c r="F511" s="5">
        <v>35269</v>
      </c>
      <c r="G511" t="s">
        <v>964</v>
      </c>
      <c r="H511" t="s">
        <v>995</v>
      </c>
      <c r="I511" t="s">
        <v>1111</v>
      </c>
      <c r="J511" t="s">
        <v>1105</v>
      </c>
      <c r="K511">
        <v>12</v>
      </c>
      <c r="L511" t="s">
        <v>1108</v>
      </c>
      <c r="M511" s="7">
        <f ca="1">(TODAY()-All_Staffs[[#This Row],[Date Joined]])/365</f>
        <v>3.0301369863013701</v>
      </c>
      <c r="N511" s="10">
        <f ca="1">IF(All_Staffs[Tenure]&gt;=3, 3%,2%)</f>
        <v>0.03</v>
      </c>
      <c r="O511" s="5">
        <f ca="1">All_Staffs[[#This Row],[Salary]]*All_Staffs[[#This Row],[Annual Bonus]]</f>
        <v>1058.07</v>
      </c>
    </row>
    <row r="512" spans="1:15" x14ac:dyDescent="0.25">
      <c r="A512" t="s">
        <v>810</v>
      </c>
      <c r="B512" t="s">
        <v>15</v>
      </c>
      <c r="C512" t="s">
        <v>9</v>
      </c>
      <c r="D512">
        <v>28</v>
      </c>
      <c r="E512" s="6">
        <v>43572</v>
      </c>
      <c r="F512" s="5">
        <v>36743</v>
      </c>
      <c r="G512" t="s">
        <v>964</v>
      </c>
      <c r="H512" t="s">
        <v>995</v>
      </c>
      <c r="I512" t="s">
        <v>1109</v>
      </c>
      <c r="J512" t="s">
        <v>1097</v>
      </c>
      <c r="K512">
        <v>4</v>
      </c>
      <c r="L512" t="s">
        <v>1098</v>
      </c>
      <c r="M512" s="7">
        <f ca="1">(TODAY()-All_Staffs[[#This Row],[Date Joined]])/365</f>
        <v>5.7013698630136984</v>
      </c>
      <c r="N512" s="10">
        <f ca="1">IF(All_Staffs[Tenure]&gt;=3, 3%,2%)</f>
        <v>0.03</v>
      </c>
      <c r="O512" s="5">
        <f ca="1">All_Staffs[[#This Row],[Salary]]*All_Staffs[[#This Row],[Annual Bonus]]</f>
        <v>1102.29</v>
      </c>
    </row>
    <row r="513" spans="1:15" x14ac:dyDescent="0.25">
      <c r="A513" t="s">
        <v>494</v>
      </c>
      <c r="B513" t="s">
        <v>15</v>
      </c>
      <c r="C513" t="s">
        <v>9</v>
      </c>
      <c r="D513">
        <v>45</v>
      </c>
      <c r="E513" s="6">
        <v>44979</v>
      </c>
      <c r="F513" s="5">
        <v>34969</v>
      </c>
      <c r="G513" t="s">
        <v>964</v>
      </c>
      <c r="H513" t="s">
        <v>995</v>
      </c>
      <c r="I513" t="s">
        <v>1113</v>
      </c>
      <c r="J513" t="s">
        <v>1093</v>
      </c>
      <c r="K513">
        <v>2</v>
      </c>
      <c r="L513" t="s">
        <v>1095</v>
      </c>
      <c r="M513" s="7">
        <f ca="1">(TODAY()-All_Staffs[[#This Row],[Date Joined]])/365</f>
        <v>1.8465753424657534</v>
      </c>
      <c r="N513" s="10">
        <f ca="1">IF(All_Staffs[Tenure]&gt;=3, 3%,2%)</f>
        <v>0.02</v>
      </c>
      <c r="O513" s="5">
        <f ca="1">All_Staffs[[#This Row],[Salary]]*All_Staffs[[#This Row],[Annual Bonus]]</f>
        <v>699.38</v>
      </c>
    </row>
    <row r="514" spans="1:15" x14ac:dyDescent="0.25">
      <c r="A514" t="s">
        <v>360</v>
      </c>
      <c r="B514" t="s">
        <v>15</v>
      </c>
      <c r="C514" t="s">
        <v>9</v>
      </c>
      <c r="D514">
        <v>35</v>
      </c>
      <c r="E514" s="6">
        <v>45389</v>
      </c>
      <c r="F514" s="5">
        <v>32649</v>
      </c>
      <c r="G514" t="s">
        <v>964</v>
      </c>
      <c r="H514" t="s">
        <v>995</v>
      </c>
      <c r="I514" t="s">
        <v>1114</v>
      </c>
      <c r="J514" t="s">
        <v>1097</v>
      </c>
      <c r="K514">
        <v>4</v>
      </c>
      <c r="L514" t="s">
        <v>1098</v>
      </c>
      <c r="M514" s="7">
        <f ca="1">(TODAY()-All_Staffs[[#This Row],[Date Joined]])/365</f>
        <v>0.72328767123287674</v>
      </c>
      <c r="N514" s="10">
        <f ca="1">IF(All_Staffs[Tenure]&gt;=3, 3%,2%)</f>
        <v>0.02</v>
      </c>
      <c r="O514" s="5">
        <f ca="1">All_Staffs[[#This Row],[Salary]]*All_Staffs[[#This Row],[Annual Bonus]]</f>
        <v>652.98</v>
      </c>
    </row>
    <row r="515" spans="1:15" x14ac:dyDescent="0.25">
      <c r="A515" t="s">
        <v>719</v>
      </c>
      <c r="B515" t="s">
        <v>15</v>
      </c>
      <c r="C515" t="s">
        <v>19</v>
      </c>
      <c r="D515">
        <v>35</v>
      </c>
      <c r="E515" s="6">
        <v>45576</v>
      </c>
      <c r="F515" s="5">
        <v>36282</v>
      </c>
      <c r="G515" t="s">
        <v>964</v>
      </c>
      <c r="H515" t="s">
        <v>995</v>
      </c>
      <c r="I515" t="s">
        <v>1114</v>
      </c>
      <c r="J515" t="s">
        <v>1105</v>
      </c>
      <c r="K515">
        <v>10</v>
      </c>
      <c r="L515" t="s">
        <v>1106</v>
      </c>
      <c r="M515" s="7">
        <f ca="1">(TODAY()-All_Staffs[[#This Row],[Date Joined]])/365</f>
        <v>0.21095890410958903</v>
      </c>
      <c r="N515" s="10">
        <f ca="1">IF(All_Staffs[Tenure]&gt;=3, 3%,2%)</f>
        <v>0.02</v>
      </c>
      <c r="O515" s="5">
        <f ca="1">All_Staffs[[#This Row],[Salary]]*All_Staffs[[#This Row],[Annual Bonus]]</f>
        <v>725.64</v>
      </c>
    </row>
    <row r="516" spans="1:15" x14ac:dyDescent="0.25">
      <c r="A516" t="s">
        <v>730</v>
      </c>
      <c r="B516" t="s">
        <v>15</v>
      </c>
      <c r="C516" t="s">
        <v>19</v>
      </c>
      <c r="D516">
        <v>38</v>
      </c>
      <c r="E516" s="6">
        <v>44932</v>
      </c>
      <c r="F516" s="5">
        <v>34420</v>
      </c>
      <c r="G516" t="s">
        <v>964</v>
      </c>
      <c r="H516" t="s">
        <v>995</v>
      </c>
      <c r="I516" t="s">
        <v>1113</v>
      </c>
      <c r="J516" t="s">
        <v>1093</v>
      </c>
      <c r="K516">
        <v>1</v>
      </c>
      <c r="L516" t="s">
        <v>1094</v>
      </c>
      <c r="M516" s="7">
        <f ca="1">(TODAY()-All_Staffs[[#This Row],[Date Joined]])/365</f>
        <v>1.9753424657534246</v>
      </c>
      <c r="N516" s="10">
        <f ca="1">IF(All_Staffs[Tenure]&gt;=3, 3%,2%)</f>
        <v>0.02</v>
      </c>
      <c r="O516" s="5">
        <f ca="1">All_Staffs[[#This Row],[Salary]]*All_Staffs[[#This Row],[Annual Bonus]]</f>
        <v>688.4</v>
      </c>
    </row>
    <row r="517" spans="1:15" x14ac:dyDescent="0.25">
      <c r="A517" t="s">
        <v>817</v>
      </c>
      <c r="B517" t="s">
        <v>15</v>
      </c>
      <c r="C517" t="s">
        <v>19</v>
      </c>
      <c r="D517">
        <v>45</v>
      </c>
      <c r="E517" s="6">
        <v>44706</v>
      </c>
      <c r="F517" s="5">
        <v>36945</v>
      </c>
      <c r="G517" t="s">
        <v>964</v>
      </c>
      <c r="H517" t="s">
        <v>995</v>
      </c>
      <c r="I517" t="s">
        <v>1112</v>
      </c>
      <c r="J517" t="s">
        <v>1097</v>
      </c>
      <c r="K517">
        <v>5</v>
      </c>
      <c r="L517" t="s">
        <v>1099</v>
      </c>
      <c r="M517" s="7">
        <f ca="1">(TODAY()-All_Staffs[[#This Row],[Date Joined]])/365</f>
        <v>2.5945205479452054</v>
      </c>
      <c r="N517" s="10">
        <f ca="1">IF(All_Staffs[Tenure]&gt;=3, 3%,2%)</f>
        <v>0.02</v>
      </c>
      <c r="O517" s="5">
        <f ca="1">All_Staffs[[#This Row],[Salary]]*All_Staffs[[#This Row],[Annual Bonus]]</f>
        <v>738.9</v>
      </c>
    </row>
    <row r="518" spans="1:15" x14ac:dyDescent="0.25">
      <c r="A518" t="s">
        <v>737</v>
      </c>
      <c r="B518" t="s">
        <v>15</v>
      </c>
      <c r="C518" t="s">
        <v>19</v>
      </c>
      <c r="D518">
        <v>29</v>
      </c>
      <c r="E518" s="6">
        <v>45597</v>
      </c>
      <c r="F518" s="5">
        <v>35514</v>
      </c>
      <c r="G518" t="s">
        <v>964</v>
      </c>
      <c r="H518" t="s">
        <v>995</v>
      </c>
      <c r="I518" t="s">
        <v>1114</v>
      </c>
      <c r="J518" t="s">
        <v>1105</v>
      </c>
      <c r="K518">
        <v>11</v>
      </c>
      <c r="L518" t="s">
        <v>1107</v>
      </c>
      <c r="M518" s="7">
        <f ca="1">(TODAY()-All_Staffs[[#This Row],[Date Joined]])/365</f>
        <v>0.15342465753424658</v>
      </c>
      <c r="N518" s="10">
        <f ca="1">IF(All_Staffs[Tenure]&gt;=3, 3%,2%)</f>
        <v>0.02</v>
      </c>
      <c r="O518" s="5">
        <f ca="1">All_Staffs[[#This Row],[Salary]]*All_Staffs[[#This Row],[Annual Bonus]]</f>
        <v>710.28</v>
      </c>
    </row>
    <row r="519" spans="1:15" x14ac:dyDescent="0.25">
      <c r="A519" t="s">
        <v>378</v>
      </c>
      <c r="B519" t="s">
        <v>15</v>
      </c>
      <c r="C519" t="s">
        <v>19</v>
      </c>
      <c r="D519">
        <v>33</v>
      </c>
      <c r="E519" s="6">
        <v>43314</v>
      </c>
      <c r="F519" s="5">
        <v>38817</v>
      </c>
      <c r="G519" t="s">
        <v>964</v>
      </c>
      <c r="H519" t="s">
        <v>995</v>
      </c>
      <c r="I519" t="s">
        <v>1092</v>
      </c>
      <c r="J519" t="s">
        <v>1101</v>
      </c>
      <c r="K519">
        <v>8</v>
      </c>
      <c r="L519" t="s">
        <v>1103</v>
      </c>
      <c r="M519" s="7">
        <f ca="1">(TODAY()-All_Staffs[[#This Row],[Date Joined]])/365</f>
        <v>6.4082191780821915</v>
      </c>
      <c r="N519" s="10">
        <f ca="1">IF(All_Staffs[Tenure]&gt;=3, 3%,2%)</f>
        <v>0.03</v>
      </c>
      <c r="O519" s="5">
        <f ca="1">All_Staffs[[#This Row],[Salary]]*All_Staffs[[#This Row],[Annual Bonus]]</f>
        <v>1164.51</v>
      </c>
    </row>
    <row r="520" spans="1:15" x14ac:dyDescent="0.25">
      <c r="A520" t="s">
        <v>171</v>
      </c>
      <c r="B520" t="s">
        <v>15</v>
      </c>
      <c r="C520" t="s">
        <v>19</v>
      </c>
      <c r="D520">
        <v>28</v>
      </c>
      <c r="E520" s="6">
        <v>44758</v>
      </c>
      <c r="F520" s="5">
        <v>38273</v>
      </c>
      <c r="G520" t="s">
        <v>964</v>
      </c>
      <c r="H520" t="s">
        <v>995</v>
      </c>
      <c r="I520" t="s">
        <v>1112</v>
      </c>
      <c r="J520" t="s">
        <v>1101</v>
      </c>
      <c r="K520">
        <v>7</v>
      </c>
      <c r="L520" t="s">
        <v>1102</v>
      </c>
      <c r="M520" s="7">
        <f ca="1">(TODAY()-All_Staffs[[#This Row],[Date Joined]])/365</f>
        <v>2.452054794520548</v>
      </c>
      <c r="N520" s="10">
        <f ca="1">IF(All_Staffs[Tenure]&gt;=3, 3%,2%)</f>
        <v>0.02</v>
      </c>
      <c r="O520" s="5">
        <f ca="1">All_Staffs[[#This Row],[Salary]]*All_Staffs[[#This Row],[Annual Bonus]]</f>
        <v>765.46</v>
      </c>
    </row>
    <row r="521" spans="1:15" x14ac:dyDescent="0.25">
      <c r="A521" t="s">
        <v>931</v>
      </c>
      <c r="B521" t="s">
        <v>15</v>
      </c>
      <c r="C521" t="s">
        <v>19</v>
      </c>
      <c r="D521">
        <v>31</v>
      </c>
      <c r="E521" s="6">
        <v>45124</v>
      </c>
      <c r="F521" s="5">
        <v>43250</v>
      </c>
      <c r="G521" t="s">
        <v>964</v>
      </c>
      <c r="H521" t="s">
        <v>995</v>
      </c>
      <c r="I521" t="s">
        <v>1113</v>
      </c>
      <c r="J521" t="s">
        <v>1101</v>
      </c>
      <c r="K521">
        <v>7</v>
      </c>
      <c r="L521" t="s">
        <v>1102</v>
      </c>
      <c r="M521" s="7">
        <f ca="1">(TODAY()-All_Staffs[[#This Row],[Date Joined]])/365</f>
        <v>1.4493150684931506</v>
      </c>
      <c r="N521" s="10">
        <f ca="1">IF(All_Staffs[Tenure]&gt;=3, 3%,2%)</f>
        <v>0.02</v>
      </c>
      <c r="O521" s="5">
        <f ca="1">All_Staffs[[#This Row],[Salary]]*All_Staffs[[#This Row],[Annual Bonus]]</f>
        <v>865</v>
      </c>
    </row>
    <row r="522" spans="1:15" x14ac:dyDescent="0.25">
      <c r="A522" t="s">
        <v>825</v>
      </c>
      <c r="B522" t="s">
        <v>15</v>
      </c>
      <c r="C522" t="s">
        <v>19</v>
      </c>
      <c r="D522">
        <v>40</v>
      </c>
      <c r="E522" s="6">
        <v>45585</v>
      </c>
      <c r="F522" s="5">
        <v>30633</v>
      </c>
      <c r="G522" t="s">
        <v>964</v>
      </c>
      <c r="H522" t="s">
        <v>995</v>
      </c>
      <c r="I522" t="s">
        <v>1114</v>
      </c>
      <c r="J522" t="s">
        <v>1105</v>
      </c>
      <c r="K522">
        <v>10</v>
      </c>
      <c r="L522" t="s">
        <v>1106</v>
      </c>
      <c r="M522" s="7">
        <f ca="1">(TODAY()-All_Staffs[[#This Row],[Date Joined]])/365</f>
        <v>0.18630136986301371</v>
      </c>
      <c r="N522" s="10">
        <f ca="1">IF(All_Staffs[Tenure]&gt;=3, 3%,2%)</f>
        <v>0.02</v>
      </c>
      <c r="O522" s="5">
        <f ca="1">All_Staffs[[#This Row],[Salary]]*All_Staffs[[#This Row],[Annual Bonus]]</f>
        <v>612.66</v>
      </c>
    </row>
    <row r="523" spans="1:15" x14ac:dyDescent="0.25">
      <c r="A523" t="s">
        <v>397</v>
      </c>
      <c r="B523" t="s">
        <v>15</v>
      </c>
      <c r="C523" t="s">
        <v>979</v>
      </c>
      <c r="D523">
        <v>24</v>
      </c>
      <c r="E523" s="6">
        <v>43992</v>
      </c>
      <c r="F523" s="5">
        <v>31158</v>
      </c>
      <c r="G523" t="s">
        <v>964</v>
      </c>
      <c r="H523" t="s">
        <v>995</v>
      </c>
      <c r="I523" t="s">
        <v>1110</v>
      </c>
      <c r="J523" t="s">
        <v>1097</v>
      </c>
      <c r="K523">
        <v>6</v>
      </c>
      <c r="L523" t="s">
        <v>1100</v>
      </c>
      <c r="M523" s="7">
        <f ca="1">(TODAY()-All_Staffs[[#This Row],[Date Joined]])/365</f>
        <v>4.5506849315068489</v>
      </c>
      <c r="N523" s="10">
        <f ca="1">IF(All_Staffs[Tenure]&gt;=3, 3%,2%)</f>
        <v>0.03</v>
      </c>
      <c r="O523" s="5">
        <f ca="1">All_Staffs[[#This Row],[Salary]]*All_Staffs[[#This Row],[Annual Bonus]]</f>
        <v>934.74</v>
      </c>
    </row>
    <row r="524" spans="1:15" x14ac:dyDescent="0.25">
      <c r="A524" t="s">
        <v>403</v>
      </c>
      <c r="B524" t="s">
        <v>15</v>
      </c>
      <c r="C524" t="s">
        <v>979</v>
      </c>
      <c r="D524">
        <v>24</v>
      </c>
      <c r="E524" s="6">
        <v>45114</v>
      </c>
      <c r="F524" s="5">
        <v>40569</v>
      </c>
      <c r="G524" t="s">
        <v>964</v>
      </c>
      <c r="H524" t="s">
        <v>995</v>
      </c>
      <c r="I524" t="s">
        <v>1113</v>
      </c>
      <c r="J524" t="s">
        <v>1101</v>
      </c>
      <c r="K524">
        <v>7</v>
      </c>
      <c r="L524" t="s">
        <v>1102</v>
      </c>
      <c r="M524" s="7">
        <f ca="1">(TODAY()-All_Staffs[[#This Row],[Date Joined]])/365</f>
        <v>1.4767123287671233</v>
      </c>
      <c r="N524" s="10">
        <f ca="1">IF(All_Staffs[Tenure]&gt;=3, 3%,2%)</f>
        <v>0.02</v>
      </c>
      <c r="O524" s="5">
        <f ca="1">All_Staffs[[#This Row],[Salary]]*All_Staffs[[#This Row],[Annual Bonus]]</f>
        <v>811.38</v>
      </c>
    </row>
    <row r="525" spans="1:15" x14ac:dyDescent="0.25">
      <c r="A525" t="s">
        <v>808</v>
      </c>
      <c r="B525" t="s">
        <v>15</v>
      </c>
      <c r="C525" t="s">
        <v>979</v>
      </c>
      <c r="D525">
        <v>29</v>
      </c>
      <c r="E525" s="6">
        <v>43725</v>
      </c>
      <c r="F525" s="5">
        <v>43333</v>
      </c>
      <c r="G525" t="s">
        <v>964</v>
      </c>
      <c r="H525" t="s">
        <v>995</v>
      </c>
      <c r="I525" t="s">
        <v>1109</v>
      </c>
      <c r="J525" t="s">
        <v>1101</v>
      </c>
      <c r="K525">
        <v>9</v>
      </c>
      <c r="L525" t="s">
        <v>1104</v>
      </c>
      <c r="M525" s="7">
        <f ca="1">(TODAY()-All_Staffs[[#This Row],[Date Joined]])/365</f>
        <v>5.2821917808219174</v>
      </c>
      <c r="N525" s="10">
        <f ca="1">IF(All_Staffs[Tenure]&gt;=3, 3%,2%)</f>
        <v>0.03</v>
      </c>
      <c r="O525" s="5">
        <f ca="1">All_Staffs[[#This Row],[Salary]]*All_Staffs[[#This Row],[Annual Bonus]]</f>
        <v>1299.99</v>
      </c>
    </row>
    <row r="526" spans="1:15" x14ac:dyDescent="0.25">
      <c r="A526" t="s">
        <v>809</v>
      </c>
      <c r="B526" t="s">
        <v>15</v>
      </c>
      <c r="C526" t="s">
        <v>979</v>
      </c>
      <c r="D526">
        <v>40</v>
      </c>
      <c r="E526" s="6">
        <v>45584</v>
      </c>
      <c r="F526" s="5">
        <v>31759</v>
      </c>
      <c r="G526" t="s">
        <v>964</v>
      </c>
      <c r="H526" t="s">
        <v>995</v>
      </c>
      <c r="I526" t="s">
        <v>1114</v>
      </c>
      <c r="J526" t="s">
        <v>1105</v>
      </c>
      <c r="K526">
        <v>10</v>
      </c>
      <c r="L526" t="s">
        <v>1106</v>
      </c>
      <c r="M526" s="7">
        <f ca="1">(TODAY()-All_Staffs[[#This Row],[Date Joined]])/365</f>
        <v>0.18904109589041096</v>
      </c>
      <c r="N526" s="10">
        <f ca="1">IF(All_Staffs[Tenure]&gt;=3, 3%,2%)</f>
        <v>0.02</v>
      </c>
      <c r="O526" s="5">
        <f ca="1">All_Staffs[[#This Row],[Salary]]*All_Staffs[[#This Row],[Annual Bonus]]</f>
        <v>635.18000000000006</v>
      </c>
    </row>
    <row r="527" spans="1:15" x14ac:dyDescent="0.25">
      <c r="A527" t="s">
        <v>424</v>
      </c>
      <c r="B527" t="s">
        <v>8</v>
      </c>
      <c r="C527" t="s">
        <v>21</v>
      </c>
      <c r="D527">
        <v>29</v>
      </c>
      <c r="E527" s="6">
        <v>43154</v>
      </c>
      <c r="F527" s="5">
        <v>44135</v>
      </c>
      <c r="G527" t="s">
        <v>964</v>
      </c>
      <c r="H527" t="s">
        <v>981</v>
      </c>
      <c r="I527" t="s">
        <v>1092</v>
      </c>
      <c r="J527" t="s">
        <v>1093</v>
      </c>
      <c r="K527">
        <v>2</v>
      </c>
      <c r="L527" t="s">
        <v>1095</v>
      </c>
      <c r="M527" s="7">
        <f ca="1">(TODAY()-All_Staffs[[#This Row],[Date Joined]])/365</f>
        <v>6.8465753424657532</v>
      </c>
      <c r="N527" s="10">
        <f ca="1">IF(All_Staffs[Tenure]&gt;=3, 3%,2%)</f>
        <v>0.03</v>
      </c>
      <c r="O527" s="5">
        <f ca="1">All_Staffs[[#This Row],[Salary]]*All_Staffs[[#This Row],[Annual Bonus]]</f>
        <v>1324.05</v>
      </c>
    </row>
    <row r="528" spans="1:15" x14ac:dyDescent="0.25">
      <c r="A528" t="s">
        <v>579</v>
      </c>
      <c r="B528" t="s">
        <v>8</v>
      </c>
      <c r="C528" t="s">
        <v>21</v>
      </c>
      <c r="D528">
        <v>45</v>
      </c>
      <c r="E528" s="6">
        <v>43139</v>
      </c>
      <c r="F528" s="5">
        <v>43773</v>
      </c>
      <c r="G528" t="s">
        <v>964</v>
      </c>
      <c r="H528" t="s">
        <v>981</v>
      </c>
      <c r="I528" t="s">
        <v>1092</v>
      </c>
      <c r="J528" t="s">
        <v>1093</v>
      </c>
      <c r="K528">
        <v>2</v>
      </c>
      <c r="L528" t="s">
        <v>1095</v>
      </c>
      <c r="M528" s="7">
        <f ca="1">(TODAY()-All_Staffs[[#This Row],[Date Joined]])/365</f>
        <v>6.8876712328767127</v>
      </c>
      <c r="N528" s="10">
        <f ca="1">IF(All_Staffs[Tenure]&gt;=3, 3%,2%)</f>
        <v>0.03</v>
      </c>
      <c r="O528" s="5">
        <f ca="1">All_Staffs[[#This Row],[Salary]]*All_Staffs[[#This Row],[Annual Bonus]]</f>
        <v>1313.19</v>
      </c>
    </row>
    <row r="529" spans="1:15" x14ac:dyDescent="0.25">
      <c r="A529" t="s">
        <v>420</v>
      </c>
      <c r="B529" t="s">
        <v>8</v>
      </c>
      <c r="C529" t="s">
        <v>21</v>
      </c>
      <c r="D529">
        <v>31</v>
      </c>
      <c r="E529" s="6">
        <v>45571</v>
      </c>
      <c r="F529" s="5">
        <v>34561</v>
      </c>
      <c r="G529" t="s">
        <v>964</v>
      </c>
      <c r="H529" t="s">
        <v>981</v>
      </c>
      <c r="I529" t="s">
        <v>1114</v>
      </c>
      <c r="J529" t="s">
        <v>1105</v>
      </c>
      <c r="K529">
        <v>10</v>
      </c>
      <c r="L529" t="s">
        <v>1106</v>
      </c>
      <c r="M529" s="7">
        <f ca="1">(TODAY()-All_Staffs[[#This Row],[Date Joined]])/365</f>
        <v>0.22465753424657534</v>
      </c>
      <c r="N529" s="10">
        <f ca="1">IF(All_Staffs[Tenure]&gt;=3, 3%,2%)</f>
        <v>0.02</v>
      </c>
      <c r="O529" s="5">
        <f ca="1">All_Staffs[[#This Row],[Salary]]*All_Staffs[[#This Row],[Annual Bonus]]</f>
        <v>691.22</v>
      </c>
    </row>
    <row r="530" spans="1:15" x14ac:dyDescent="0.25">
      <c r="A530" t="s">
        <v>554</v>
      </c>
      <c r="B530" t="s">
        <v>8</v>
      </c>
      <c r="C530" t="s">
        <v>21</v>
      </c>
      <c r="D530">
        <v>33</v>
      </c>
      <c r="E530" s="6">
        <v>43532</v>
      </c>
      <c r="F530" s="5">
        <v>39965</v>
      </c>
      <c r="G530" t="s">
        <v>964</v>
      </c>
      <c r="H530" t="s">
        <v>981</v>
      </c>
      <c r="I530" t="s">
        <v>1109</v>
      </c>
      <c r="J530" t="s">
        <v>1093</v>
      </c>
      <c r="K530">
        <v>3</v>
      </c>
      <c r="L530" t="s">
        <v>1096</v>
      </c>
      <c r="M530" s="7">
        <f ca="1">(TODAY()-All_Staffs[[#This Row],[Date Joined]])/365</f>
        <v>5.8109589041095893</v>
      </c>
      <c r="N530" s="10">
        <f ca="1">IF(All_Staffs[Tenure]&gt;=3, 3%,2%)</f>
        <v>0.03</v>
      </c>
      <c r="O530" s="5">
        <f ca="1">All_Staffs[[#This Row],[Salary]]*All_Staffs[[#This Row],[Annual Bonus]]</f>
        <v>1198.95</v>
      </c>
    </row>
    <row r="531" spans="1:15" x14ac:dyDescent="0.25">
      <c r="A531" t="s">
        <v>627</v>
      </c>
      <c r="B531" t="s">
        <v>8</v>
      </c>
      <c r="C531" t="s">
        <v>21</v>
      </c>
      <c r="D531">
        <v>27</v>
      </c>
      <c r="E531" s="6">
        <v>44373</v>
      </c>
      <c r="F531" s="5">
        <v>42786</v>
      </c>
      <c r="G531" t="s">
        <v>964</v>
      </c>
      <c r="H531" t="s">
        <v>981</v>
      </c>
      <c r="I531" t="s">
        <v>1111</v>
      </c>
      <c r="J531" t="s">
        <v>1097</v>
      </c>
      <c r="K531">
        <v>6</v>
      </c>
      <c r="L531" t="s">
        <v>1100</v>
      </c>
      <c r="M531" s="7">
        <f ca="1">(TODAY()-All_Staffs[[#This Row],[Date Joined]])/365</f>
        <v>3.506849315068493</v>
      </c>
      <c r="N531" s="10">
        <f ca="1">IF(All_Staffs[Tenure]&gt;=3, 3%,2%)</f>
        <v>0.03</v>
      </c>
      <c r="O531" s="5">
        <f ca="1">All_Staffs[[#This Row],[Salary]]*All_Staffs[[#This Row],[Annual Bonus]]</f>
        <v>1283.58</v>
      </c>
    </row>
    <row r="532" spans="1:15" x14ac:dyDescent="0.25">
      <c r="A532" t="s">
        <v>565</v>
      </c>
      <c r="B532" t="s">
        <v>8</v>
      </c>
      <c r="C532" t="s">
        <v>21</v>
      </c>
      <c r="D532">
        <v>35</v>
      </c>
      <c r="E532" s="6">
        <v>44462</v>
      </c>
      <c r="F532" s="5">
        <v>32817</v>
      </c>
      <c r="G532" t="s">
        <v>964</v>
      </c>
      <c r="H532" t="s">
        <v>981</v>
      </c>
      <c r="I532" t="s">
        <v>1111</v>
      </c>
      <c r="J532" t="s">
        <v>1101</v>
      </c>
      <c r="K532">
        <v>9</v>
      </c>
      <c r="L532" t="s">
        <v>1104</v>
      </c>
      <c r="M532" s="7">
        <f ca="1">(TODAY()-All_Staffs[[#This Row],[Date Joined]])/365</f>
        <v>3.2630136986301368</v>
      </c>
      <c r="N532" s="10">
        <f ca="1">IF(All_Staffs[Tenure]&gt;=3, 3%,2%)</f>
        <v>0.03</v>
      </c>
      <c r="O532" s="5">
        <f ca="1">All_Staffs[[#This Row],[Salary]]*All_Staffs[[#This Row],[Annual Bonus]]</f>
        <v>984.51</v>
      </c>
    </row>
    <row r="533" spans="1:15" x14ac:dyDescent="0.25">
      <c r="A533" t="s">
        <v>555</v>
      </c>
      <c r="B533" t="s">
        <v>8</v>
      </c>
      <c r="C533" t="s">
        <v>21</v>
      </c>
      <c r="D533">
        <v>37</v>
      </c>
      <c r="E533" s="6">
        <v>43441</v>
      </c>
      <c r="F533" s="5">
        <v>41116</v>
      </c>
      <c r="G533" t="s">
        <v>964</v>
      </c>
      <c r="H533" t="s">
        <v>981</v>
      </c>
      <c r="I533" t="s">
        <v>1092</v>
      </c>
      <c r="J533" t="s">
        <v>1105</v>
      </c>
      <c r="K533">
        <v>12</v>
      </c>
      <c r="L533" t="s">
        <v>1108</v>
      </c>
      <c r="M533" s="7">
        <f ca="1">(TODAY()-All_Staffs[[#This Row],[Date Joined]])/365</f>
        <v>6.0602739726027401</v>
      </c>
      <c r="N533" s="10">
        <f ca="1">IF(All_Staffs[Tenure]&gt;=3, 3%,2%)</f>
        <v>0.03</v>
      </c>
      <c r="O533" s="5">
        <f ca="1">All_Staffs[[#This Row],[Salary]]*All_Staffs[[#This Row],[Annual Bonus]]</f>
        <v>1233.48</v>
      </c>
    </row>
    <row r="534" spans="1:15" x14ac:dyDescent="0.25">
      <c r="A534" t="s">
        <v>840</v>
      </c>
      <c r="B534" t="s">
        <v>8</v>
      </c>
      <c r="C534" t="s">
        <v>21</v>
      </c>
      <c r="D534">
        <v>35</v>
      </c>
      <c r="E534" s="6">
        <v>45469</v>
      </c>
      <c r="F534" s="5">
        <v>42532</v>
      </c>
      <c r="G534" t="s">
        <v>964</v>
      </c>
      <c r="H534" t="s">
        <v>981</v>
      </c>
      <c r="I534" t="s">
        <v>1114</v>
      </c>
      <c r="J534" t="s">
        <v>1097</v>
      </c>
      <c r="K534">
        <v>6</v>
      </c>
      <c r="L534" t="s">
        <v>1100</v>
      </c>
      <c r="M534" s="7">
        <f ca="1">(TODAY()-All_Staffs[[#This Row],[Date Joined]])/365</f>
        <v>0.50410958904109593</v>
      </c>
      <c r="N534" s="10">
        <f ca="1">IF(All_Staffs[Tenure]&gt;=3, 3%,2%)</f>
        <v>0.02</v>
      </c>
      <c r="O534" s="5">
        <f ca="1">All_Staffs[[#This Row],[Salary]]*All_Staffs[[#This Row],[Annual Bonus]]</f>
        <v>850.64</v>
      </c>
    </row>
    <row r="535" spans="1:15" x14ac:dyDescent="0.25">
      <c r="A535" t="s">
        <v>912</v>
      </c>
      <c r="B535" t="s">
        <v>8</v>
      </c>
      <c r="C535" t="s">
        <v>21</v>
      </c>
      <c r="D535">
        <v>41</v>
      </c>
      <c r="E535" s="6">
        <v>44305</v>
      </c>
      <c r="F535" s="5">
        <v>43900</v>
      </c>
      <c r="G535" t="s">
        <v>964</v>
      </c>
      <c r="H535" t="s">
        <v>981</v>
      </c>
      <c r="I535" t="s">
        <v>1111</v>
      </c>
      <c r="J535" t="s">
        <v>1097</v>
      </c>
      <c r="K535">
        <v>4</v>
      </c>
      <c r="L535" t="s">
        <v>1098</v>
      </c>
      <c r="M535" s="7">
        <f ca="1">(TODAY()-All_Staffs[[#This Row],[Date Joined]])/365</f>
        <v>3.6931506849315068</v>
      </c>
      <c r="N535" s="10">
        <f ca="1">IF(All_Staffs[Tenure]&gt;=3, 3%,2%)</f>
        <v>0.03</v>
      </c>
      <c r="O535" s="5">
        <f ca="1">All_Staffs[[#This Row],[Salary]]*All_Staffs[[#This Row],[Annual Bonus]]</f>
        <v>1317</v>
      </c>
    </row>
    <row r="536" spans="1:15" x14ac:dyDescent="0.25">
      <c r="A536" t="s">
        <v>414</v>
      </c>
      <c r="B536" t="s">
        <v>8</v>
      </c>
      <c r="C536" t="s">
        <v>56</v>
      </c>
      <c r="D536">
        <v>40</v>
      </c>
      <c r="E536" s="6">
        <v>43553</v>
      </c>
      <c r="F536" s="5">
        <v>37146</v>
      </c>
      <c r="G536" t="s">
        <v>964</v>
      </c>
      <c r="H536" t="s">
        <v>981</v>
      </c>
      <c r="I536" t="s">
        <v>1109</v>
      </c>
      <c r="J536" t="s">
        <v>1093</v>
      </c>
      <c r="K536">
        <v>3</v>
      </c>
      <c r="L536" t="s">
        <v>1096</v>
      </c>
      <c r="M536" s="7">
        <f ca="1">(TODAY()-All_Staffs[[#This Row],[Date Joined]])/365</f>
        <v>5.7534246575342465</v>
      </c>
      <c r="N536" s="10">
        <f ca="1">IF(All_Staffs[Tenure]&gt;=3, 3%,2%)</f>
        <v>0.03</v>
      </c>
      <c r="O536" s="5">
        <f ca="1">All_Staffs[[#This Row],[Salary]]*All_Staffs[[#This Row],[Annual Bonus]]</f>
        <v>1114.3799999999999</v>
      </c>
    </row>
    <row r="537" spans="1:15" x14ac:dyDescent="0.25">
      <c r="A537" t="s">
        <v>622</v>
      </c>
      <c r="B537" t="s">
        <v>8</v>
      </c>
      <c r="C537" t="s">
        <v>56</v>
      </c>
      <c r="D537">
        <v>37</v>
      </c>
      <c r="E537" s="6">
        <v>45225</v>
      </c>
      <c r="F537" s="5">
        <v>43293</v>
      </c>
      <c r="G537" t="s">
        <v>964</v>
      </c>
      <c r="H537" t="s">
        <v>981</v>
      </c>
      <c r="I537" t="s">
        <v>1113</v>
      </c>
      <c r="J537" t="s">
        <v>1105</v>
      </c>
      <c r="K537">
        <v>10</v>
      </c>
      <c r="L537" t="s">
        <v>1106</v>
      </c>
      <c r="M537" s="7">
        <f ca="1">(TODAY()-All_Staffs[[#This Row],[Date Joined]])/365</f>
        <v>1.1726027397260275</v>
      </c>
      <c r="N537" s="10">
        <f ca="1">IF(All_Staffs[Tenure]&gt;=3, 3%,2%)</f>
        <v>0.02</v>
      </c>
      <c r="O537" s="5">
        <f ca="1">All_Staffs[[#This Row],[Salary]]*All_Staffs[[#This Row],[Annual Bonus]]</f>
        <v>865.86</v>
      </c>
    </row>
    <row r="538" spans="1:15" x14ac:dyDescent="0.25">
      <c r="A538" t="s">
        <v>511</v>
      </c>
      <c r="B538" t="s">
        <v>8</v>
      </c>
      <c r="C538" t="s">
        <v>56</v>
      </c>
      <c r="D538">
        <v>42</v>
      </c>
      <c r="E538" s="6">
        <v>44629</v>
      </c>
      <c r="F538" s="5">
        <v>44017</v>
      </c>
      <c r="G538" t="s">
        <v>964</v>
      </c>
      <c r="H538" t="s">
        <v>981</v>
      </c>
      <c r="I538" t="s">
        <v>1112</v>
      </c>
      <c r="J538" t="s">
        <v>1093</v>
      </c>
      <c r="K538">
        <v>3</v>
      </c>
      <c r="L538" t="s">
        <v>1096</v>
      </c>
      <c r="M538" s="7">
        <f ca="1">(TODAY()-All_Staffs[[#This Row],[Date Joined]])/365</f>
        <v>2.8054794520547945</v>
      </c>
      <c r="N538" s="10">
        <f ca="1">IF(All_Staffs[Tenure]&gt;=3, 3%,2%)</f>
        <v>0.02</v>
      </c>
      <c r="O538" s="5">
        <f ca="1">All_Staffs[[#This Row],[Salary]]*All_Staffs[[#This Row],[Annual Bonus]]</f>
        <v>880.34</v>
      </c>
    </row>
    <row r="539" spans="1:15" x14ac:dyDescent="0.25">
      <c r="A539" t="s">
        <v>517</v>
      </c>
      <c r="B539" t="s">
        <v>8</v>
      </c>
      <c r="C539" t="s">
        <v>9</v>
      </c>
      <c r="D539">
        <v>44</v>
      </c>
      <c r="E539" s="6">
        <v>44713</v>
      </c>
      <c r="F539" s="5">
        <v>30243</v>
      </c>
      <c r="G539" t="s">
        <v>964</v>
      </c>
      <c r="H539" t="s">
        <v>981</v>
      </c>
      <c r="I539" t="s">
        <v>1112</v>
      </c>
      <c r="J539" t="s">
        <v>1097</v>
      </c>
      <c r="K539">
        <v>6</v>
      </c>
      <c r="L539" t="s">
        <v>1100</v>
      </c>
      <c r="M539" s="7">
        <f ca="1">(TODAY()-All_Staffs[[#This Row],[Date Joined]])/365</f>
        <v>2.5753424657534247</v>
      </c>
      <c r="N539" s="10">
        <f ca="1">IF(All_Staffs[Tenure]&gt;=3, 3%,2%)</f>
        <v>0.02</v>
      </c>
      <c r="O539" s="5">
        <f ca="1">All_Staffs[[#This Row],[Salary]]*All_Staffs[[#This Row],[Annual Bonus]]</f>
        <v>604.86</v>
      </c>
    </row>
    <row r="540" spans="1:15" x14ac:dyDescent="0.25">
      <c r="A540" t="s">
        <v>656</v>
      </c>
      <c r="B540" t="s">
        <v>8</v>
      </c>
      <c r="C540" t="s">
        <v>9</v>
      </c>
      <c r="D540">
        <v>32</v>
      </c>
      <c r="E540" s="6">
        <v>44964</v>
      </c>
      <c r="F540" s="5">
        <v>41436</v>
      </c>
      <c r="G540" t="s">
        <v>964</v>
      </c>
      <c r="H540" t="s">
        <v>981</v>
      </c>
      <c r="I540" t="s">
        <v>1113</v>
      </c>
      <c r="J540" t="s">
        <v>1093</v>
      </c>
      <c r="K540">
        <v>2</v>
      </c>
      <c r="L540" t="s">
        <v>1095</v>
      </c>
      <c r="M540" s="7">
        <f ca="1">(TODAY()-All_Staffs[[#This Row],[Date Joined]])/365</f>
        <v>1.8876712328767122</v>
      </c>
      <c r="N540" s="10">
        <f ca="1">IF(All_Staffs[Tenure]&gt;=3, 3%,2%)</f>
        <v>0.02</v>
      </c>
      <c r="O540" s="5">
        <f ca="1">All_Staffs[[#This Row],[Salary]]*All_Staffs[[#This Row],[Annual Bonus]]</f>
        <v>828.72</v>
      </c>
    </row>
    <row r="541" spans="1:15" x14ac:dyDescent="0.25">
      <c r="A541" t="s">
        <v>845</v>
      </c>
      <c r="B541" t="s">
        <v>8</v>
      </c>
      <c r="C541" t="s">
        <v>9</v>
      </c>
      <c r="D541">
        <v>24</v>
      </c>
      <c r="E541" s="6">
        <v>44326</v>
      </c>
      <c r="F541" s="5">
        <v>44178</v>
      </c>
      <c r="G541" t="s">
        <v>964</v>
      </c>
      <c r="H541" t="s">
        <v>981</v>
      </c>
      <c r="I541" t="s">
        <v>1111</v>
      </c>
      <c r="J541" t="s">
        <v>1097</v>
      </c>
      <c r="K541">
        <v>5</v>
      </c>
      <c r="L541" t="s">
        <v>1099</v>
      </c>
      <c r="M541" s="7">
        <f ca="1">(TODAY()-All_Staffs[[#This Row],[Date Joined]])/365</f>
        <v>3.6356164383561644</v>
      </c>
      <c r="N541" s="10">
        <f ca="1">IF(All_Staffs[Tenure]&gt;=3, 3%,2%)</f>
        <v>0.03</v>
      </c>
      <c r="O541" s="5">
        <f ca="1">All_Staffs[[#This Row],[Salary]]*All_Staffs[[#This Row],[Annual Bonus]]</f>
        <v>1325.34</v>
      </c>
    </row>
    <row r="542" spans="1:15" x14ac:dyDescent="0.25">
      <c r="A542" t="s">
        <v>660</v>
      </c>
      <c r="B542" t="s">
        <v>8</v>
      </c>
      <c r="C542" t="s">
        <v>9</v>
      </c>
      <c r="D542">
        <v>39</v>
      </c>
      <c r="E542" s="6">
        <v>45599</v>
      </c>
      <c r="F542" s="5">
        <v>32491</v>
      </c>
      <c r="G542" t="s">
        <v>964</v>
      </c>
      <c r="H542" t="s">
        <v>981</v>
      </c>
      <c r="I542" t="s">
        <v>1114</v>
      </c>
      <c r="J542" t="s">
        <v>1105</v>
      </c>
      <c r="K542">
        <v>11</v>
      </c>
      <c r="L542" t="s">
        <v>1107</v>
      </c>
      <c r="M542" s="7">
        <f ca="1">(TODAY()-All_Staffs[[#This Row],[Date Joined]])/365</f>
        <v>0.14794520547945206</v>
      </c>
      <c r="N542" s="10">
        <f ca="1">IF(All_Staffs[Tenure]&gt;=3, 3%,2%)</f>
        <v>0.02</v>
      </c>
      <c r="O542" s="5">
        <f ca="1">All_Staffs[[#This Row],[Salary]]*All_Staffs[[#This Row],[Annual Bonus]]</f>
        <v>649.82000000000005</v>
      </c>
    </row>
    <row r="543" spans="1:15" x14ac:dyDescent="0.25">
      <c r="A543" t="s">
        <v>877</v>
      </c>
      <c r="B543" t="s">
        <v>8</v>
      </c>
      <c r="C543" t="s">
        <v>9</v>
      </c>
      <c r="D543">
        <v>29</v>
      </c>
      <c r="E543" s="6">
        <v>45217</v>
      </c>
      <c r="F543" s="5">
        <v>37803</v>
      </c>
      <c r="G543" t="s">
        <v>964</v>
      </c>
      <c r="H543" t="s">
        <v>981</v>
      </c>
      <c r="I543" t="s">
        <v>1113</v>
      </c>
      <c r="J543" t="s">
        <v>1105</v>
      </c>
      <c r="K543">
        <v>10</v>
      </c>
      <c r="L543" t="s">
        <v>1106</v>
      </c>
      <c r="M543" s="7">
        <f ca="1">(TODAY()-All_Staffs[[#This Row],[Date Joined]])/365</f>
        <v>1.1945205479452055</v>
      </c>
      <c r="N543" s="10">
        <f ca="1">IF(All_Staffs[Tenure]&gt;=3, 3%,2%)</f>
        <v>0.02</v>
      </c>
      <c r="O543" s="5">
        <f ca="1">All_Staffs[[#This Row],[Salary]]*All_Staffs[[#This Row],[Annual Bonus]]</f>
        <v>756.06000000000006</v>
      </c>
    </row>
    <row r="544" spans="1:15" x14ac:dyDescent="0.25">
      <c r="A544" t="s">
        <v>642</v>
      </c>
      <c r="B544" t="s">
        <v>8</v>
      </c>
      <c r="C544" t="s">
        <v>19</v>
      </c>
      <c r="D544">
        <v>35</v>
      </c>
      <c r="E544" s="6">
        <v>43797</v>
      </c>
      <c r="F544" s="5">
        <v>32734</v>
      </c>
      <c r="G544" t="s">
        <v>964</v>
      </c>
      <c r="H544" t="s">
        <v>981</v>
      </c>
      <c r="I544" t="s">
        <v>1109</v>
      </c>
      <c r="J544" t="s">
        <v>1105</v>
      </c>
      <c r="K544">
        <v>11</v>
      </c>
      <c r="L544" t="s">
        <v>1107</v>
      </c>
      <c r="M544" s="7">
        <f ca="1">(TODAY()-All_Staffs[[#This Row],[Date Joined]])/365</f>
        <v>5.0849315068493155</v>
      </c>
      <c r="N544" s="10">
        <f ca="1">IF(All_Staffs[Tenure]&gt;=3, 3%,2%)</f>
        <v>0.03</v>
      </c>
      <c r="O544" s="5">
        <f ca="1">All_Staffs[[#This Row],[Salary]]*All_Staffs[[#This Row],[Annual Bonus]]</f>
        <v>982.02</v>
      </c>
    </row>
    <row r="545" spans="1:15" x14ac:dyDescent="0.25">
      <c r="A545" t="s">
        <v>558</v>
      </c>
      <c r="B545" t="s">
        <v>8</v>
      </c>
      <c r="C545" t="s">
        <v>19</v>
      </c>
      <c r="D545">
        <v>25</v>
      </c>
      <c r="E545" s="6">
        <v>45220</v>
      </c>
      <c r="F545" s="5">
        <v>40263</v>
      </c>
      <c r="G545" t="s">
        <v>964</v>
      </c>
      <c r="H545" t="s">
        <v>981</v>
      </c>
      <c r="I545" t="s">
        <v>1113</v>
      </c>
      <c r="J545" t="s">
        <v>1105</v>
      </c>
      <c r="K545">
        <v>10</v>
      </c>
      <c r="L545" t="s">
        <v>1106</v>
      </c>
      <c r="M545" s="7">
        <f ca="1">(TODAY()-All_Staffs[[#This Row],[Date Joined]])/365</f>
        <v>1.1863013698630136</v>
      </c>
      <c r="N545" s="10">
        <f ca="1">IF(All_Staffs[Tenure]&gt;=3, 3%,2%)</f>
        <v>0.02</v>
      </c>
      <c r="O545" s="5">
        <f ca="1">All_Staffs[[#This Row],[Salary]]*All_Staffs[[#This Row],[Annual Bonus]]</f>
        <v>805.26</v>
      </c>
    </row>
    <row r="546" spans="1:15" x14ac:dyDescent="0.25">
      <c r="A546" t="s">
        <v>417</v>
      </c>
      <c r="B546" t="s">
        <v>8</v>
      </c>
      <c r="C546" t="s">
        <v>19</v>
      </c>
      <c r="D546">
        <v>45</v>
      </c>
      <c r="E546" s="6">
        <v>44072</v>
      </c>
      <c r="F546" s="5">
        <v>36810</v>
      </c>
      <c r="G546" t="s">
        <v>964</v>
      </c>
      <c r="H546" t="s">
        <v>981</v>
      </c>
      <c r="I546" t="s">
        <v>1110</v>
      </c>
      <c r="J546" t="s">
        <v>1101</v>
      </c>
      <c r="K546">
        <v>8</v>
      </c>
      <c r="L546" t="s">
        <v>1103</v>
      </c>
      <c r="M546" s="7">
        <f ca="1">(TODAY()-All_Staffs[[#This Row],[Date Joined]])/365</f>
        <v>4.3315068493150681</v>
      </c>
      <c r="N546" s="10">
        <f ca="1">IF(All_Staffs[Tenure]&gt;=3, 3%,2%)</f>
        <v>0.03</v>
      </c>
      <c r="O546" s="5">
        <f ca="1">All_Staffs[[#This Row],[Salary]]*All_Staffs[[#This Row],[Annual Bonus]]</f>
        <v>1104.3</v>
      </c>
    </row>
    <row r="547" spans="1:15" x14ac:dyDescent="0.25">
      <c r="A547" t="s">
        <v>202</v>
      </c>
      <c r="B547" t="s">
        <v>8</v>
      </c>
      <c r="C547" t="s">
        <v>19</v>
      </c>
      <c r="D547">
        <v>36</v>
      </c>
      <c r="E547" s="6">
        <v>43621</v>
      </c>
      <c r="F547" s="5">
        <v>30447</v>
      </c>
      <c r="G547" t="s">
        <v>964</v>
      </c>
      <c r="H547" t="s">
        <v>981</v>
      </c>
      <c r="I547" t="s">
        <v>1109</v>
      </c>
      <c r="J547" t="s">
        <v>1097</v>
      </c>
      <c r="K547">
        <v>6</v>
      </c>
      <c r="L547" t="s">
        <v>1100</v>
      </c>
      <c r="M547" s="7">
        <f ca="1">(TODAY()-All_Staffs[[#This Row],[Date Joined]])/365</f>
        <v>5.5671232876712331</v>
      </c>
      <c r="N547" s="10">
        <f ca="1">IF(All_Staffs[Tenure]&gt;=3, 3%,2%)</f>
        <v>0.03</v>
      </c>
      <c r="O547" s="5">
        <f ca="1">All_Staffs[[#This Row],[Salary]]*All_Staffs[[#This Row],[Annual Bonus]]</f>
        <v>913.41</v>
      </c>
    </row>
    <row r="548" spans="1:15" x14ac:dyDescent="0.25">
      <c r="A548" t="s">
        <v>438</v>
      </c>
      <c r="B548" t="s">
        <v>8</v>
      </c>
      <c r="C548" t="s">
        <v>979</v>
      </c>
      <c r="D548">
        <v>25</v>
      </c>
      <c r="E548" s="6">
        <v>45518</v>
      </c>
      <c r="F548" s="5">
        <v>34555</v>
      </c>
      <c r="G548" t="s">
        <v>964</v>
      </c>
      <c r="H548" t="s">
        <v>981</v>
      </c>
      <c r="I548" t="s">
        <v>1114</v>
      </c>
      <c r="J548" t="s">
        <v>1101</v>
      </c>
      <c r="K548">
        <v>8</v>
      </c>
      <c r="L548" t="s">
        <v>1103</v>
      </c>
      <c r="M548" s="7">
        <f ca="1">(TODAY()-All_Staffs[[#This Row],[Date Joined]])/365</f>
        <v>0.36986301369863012</v>
      </c>
      <c r="N548" s="10">
        <f ca="1">IF(All_Staffs[Tenure]&gt;=3, 3%,2%)</f>
        <v>0.02</v>
      </c>
      <c r="O548" s="5">
        <f ca="1">All_Staffs[[#This Row],[Salary]]*All_Staffs[[#This Row],[Annual Bonus]]</f>
        <v>691.1</v>
      </c>
    </row>
    <row r="549" spans="1:15" x14ac:dyDescent="0.25">
      <c r="A549" t="s">
        <v>41</v>
      </c>
      <c r="B549" t="s">
        <v>8</v>
      </c>
      <c r="C549" t="s">
        <v>979</v>
      </c>
      <c r="D549">
        <v>33</v>
      </c>
      <c r="E549" s="6">
        <v>44374</v>
      </c>
      <c r="F549" s="5">
        <v>33516</v>
      </c>
      <c r="G549" t="s">
        <v>964</v>
      </c>
      <c r="H549" t="s">
        <v>981</v>
      </c>
      <c r="I549" t="s">
        <v>1111</v>
      </c>
      <c r="J549" t="s">
        <v>1097</v>
      </c>
      <c r="K549">
        <v>6</v>
      </c>
      <c r="L549" t="s">
        <v>1100</v>
      </c>
      <c r="M549" s="7">
        <f ca="1">(TODAY()-All_Staffs[[#This Row],[Date Joined]])/365</f>
        <v>3.504109589041096</v>
      </c>
      <c r="N549" s="10">
        <f ca="1">IF(All_Staffs[Tenure]&gt;=3, 3%,2%)</f>
        <v>0.03</v>
      </c>
      <c r="O549" s="5">
        <f ca="1">All_Staffs[[#This Row],[Salary]]*All_Staffs[[#This Row],[Annual Bonus]]</f>
        <v>1005.48</v>
      </c>
    </row>
    <row r="550" spans="1:15" x14ac:dyDescent="0.25">
      <c r="A550" t="s">
        <v>221</v>
      </c>
      <c r="B550" t="s">
        <v>8</v>
      </c>
      <c r="C550" t="s">
        <v>979</v>
      </c>
      <c r="D550">
        <v>35</v>
      </c>
      <c r="E550" s="6">
        <v>44236</v>
      </c>
      <c r="F550" s="5">
        <v>34118</v>
      </c>
      <c r="G550" t="s">
        <v>964</v>
      </c>
      <c r="H550" t="s">
        <v>981</v>
      </c>
      <c r="I550" t="s">
        <v>1111</v>
      </c>
      <c r="J550" t="s">
        <v>1093</v>
      </c>
      <c r="K550">
        <v>2</v>
      </c>
      <c r="L550" t="s">
        <v>1095</v>
      </c>
      <c r="M550" s="7">
        <f ca="1">(TODAY()-All_Staffs[[#This Row],[Date Joined]])/365</f>
        <v>3.882191780821918</v>
      </c>
      <c r="N550" s="10">
        <f ca="1">IF(All_Staffs[Tenure]&gt;=3, 3%,2%)</f>
        <v>0.03</v>
      </c>
      <c r="O550" s="5">
        <f ca="1">All_Staffs[[#This Row],[Salary]]*All_Staffs[[#This Row],[Annual Bonus]]</f>
        <v>1023.54</v>
      </c>
    </row>
    <row r="551" spans="1:15" x14ac:dyDescent="0.25">
      <c r="A551" t="s">
        <v>832</v>
      </c>
      <c r="B551" t="s">
        <v>8</v>
      </c>
      <c r="C551" t="s">
        <v>979</v>
      </c>
      <c r="D551">
        <v>31</v>
      </c>
      <c r="E551" s="6">
        <v>45023</v>
      </c>
      <c r="F551" s="5">
        <v>43257</v>
      </c>
      <c r="G551" t="s">
        <v>964</v>
      </c>
      <c r="H551" t="s">
        <v>981</v>
      </c>
      <c r="I551" t="s">
        <v>1113</v>
      </c>
      <c r="J551" t="s">
        <v>1097</v>
      </c>
      <c r="K551">
        <v>4</v>
      </c>
      <c r="L551" t="s">
        <v>1098</v>
      </c>
      <c r="M551" s="7">
        <f ca="1">(TODAY()-All_Staffs[[#This Row],[Date Joined]])/365</f>
        <v>1.726027397260274</v>
      </c>
      <c r="N551" s="10">
        <f ca="1">IF(All_Staffs[Tenure]&gt;=3, 3%,2%)</f>
        <v>0.02</v>
      </c>
      <c r="O551" s="5">
        <f ca="1">All_Staffs[[#This Row],[Salary]]*All_Staffs[[#This Row],[Annual Bonus]]</f>
        <v>865.14</v>
      </c>
    </row>
    <row r="552" spans="1:15" x14ac:dyDescent="0.25">
      <c r="A552" t="s">
        <v>1037</v>
      </c>
      <c r="B552" t="s">
        <v>8</v>
      </c>
      <c r="C552" t="s">
        <v>21</v>
      </c>
      <c r="D552">
        <v>27</v>
      </c>
      <c r="E552" s="6">
        <v>44925</v>
      </c>
      <c r="F552" s="5">
        <v>42030</v>
      </c>
      <c r="G552" t="s">
        <v>964</v>
      </c>
      <c r="H552" t="s">
        <v>995</v>
      </c>
      <c r="I552" t="s">
        <v>1112</v>
      </c>
      <c r="J552" t="s">
        <v>1105</v>
      </c>
      <c r="K552">
        <v>12</v>
      </c>
      <c r="L552" t="s">
        <v>1108</v>
      </c>
      <c r="M552" s="7">
        <f ca="1">(TODAY()-All_Staffs[[#This Row],[Date Joined]])/365</f>
        <v>1.9945205479452055</v>
      </c>
      <c r="N552" s="10">
        <f ca="1">IF(All_Staffs[Tenure]&gt;=3, 3%,2%)</f>
        <v>0.02</v>
      </c>
      <c r="O552" s="5">
        <f ca="1">All_Staffs[[#This Row],[Salary]]*All_Staffs[[#This Row],[Annual Bonus]]</f>
        <v>840.6</v>
      </c>
    </row>
    <row r="553" spans="1:15" x14ac:dyDescent="0.25">
      <c r="A553" t="s">
        <v>688</v>
      </c>
      <c r="B553" t="s">
        <v>8</v>
      </c>
      <c r="C553" t="s">
        <v>21</v>
      </c>
      <c r="D553">
        <v>32</v>
      </c>
      <c r="E553" s="6">
        <v>45347</v>
      </c>
      <c r="F553" s="5">
        <v>40306</v>
      </c>
      <c r="G553" t="s">
        <v>964</v>
      </c>
      <c r="H553" t="s">
        <v>995</v>
      </c>
      <c r="I553" t="s">
        <v>1114</v>
      </c>
      <c r="J553" t="s">
        <v>1093</v>
      </c>
      <c r="K553">
        <v>2</v>
      </c>
      <c r="L553" t="s">
        <v>1095</v>
      </c>
      <c r="M553" s="7">
        <f ca="1">(TODAY()-All_Staffs[[#This Row],[Date Joined]])/365</f>
        <v>0.83835616438356164</v>
      </c>
      <c r="N553" s="10">
        <f ca="1">IF(All_Staffs[Tenure]&gt;=3, 3%,2%)</f>
        <v>0.02</v>
      </c>
      <c r="O553" s="5">
        <f ca="1">All_Staffs[[#This Row],[Salary]]*All_Staffs[[#This Row],[Annual Bonus]]</f>
        <v>806.12</v>
      </c>
    </row>
    <row r="554" spans="1:15" x14ac:dyDescent="0.25">
      <c r="A554" t="s">
        <v>677</v>
      </c>
      <c r="B554" t="s">
        <v>8</v>
      </c>
      <c r="C554" t="s">
        <v>21</v>
      </c>
      <c r="D554">
        <v>26</v>
      </c>
      <c r="E554" s="6">
        <v>43625</v>
      </c>
      <c r="F554" s="5">
        <v>30750</v>
      </c>
      <c r="G554" t="s">
        <v>964</v>
      </c>
      <c r="H554" t="s">
        <v>995</v>
      </c>
      <c r="I554" t="s">
        <v>1109</v>
      </c>
      <c r="J554" t="s">
        <v>1097</v>
      </c>
      <c r="K554">
        <v>6</v>
      </c>
      <c r="L554" t="s">
        <v>1100</v>
      </c>
      <c r="M554" s="7">
        <f ca="1">(TODAY()-All_Staffs[[#This Row],[Date Joined]])/365</f>
        <v>5.5561643835616437</v>
      </c>
      <c r="N554" s="10">
        <f ca="1">IF(All_Staffs[Tenure]&gt;=3, 3%,2%)</f>
        <v>0.03</v>
      </c>
      <c r="O554" s="5">
        <f ca="1">All_Staffs[[#This Row],[Salary]]*All_Staffs[[#This Row],[Annual Bonus]]</f>
        <v>922.5</v>
      </c>
    </row>
    <row r="555" spans="1:15" x14ac:dyDescent="0.25">
      <c r="A555" t="s">
        <v>479</v>
      </c>
      <c r="B555" t="s">
        <v>8</v>
      </c>
      <c r="C555" t="s">
        <v>21</v>
      </c>
      <c r="D555">
        <v>27</v>
      </c>
      <c r="E555" s="6">
        <v>45400</v>
      </c>
      <c r="F555" s="5">
        <v>33310</v>
      </c>
      <c r="G555" t="s">
        <v>964</v>
      </c>
      <c r="H555" t="s">
        <v>995</v>
      </c>
      <c r="I555" t="s">
        <v>1114</v>
      </c>
      <c r="J555" t="s">
        <v>1097</v>
      </c>
      <c r="K555">
        <v>4</v>
      </c>
      <c r="L555" t="s">
        <v>1098</v>
      </c>
      <c r="M555" s="7">
        <f ca="1">(TODAY()-All_Staffs[[#This Row],[Date Joined]])/365</f>
        <v>0.69315068493150689</v>
      </c>
      <c r="N555" s="10">
        <f ca="1">IF(All_Staffs[Tenure]&gt;=3, 3%,2%)</f>
        <v>0.02</v>
      </c>
      <c r="O555" s="5">
        <f ca="1">All_Staffs[[#This Row],[Salary]]*All_Staffs[[#This Row],[Annual Bonus]]</f>
        <v>666.2</v>
      </c>
    </row>
    <row r="556" spans="1:15" x14ac:dyDescent="0.25">
      <c r="A556" t="s">
        <v>692</v>
      </c>
      <c r="B556" t="s">
        <v>8</v>
      </c>
      <c r="C556" t="s">
        <v>21</v>
      </c>
      <c r="D556">
        <v>45</v>
      </c>
      <c r="E556" s="6">
        <v>45416</v>
      </c>
      <c r="F556" s="5">
        <v>38859</v>
      </c>
      <c r="G556" t="s">
        <v>964</v>
      </c>
      <c r="H556" t="s">
        <v>995</v>
      </c>
      <c r="I556" t="s">
        <v>1114</v>
      </c>
      <c r="J556" t="s">
        <v>1097</v>
      </c>
      <c r="K556">
        <v>5</v>
      </c>
      <c r="L556" t="s">
        <v>1099</v>
      </c>
      <c r="M556" s="7">
        <f ca="1">(TODAY()-All_Staffs[[#This Row],[Date Joined]])/365</f>
        <v>0.64931506849315068</v>
      </c>
      <c r="N556" s="10">
        <f ca="1">IF(All_Staffs[Tenure]&gt;=3, 3%,2%)</f>
        <v>0.02</v>
      </c>
      <c r="O556" s="5">
        <f ca="1">All_Staffs[[#This Row],[Salary]]*All_Staffs[[#This Row],[Annual Bonus]]</f>
        <v>777.18000000000006</v>
      </c>
    </row>
    <row r="557" spans="1:15" x14ac:dyDescent="0.25">
      <c r="A557" t="s">
        <v>464</v>
      </c>
      <c r="B557" t="s">
        <v>8</v>
      </c>
      <c r="C557" t="s">
        <v>21</v>
      </c>
      <c r="D557">
        <v>27</v>
      </c>
      <c r="E557" s="6">
        <v>43302</v>
      </c>
      <c r="F557" s="5">
        <v>30263</v>
      </c>
      <c r="G557" t="s">
        <v>964</v>
      </c>
      <c r="H557" t="s">
        <v>995</v>
      </c>
      <c r="I557" t="s">
        <v>1092</v>
      </c>
      <c r="J557" t="s">
        <v>1101</v>
      </c>
      <c r="K557">
        <v>7</v>
      </c>
      <c r="L557" t="s">
        <v>1102</v>
      </c>
      <c r="M557" s="7">
        <f ca="1">(TODAY()-All_Staffs[[#This Row],[Date Joined]])/365</f>
        <v>6.441095890410959</v>
      </c>
      <c r="N557" s="10">
        <f ca="1">IF(All_Staffs[Tenure]&gt;=3, 3%,2%)</f>
        <v>0.03</v>
      </c>
      <c r="O557" s="5">
        <f ca="1">All_Staffs[[#This Row],[Salary]]*All_Staffs[[#This Row],[Annual Bonus]]</f>
        <v>907.89</v>
      </c>
    </row>
    <row r="558" spans="1:15" x14ac:dyDescent="0.25">
      <c r="A558" t="s">
        <v>900</v>
      </c>
      <c r="B558" t="s">
        <v>8</v>
      </c>
      <c r="C558" t="s">
        <v>21</v>
      </c>
      <c r="D558">
        <v>27</v>
      </c>
      <c r="E558" s="6">
        <v>44048</v>
      </c>
      <c r="F558" s="5">
        <v>40922</v>
      </c>
      <c r="G558" t="s">
        <v>964</v>
      </c>
      <c r="H558" t="s">
        <v>995</v>
      </c>
      <c r="I558" t="s">
        <v>1110</v>
      </c>
      <c r="J558" t="s">
        <v>1101</v>
      </c>
      <c r="K558">
        <v>8</v>
      </c>
      <c r="L558" t="s">
        <v>1103</v>
      </c>
      <c r="M558" s="7">
        <f ca="1">(TODAY()-All_Staffs[[#This Row],[Date Joined]])/365</f>
        <v>4.397260273972603</v>
      </c>
      <c r="N558" s="10">
        <f ca="1">IF(All_Staffs[Tenure]&gt;=3, 3%,2%)</f>
        <v>0.03</v>
      </c>
      <c r="O558" s="5">
        <f ca="1">All_Staffs[[#This Row],[Salary]]*All_Staffs[[#This Row],[Annual Bonus]]</f>
        <v>1227.6599999999999</v>
      </c>
    </row>
    <row r="559" spans="1:15" x14ac:dyDescent="0.25">
      <c r="A559" t="s">
        <v>614</v>
      </c>
      <c r="B559" t="s">
        <v>8</v>
      </c>
      <c r="C559" t="s">
        <v>21</v>
      </c>
      <c r="D559">
        <v>41</v>
      </c>
      <c r="E559" s="6">
        <v>43849</v>
      </c>
      <c r="F559" s="5">
        <v>44848</v>
      </c>
      <c r="G559" t="s">
        <v>964</v>
      </c>
      <c r="H559" t="s">
        <v>995</v>
      </c>
      <c r="I559" t="s">
        <v>1110</v>
      </c>
      <c r="J559" t="s">
        <v>1093</v>
      </c>
      <c r="K559">
        <v>1</v>
      </c>
      <c r="L559" t="s">
        <v>1094</v>
      </c>
      <c r="M559" s="7">
        <f ca="1">(TODAY()-All_Staffs[[#This Row],[Date Joined]])/365</f>
        <v>4.9424657534246572</v>
      </c>
      <c r="N559" s="10">
        <f ca="1">IF(All_Staffs[Tenure]&gt;=3, 3%,2%)</f>
        <v>0.03</v>
      </c>
      <c r="O559" s="5">
        <f ca="1">All_Staffs[[#This Row],[Salary]]*All_Staffs[[#This Row],[Annual Bonus]]</f>
        <v>1345.44</v>
      </c>
    </row>
    <row r="560" spans="1:15" x14ac:dyDescent="0.25">
      <c r="A560" t="s">
        <v>709</v>
      </c>
      <c r="B560" t="s">
        <v>8</v>
      </c>
      <c r="C560" t="s">
        <v>21</v>
      </c>
      <c r="D560">
        <v>39</v>
      </c>
      <c r="E560" s="6">
        <v>43759</v>
      </c>
      <c r="F560" s="5">
        <v>34290</v>
      </c>
      <c r="G560" t="s">
        <v>964</v>
      </c>
      <c r="H560" t="s">
        <v>995</v>
      </c>
      <c r="I560" t="s">
        <v>1109</v>
      </c>
      <c r="J560" t="s">
        <v>1105</v>
      </c>
      <c r="K560">
        <v>10</v>
      </c>
      <c r="L560" t="s">
        <v>1106</v>
      </c>
      <c r="M560" s="7">
        <f ca="1">(TODAY()-All_Staffs[[#This Row],[Date Joined]])/365</f>
        <v>5.1890410958904107</v>
      </c>
      <c r="N560" s="10">
        <f ca="1">IF(All_Staffs[Tenure]&gt;=3, 3%,2%)</f>
        <v>0.03</v>
      </c>
      <c r="O560" s="5">
        <f ca="1">All_Staffs[[#This Row],[Salary]]*All_Staffs[[#This Row],[Annual Bonus]]</f>
        <v>1028.7</v>
      </c>
    </row>
    <row r="561" spans="1:15" x14ac:dyDescent="0.25">
      <c r="A561" t="s">
        <v>481</v>
      </c>
      <c r="B561" t="s">
        <v>8</v>
      </c>
      <c r="C561" t="s">
        <v>56</v>
      </c>
      <c r="D561">
        <v>27</v>
      </c>
      <c r="E561" s="6">
        <v>45499</v>
      </c>
      <c r="F561" s="5">
        <v>32919</v>
      </c>
      <c r="G561" t="s">
        <v>964</v>
      </c>
      <c r="H561" t="s">
        <v>995</v>
      </c>
      <c r="I561" t="s">
        <v>1114</v>
      </c>
      <c r="J561" t="s">
        <v>1101</v>
      </c>
      <c r="K561">
        <v>7</v>
      </c>
      <c r="L561" t="s">
        <v>1102</v>
      </c>
      <c r="M561" s="7">
        <f ca="1">(TODAY()-All_Staffs[[#This Row],[Date Joined]])/365</f>
        <v>0.42191780821917807</v>
      </c>
      <c r="N561" s="10">
        <f ca="1">IF(All_Staffs[Tenure]&gt;=3, 3%,2%)</f>
        <v>0.02</v>
      </c>
      <c r="O561" s="5">
        <f ca="1">All_Staffs[[#This Row],[Salary]]*All_Staffs[[#This Row],[Annual Bonus]]</f>
        <v>658.38</v>
      </c>
    </row>
    <row r="562" spans="1:15" x14ac:dyDescent="0.25">
      <c r="A562" t="s">
        <v>491</v>
      </c>
      <c r="B562" t="s">
        <v>8</v>
      </c>
      <c r="C562" t="s">
        <v>56</v>
      </c>
      <c r="D562">
        <v>34</v>
      </c>
      <c r="E562" s="6">
        <v>45023</v>
      </c>
      <c r="F562" s="5">
        <v>42482</v>
      </c>
      <c r="G562" t="s">
        <v>964</v>
      </c>
      <c r="H562" t="s">
        <v>995</v>
      </c>
      <c r="I562" t="s">
        <v>1113</v>
      </c>
      <c r="J562" t="s">
        <v>1097</v>
      </c>
      <c r="K562">
        <v>4</v>
      </c>
      <c r="L562" t="s">
        <v>1098</v>
      </c>
      <c r="M562" s="7">
        <f ca="1">(TODAY()-All_Staffs[[#This Row],[Date Joined]])/365</f>
        <v>1.726027397260274</v>
      </c>
      <c r="N562" s="10">
        <f ca="1">IF(All_Staffs[Tenure]&gt;=3, 3%,2%)</f>
        <v>0.02</v>
      </c>
      <c r="O562" s="5">
        <f ca="1">All_Staffs[[#This Row],[Salary]]*All_Staffs[[#This Row],[Annual Bonus]]</f>
        <v>849.64</v>
      </c>
    </row>
    <row r="563" spans="1:15" x14ac:dyDescent="0.25">
      <c r="A563" t="s">
        <v>493</v>
      </c>
      <c r="B563" t="s">
        <v>8</v>
      </c>
      <c r="C563" t="s">
        <v>56</v>
      </c>
      <c r="D563">
        <v>40</v>
      </c>
      <c r="E563" s="6">
        <v>43205</v>
      </c>
      <c r="F563" s="5">
        <v>44780</v>
      </c>
      <c r="G563" t="s">
        <v>964</v>
      </c>
      <c r="H563" t="s">
        <v>995</v>
      </c>
      <c r="I563" t="s">
        <v>1092</v>
      </c>
      <c r="J563" t="s">
        <v>1097</v>
      </c>
      <c r="K563">
        <v>4</v>
      </c>
      <c r="L563" t="s">
        <v>1098</v>
      </c>
      <c r="M563" s="7">
        <f ca="1">(TODAY()-All_Staffs[[#This Row],[Date Joined]])/365</f>
        <v>6.7068493150684931</v>
      </c>
      <c r="N563" s="10">
        <f ca="1">IF(All_Staffs[Tenure]&gt;=3, 3%,2%)</f>
        <v>0.03</v>
      </c>
      <c r="O563" s="5">
        <f ca="1">All_Staffs[[#This Row],[Salary]]*All_Staffs[[#This Row],[Annual Bonus]]</f>
        <v>1343.3999999999999</v>
      </c>
    </row>
    <row r="564" spans="1:15" x14ac:dyDescent="0.25">
      <c r="A564" t="s">
        <v>865</v>
      </c>
      <c r="B564" t="s">
        <v>8</v>
      </c>
      <c r="C564" t="s">
        <v>56</v>
      </c>
      <c r="D564">
        <v>38</v>
      </c>
      <c r="E564" s="6">
        <v>43277</v>
      </c>
      <c r="F564" s="5">
        <v>38238</v>
      </c>
      <c r="G564" t="s">
        <v>964</v>
      </c>
      <c r="H564" t="s">
        <v>995</v>
      </c>
      <c r="I564" t="s">
        <v>1092</v>
      </c>
      <c r="J564" t="s">
        <v>1097</v>
      </c>
      <c r="K564">
        <v>6</v>
      </c>
      <c r="L564" t="s">
        <v>1100</v>
      </c>
      <c r="M564" s="7">
        <f ca="1">(TODAY()-All_Staffs[[#This Row],[Date Joined]])/365</f>
        <v>6.5095890410958903</v>
      </c>
      <c r="N564" s="10">
        <f ca="1">IF(All_Staffs[Tenure]&gt;=3, 3%,2%)</f>
        <v>0.03</v>
      </c>
      <c r="O564" s="5">
        <f ca="1">All_Staffs[[#This Row],[Salary]]*All_Staffs[[#This Row],[Annual Bonus]]</f>
        <v>1147.1399999999999</v>
      </c>
    </row>
    <row r="565" spans="1:15" x14ac:dyDescent="0.25">
      <c r="A565" t="s">
        <v>584</v>
      </c>
      <c r="B565" t="s">
        <v>8</v>
      </c>
      <c r="C565" t="s">
        <v>9</v>
      </c>
      <c r="D565">
        <v>30</v>
      </c>
      <c r="E565" s="6">
        <v>45480</v>
      </c>
      <c r="F565" s="5">
        <v>42503</v>
      </c>
      <c r="G565" t="s">
        <v>964</v>
      </c>
      <c r="H565" t="s">
        <v>995</v>
      </c>
      <c r="I565" t="s">
        <v>1114</v>
      </c>
      <c r="J565" t="s">
        <v>1101</v>
      </c>
      <c r="K565">
        <v>7</v>
      </c>
      <c r="L565" t="s">
        <v>1102</v>
      </c>
      <c r="M565" s="7">
        <f ca="1">(TODAY()-All_Staffs[[#This Row],[Date Joined]])/365</f>
        <v>0.47397260273972602</v>
      </c>
      <c r="N565" s="10">
        <f ca="1">IF(All_Staffs[Tenure]&gt;=3, 3%,2%)</f>
        <v>0.02</v>
      </c>
      <c r="O565" s="5">
        <f ca="1">All_Staffs[[#This Row],[Salary]]*All_Staffs[[#This Row],[Annual Bonus]]</f>
        <v>850.06000000000006</v>
      </c>
    </row>
    <row r="566" spans="1:15" x14ac:dyDescent="0.25">
      <c r="A566" t="s">
        <v>598</v>
      </c>
      <c r="B566" t="s">
        <v>8</v>
      </c>
      <c r="C566" t="s">
        <v>9</v>
      </c>
      <c r="D566">
        <v>26</v>
      </c>
      <c r="E566" s="6">
        <v>43438</v>
      </c>
      <c r="F566" s="5">
        <v>36433</v>
      </c>
      <c r="G566" t="s">
        <v>964</v>
      </c>
      <c r="H566" t="s">
        <v>995</v>
      </c>
      <c r="I566" t="s">
        <v>1092</v>
      </c>
      <c r="J566" t="s">
        <v>1105</v>
      </c>
      <c r="K566">
        <v>12</v>
      </c>
      <c r="L566" t="s">
        <v>1108</v>
      </c>
      <c r="M566" s="7">
        <f ca="1">(TODAY()-All_Staffs[[#This Row],[Date Joined]])/365</f>
        <v>6.0684931506849313</v>
      </c>
      <c r="N566" s="10">
        <f ca="1">IF(All_Staffs[Tenure]&gt;=3, 3%,2%)</f>
        <v>0.03</v>
      </c>
      <c r="O566" s="5">
        <f ca="1">All_Staffs[[#This Row],[Salary]]*All_Staffs[[#This Row],[Annual Bonus]]</f>
        <v>1092.99</v>
      </c>
    </row>
    <row r="567" spans="1:15" x14ac:dyDescent="0.25">
      <c r="A567" t="s">
        <v>454</v>
      </c>
      <c r="B567" t="s">
        <v>8</v>
      </c>
      <c r="C567" t="s">
        <v>9</v>
      </c>
      <c r="D567">
        <v>28</v>
      </c>
      <c r="E567" s="6">
        <v>44379</v>
      </c>
      <c r="F567" s="5">
        <v>30058</v>
      </c>
      <c r="G567" t="s">
        <v>964</v>
      </c>
      <c r="H567" t="s">
        <v>995</v>
      </c>
      <c r="I567" t="s">
        <v>1111</v>
      </c>
      <c r="J567" t="s">
        <v>1101</v>
      </c>
      <c r="K567">
        <v>7</v>
      </c>
      <c r="L567" t="s">
        <v>1102</v>
      </c>
      <c r="M567" s="7">
        <f ca="1">(TODAY()-All_Staffs[[#This Row],[Date Joined]])/365</f>
        <v>3.4904109589041097</v>
      </c>
      <c r="N567" s="10">
        <f ca="1">IF(All_Staffs[Tenure]&gt;=3, 3%,2%)</f>
        <v>0.03</v>
      </c>
      <c r="O567" s="5">
        <f ca="1">All_Staffs[[#This Row],[Salary]]*All_Staffs[[#This Row],[Annual Bonus]]</f>
        <v>901.74</v>
      </c>
    </row>
    <row r="568" spans="1:15" x14ac:dyDescent="0.25">
      <c r="A568" t="s">
        <v>905</v>
      </c>
      <c r="B568" t="s">
        <v>8</v>
      </c>
      <c r="C568" t="s">
        <v>9</v>
      </c>
      <c r="D568">
        <v>35</v>
      </c>
      <c r="E568" s="6">
        <v>43847</v>
      </c>
      <c r="F568" s="5">
        <v>36882</v>
      </c>
      <c r="G568" t="s">
        <v>964</v>
      </c>
      <c r="H568" t="s">
        <v>995</v>
      </c>
      <c r="I568" t="s">
        <v>1110</v>
      </c>
      <c r="J568" t="s">
        <v>1093</v>
      </c>
      <c r="K568">
        <v>1</v>
      </c>
      <c r="L568" t="s">
        <v>1094</v>
      </c>
      <c r="M568" s="7">
        <f ca="1">(TODAY()-All_Staffs[[#This Row],[Date Joined]])/365</f>
        <v>4.9479452054794519</v>
      </c>
      <c r="N568" s="10">
        <f ca="1">IF(All_Staffs[Tenure]&gt;=3, 3%,2%)</f>
        <v>0.03</v>
      </c>
      <c r="O568" s="5">
        <f ca="1">All_Staffs[[#This Row],[Salary]]*All_Staffs[[#This Row],[Annual Bonus]]</f>
        <v>1106.46</v>
      </c>
    </row>
    <row r="569" spans="1:15" x14ac:dyDescent="0.25">
      <c r="A569" t="s">
        <v>472</v>
      </c>
      <c r="B569" t="s">
        <v>8</v>
      </c>
      <c r="C569" t="s">
        <v>9</v>
      </c>
      <c r="D569">
        <v>36</v>
      </c>
      <c r="E569" s="6">
        <v>45256</v>
      </c>
      <c r="F569" s="5">
        <v>33176</v>
      </c>
      <c r="G569" t="s">
        <v>964</v>
      </c>
      <c r="H569" t="s">
        <v>995</v>
      </c>
      <c r="I569" t="s">
        <v>1113</v>
      </c>
      <c r="J569" t="s">
        <v>1105</v>
      </c>
      <c r="K569">
        <v>11</v>
      </c>
      <c r="L569" t="s">
        <v>1107</v>
      </c>
      <c r="M569" s="7">
        <f ca="1">(TODAY()-All_Staffs[[#This Row],[Date Joined]])/365</f>
        <v>1.0876712328767124</v>
      </c>
      <c r="N569" s="10">
        <f ca="1">IF(All_Staffs[Tenure]&gt;=3, 3%,2%)</f>
        <v>0.02</v>
      </c>
      <c r="O569" s="5">
        <f ca="1">All_Staffs[[#This Row],[Salary]]*All_Staffs[[#This Row],[Annual Bonus]]</f>
        <v>663.52</v>
      </c>
    </row>
    <row r="570" spans="1:15" x14ac:dyDescent="0.25">
      <c r="A570" t="s">
        <v>471</v>
      </c>
      <c r="B570" t="s">
        <v>8</v>
      </c>
      <c r="C570" t="s">
        <v>9</v>
      </c>
      <c r="D570">
        <v>41</v>
      </c>
      <c r="E570" s="6">
        <v>44628</v>
      </c>
      <c r="F570" s="5">
        <v>43333</v>
      </c>
      <c r="G570" t="s">
        <v>964</v>
      </c>
      <c r="H570" t="s">
        <v>995</v>
      </c>
      <c r="I570" t="s">
        <v>1112</v>
      </c>
      <c r="J570" t="s">
        <v>1093</v>
      </c>
      <c r="K570">
        <v>3</v>
      </c>
      <c r="L570" t="s">
        <v>1096</v>
      </c>
      <c r="M570" s="7">
        <f ca="1">(TODAY()-All_Staffs[[#This Row],[Date Joined]])/365</f>
        <v>2.8082191780821919</v>
      </c>
      <c r="N570" s="10">
        <f ca="1">IF(All_Staffs[Tenure]&gt;=3, 3%,2%)</f>
        <v>0.02</v>
      </c>
      <c r="O570" s="5">
        <f ca="1">All_Staffs[[#This Row],[Salary]]*All_Staffs[[#This Row],[Annual Bonus]]</f>
        <v>866.66</v>
      </c>
    </row>
    <row r="571" spans="1:15" x14ac:dyDescent="0.25">
      <c r="A571" t="s">
        <v>1038</v>
      </c>
      <c r="B571" t="s">
        <v>8</v>
      </c>
      <c r="C571" t="s">
        <v>19</v>
      </c>
      <c r="D571">
        <v>35</v>
      </c>
      <c r="E571" s="6">
        <v>44983</v>
      </c>
      <c r="F571" s="5">
        <v>41086</v>
      </c>
      <c r="G571" t="s">
        <v>964</v>
      </c>
      <c r="H571" t="s">
        <v>995</v>
      </c>
      <c r="I571" t="s">
        <v>1113</v>
      </c>
      <c r="J571" t="s">
        <v>1093</v>
      </c>
      <c r="K571">
        <v>2</v>
      </c>
      <c r="L571" t="s">
        <v>1095</v>
      </c>
      <c r="M571" s="7">
        <f ca="1">(TODAY()-All_Staffs[[#This Row],[Date Joined]])/365</f>
        <v>1.8356164383561644</v>
      </c>
      <c r="N571" s="10">
        <f ca="1">IF(All_Staffs[Tenure]&gt;=3, 3%,2%)</f>
        <v>0.02</v>
      </c>
      <c r="O571" s="5">
        <f ca="1">All_Staffs[[#This Row],[Salary]]*All_Staffs[[#This Row],[Annual Bonus]]</f>
        <v>821.72</v>
      </c>
    </row>
    <row r="572" spans="1:15" x14ac:dyDescent="0.25">
      <c r="A572" t="s">
        <v>443</v>
      </c>
      <c r="B572" t="s">
        <v>8</v>
      </c>
      <c r="C572" t="s">
        <v>19</v>
      </c>
      <c r="D572">
        <v>27</v>
      </c>
      <c r="E572" s="6">
        <v>44184</v>
      </c>
      <c r="F572" s="5">
        <v>40232</v>
      </c>
      <c r="G572" t="s">
        <v>964</v>
      </c>
      <c r="H572" t="s">
        <v>995</v>
      </c>
      <c r="I572" t="s">
        <v>1110</v>
      </c>
      <c r="J572" t="s">
        <v>1105</v>
      </c>
      <c r="K572">
        <v>12</v>
      </c>
      <c r="L572" t="s">
        <v>1108</v>
      </c>
      <c r="M572" s="7">
        <f ca="1">(TODAY()-All_Staffs[[#This Row],[Date Joined]])/365</f>
        <v>4.0246575342465754</v>
      </c>
      <c r="N572" s="10">
        <f ca="1">IF(All_Staffs[Tenure]&gt;=3, 3%,2%)</f>
        <v>0.03</v>
      </c>
      <c r="O572" s="5">
        <f ca="1">All_Staffs[[#This Row],[Salary]]*All_Staffs[[#This Row],[Annual Bonus]]</f>
        <v>1206.96</v>
      </c>
    </row>
    <row r="573" spans="1:15" x14ac:dyDescent="0.25">
      <c r="A573" t="s">
        <v>612</v>
      </c>
      <c r="B573" t="s">
        <v>8</v>
      </c>
      <c r="C573" t="s">
        <v>19</v>
      </c>
      <c r="D573">
        <v>45</v>
      </c>
      <c r="E573" s="6">
        <v>45034</v>
      </c>
      <c r="F573" s="5">
        <v>39701</v>
      </c>
      <c r="G573" t="s">
        <v>964</v>
      </c>
      <c r="H573" t="s">
        <v>995</v>
      </c>
      <c r="I573" t="s">
        <v>1113</v>
      </c>
      <c r="J573" t="s">
        <v>1097</v>
      </c>
      <c r="K573">
        <v>4</v>
      </c>
      <c r="L573" t="s">
        <v>1098</v>
      </c>
      <c r="M573" s="7">
        <f ca="1">(TODAY()-All_Staffs[[#This Row],[Date Joined]])/365</f>
        <v>1.6958904109589041</v>
      </c>
      <c r="N573" s="10">
        <f ca="1">IF(All_Staffs[Tenure]&gt;=3, 3%,2%)</f>
        <v>0.02</v>
      </c>
      <c r="O573" s="5">
        <f ca="1">All_Staffs[[#This Row],[Salary]]*All_Staffs[[#This Row],[Annual Bonus]]</f>
        <v>794.02</v>
      </c>
    </row>
    <row r="574" spans="1:15" x14ac:dyDescent="0.25">
      <c r="A574" t="s">
        <v>599</v>
      </c>
      <c r="B574" t="s">
        <v>8</v>
      </c>
      <c r="C574" t="s">
        <v>19</v>
      </c>
      <c r="D574">
        <v>27</v>
      </c>
      <c r="E574" s="6">
        <v>43418</v>
      </c>
      <c r="F574" s="5">
        <v>36788</v>
      </c>
      <c r="G574" t="s">
        <v>964</v>
      </c>
      <c r="H574" t="s">
        <v>995</v>
      </c>
      <c r="I574" t="s">
        <v>1092</v>
      </c>
      <c r="J574" t="s">
        <v>1105</v>
      </c>
      <c r="K574">
        <v>11</v>
      </c>
      <c r="L574" t="s">
        <v>1107</v>
      </c>
      <c r="M574" s="7">
        <f ca="1">(TODAY()-All_Staffs[[#This Row],[Date Joined]])/365</f>
        <v>6.1232876712328768</v>
      </c>
      <c r="N574" s="10">
        <f ca="1">IF(All_Staffs[Tenure]&gt;=3, 3%,2%)</f>
        <v>0.03</v>
      </c>
      <c r="O574" s="5">
        <f ca="1">All_Staffs[[#This Row],[Salary]]*All_Staffs[[#This Row],[Annual Bonus]]</f>
        <v>1103.6399999999999</v>
      </c>
    </row>
    <row r="575" spans="1:15" x14ac:dyDescent="0.25">
      <c r="A575" t="s">
        <v>473</v>
      </c>
      <c r="B575" t="s">
        <v>8</v>
      </c>
      <c r="C575" t="s">
        <v>19</v>
      </c>
      <c r="D575">
        <v>28</v>
      </c>
      <c r="E575" s="6">
        <v>43887</v>
      </c>
      <c r="F575" s="5">
        <v>32519</v>
      </c>
      <c r="G575" t="s">
        <v>964</v>
      </c>
      <c r="H575" t="s">
        <v>995</v>
      </c>
      <c r="I575" t="s">
        <v>1110</v>
      </c>
      <c r="J575" t="s">
        <v>1093</v>
      </c>
      <c r="K575">
        <v>2</v>
      </c>
      <c r="L575" t="s">
        <v>1095</v>
      </c>
      <c r="M575" s="7">
        <f ca="1">(TODAY()-All_Staffs[[#This Row],[Date Joined]])/365</f>
        <v>4.838356164383562</v>
      </c>
      <c r="N575" s="10">
        <f ca="1">IF(All_Staffs[Tenure]&gt;=3, 3%,2%)</f>
        <v>0.03</v>
      </c>
      <c r="O575" s="5">
        <f ca="1">All_Staffs[[#This Row],[Salary]]*All_Staffs[[#This Row],[Annual Bonus]]</f>
        <v>975.56999999999994</v>
      </c>
    </row>
    <row r="576" spans="1:15" x14ac:dyDescent="0.25">
      <c r="A576" t="s">
        <v>663</v>
      </c>
      <c r="B576" t="s">
        <v>8</v>
      </c>
      <c r="C576" t="s">
        <v>19</v>
      </c>
      <c r="D576">
        <v>29</v>
      </c>
      <c r="E576" s="6">
        <v>45552</v>
      </c>
      <c r="F576" s="5">
        <v>41808</v>
      </c>
      <c r="G576" t="s">
        <v>964</v>
      </c>
      <c r="H576" t="s">
        <v>995</v>
      </c>
      <c r="I576" t="s">
        <v>1114</v>
      </c>
      <c r="J576" t="s">
        <v>1101</v>
      </c>
      <c r="K576">
        <v>9</v>
      </c>
      <c r="L576" t="s">
        <v>1104</v>
      </c>
      <c r="M576" s="7">
        <f ca="1">(TODAY()-All_Staffs[[#This Row],[Date Joined]])/365</f>
        <v>0.27671232876712326</v>
      </c>
      <c r="N576" s="10">
        <f ca="1">IF(All_Staffs[Tenure]&gt;=3, 3%,2%)</f>
        <v>0.02</v>
      </c>
      <c r="O576" s="5">
        <f ca="1">All_Staffs[[#This Row],[Salary]]*All_Staffs[[#This Row],[Annual Bonus]]</f>
        <v>836.16</v>
      </c>
    </row>
    <row r="577" spans="1:15" x14ac:dyDescent="0.25">
      <c r="A577" t="s">
        <v>477</v>
      </c>
      <c r="B577" t="s">
        <v>8</v>
      </c>
      <c r="C577" t="s">
        <v>19</v>
      </c>
      <c r="D577">
        <v>41</v>
      </c>
      <c r="E577" s="6">
        <v>43612</v>
      </c>
      <c r="F577" s="5">
        <v>32604</v>
      </c>
      <c r="G577" t="s">
        <v>964</v>
      </c>
      <c r="H577" t="s">
        <v>995</v>
      </c>
      <c r="I577" t="s">
        <v>1109</v>
      </c>
      <c r="J577" t="s">
        <v>1097</v>
      </c>
      <c r="K577">
        <v>5</v>
      </c>
      <c r="L577" t="s">
        <v>1099</v>
      </c>
      <c r="M577" s="7">
        <f ca="1">(TODAY()-All_Staffs[[#This Row],[Date Joined]])/365</f>
        <v>5.5917808219178085</v>
      </c>
      <c r="N577" s="10">
        <f ca="1">IF(All_Staffs[Tenure]&gt;=3, 3%,2%)</f>
        <v>0.03</v>
      </c>
      <c r="O577" s="5">
        <f ca="1">All_Staffs[[#This Row],[Salary]]*All_Staffs[[#This Row],[Annual Bonus]]</f>
        <v>978.12</v>
      </c>
    </row>
    <row r="578" spans="1:15" x14ac:dyDescent="0.25">
      <c r="A578" t="s">
        <v>467</v>
      </c>
      <c r="B578" t="s">
        <v>8</v>
      </c>
      <c r="C578" t="s">
        <v>19</v>
      </c>
      <c r="D578">
        <v>41</v>
      </c>
      <c r="E578" s="6">
        <v>45520</v>
      </c>
      <c r="F578" s="5">
        <v>32168</v>
      </c>
      <c r="G578" t="s">
        <v>964</v>
      </c>
      <c r="H578" t="s">
        <v>995</v>
      </c>
      <c r="I578" t="s">
        <v>1114</v>
      </c>
      <c r="J578" t="s">
        <v>1101</v>
      </c>
      <c r="K578">
        <v>8</v>
      </c>
      <c r="L578" t="s">
        <v>1103</v>
      </c>
      <c r="M578" s="7">
        <f ca="1">(TODAY()-All_Staffs[[#This Row],[Date Joined]])/365</f>
        <v>0.36438356164383562</v>
      </c>
      <c r="N578" s="10">
        <f ca="1">IF(All_Staffs[Tenure]&gt;=3, 3%,2%)</f>
        <v>0.02</v>
      </c>
      <c r="O578" s="5">
        <f ca="1">All_Staffs[[#This Row],[Salary]]*All_Staffs[[#This Row],[Annual Bonus]]</f>
        <v>643.36</v>
      </c>
    </row>
    <row r="579" spans="1:15" x14ac:dyDescent="0.25">
      <c r="A579" t="s">
        <v>703</v>
      </c>
      <c r="B579" t="s">
        <v>8</v>
      </c>
      <c r="C579" t="s">
        <v>19</v>
      </c>
      <c r="D579">
        <v>38</v>
      </c>
      <c r="E579" s="6">
        <v>44050</v>
      </c>
      <c r="F579" s="5">
        <v>41635</v>
      </c>
      <c r="G579" t="s">
        <v>964</v>
      </c>
      <c r="H579" t="s">
        <v>995</v>
      </c>
      <c r="I579" t="s">
        <v>1110</v>
      </c>
      <c r="J579" t="s">
        <v>1101</v>
      </c>
      <c r="K579">
        <v>8</v>
      </c>
      <c r="L579" t="s">
        <v>1103</v>
      </c>
      <c r="M579" s="7">
        <f ca="1">(TODAY()-All_Staffs[[#This Row],[Date Joined]])/365</f>
        <v>4.3917808219178083</v>
      </c>
      <c r="N579" s="10">
        <f ca="1">IF(All_Staffs[Tenure]&gt;=3, 3%,2%)</f>
        <v>0.03</v>
      </c>
      <c r="O579" s="5">
        <f ca="1">All_Staffs[[#This Row],[Salary]]*All_Staffs[[#This Row],[Annual Bonus]]</f>
        <v>1249.05</v>
      </c>
    </row>
    <row r="580" spans="1:15" x14ac:dyDescent="0.25">
      <c r="A580" t="s">
        <v>907</v>
      </c>
      <c r="B580" t="s">
        <v>8</v>
      </c>
      <c r="C580" t="s">
        <v>19</v>
      </c>
      <c r="D580">
        <v>43</v>
      </c>
      <c r="E580" s="6">
        <v>44531</v>
      </c>
      <c r="F580" s="5">
        <v>39416</v>
      </c>
      <c r="G580" t="s">
        <v>964</v>
      </c>
      <c r="H580" t="s">
        <v>995</v>
      </c>
      <c r="I580" t="s">
        <v>1111</v>
      </c>
      <c r="J580" t="s">
        <v>1105</v>
      </c>
      <c r="K580">
        <v>12</v>
      </c>
      <c r="L580" t="s">
        <v>1108</v>
      </c>
      <c r="M580" s="7">
        <f ca="1">(TODAY()-All_Staffs[[#This Row],[Date Joined]])/365</f>
        <v>3.0739726027397261</v>
      </c>
      <c r="N580" s="10">
        <f ca="1">IF(All_Staffs[Tenure]&gt;=3, 3%,2%)</f>
        <v>0.03</v>
      </c>
      <c r="O580" s="5">
        <f ca="1">All_Staffs[[#This Row],[Salary]]*All_Staffs[[#This Row],[Annual Bonus]]</f>
        <v>1182.48</v>
      </c>
    </row>
    <row r="581" spans="1:15" x14ac:dyDescent="0.25">
      <c r="A581" t="s">
        <v>448</v>
      </c>
      <c r="B581" t="s">
        <v>8</v>
      </c>
      <c r="C581" t="s">
        <v>19</v>
      </c>
      <c r="D581">
        <v>45</v>
      </c>
      <c r="E581" s="6">
        <v>44627</v>
      </c>
      <c r="F581" s="5">
        <v>42627</v>
      </c>
      <c r="G581" t="s">
        <v>964</v>
      </c>
      <c r="H581" t="s">
        <v>995</v>
      </c>
      <c r="I581" t="s">
        <v>1112</v>
      </c>
      <c r="J581" t="s">
        <v>1093</v>
      </c>
      <c r="K581">
        <v>3</v>
      </c>
      <c r="L581" t="s">
        <v>1096</v>
      </c>
      <c r="M581" s="7">
        <f ca="1">(TODAY()-All_Staffs[[#This Row],[Date Joined]])/365</f>
        <v>2.8109589041095893</v>
      </c>
      <c r="N581" s="10">
        <f ca="1">IF(All_Staffs[Tenure]&gt;=3, 3%,2%)</f>
        <v>0.02</v>
      </c>
      <c r="O581" s="5">
        <f ca="1">All_Staffs[[#This Row],[Salary]]*All_Staffs[[#This Row],[Annual Bonus]]</f>
        <v>852.54</v>
      </c>
    </row>
    <row r="582" spans="1:15" x14ac:dyDescent="0.25">
      <c r="A582" t="s">
        <v>698</v>
      </c>
      <c r="B582" t="s">
        <v>8</v>
      </c>
      <c r="C582" t="s">
        <v>19</v>
      </c>
      <c r="D582">
        <v>40</v>
      </c>
      <c r="E582" s="6">
        <v>44991</v>
      </c>
      <c r="F582" s="5">
        <v>30354</v>
      </c>
      <c r="G582" t="s">
        <v>964</v>
      </c>
      <c r="H582" t="s">
        <v>995</v>
      </c>
      <c r="I582" t="s">
        <v>1113</v>
      </c>
      <c r="J582" t="s">
        <v>1093</v>
      </c>
      <c r="K582">
        <v>3</v>
      </c>
      <c r="L582" t="s">
        <v>1096</v>
      </c>
      <c r="M582" s="7">
        <f ca="1">(TODAY()-All_Staffs[[#This Row],[Date Joined]])/365</f>
        <v>1.8136986301369864</v>
      </c>
      <c r="N582" s="10">
        <f ca="1">IF(All_Staffs[Tenure]&gt;=3, 3%,2%)</f>
        <v>0.02</v>
      </c>
      <c r="O582" s="5">
        <f ca="1">All_Staffs[[#This Row],[Salary]]*All_Staffs[[#This Row],[Annual Bonus]]</f>
        <v>607.08000000000004</v>
      </c>
    </row>
    <row r="583" spans="1:15" x14ac:dyDescent="0.25">
      <c r="A583" t="s">
        <v>868</v>
      </c>
      <c r="B583" t="s">
        <v>8</v>
      </c>
      <c r="C583" t="s">
        <v>19</v>
      </c>
      <c r="D583">
        <v>24</v>
      </c>
      <c r="E583" s="6">
        <v>44290</v>
      </c>
      <c r="F583" s="5">
        <v>30071</v>
      </c>
      <c r="G583" t="s">
        <v>964</v>
      </c>
      <c r="H583" t="s">
        <v>995</v>
      </c>
      <c r="I583" t="s">
        <v>1111</v>
      </c>
      <c r="J583" t="s">
        <v>1097</v>
      </c>
      <c r="K583">
        <v>4</v>
      </c>
      <c r="L583" t="s">
        <v>1098</v>
      </c>
      <c r="M583" s="7">
        <f ca="1">(TODAY()-All_Staffs[[#This Row],[Date Joined]])/365</f>
        <v>3.7342465753424658</v>
      </c>
      <c r="N583" s="10">
        <f ca="1">IF(All_Staffs[Tenure]&gt;=3, 3%,2%)</f>
        <v>0.03</v>
      </c>
      <c r="O583" s="5">
        <f ca="1">All_Staffs[[#This Row],[Salary]]*All_Staffs[[#This Row],[Annual Bonus]]</f>
        <v>902.13</v>
      </c>
    </row>
    <row r="584" spans="1:15" x14ac:dyDescent="0.25">
      <c r="A584" t="s">
        <v>852</v>
      </c>
      <c r="B584" t="s">
        <v>8</v>
      </c>
      <c r="C584" t="s">
        <v>19</v>
      </c>
      <c r="D584">
        <v>24</v>
      </c>
      <c r="E584" s="6">
        <v>45138</v>
      </c>
      <c r="F584" s="5">
        <v>35254</v>
      </c>
      <c r="G584" t="s">
        <v>964</v>
      </c>
      <c r="H584" t="s">
        <v>995</v>
      </c>
      <c r="I584" t="s">
        <v>1113</v>
      </c>
      <c r="J584" t="s">
        <v>1101</v>
      </c>
      <c r="K584">
        <v>7</v>
      </c>
      <c r="L584" t="s">
        <v>1102</v>
      </c>
      <c r="M584" s="7">
        <f ca="1">(TODAY()-All_Staffs[[#This Row],[Date Joined]])/365</f>
        <v>1.4109589041095891</v>
      </c>
      <c r="N584" s="10">
        <f ca="1">IF(All_Staffs[Tenure]&gt;=3, 3%,2%)</f>
        <v>0.02</v>
      </c>
      <c r="O584" s="5">
        <f ca="1">All_Staffs[[#This Row],[Salary]]*All_Staffs[[#This Row],[Annual Bonus]]</f>
        <v>705.08</v>
      </c>
    </row>
    <row r="585" spans="1:15" x14ac:dyDescent="0.25">
      <c r="A585" t="s">
        <v>1039</v>
      </c>
      <c r="B585" t="s">
        <v>8</v>
      </c>
      <c r="C585" t="s">
        <v>979</v>
      </c>
      <c r="D585">
        <v>33</v>
      </c>
      <c r="E585" s="6">
        <v>44984</v>
      </c>
      <c r="F585" s="5">
        <v>42135</v>
      </c>
      <c r="G585" t="s">
        <v>964</v>
      </c>
      <c r="H585" t="s">
        <v>995</v>
      </c>
      <c r="I585" t="s">
        <v>1113</v>
      </c>
      <c r="J585" t="s">
        <v>1093</v>
      </c>
      <c r="K585">
        <v>2</v>
      </c>
      <c r="L585" t="s">
        <v>1095</v>
      </c>
      <c r="M585" s="7">
        <f ca="1">(TODAY()-All_Staffs[[#This Row],[Date Joined]])/365</f>
        <v>1.832876712328767</v>
      </c>
      <c r="N585" s="10">
        <f ca="1">IF(All_Staffs[Tenure]&gt;=3, 3%,2%)</f>
        <v>0.02</v>
      </c>
      <c r="O585" s="5">
        <f ca="1">All_Staffs[[#This Row],[Salary]]*All_Staffs[[#This Row],[Annual Bonus]]</f>
        <v>842.7</v>
      </c>
    </row>
    <row r="586" spans="1:15" x14ac:dyDescent="0.25">
      <c r="A586" t="s">
        <v>1040</v>
      </c>
      <c r="B586" t="s">
        <v>8</v>
      </c>
      <c r="C586" t="s">
        <v>979</v>
      </c>
      <c r="D586">
        <v>45</v>
      </c>
      <c r="E586" s="6">
        <v>43862</v>
      </c>
      <c r="F586" s="5">
        <v>36187</v>
      </c>
      <c r="G586" t="s">
        <v>964</v>
      </c>
      <c r="H586" t="s">
        <v>995</v>
      </c>
      <c r="I586" t="s">
        <v>1110</v>
      </c>
      <c r="J586" t="s">
        <v>1093</v>
      </c>
      <c r="K586">
        <v>2</v>
      </c>
      <c r="L586" t="s">
        <v>1095</v>
      </c>
      <c r="M586" s="7">
        <f ca="1">(TODAY()-All_Staffs[[#This Row],[Date Joined]])/365</f>
        <v>4.9068493150684933</v>
      </c>
      <c r="N586" s="10">
        <f ca="1">IF(All_Staffs[Tenure]&gt;=3, 3%,2%)</f>
        <v>0.03</v>
      </c>
      <c r="O586" s="5">
        <f ca="1">All_Staffs[[#This Row],[Salary]]*All_Staffs[[#This Row],[Annual Bonus]]</f>
        <v>1085.6099999999999</v>
      </c>
    </row>
    <row r="587" spans="1:15" x14ac:dyDescent="0.25">
      <c r="A587" t="s">
        <v>134</v>
      </c>
      <c r="B587" t="s">
        <v>8</v>
      </c>
      <c r="C587" t="s">
        <v>979</v>
      </c>
      <c r="D587">
        <v>33</v>
      </c>
      <c r="E587" s="6">
        <v>44313</v>
      </c>
      <c r="F587" s="5">
        <v>35771</v>
      </c>
      <c r="G587" t="s">
        <v>964</v>
      </c>
      <c r="H587" t="s">
        <v>995</v>
      </c>
      <c r="I587" t="s">
        <v>1111</v>
      </c>
      <c r="J587" t="s">
        <v>1097</v>
      </c>
      <c r="K587">
        <v>4</v>
      </c>
      <c r="L587" t="s">
        <v>1098</v>
      </c>
      <c r="M587" s="7">
        <f ca="1">(TODAY()-All_Staffs[[#This Row],[Date Joined]])/365</f>
        <v>3.6712328767123288</v>
      </c>
      <c r="N587" s="10">
        <f ca="1">IF(All_Staffs[Tenure]&gt;=3, 3%,2%)</f>
        <v>0.03</v>
      </c>
      <c r="O587" s="5">
        <f ca="1">All_Staffs[[#This Row],[Salary]]*All_Staffs[[#This Row],[Annual Bonus]]</f>
        <v>1073.1299999999999</v>
      </c>
    </row>
    <row r="588" spans="1:15" x14ac:dyDescent="0.25">
      <c r="A588" t="s">
        <v>475</v>
      </c>
      <c r="B588" t="s">
        <v>8</v>
      </c>
      <c r="C588" t="s">
        <v>979</v>
      </c>
      <c r="D588">
        <v>32</v>
      </c>
      <c r="E588" s="6">
        <v>44303</v>
      </c>
      <c r="F588" s="5">
        <v>33912</v>
      </c>
      <c r="G588" t="s">
        <v>964</v>
      </c>
      <c r="H588" t="s">
        <v>995</v>
      </c>
      <c r="I588" t="s">
        <v>1111</v>
      </c>
      <c r="J588" t="s">
        <v>1097</v>
      </c>
      <c r="K588">
        <v>4</v>
      </c>
      <c r="L588" t="s">
        <v>1098</v>
      </c>
      <c r="M588" s="7">
        <f ca="1">(TODAY()-All_Staffs[[#This Row],[Date Joined]])/365</f>
        <v>3.6986301369863015</v>
      </c>
      <c r="N588" s="10">
        <f ca="1">IF(All_Staffs[Tenure]&gt;=3, 3%,2%)</f>
        <v>0.03</v>
      </c>
      <c r="O588" s="5">
        <f ca="1">All_Staffs[[#This Row],[Salary]]*All_Staffs[[#This Row],[Annual Bonus]]</f>
        <v>1017.36</v>
      </c>
    </row>
    <row r="589" spans="1:15" x14ac:dyDescent="0.25">
      <c r="A589" t="s">
        <v>590</v>
      </c>
      <c r="B589" t="s">
        <v>8</v>
      </c>
      <c r="C589" t="s">
        <v>979</v>
      </c>
      <c r="D589">
        <v>25</v>
      </c>
      <c r="E589" s="6">
        <v>43779</v>
      </c>
      <c r="F589" s="5">
        <v>35564</v>
      </c>
      <c r="G589" t="s">
        <v>964</v>
      </c>
      <c r="H589" t="s">
        <v>995</v>
      </c>
      <c r="I589" t="s">
        <v>1109</v>
      </c>
      <c r="J589" t="s">
        <v>1105</v>
      </c>
      <c r="K589">
        <v>11</v>
      </c>
      <c r="L589" t="s">
        <v>1107</v>
      </c>
      <c r="M589" s="7">
        <f ca="1">(TODAY()-All_Staffs[[#This Row],[Date Joined]])/365</f>
        <v>5.1342465753424653</v>
      </c>
      <c r="N589" s="10">
        <f ca="1">IF(All_Staffs[Tenure]&gt;=3, 3%,2%)</f>
        <v>0.03</v>
      </c>
      <c r="O589" s="5">
        <f ca="1">All_Staffs[[#This Row],[Salary]]*All_Staffs[[#This Row],[Annual Bonus]]</f>
        <v>1066.92</v>
      </c>
    </row>
    <row r="590" spans="1:15" x14ac:dyDescent="0.25">
      <c r="A590" t="s">
        <v>496</v>
      </c>
      <c r="B590" t="s">
        <v>8</v>
      </c>
      <c r="C590" t="s">
        <v>979</v>
      </c>
      <c r="D590">
        <v>45</v>
      </c>
      <c r="E590" s="6">
        <v>45577</v>
      </c>
      <c r="F590" s="5">
        <v>31080</v>
      </c>
      <c r="G590" t="s">
        <v>964</v>
      </c>
      <c r="H590" t="s">
        <v>995</v>
      </c>
      <c r="I590" t="s">
        <v>1114</v>
      </c>
      <c r="J590" t="s">
        <v>1105</v>
      </c>
      <c r="K590">
        <v>10</v>
      </c>
      <c r="L590" t="s">
        <v>1106</v>
      </c>
      <c r="M590" s="7">
        <f ca="1">(TODAY()-All_Staffs[[#This Row],[Date Joined]])/365</f>
        <v>0.20821917808219179</v>
      </c>
      <c r="N590" s="10">
        <f ca="1">IF(All_Staffs[Tenure]&gt;=3, 3%,2%)</f>
        <v>0.02</v>
      </c>
      <c r="O590" s="5">
        <f ca="1">All_Staffs[[#This Row],[Salary]]*All_Staffs[[#This Row],[Annual Bonus]]</f>
        <v>621.6</v>
      </c>
    </row>
    <row r="591" spans="1:15" x14ac:dyDescent="0.25">
      <c r="A591" t="s">
        <v>484</v>
      </c>
      <c r="B591" t="s">
        <v>8</v>
      </c>
      <c r="C591" t="s">
        <v>979</v>
      </c>
      <c r="D591">
        <v>42</v>
      </c>
      <c r="E591" s="6">
        <v>45410</v>
      </c>
      <c r="F591" s="5">
        <v>41131</v>
      </c>
      <c r="G591" t="s">
        <v>964</v>
      </c>
      <c r="H591" t="s">
        <v>995</v>
      </c>
      <c r="I591" t="s">
        <v>1114</v>
      </c>
      <c r="J591" t="s">
        <v>1097</v>
      </c>
      <c r="K591">
        <v>4</v>
      </c>
      <c r="L591" t="s">
        <v>1098</v>
      </c>
      <c r="M591" s="7">
        <f ca="1">(TODAY()-All_Staffs[[#This Row],[Date Joined]])/365</f>
        <v>0.66575342465753429</v>
      </c>
      <c r="N591" s="10">
        <f ca="1">IF(All_Staffs[Tenure]&gt;=3, 3%,2%)</f>
        <v>0.02</v>
      </c>
      <c r="O591" s="5">
        <f ca="1">All_Staffs[[#This Row],[Salary]]*All_Staffs[[#This Row],[Annual Bonus]]</f>
        <v>822.62</v>
      </c>
    </row>
    <row r="592" spans="1:15" x14ac:dyDescent="0.25">
      <c r="A592" t="s">
        <v>482</v>
      </c>
      <c r="B592" t="s">
        <v>8</v>
      </c>
      <c r="C592" t="s">
        <v>979</v>
      </c>
      <c r="D592">
        <v>42</v>
      </c>
      <c r="E592" s="6">
        <v>43779</v>
      </c>
      <c r="F592" s="5">
        <v>34970</v>
      </c>
      <c r="G592" t="s">
        <v>964</v>
      </c>
      <c r="H592" t="s">
        <v>995</v>
      </c>
      <c r="I592" t="s">
        <v>1109</v>
      </c>
      <c r="J592" t="s">
        <v>1105</v>
      </c>
      <c r="K592">
        <v>11</v>
      </c>
      <c r="L592" t="s">
        <v>1107</v>
      </c>
      <c r="M592" s="7">
        <f ca="1">(TODAY()-All_Staffs[[#This Row],[Date Joined]])/365</f>
        <v>5.1342465753424653</v>
      </c>
      <c r="N592" s="10">
        <f ca="1">IF(All_Staffs[Tenure]&gt;=3, 3%,2%)</f>
        <v>0.03</v>
      </c>
      <c r="O592" s="5">
        <f ca="1">All_Staffs[[#This Row],[Salary]]*All_Staffs[[#This Row],[Annual Bonus]]</f>
        <v>1049.0999999999999</v>
      </c>
    </row>
    <row r="593" spans="1:15" x14ac:dyDescent="0.25">
      <c r="A593" t="s">
        <v>567</v>
      </c>
      <c r="B593" t="s">
        <v>8</v>
      </c>
      <c r="C593" t="s">
        <v>979</v>
      </c>
      <c r="D593">
        <v>42</v>
      </c>
      <c r="E593" s="6">
        <v>45549</v>
      </c>
      <c r="F593" s="5">
        <v>30336</v>
      </c>
      <c r="G593" t="s">
        <v>964</v>
      </c>
      <c r="H593" t="s">
        <v>995</v>
      </c>
      <c r="I593" t="s">
        <v>1114</v>
      </c>
      <c r="J593" t="s">
        <v>1101</v>
      </c>
      <c r="K593">
        <v>9</v>
      </c>
      <c r="L593" t="s">
        <v>1104</v>
      </c>
      <c r="M593" s="7">
        <f ca="1">(TODAY()-All_Staffs[[#This Row],[Date Joined]])/365</f>
        <v>0.28493150684931506</v>
      </c>
      <c r="N593" s="10">
        <f ca="1">IF(All_Staffs[Tenure]&gt;=3, 3%,2%)</f>
        <v>0.02</v>
      </c>
      <c r="O593" s="5">
        <f ca="1">All_Staffs[[#This Row],[Salary]]*All_Staffs[[#This Row],[Annual Bonus]]</f>
        <v>606.72</v>
      </c>
    </row>
    <row r="594" spans="1:15" x14ac:dyDescent="0.25">
      <c r="A594" t="s">
        <v>27</v>
      </c>
      <c r="B594" t="s">
        <v>8</v>
      </c>
      <c r="C594" t="s">
        <v>21</v>
      </c>
      <c r="D594">
        <v>30</v>
      </c>
      <c r="E594" s="6">
        <v>44537</v>
      </c>
      <c r="F594" s="5">
        <v>57192</v>
      </c>
      <c r="G594" t="s">
        <v>24</v>
      </c>
      <c r="H594" t="s">
        <v>981</v>
      </c>
      <c r="I594" t="s">
        <v>1111</v>
      </c>
      <c r="J594" t="s">
        <v>1105</v>
      </c>
      <c r="K594">
        <v>12</v>
      </c>
      <c r="L594" t="s">
        <v>1108</v>
      </c>
      <c r="M594" s="7">
        <f ca="1">(TODAY()-All_Staffs[[#This Row],[Date Joined]])/365</f>
        <v>3.0575342465753423</v>
      </c>
      <c r="N594" s="10">
        <f ca="1">IF(All_Staffs[Tenure]&gt;=3, 3%,2%)</f>
        <v>0.03</v>
      </c>
      <c r="O594" s="5">
        <f ca="1">All_Staffs[[#This Row],[Salary]]*All_Staffs[[#This Row],[Annual Bonus]]</f>
        <v>1715.76</v>
      </c>
    </row>
    <row r="595" spans="1:15" x14ac:dyDescent="0.25">
      <c r="A595" t="s">
        <v>841</v>
      </c>
      <c r="B595" t="s">
        <v>8</v>
      </c>
      <c r="C595" t="s">
        <v>21</v>
      </c>
      <c r="D595">
        <v>26</v>
      </c>
      <c r="E595" s="6">
        <v>43344</v>
      </c>
      <c r="F595" s="5">
        <v>55211</v>
      </c>
      <c r="G595" t="s">
        <v>24</v>
      </c>
      <c r="H595" t="s">
        <v>981</v>
      </c>
      <c r="I595" t="s">
        <v>1092</v>
      </c>
      <c r="J595" t="s">
        <v>1101</v>
      </c>
      <c r="K595">
        <v>9</v>
      </c>
      <c r="L595" t="s">
        <v>1104</v>
      </c>
      <c r="M595" s="7">
        <f ca="1">(TODAY()-All_Staffs[[#This Row],[Date Joined]])/365</f>
        <v>6.3260273972602743</v>
      </c>
      <c r="N595" s="10">
        <f ca="1">IF(All_Staffs[Tenure]&gt;=3, 3%,2%)</f>
        <v>0.03</v>
      </c>
      <c r="O595" s="5">
        <f ca="1">All_Staffs[[#This Row],[Salary]]*All_Staffs[[#This Row],[Annual Bonus]]</f>
        <v>1656.33</v>
      </c>
    </row>
    <row r="596" spans="1:15" x14ac:dyDescent="0.25">
      <c r="A596" t="s">
        <v>633</v>
      </c>
      <c r="B596" t="s">
        <v>8</v>
      </c>
      <c r="C596" t="s">
        <v>21</v>
      </c>
      <c r="D596">
        <v>38</v>
      </c>
      <c r="E596" s="6">
        <v>44700</v>
      </c>
      <c r="F596" s="5">
        <v>50951</v>
      </c>
      <c r="G596" t="s">
        <v>24</v>
      </c>
      <c r="H596" t="s">
        <v>981</v>
      </c>
      <c r="I596" t="s">
        <v>1112</v>
      </c>
      <c r="J596" t="s">
        <v>1097</v>
      </c>
      <c r="K596">
        <v>5</v>
      </c>
      <c r="L596" t="s">
        <v>1099</v>
      </c>
      <c r="M596" s="7">
        <f ca="1">(TODAY()-All_Staffs[[#This Row],[Date Joined]])/365</f>
        <v>2.6109589041095891</v>
      </c>
      <c r="N596" s="10">
        <f ca="1">IF(All_Staffs[Tenure]&gt;=3, 3%,2%)</f>
        <v>0.02</v>
      </c>
      <c r="O596" s="5">
        <f ca="1">All_Staffs[[#This Row],[Salary]]*All_Staffs[[#This Row],[Annual Bonus]]</f>
        <v>1019.02</v>
      </c>
    </row>
    <row r="597" spans="1:15" x14ac:dyDescent="0.25">
      <c r="A597" t="s">
        <v>437</v>
      </c>
      <c r="B597" t="s">
        <v>8</v>
      </c>
      <c r="C597" t="s">
        <v>21</v>
      </c>
      <c r="D597">
        <v>45</v>
      </c>
      <c r="E597" s="6">
        <v>43231</v>
      </c>
      <c r="F597" s="5">
        <v>52355</v>
      </c>
      <c r="G597" t="s">
        <v>24</v>
      </c>
      <c r="H597" t="s">
        <v>981</v>
      </c>
      <c r="I597" t="s">
        <v>1092</v>
      </c>
      <c r="J597" t="s">
        <v>1097</v>
      </c>
      <c r="K597">
        <v>5</v>
      </c>
      <c r="L597" t="s">
        <v>1099</v>
      </c>
      <c r="M597" s="7">
        <f ca="1">(TODAY()-All_Staffs[[#This Row],[Date Joined]])/365</f>
        <v>6.6356164383561644</v>
      </c>
      <c r="N597" s="10">
        <f ca="1">IF(All_Staffs[Tenure]&gt;=3, 3%,2%)</f>
        <v>0.03</v>
      </c>
      <c r="O597" s="5">
        <f ca="1">All_Staffs[[#This Row],[Salary]]*All_Staffs[[#This Row],[Annual Bonus]]</f>
        <v>1570.6499999999999</v>
      </c>
    </row>
    <row r="598" spans="1:15" x14ac:dyDescent="0.25">
      <c r="A598" t="s">
        <v>846</v>
      </c>
      <c r="B598" t="s">
        <v>8</v>
      </c>
      <c r="C598" t="s">
        <v>21</v>
      </c>
      <c r="D598">
        <v>27</v>
      </c>
      <c r="E598" s="6">
        <v>45254</v>
      </c>
      <c r="F598" s="5">
        <v>64399</v>
      </c>
      <c r="G598" t="s">
        <v>24</v>
      </c>
      <c r="H598" t="s">
        <v>981</v>
      </c>
      <c r="I598" t="s">
        <v>1113</v>
      </c>
      <c r="J598" t="s">
        <v>1105</v>
      </c>
      <c r="K598">
        <v>11</v>
      </c>
      <c r="L598" t="s">
        <v>1107</v>
      </c>
      <c r="M598" s="7">
        <f ca="1">(TODAY()-All_Staffs[[#This Row],[Date Joined]])/365</f>
        <v>1.0931506849315069</v>
      </c>
      <c r="N598" s="10">
        <f ca="1">IF(All_Staffs[Tenure]&gt;=3, 3%,2%)</f>
        <v>0.02</v>
      </c>
      <c r="O598" s="5">
        <f ca="1">All_Staffs[[#This Row],[Salary]]*All_Staffs[[#This Row],[Annual Bonus]]</f>
        <v>1287.98</v>
      </c>
    </row>
    <row r="599" spans="1:15" x14ac:dyDescent="0.25">
      <c r="A599" t="s">
        <v>652</v>
      </c>
      <c r="B599" t="s">
        <v>8</v>
      </c>
      <c r="C599" t="s">
        <v>21</v>
      </c>
      <c r="D599">
        <v>35</v>
      </c>
      <c r="E599" s="6">
        <v>44596</v>
      </c>
      <c r="F599" s="5">
        <v>62316</v>
      </c>
      <c r="G599" t="s">
        <v>24</v>
      </c>
      <c r="H599" t="s">
        <v>981</v>
      </c>
      <c r="I599" t="s">
        <v>1112</v>
      </c>
      <c r="J599" t="s">
        <v>1093</v>
      </c>
      <c r="K599">
        <v>2</v>
      </c>
      <c r="L599" t="s">
        <v>1095</v>
      </c>
      <c r="M599" s="7">
        <f ca="1">(TODAY()-All_Staffs[[#This Row],[Date Joined]])/365</f>
        <v>2.8958904109589043</v>
      </c>
      <c r="N599" s="10">
        <f ca="1">IF(All_Staffs[Tenure]&gt;=3, 3%,2%)</f>
        <v>0.02</v>
      </c>
      <c r="O599" s="5">
        <f ca="1">All_Staffs[[#This Row],[Salary]]*All_Staffs[[#This Row],[Annual Bonus]]</f>
        <v>1246.32</v>
      </c>
    </row>
    <row r="600" spans="1:15" x14ac:dyDescent="0.25">
      <c r="A600" t="s">
        <v>837</v>
      </c>
      <c r="B600" t="s">
        <v>8</v>
      </c>
      <c r="C600" t="s">
        <v>56</v>
      </c>
      <c r="D600">
        <v>32</v>
      </c>
      <c r="E600" s="6">
        <v>43814</v>
      </c>
      <c r="F600" s="5">
        <v>52484</v>
      </c>
      <c r="G600" t="s">
        <v>24</v>
      </c>
      <c r="H600" t="s">
        <v>981</v>
      </c>
      <c r="I600" t="s">
        <v>1109</v>
      </c>
      <c r="J600" t="s">
        <v>1105</v>
      </c>
      <c r="K600">
        <v>12</v>
      </c>
      <c r="L600" t="s">
        <v>1108</v>
      </c>
      <c r="M600" s="7">
        <f ca="1">(TODAY()-All_Staffs[[#This Row],[Date Joined]])/365</f>
        <v>5.0383561643835613</v>
      </c>
      <c r="N600" s="10">
        <f ca="1">IF(All_Staffs[Tenure]&gt;=3, 3%,2%)</f>
        <v>0.03</v>
      </c>
      <c r="O600" s="5">
        <f ca="1">All_Staffs[[#This Row],[Salary]]*All_Staffs[[#This Row],[Annual Bonus]]</f>
        <v>1574.52</v>
      </c>
    </row>
    <row r="601" spans="1:15" x14ac:dyDescent="0.25">
      <c r="A601" t="s">
        <v>515</v>
      </c>
      <c r="B601" t="s">
        <v>8</v>
      </c>
      <c r="C601" t="s">
        <v>56</v>
      </c>
      <c r="D601">
        <v>43</v>
      </c>
      <c r="E601" s="6">
        <v>45463</v>
      </c>
      <c r="F601" s="5">
        <v>65484</v>
      </c>
      <c r="G601" t="s">
        <v>24</v>
      </c>
      <c r="H601" t="s">
        <v>981</v>
      </c>
      <c r="I601" t="s">
        <v>1114</v>
      </c>
      <c r="J601" t="s">
        <v>1097</v>
      </c>
      <c r="K601">
        <v>6</v>
      </c>
      <c r="L601" t="s">
        <v>1100</v>
      </c>
      <c r="M601" s="7">
        <f ca="1">(TODAY()-All_Staffs[[#This Row],[Date Joined]])/365</f>
        <v>0.52054794520547942</v>
      </c>
      <c r="N601" s="10">
        <f ca="1">IF(All_Staffs[Tenure]&gt;=3, 3%,2%)</f>
        <v>0.02</v>
      </c>
      <c r="O601" s="5">
        <f ca="1">All_Staffs[[#This Row],[Salary]]*All_Staffs[[#This Row],[Annual Bonus]]</f>
        <v>1309.68</v>
      </c>
    </row>
    <row r="602" spans="1:15" x14ac:dyDescent="0.25">
      <c r="A602" t="s">
        <v>847</v>
      </c>
      <c r="B602" t="s">
        <v>8</v>
      </c>
      <c r="C602" t="s">
        <v>56</v>
      </c>
      <c r="D602">
        <v>32</v>
      </c>
      <c r="E602" s="6">
        <v>43780</v>
      </c>
      <c r="F602" s="5">
        <v>66489</v>
      </c>
      <c r="G602" t="s">
        <v>24</v>
      </c>
      <c r="H602" t="s">
        <v>981</v>
      </c>
      <c r="I602" t="s">
        <v>1109</v>
      </c>
      <c r="J602" t="s">
        <v>1105</v>
      </c>
      <c r="K602">
        <v>11</v>
      </c>
      <c r="L602" t="s">
        <v>1107</v>
      </c>
      <c r="M602" s="7">
        <f ca="1">(TODAY()-All_Staffs[[#This Row],[Date Joined]])/365</f>
        <v>5.1315068493150688</v>
      </c>
      <c r="N602" s="10">
        <f ca="1">IF(All_Staffs[Tenure]&gt;=3, 3%,2%)</f>
        <v>0.03</v>
      </c>
      <c r="O602" s="5">
        <f ca="1">All_Staffs[[#This Row],[Salary]]*All_Staffs[[#This Row],[Annual Bonus]]</f>
        <v>1994.6699999999998</v>
      </c>
    </row>
    <row r="603" spans="1:15" x14ac:dyDescent="0.25">
      <c r="A603" t="s">
        <v>635</v>
      </c>
      <c r="B603" t="s">
        <v>8</v>
      </c>
      <c r="C603" t="s">
        <v>56</v>
      </c>
      <c r="D603">
        <v>36</v>
      </c>
      <c r="E603" s="6">
        <v>45605</v>
      </c>
      <c r="F603" s="5">
        <v>53560</v>
      </c>
      <c r="G603" t="s">
        <v>24</v>
      </c>
      <c r="H603" t="s">
        <v>981</v>
      </c>
      <c r="I603" t="s">
        <v>1114</v>
      </c>
      <c r="J603" t="s">
        <v>1105</v>
      </c>
      <c r="K603">
        <v>11</v>
      </c>
      <c r="L603" t="s">
        <v>1107</v>
      </c>
      <c r="M603" s="7">
        <f ca="1">(TODAY()-All_Staffs[[#This Row],[Date Joined]])/365</f>
        <v>0.13150684931506848</v>
      </c>
      <c r="N603" s="10">
        <f ca="1">IF(All_Staffs[Tenure]&gt;=3, 3%,2%)</f>
        <v>0.02</v>
      </c>
      <c r="O603" s="5">
        <f ca="1">All_Staffs[[#This Row],[Salary]]*All_Staffs[[#This Row],[Annual Bonus]]</f>
        <v>1071.2</v>
      </c>
    </row>
    <row r="604" spans="1:15" x14ac:dyDescent="0.25">
      <c r="A604" t="s">
        <v>418</v>
      </c>
      <c r="B604" t="s">
        <v>8</v>
      </c>
      <c r="C604" t="s">
        <v>56</v>
      </c>
      <c r="D604">
        <v>44</v>
      </c>
      <c r="E604" s="6">
        <v>45339</v>
      </c>
      <c r="F604" s="5">
        <v>57206</v>
      </c>
      <c r="G604" t="s">
        <v>24</v>
      </c>
      <c r="H604" t="s">
        <v>981</v>
      </c>
      <c r="I604" t="s">
        <v>1114</v>
      </c>
      <c r="J604" t="s">
        <v>1093</v>
      </c>
      <c r="K604">
        <v>2</v>
      </c>
      <c r="L604" t="s">
        <v>1095</v>
      </c>
      <c r="M604" s="7">
        <f ca="1">(TODAY()-All_Staffs[[#This Row],[Date Joined]])/365</f>
        <v>0.86027397260273974</v>
      </c>
      <c r="N604" s="10">
        <f ca="1">IF(All_Staffs[Tenure]&gt;=3, 3%,2%)</f>
        <v>0.02</v>
      </c>
      <c r="O604" s="5">
        <f ca="1">All_Staffs[[#This Row],[Salary]]*All_Staffs[[#This Row],[Annual Bonus]]</f>
        <v>1144.1200000000001</v>
      </c>
    </row>
    <row r="605" spans="1:15" x14ac:dyDescent="0.25">
      <c r="A605" t="s">
        <v>624</v>
      </c>
      <c r="B605" t="s">
        <v>8</v>
      </c>
      <c r="C605" t="s">
        <v>56</v>
      </c>
      <c r="D605">
        <v>36</v>
      </c>
      <c r="E605" s="6">
        <v>45497</v>
      </c>
      <c r="F605" s="5">
        <v>67545</v>
      </c>
      <c r="G605" t="s">
        <v>24</v>
      </c>
      <c r="H605" t="s">
        <v>981</v>
      </c>
      <c r="I605" t="s">
        <v>1114</v>
      </c>
      <c r="J605" t="s">
        <v>1101</v>
      </c>
      <c r="K605">
        <v>7</v>
      </c>
      <c r="L605" t="s">
        <v>1102</v>
      </c>
      <c r="M605" s="7">
        <f ca="1">(TODAY()-All_Staffs[[#This Row],[Date Joined]])/365</f>
        <v>0.42739726027397262</v>
      </c>
      <c r="N605" s="10">
        <f ca="1">IF(All_Staffs[Tenure]&gt;=3, 3%,2%)</f>
        <v>0.02</v>
      </c>
      <c r="O605" s="5">
        <f ca="1">All_Staffs[[#This Row],[Salary]]*All_Staffs[[#This Row],[Annual Bonus]]</f>
        <v>1350.9</v>
      </c>
    </row>
    <row r="606" spans="1:15" x14ac:dyDescent="0.25">
      <c r="A606" t="s">
        <v>626</v>
      </c>
      <c r="B606" t="s">
        <v>8</v>
      </c>
      <c r="C606" t="s">
        <v>9</v>
      </c>
      <c r="D606">
        <v>39</v>
      </c>
      <c r="E606" s="6">
        <v>45360</v>
      </c>
      <c r="F606" s="5">
        <v>57874</v>
      </c>
      <c r="G606" t="s">
        <v>24</v>
      </c>
      <c r="H606" t="s">
        <v>981</v>
      </c>
      <c r="I606" t="s">
        <v>1114</v>
      </c>
      <c r="J606" t="s">
        <v>1093</v>
      </c>
      <c r="K606">
        <v>3</v>
      </c>
      <c r="L606" t="s">
        <v>1096</v>
      </c>
      <c r="M606" s="7">
        <f ca="1">(TODAY()-All_Staffs[[#This Row],[Date Joined]])/365</f>
        <v>0.80273972602739729</v>
      </c>
      <c r="N606" s="10">
        <f ca="1">IF(All_Staffs[Tenure]&gt;=3, 3%,2%)</f>
        <v>0.02</v>
      </c>
      <c r="O606" s="5">
        <f ca="1">All_Staffs[[#This Row],[Salary]]*All_Staffs[[#This Row],[Annual Bonus]]</f>
        <v>1157.48</v>
      </c>
    </row>
    <row r="607" spans="1:15" x14ac:dyDescent="0.25">
      <c r="A607" t="s">
        <v>849</v>
      </c>
      <c r="B607" t="s">
        <v>8</v>
      </c>
      <c r="C607" t="s">
        <v>9</v>
      </c>
      <c r="D607">
        <v>29</v>
      </c>
      <c r="E607" s="6">
        <v>45135</v>
      </c>
      <c r="F607" s="5">
        <v>63328</v>
      </c>
      <c r="G607" t="s">
        <v>24</v>
      </c>
      <c r="H607" t="s">
        <v>981</v>
      </c>
      <c r="I607" t="s">
        <v>1113</v>
      </c>
      <c r="J607" t="s">
        <v>1101</v>
      </c>
      <c r="K607">
        <v>7</v>
      </c>
      <c r="L607" t="s">
        <v>1102</v>
      </c>
      <c r="M607" s="7">
        <f ca="1">(TODAY()-All_Staffs[[#This Row],[Date Joined]])/365</f>
        <v>1.4191780821917808</v>
      </c>
      <c r="N607" s="10">
        <f ca="1">IF(All_Staffs[Tenure]&gt;=3, 3%,2%)</f>
        <v>0.02</v>
      </c>
      <c r="O607" s="5">
        <f ca="1">All_Staffs[[#This Row],[Salary]]*All_Staffs[[#This Row],[Annual Bonus]]</f>
        <v>1266.56</v>
      </c>
    </row>
    <row r="608" spans="1:15" x14ac:dyDescent="0.25">
      <c r="A608" t="s">
        <v>433</v>
      </c>
      <c r="B608" t="s">
        <v>8</v>
      </c>
      <c r="C608" t="s">
        <v>9</v>
      </c>
      <c r="D608">
        <v>33</v>
      </c>
      <c r="E608" s="6">
        <v>44406</v>
      </c>
      <c r="F608" s="5">
        <v>62896</v>
      </c>
      <c r="G608" t="s">
        <v>24</v>
      </c>
      <c r="H608" t="s">
        <v>981</v>
      </c>
      <c r="I608" t="s">
        <v>1111</v>
      </c>
      <c r="J608" t="s">
        <v>1101</v>
      </c>
      <c r="K608">
        <v>7</v>
      </c>
      <c r="L608" t="s">
        <v>1102</v>
      </c>
      <c r="M608" s="7">
        <f ca="1">(TODAY()-All_Staffs[[#This Row],[Date Joined]])/365</f>
        <v>3.4164383561643836</v>
      </c>
      <c r="N608" s="10">
        <f ca="1">IF(All_Staffs[Tenure]&gt;=3, 3%,2%)</f>
        <v>0.03</v>
      </c>
      <c r="O608" s="5">
        <f ca="1">All_Staffs[[#This Row],[Salary]]*All_Staffs[[#This Row],[Annual Bonus]]</f>
        <v>1886.8799999999999</v>
      </c>
    </row>
    <row r="609" spans="1:15" x14ac:dyDescent="0.25">
      <c r="A609" t="s">
        <v>655</v>
      </c>
      <c r="B609" t="s">
        <v>8</v>
      </c>
      <c r="C609" t="s">
        <v>19</v>
      </c>
      <c r="D609">
        <v>30</v>
      </c>
      <c r="E609" s="6">
        <v>44674</v>
      </c>
      <c r="F609" s="5">
        <v>56212</v>
      </c>
      <c r="G609" t="s">
        <v>24</v>
      </c>
      <c r="H609" t="s">
        <v>981</v>
      </c>
      <c r="I609" t="s">
        <v>1112</v>
      </c>
      <c r="J609" t="s">
        <v>1097</v>
      </c>
      <c r="K609">
        <v>4</v>
      </c>
      <c r="L609" t="s">
        <v>1098</v>
      </c>
      <c r="M609" s="7">
        <f ca="1">(TODAY()-All_Staffs[[#This Row],[Date Joined]])/365</f>
        <v>2.6821917808219178</v>
      </c>
      <c r="N609" s="10">
        <f ca="1">IF(All_Staffs[Tenure]&gt;=3, 3%,2%)</f>
        <v>0.02</v>
      </c>
      <c r="O609" s="5">
        <f ca="1">All_Staffs[[#This Row],[Salary]]*All_Staffs[[#This Row],[Annual Bonus]]</f>
        <v>1124.24</v>
      </c>
    </row>
    <row r="610" spans="1:15" x14ac:dyDescent="0.25">
      <c r="A610" t="s">
        <v>91</v>
      </c>
      <c r="B610" t="s">
        <v>8</v>
      </c>
      <c r="C610" t="s">
        <v>19</v>
      </c>
      <c r="D610">
        <v>20</v>
      </c>
      <c r="E610" s="6">
        <v>44389</v>
      </c>
      <c r="F610" s="5">
        <v>59045</v>
      </c>
      <c r="G610" t="s">
        <v>24</v>
      </c>
      <c r="H610" t="s">
        <v>981</v>
      </c>
      <c r="I610" t="s">
        <v>1111</v>
      </c>
      <c r="J610" t="s">
        <v>1101</v>
      </c>
      <c r="K610">
        <v>7</v>
      </c>
      <c r="L610" t="s">
        <v>1102</v>
      </c>
      <c r="M610" s="7">
        <f ca="1">(TODAY()-All_Staffs[[#This Row],[Date Joined]])/365</f>
        <v>3.463013698630137</v>
      </c>
      <c r="N610" s="10">
        <f ca="1">IF(All_Staffs[Tenure]&gt;=3, 3%,2%)</f>
        <v>0.03</v>
      </c>
      <c r="O610" s="5">
        <f ca="1">All_Staffs[[#This Row],[Salary]]*All_Staffs[[#This Row],[Annual Bonus]]</f>
        <v>1771.35</v>
      </c>
    </row>
    <row r="611" spans="1:15" x14ac:dyDescent="0.25">
      <c r="A611" t="s">
        <v>557</v>
      </c>
      <c r="B611" t="s">
        <v>8</v>
      </c>
      <c r="C611" t="s">
        <v>19</v>
      </c>
      <c r="D611">
        <v>40</v>
      </c>
      <c r="E611" s="6">
        <v>44599</v>
      </c>
      <c r="F611" s="5">
        <v>55646</v>
      </c>
      <c r="G611" t="s">
        <v>24</v>
      </c>
      <c r="H611" t="s">
        <v>981</v>
      </c>
      <c r="I611" t="s">
        <v>1112</v>
      </c>
      <c r="J611" t="s">
        <v>1093</v>
      </c>
      <c r="K611">
        <v>2</v>
      </c>
      <c r="L611" t="s">
        <v>1095</v>
      </c>
      <c r="M611" s="7">
        <f ca="1">(TODAY()-All_Staffs[[#This Row],[Date Joined]])/365</f>
        <v>2.8876712328767122</v>
      </c>
      <c r="N611" s="10">
        <f ca="1">IF(All_Staffs[Tenure]&gt;=3, 3%,2%)</f>
        <v>0.02</v>
      </c>
      <c r="O611" s="5">
        <f ca="1">All_Staffs[[#This Row],[Salary]]*All_Staffs[[#This Row],[Annual Bonus]]</f>
        <v>1112.92</v>
      </c>
    </row>
    <row r="612" spans="1:15" x14ac:dyDescent="0.25">
      <c r="A612" t="s">
        <v>625</v>
      </c>
      <c r="B612" t="s">
        <v>8</v>
      </c>
      <c r="C612" t="s">
        <v>19</v>
      </c>
      <c r="D612">
        <v>33</v>
      </c>
      <c r="E612" s="6">
        <v>45366</v>
      </c>
      <c r="F612" s="5">
        <v>69922</v>
      </c>
      <c r="G612" t="s">
        <v>24</v>
      </c>
      <c r="H612" t="s">
        <v>981</v>
      </c>
      <c r="I612" t="s">
        <v>1114</v>
      </c>
      <c r="J612" t="s">
        <v>1093</v>
      </c>
      <c r="K612">
        <v>3</v>
      </c>
      <c r="L612" t="s">
        <v>1096</v>
      </c>
      <c r="M612" s="7">
        <f ca="1">(TODAY()-All_Staffs[[#This Row],[Date Joined]])/365</f>
        <v>0.78630136986301369</v>
      </c>
      <c r="N612" s="10">
        <f ca="1">IF(All_Staffs[Tenure]&gt;=3, 3%,2%)</f>
        <v>0.02</v>
      </c>
      <c r="O612" s="5">
        <f ca="1">All_Staffs[[#This Row],[Salary]]*All_Staffs[[#This Row],[Annual Bonus]]</f>
        <v>1398.44</v>
      </c>
    </row>
    <row r="613" spans="1:15" x14ac:dyDescent="0.25">
      <c r="A613" t="s">
        <v>436</v>
      </c>
      <c r="B613" t="s">
        <v>8</v>
      </c>
      <c r="C613" t="s">
        <v>19</v>
      </c>
      <c r="D613">
        <v>43</v>
      </c>
      <c r="E613" s="6">
        <v>43427</v>
      </c>
      <c r="F613" s="5">
        <v>64136</v>
      </c>
      <c r="G613" t="s">
        <v>24</v>
      </c>
      <c r="H613" t="s">
        <v>981</v>
      </c>
      <c r="I613" t="s">
        <v>1092</v>
      </c>
      <c r="J613" t="s">
        <v>1105</v>
      </c>
      <c r="K613">
        <v>11</v>
      </c>
      <c r="L613" t="s">
        <v>1107</v>
      </c>
      <c r="M613" s="7">
        <f ca="1">(TODAY()-All_Staffs[[#This Row],[Date Joined]])/365</f>
        <v>6.0986301369863014</v>
      </c>
      <c r="N613" s="10">
        <f ca="1">IF(All_Staffs[Tenure]&gt;=3, 3%,2%)</f>
        <v>0.03</v>
      </c>
      <c r="O613" s="5">
        <f ca="1">All_Staffs[[#This Row],[Salary]]*All_Staffs[[#This Row],[Annual Bonus]]</f>
        <v>1924.08</v>
      </c>
    </row>
    <row r="614" spans="1:15" x14ac:dyDescent="0.25">
      <c r="A614" t="s">
        <v>235</v>
      </c>
      <c r="B614" t="s">
        <v>8</v>
      </c>
      <c r="C614" t="s">
        <v>19</v>
      </c>
      <c r="D614">
        <v>39</v>
      </c>
      <c r="E614" s="6">
        <v>44336</v>
      </c>
      <c r="F614" s="5">
        <v>69976</v>
      </c>
      <c r="G614" t="s">
        <v>24</v>
      </c>
      <c r="H614" t="s">
        <v>981</v>
      </c>
      <c r="I614" t="s">
        <v>1111</v>
      </c>
      <c r="J614" t="s">
        <v>1097</v>
      </c>
      <c r="K614">
        <v>5</v>
      </c>
      <c r="L614" t="s">
        <v>1099</v>
      </c>
      <c r="M614" s="7">
        <f ca="1">(TODAY()-All_Staffs[[#This Row],[Date Joined]])/365</f>
        <v>3.6082191780821917</v>
      </c>
      <c r="N614" s="10">
        <f ca="1">IF(All_Staffs[Tenure]&gt;=3, 3%,2%)</f>
        <v>0.03</v>
      </c>
      <c r="O614" s="5">
        <f ca="1">All_Staffs[[#This Row],[Salary]]*All_Staffs[[#This Row],[Annual Bonus]]</f>
        <v>2099.2799999999997</v>
      </c>
    </row>
    <row r="615" spans="1:15" x14ac:dyDescent="0.25">
      <c r="A615" t="s">
        <v>73</v>
      </c>
      <c r="B615" t="s">
        <v>8</v>
      </c>
      <c r="C615" t="s">
        <v>19</v>
      </c>
      <c r="D615">
        <v>34</v>
      </c>
      <c r="E615" s="6">
        <v>44810</v>
      </c>
      <c r="F615" s="5">
        <v>50137</v>
      </c>
      <c r="G615" t="s">
        <v>24</v>
      </c>
      <c r="H615" t="s">
        <v>981</v>
      </c>
      <c r="I615" t="s">
        <v>1112</v>
      </c>
      <c r="J615" t="s">
        <v>1101</v>
      </c>
      <c r="K615">
        <v>9</v>
      </c>
      <c r="L615" t="s">
        <v>1104</v>
      </c>
      <c r="M615" s="7">
        <f ca="1">(TODAY()-All_Staffs[[#This Row],[Date Joined]])/365</f>
        <v>2.3095890410958906</v>
      </c>
      <c r="N615" s="10">
        <f ca="1">IF(All_Staffs[Tenure]&gt;=3, 3%,2%)</f>
        <v>0.02</v>
      </c>
      <c r="O615" s="5">
        <f ca="1">All_Staffs[[#This Row],[Salary]]*All_Staffs[[#This Row],[Annual Bonus]]</f>
        <v>1002.74</v>
      </c>
    </row>
    <row r="616" spans="1:15" x14ac:dyDescent="0.25">
      <c r="A616" t="s">
        <v>425</v>
      </c>
      <c r="B616" t="s">
        <v>8</v>
      </c>
      <c r="C616" t="s">
        <v>979</v>
      </c>
      <c r="D616">
        <v>35</v>
      </c>
      <c r="E616" s="6">
        <v>43676</v>
      </c>
      <c r="F616" s="5">
        <v>58539</v>
      </c>
      <c r="G616" t="s">
        <v>24</v>
      </c>
      <c r="H616" t="s">
        <v>981</v>
      </c>
      <c r="I616" t="s">
        <v>1109</v>
      </c>
      <c r="J616" t="s">
        <v>1101</v>
      </c>
      <c r="K616">
        <v>7</v>
      </c>
      <c r="L616" t="s">
        <v>1102</v>
      </c>
      <c r="M616" s="7">
        <f ca="1">(TODAY()-All_Staffs[[#This Row],[Date Joined]])/365</f>
        <v>5.4164383561643836</v>
      </c>
      <c r="N616" s="10">
        <f ca="1">IF(All_Staffs[Tenure]&gt;=3, 3%,2%)</f>
        <v>0.03</v>
      </c>
      <c r="O616" s="5">
        <f ca="1">All_Staffs[[#This Row],[Salary]]*All_Staffs[[#This Row],[Annual Bonus]]</f>
        <v>1756.1699999999998</v>
      </c>
    </row>
    <row r="617" spans="1:15" x14ac:dyDescent="0.25">
      <c r="A617" t="s">
        <v>435</v>
      </c>
      <c r="B617" t="s">
        <v>8</v>
      </c>
      <c r="C617" t="s">
        <v>979</v>
      </c>
      <c r="D617">
        <v>38</v>
      </c>
      <c r="E617" s="6">
        <v>43350</v>
      </c>
      <c r="F617" s="5">
        <v>59886</v>
      </c>
      <c r="G617" t="s">
        <v>24</v>
      </c>
      <c r="H617" t="s">
        <v>981</v>
      </c>
      <c r="I617" t="s">
        <v>1092</v>
      </c>
      <c r="J617" t="s">
        <v>1101</v>
      </c>
      <c r="K617">
        <v>9</v>
      </c>
      <c r="L617" t="s">
        <v>1104</v>
      </c>
      <c r="M617" s="7">
        <f ca="1">(TODAY()-All_Staffs[[#This Row],[Date Joined]])/365</f>
        <v>6.3095890410958901</v>
      </c>
      <c r="N617" s="10">
        <f ca="1">IF(All_Staffs[Tenure]&gt;=3, 3%,2%)</f>
        <v>0.03</v>
      </c>
      <c r="O617" s="5">
        <f ca="1">All_Staffs[[#This Row],[Salary]]*All_Staffs[[#This Row],[Annual Bonus]]</f>
        <v>1796.58</v>
      </c>
    </row>
    <row r="618" spans="1:15" x14ac:dyDescent="0.25">
      <c r="A618" t="s">
        <v>429</v>
      </c>
      <c r="B618" t="s">
        <v>8</v>
      </c>
      <c r="C618" t="s">
        <v>979</v>
      </c>
      <c r="D618">
        <v>33</v>
      </c>
      <c r="E618" s="6">
        <v>43616</v>
      </c>
      <c r="F618" s="5">
        <v>54490</v>
      </c>
      <c r="G618" t="s">
        <v>24</v>
      </c>
      <c r="H618" t="s">
        <v>981</v>
      </c>
      <c r="I618" t="s">
        <v>1109</v>
      </c>
      <c r="J618" t="s">
        <v>1097</v>
      </c>
      <c r="K618">
        <v>5</v>
      </c>
      <c r="L618" t="s">
        <v>1099</v>
      </c>
      <c r="M618" s="7">
        <f ca="1">(TODAY()-All_Staffs[[#This Row],[Date Joined]])/365</f>
        <v>5.580821917808219</v>
      </c>
      <c r="N618" s="10">
        <f ca="1">IF(All_Staffs[Tenure]&gt;=3, 3%,2%)</f>
        <v>0.03</v>
      </c>
      <c r="O618" s="5">
        <f ca="1">All_Staffs[[#This Row],[Salary]]*All_Staffs[[#This Row],[Annual Bonus]]</f>
        <v>1634.7</v>
      </c>
    </row>
    <row r="619" spans="1:15" x14ac:dyDescent="0.25">
      <c r="A619" t="s">
        <v>631</v>
      </c>
      <c r="B619" t="s">
        <v>8</v>
      </c>
      <c r="C619" t="s">
        <v>979</v>
      </c>
      <c r="D619">
        <v>31</v>
      </c>
      <c r="E619" s="6">
        <v>43262</v>
      </c>
      <c r="F619" s="5">
        <v>65704</v>
      </c>
      <c r="G619" t="s">
        <v>24</v>
      </c>
      <c r="H619" t="s">
        <v>981</v>
      </c>
      <c r="I619" t="s">
        <v>1092</v>
      </c>
      <c r="J619" t="s">
        <v>1097</v>
      </c>
      <c r="K619">
        <v>6</v>
      </c>
      <c r="L619" t="s">
        <v>1100</v>
      </c>
      <c r="M619" s="7">
        <f ca="1">(TODAY()-All_Staffs[[#This Row],[Date Joined]])/365</f>
        <v>6.5506849315068489</v>
      </c>
      <c r="N619" s="10">
        <f ca="1">IF(All_Staffs[Tenure]&gt;=3, 3%,2%)</f>
        <v>0.03</v>
      </c>
      <c r="O619" s="5">
        <f ca="1">All_Staffs[[#This Row],[Salary]]*All_Staffs[[#This Row],[Annual Bonus]]</f>
        <v>1971.12</v>
      </c>
    </row>
    <row r="620" spans="1:15" x14ac:dyDescent="0.25">
      <c r="A620" t="s">
        <v>828</v>
      </c>
      <c r="B620" t="s">
        <v>8</v>
      </c>
      <c r="C620" t="s">
        <v>979</v>
      </c>
      <c r="D620">
        <v>35</v>
      </c>
      <c r="E620" s="6">
        <v>44832</v>
      </c>
      <c r="F620" s="5">
        <v>65687</v>
      </c>
      <c r="G620" t="s">
        <v>24</v>
      </c>
      <c r="H620" t="s">
        <v>981</v>
      </c>
      <c r="I620" t="s">
        <v>1112</v>
      </c>
      <c r="J620" t="s">
        <v>1101</v>
      </c>
      <c r="K620">
        <v>9</v>
      </c>
      <c r="L620" t="s">
        <v>1104</v>
      </c>
      <c r="M620" s="7">
        <f ca="1">(TODAY()-All_Staffs[[#This Row],[Date Joined]])/365</f>
        <v>2.2493150684931509</v>
      </c>
      <c r="N620" s="10">
        <f ca="1">IF(All_Staffs[Tenure]&gt;=3, 3%,2%)</f>
        <v>0.02</v>
      </c>
      <c r="O620" s="5">
        <f ca="1">All_Staffs[[#This Row],[Salary]]*All_Staffs[[#This Row],[Annual Bonus]]</f>
        <v>1313.74</v>
      </c>
    </row>
    <row r="621" spans="1:15" x14ac:dyDescent="0.25">
      <c r="A621" t="s">
        <v>893</v>
      </c>
      <c r="B621" t="s">
        <v>8</v>
      </c>
      <c r="C621" t="s">
        <v>21</v>
      </c>
      <c r="D621">
        <v>33</v>
      </c>
      <c r="E621" s="6">
        <v>43935</v>
      </c>
      <c r="F621" s="5">
        <v>65228</v>
      </c>
      <c r="G621" t="s">
        <v>24</v>
      </c>
      <c r="H621" t="s">
        <v>995</v>
      </c>
      <c r="I621" t="s">
        <v>1110</v>
      </c>
      <c r="J621" t="s">
        <v>1097</v>
      </c>
      <c r="K621">
        <v>4</v>
      </c>
      <c r="L621" t="s">
        <v>1098</v>
      </c>
      <c r="M621" s="7">
        <f ca="1">(TODAY()-All_Staffs[[#This Row],[Date Joined]])/365</f>
        <v>4.7068493150684931</v>
      </c>
      <c r="N621" s="10">
        <f ca="1">IF(All_Staffs[Tenure]&gt;=3, 3%,2%)</f>
        <v>0.03</v>
      </c>
      <c r="O621" s="5">
        <f ca="1">All_Staffs[[#This Row],[Salary]]*All_Staffs[[#This Row],[Annual Bonus]]</f>
        <v>1956.84</v>
      </c>
    </row>
    <row r="622" spans="1:15" x14ac:dyDescent="0.25">
      <c r="A622" t="s">
        <v>452</v>
      </c>
      <c r="B622" t="s">
        <v>8</v>
      </c>
      <c r="C622" t="s">
        <v>21</v>
      </c>
      <c r="D622">
        <v>29</v>
      </c>
      <c r="E622" s="6">
        <v>44566</v>
      </c>
      <c r="F622" s="5">
        <v>61554</v>
      </c>
      <c r="G622" t="s">
        <v>24</v>
      </c>
      <c r="H622" t="s">
        <v>995</v>
      </c>
      <c r="I622" t="s">
        <v>1112</v>
      </c>
      <c r="J622" t="s">
        <v>1093</v>
      </c>
      <c r="K622">
        <v>1</v>
      </c>
      <c r="L622" t="s">
        <v>1094</v>
      </c>
      <c r="M622" s="7">
        <f ca="1">(TODAY()-All_Staffs[[#This Row],[Date Joined]])/365</f>
        <v>2.978082191780822</v>
      </c>
      <c r="N622" s="10">
        <f ca="1">IF(All_Staffs[Tenure]&gt;=3, 3%,2%)</f>
        <v>0.02</v>
      </c>
      <c r="O622" s="5">
        <f ca="1">All_Staffs[[#This Row],[Salary]]*All_Staffs[[#This Row],[Annual Bonus]]</f>
        <v>1231.08</v>
      </c>
    </row>
    <row r="623" spans="1:15" x14ac:dyDescent="0.25">
      <c r="A623" t="s">
        <v>685</v>
      </c>
      <c r="B623" t="s">
        <v>8</v>
      </c>
      <c r="C623" t="s">
        <v>21</v>
      </c>
      <c r="D623">
        <v>26</v>
      </c>
      <c r="E623" s="6">
        <v>44958</v>
      </c>
      <c r="F623" s="5">
        <v>69563</v>
      </c>
      <c r="G623" t="s">
        <v>24</v>
      </c>
      <c r="H623" t="s">
        <v>995</v>
      </c>
      <c r="I623" t="s">
        <v>1113</v>
      </c>
      <c r="J623" t="s">
        <v>1093</v>
      </c>
      <c r="K623">
        <v>2</v>
      </c>
      <c r="L623" t="s">
        <v>1095</v>
      </c>
      <c r="M623" s="7">
        <f ca="1">(TODAY()-All_Staffs[[#This Row],[Date Joined]])/365</f>
        <v>1.904109589041096</v>
      </c>
      <c r="N623" s="10">
        <f ca="1">IF(All_Staffs[Tenure]&gt;=3, 3%,2%)</f>
        <v>0.02</v>
      </c>
      <c r="O623" s="5">
        <f ca="1">All_Staffs[[#This Row],[Salary]]*All_Staffs[[#This Row],[Annual Bonus]]</f>
        <v>1391.26</v>
      </c>
    </row>
    <row r="624" spans="1:15" x14ac:dyDescent="0.25">
      <c r="A624" t="s">
        <v>488</v>
      </c>
      <c r="B624" t="s">
        <v>8</v>
      </c>
      <c r="C624" t="s">
        <v>21</v>
      </c>
      <c r="D624">
        <v>36</v>
      </c>
      <c r="E624" s="6">
        <v>43715</v>
      </c>
      <c r="F624" s="5">
        <v>66922</v>
      </c>
      <c r="G624" t="s">
        <v>24</v>
      </c>
      <c r="H624" t="s">
        <v>995</v>
      </c>
      <c r="I624" t="s">
        <v>1109</v>
      </c>
      <c r="J624" t="s">
        <v>1101</v>
      </c>
      <c r="K624">
        <v>9</v>
      </c>
      <c r="L624" t="s">
        <v>1104</v>
      </c>
      <c r="M624" s="7">
        <f ca="1">(TODAY()-All_Staffs[[#This Row],[Date Joined]])/365</f>
        <v>5.3095890410958901</v>
      </c>
      <c r="N624" s="10">
        <f ca="1">IF(All_Staffs[Tenure]&gt;=3, 3%,2%)</f>
        <v>0.03</v>
      </c>
      <c r="O624" s="5">
        <f ca="1">All_Staffs[[#This Row],[Salary]]*All_Staffs[[#This Row],[Annual Bonus]]</f>
        <v>2007.6599999999999</v>
      </c>
    </row>
    <row r="625" spans="1:15" x14ac:dyDescent="0.25">
      <c r="A625" t="s">
        <v>686</v>
      </c>
      <c r="B625" t="s">
        <v>8</v>
      </c>
      <c r="C625" t="s">
        <v>21</v>
      </c>
      <c r="D625">
        <v>41</v>
      </c>
      <c r="E625" s="6">
        <v>44917</v>
      </c>
      <c r="F625" s="5">
        <v>69823</v>
      </c>
      <c r="G625" t="s">
        <v>24</v>
      </c>
      <c r="H625" t="s">
        <v>995</v>
      </c>
      <c r="I625" t="s">
        <v>1112</v>
      </c>
      <c r="J625" t="s">
        <v>1105</v>
      </c>
      <c r="K625">
        <v>12</v>
      </c>
      <c r="L625" t="s">
        <v>1108</v>
      </c>
      <c r="M625" s="7">
        <f ca="1">(TODAY()-All_Staffs[[#This Row],[Date Joined]])/365</f>
        <v>2.0164383561643837</v>
      </c>
      <c r="N625" s="10">
        <f ca="1">IF(All_Staffs[Tenure]&gt;=3, 3%,2%)</f>
        <v>0.02</v>
      </c>
      <c r="O625" s="5">
        <f ca="1">All_Staffs[[#This Row],[Salary]]*All_Staffs[[#This Row],[Annual Bonus]]</f>
        <v>1396.46</v>
      </c>
    </row>
    <row r="626" spans="1:15" x14ac:dyDescent="0.25">
      <c r="A626" t="s">
        <v>470</v>
      </c>
      <c r="B626" t="s">
        <v>8</v>
      </c>
      <c r="C626" t="s">
        <v>21</v>
      </c>
      <c r="D626">
        <v>27</v>
      </c>
      <c r="E626" s="6">
        <v>44344</v>
      </c>
      <c r="F626" s="5">
        <v>59405</v>
      </c>
      <c r="G626" t="s">
        <v>24</v>
      </c>
      <c r="H626" t="s">
        <v>995</v>
      </c>
      <c r="I626" t="s">
        <v>1111</v>
      </c>
      <c r="J626" t="s">
        <v>1097</v>
      </c>
      <c r="K626">
        <v>5</v>
      </c>
      <c r="L626" t="s">
        <v>1099</v>
      </c>
      <c r="M626" s="7">
        <f ca="1">(TODAY()-All_Staffs[[#This Row],[Date Joined]])/365</f>
        <v>3.5863013698630137</v>
      </c>
      <c r="N626" s="10">
        <f ca="1">IF(All_Staffs[Tenure]&gt;=3, 3%,2%)</f>
        <v>0.03</v>
      </c>
      <c r="O626" s="5">
        <f ca="1">All_Staffs[[#This Row],[Salary]]*All_Staffs[[#This Row],[Annual Bonus]]</f>
        <v>1782.1499999999999</v>
      </c>
    </row>
    <row r="627" spans="1:15" x14ac:dyDescent="0.25">
      <c r="A627" t="s">
        <v>700</v>
      </c>
      <c r="B627" t="s">
        <v>8</v>
      </c>
      <c r="C627" t="s">
        <v>21</v>
      </c>
      <c r="D627">
        <v>37</v>
      </c>
      <c r="E627" s="6">
        <v>44436</v>
      </c>
      <c r="F627" s="5">
        <v>67210</v>
      </c>
      <c r="G627" t="s">
        <v>24</v>
      </c>
      <c r="H627" t="s">
        <v>995</v>
      </c>
      <c r="I627" t="s">
        <v>1111</v>
      </c>
      <c r="J627" t="s">
        <v>1101</v>
      </c>
      <c r="K627">
        <v>8</v>
      </c>
      <c r="L627" t="s">
        <v>1103</v>
      </c>
      <c r="M627" s="7">
        <f ca="1">(TODAY()-All_Staffs[[#This Row],[Date Joined]])/365</f>
        <v>3.3342465753424659</v>
      </c>
      <c r="N627" s="10">
        <f ca="1">IF(All_Staffs[Tenure]&gt;=3, 3%,2%)</f>
        <v>0.03</v>
      </c>
      <c r="O627" s="5">
        <f ca="1">All_Staffs[[#This Row],[Salary]]*All_Staffs[[#This Row],[Annual Bonus]]</f>
        <v>2016.3</v>
      </c>
    </row>
    <row r="628" spans="1:15" x14ac:dyDescent="0.25">
      <c r="A628" t="s">
        <v>604</v>
      </c>
      <c r="B628" t="s">
        <v>8</v>
      </c>
      <c r="C628" t="s">
        <v>21</v>
      </c>
      <c r="D628">
        <v>28</v>
      </c>
      <c r="E628" s="6">
        <v>44820</v>
      </c>
      <c r="F628" s="5">
        <v>53015</v>
      </c>
      <c r="G628" t="s">
        <v>24</v>
      </c>
      <c r="H628" t="s">
        <v>995</v>
      </c>
      <c r="I628" t="s">
        <v>1112</v>
      </c>
      <c r="J628" t="s">
        <v>1101</v>
      </c>
      <c r="K628">
        <v>9</v>
      </c>
      <c r="L628" t="s">
        <v>1104</v>
      </c>
      <c r="M628" s="7">
        <f ca="1">(TODAY()-All_Staffs[[#This Row],[Date Joined]])/365</f>
        <v>2.2821917808219179</v>
      </c>
      <c r="N628" s="10">
        <f ca="1">IF(All_Staffs[Tenure]&gt;=3, 3%,2%)</f>
        <v>0.02</v>
      </c>
      <c r="O628" s="5">
        <f ca="1">All_Staffs[[#This Row],[Salary]]*All_Staffs[[#This Row],[Annual Bonus]]</f>
        <v>1060.3</v>
      </c>
    </row>
    <row r="629" spans="1:15" x14ac:dyDescent="0.25">
      <c r="A629" t="s">
        <v>120</v>
      </c>
      <c r="B629" t="s">
        <v>8</v>
      </c>
      <c r="C629" t="s">
        <v>21</v>
      </c>
      <c r="D629">
        <v>30</v>
      </c>
      <c r="E629" s="6">
        <v>44328</v>
      </c>
      <c r="F629" s="5">
        <v>66277</v>
      </c>
      <c r="G629" t="s">
        <v>24</v>
      </c>
      <c r="H629" t="s">
        <v>995</v>
      </c>
      <c r="I629" t="s">
        <v>1111</v>
      </c>
      <c r="J629" t="s">
        <v>1097</v>
      </c>
      <c r="K629">
        <v>5</v>
      </c>
      <c r="L629" t="s">
        <v>1099</v>
      </c>
      <c r="M629" s="7">
        <f ca="1">(TODAY()-All_Staffs[[#This Row],[Date Joined]])/365</f>
        <v>3.6301369863013697</v>
      </c>
      <c r="N629" s="10">
        <f ca="1">IF(All_Staffs[Tenure]&gt;=3, 3%,2%)</f>
        <v>0.03</v>
      </c>
      <c r="O629" s="5">
        <f ca="1">All_Staffs[[#This Row],[Salary]]*All_Staffs[[#This Row],[Annual Bonus]]</f>
        <v>1988.31</v>
      </c>
    </row>
    <row r="630" spans="1:15" x14ac:dyDescent="0.25">
      <c r="A630" t="s">
        <v>894</v>
      </c>
      <c r="B630" t="s">
        <v>8</v>
      </c>
      <c r="C630" t="s">
        <v>21</v>
      </c>
      <c r="D630">
        <v>30</v>
      </c>
      <c r="E630" s="6">
        <v>44350</v>
      </c>
      <c r="F630" s="5">
        <v>67932</v>
      </c>
      <c r="G630" t="s">
        <v>24</v>
      </c>
      <c r="H630" t="s">
        <v>995</v>
      </c>
      <c r="I630" t="s">
        <v>1111</v>
      </c>
      <c r="J630" t="s">
        <v>1097</v>
      </c>
      <c r="K630">
        <v>6</v>
      </c>
      <c r="L630" t="s">
        <v>1100</v>
      </c>
      <c r="M630" s="7">
        <f ca="1">(TODAY()-All_Staffs[[#This Row],[Date Joined]])/365</f>
        <v>3.56986301369863</v>
      </c>
      <c r="N630" s="10">
        <f ca="1">IF(All_Staffs[Tenure]&gt;=3, 3%,2%)</f>
        <v>0.03</v>
      </c>
      <c r="O630" s="5">
        <f ca="1">All_Staffs[[#This Row],[Salary]]*All_Staffs[[#This Row],[Annual Bonus]]</f>
        <v>2037.96</v>
      </c>
    </row>
    <row r="631" spans="1:15" x14ac:dyDescent="0.25">
      <c r="A631" t="s">
        <v>1041</v>
      </c>
      <c r="B631" t="s">
        <v>8</v>
      </c>
      <c r="C631" t="s">
        <v>56</v>
      </c>
      <c r="D631">
        <v>26</v>
      </c>
      <c r="E631" s="6">
        <v>43838</v>
      </c>
      <c r="F631" s="5">
        <v>67450</v>
      </c>
      <c r="G631" t="s">
        <v>24</v>
      </c>
      <c r="H631" t="s">
        <v>995</v>
      </c>
      <c r="I631" t="s">
        <v>1110</v>
      </c>
      <c r="J631" t="s">
        <v>1093</v>
      </c>
      <c r="K631">
        <v>1</v>
      </c>
      <c r="L631" t="s">
        <v>1094</v>
      </c>
      <c r="M631" s="7">
        <f ca="1">(TODAY()-All_Staffs[[#This Row],[Date Joined]])/365</f>
        <v>4.9726027397260273</v>
      </c>
      <c r="N631" s="10">
        <f ca="1">IF(All_Staffs[Tenure]&gt;=3, 3%,2%)</f>
        <v>0.03</v>
      </c>
      <c r="O631" s="5">
        <f ca="1">All_Staffs[[#This Row],[Salary]]*All_Staffs[[#This Row],[Annual Bonus]]</f>
        <v>2023.5</v>
      </c>
    </row>
    <row r="632" spans="1:15" x14ac:dyDescent="0.25">
      <c r="A632" t="s">
        <v>616</v>
      </c>
      <c r="B632" t="s">
        <v>8</v>
      </c>
      <c r="C632" t="s">
        <v>56</v>
      </c>
      <c r="D632">
        <v>42</v>
      </c>
      <c r="E632" s="6">
        <v>44873</v>
      </c>
      <c r="F632" s="5">
        <v>59924</v>
      </c>
      <c r="G632" t="s">
        <v>24</v>
      </c>
      <c r="H632" t="s">
        <v>995</v>
      </c>
      <c r="I632" t="s">
        <v>1112</v>
      </c>
      <c r="J632" t="s">
        <v>1105</v>
      </c>
      <c r="K632">
        <v>11</v>
      </c>
      <c r="L632" t="s">
        <v>1107</v>
      </c>
      <c r="M632" s="7">
        <f ca="1">(TODAY()-All_Staffs[[#This Row],[Date Joined]])/365</f>
        <v>2.1369863013698631</v>
      </c>
      <c r="N632" s="10">
        <f ca="1">IF(All_Staffs[Tenure]&gt;=3, 3%,2%)</f>
        <v>0.02</v>
      </c>
      <c r="O632" s="5">
        <f ca="1">All_Staffs[[#This Row],[Salary]]*All_Staffs[[#This Row],[Annual Bonus]]</f>
        <v>1198.48</v>
      </c>
    </row>
    <row r="633" spans="1:15" x14ac:dyDescent="0.25">
      <c r="A633" t="s">
        <v>683</v>
      </c>
      <c r="B633" t="s">
        <v>8</v>
      </c>
      <c r="C633" t="s">
        <v>56</v>
      </c>
      <c r="D633">
        <v>34</v>
      </c>
      <c r="E633" s="6">
        <v>44246</v>
      </c>
      <c r="F633" s="5">
        <v>51002</v>
      </c>
      <c r="G633" t="s">
        <v>24</v>
      </c>
      <c r="H633" t="s">
        <v>995</v>
      </c>
      <c r="I633" t="s">
        <v>1111</v>
      </c>
      <c r="J633" t="s">
        <v>1093</v>
      </c>
      <c r="K633">
        <v>2</v>
      </c>
      <c r="L633" t="s">
        <v>1095</v>
      </c>
      <c r="M633" s="7">
        <f ca="1">(TODAY()-All_Staffs[[#This Row],[Date Joined]])/365</f>
        <v>3.8547945205479452</v>
      </c>
      <c r="N633" s="10">
        <f ca="1">IF(All_Staffs[Tenure]&gt;=3, 3%,2%)</f>
        <v>0.03</v>
      </c>
      <c r="O633" s="5">
        <f ca="1">All_Staffs[[#This Row],[Salary]]*All_Staffs[[#This Row],[Annual Bonus]]</f>
        <v>1530.06</v>
      </c>
    </row>
    <row r="634" spans="1:15" x14ac:dyDescent="0.25">
      <c r="A634" t="s">
        <v>455</v>
      </c>
      <c r="B634" t="s">
        <v>8</v>
      </c>
      <c r="C634" t="s">
        <v>56</v>
      </c>
      <c r="D634">
        <v>44</v>
      </c>
      <c r="E634" s="6">
        <v>43261</v>
      </c>
      <c r="F634" s="5">
        <v>63784</v>
      </c>
      <c r="G634" t="s">
        <v>24</v>
      </c>
      <c r="H634" t="s">
        <v>995</v>
      </c>
      <c r="I634" t="s">
        <v>1092</v>
      </c>
      <c r="J634" t="s">
        <v>1097</v>
      </c>
      <c r="K634">
        <v>6</v>
      </c>
      <c r="L634" t="s">
        <v>1100</v>
      </c>
      <c r="M634" s="7">
        <f ca="1">(TODAY()-All_Staffs[[#This Row],[Date Joined]])/365</f>
        <v>6.5534246575342463</v>
      </c>
      <c r="N634" s="10">
        <f ca="1">IF(All_Staffs[Tenure]&gt;=3, 3%,2%)</f>
        <v>0.03</v>
      </c>
      <c r="O634" s="5">
        <f ca="1">All_Staffs[[#This Row],[Salary]]*All_Staffs[[#This Row],[Annual Bonus]]</f>
        <v>1913.52</v>
      </c>
    </row>
    <row r="635" spans="1:15" x14ac:dyDescent="0.25">
      <c r="A635" t="s">
        <v>462</v>
      </c>
      <c r="B635" t="s">
        <v>8</v>
      </c>
      <c r="C635" t="s">
        <v>56</v>
      </c>
      <c r="D635">
        <v>34</v>
      </c>
      <c r="E635" s="6">
        <v>44156</v>
      </c>
      <c r="F635" s="5">
        <v>55844</v>
      </c>
      <c r="G635" t="s">
        <v>24</v>
      </c>
      <c r="H635" t="s">
        <v>995</v>
      </c>
      <c r="I635" t="s">
        <v>1110</v>
      </c>
      <c r="J635" t="s">
        <v>1105</v>
      </c>
      <c r="K635">
        <v>11</v>
      </c>
      <c r="L635" t="s">
        <v>1107</v>
      </c>
      <c r="M635" s="7">
        <f ca="1">(TODAY()-All_Staffs[[#This Row],[Date Joined]])/365</f>
        <v>4.1013698630136988</v>
      </c>
      <c r="N635" s="10">
        <f ca="1">IF(All_Staffs[Tenure]&gt;=3, 3%,2%)</f>
        <v>0.03</v>
      </c>
      <c r="O635" s="5">
        <f ca="1">All_Staffs[[#This Row],[Salary]]*All_Staffs[[#This Row],[Annual Bonus]]</f>
        <v>1675.32</v>
      </c>
    </row>
    <row r="636" spans="1:15" x14ac:dyDescent="0.25">
      <c r="A636" t="s">
        <v>581</v>
      </c>
      <c r="B636" t="s">
        <v>8</v>
      </c>
      <c r="C636" t="s">
        <v>56</v>
      </c>
      <c r="D636">
        <v>39</v>
      </c>
      <c r="E636" s="6">
        <v>44188</v>
      </c>
      <c r="F636" s="5">
        <v>58267</v>
      </c>
      <c r="G636" t="s">
        <v>24</v>
      </c>
      <c r="H636" t="s">
        <v>995</v>
      </c>
      <c r="I636" t="s">
        <v>1110</v>
      </c>
      <c r="J636" t="s">
        <v>1105</v>
      </c>
      <c r="K636">
        <v>12</v>
      </c>
      <c r="L636" t="s">
        <v>1108</v>
      </c>
      <c r="M636" s="7">
        <f ca="1">(TODAY()-All_Staffs[[#This Row],[Date Joined]])/365</f>
        <v>4.0136986301369859</v>
      </c>
      <c r="N636" s="10">
        <f ca="1">IF(All_Staffs[Tenure]&gt;=3, 3%,2%)</f>
        <v>0.03</v>
      </c>
      <c r="O636" s="5">
        <f ca="1">All_Staffs[[#This Row],[Salary]]*All_Staffs[[#This Row],[Annual Bonus]]</f>
        <v>1748.01</v>
      </c>
    </row>
    <row r="637" spans="1:15" x14ac:dyDescent="0.25">
      <c r="A637" t="s">
        <v>901</v>
      </c>
      <c r="B637" t="s">
        <v>8</v>
      </c>
      <c r="C637" t="s">
        <v>56</v>
      </c>
      <c r="D637">
        <v>30</v>
      </c>
      <c r="E637" s="6">
        <v>45137</v>
      </c>
      <c r="F637" s="5">
        <v>51932</v>
      </c>
      <c r="G637" t="s">
        <v>24</v>
      </c>
      <c r="H637" t="s">
        <v>995</v>
      </c>
      <c r="I637" t="s">
        <v>1113</v>
      </c>
      <c r="J637" t="s">
        <v>1101</v>
      </c>
      <c r="K637">
        <v>7</v>
      </c>
      <c r="L637" t="s">
        <v>1102</v>
      </c>
      <c r="M637" s="7">
        <f ca="1">(TODAY()-All_Staffs[[#This Row],[Date Joined]])/365</f>
        <v>1.4136986301369863</v>
      </c>
      <c r="N637" s="10">
        <f ca="1">IF(All_Staffs[Tenure]&gt;=3, 3%,2%)</f>
        <v>0.02</v>
      </c>
      <c r="O637" s="5">
        <f ca="1">All_Staffs[[#This Row],[Salary]]*All_Staffs[[#This Row],[Annual Bonus]]</f>
        <v>1038.6400000000001</v>
      </c>
    </row>
    <row r="638" spans="1:15" x14ac:dyDescent="0.25">
      <c r="A638" t="s">
        <v>681</v>
      </c>
      <c r="B638" t="s">
        <v>8</v>
      </c>
      <c r="C638" t="s">
        <v>56</v>
      </c>
      <c r="D638">
        <v>35</v>
      </c>
      <c r="E638" s="6">
        <v>44509</v>
      </c>
      <c r="F638" s="5">
        <v>56707</v>
      </c>
      <c r="G638" t="s">
        <v>24</v>
      </c>
      <c r="H638" t="s">
        <v>995</v>
      </c>
      <c r="I638" t="s">
        <v>1111</v>
      </c>
      <c r="J638" t="s">
        <v>1105</v>
      </c>
      <c r="K638">
        <v>11</v>
      </c>
      <c r="L638" t="s">
        <v>1107</v>
      </c>
      <c r="M638" s="7">
        <f ca="1">(TODAY()-All_Staffs[[#This Row],[Date Joined]])/365</f>
        <v>3.1342465753424658</v>
      </c>
      <c r="N638" s="10">
        <f ca="1">IF(All_Staffs[Tenure]&gt;=3, 3%,2%)</f>
        <v>0.03</v>
      </c>
      <c r="O638" s="5">
        <f ca="1">All_Staffs[[#This Row],[Salary]]*All_Staffs[[#This Row],[Annual Bonus]]</f>
        <v>1701.21</v>
      </c>
    </row>
    <row r="639" spans="1:15" x14ac:dyDescent="0.25">
      <c r="A639" t="s">
        <v>465</v>
      </c>
      <c r="B639" t="s">
        <v>8</v>
      </c>
      <c r="C639" t="s">
        <v>56</v>
      </c>
      <c r="D639">
        <v>35</v>
      </c>
      <c r="E639" s="6">
        <v>45178</v>
      </c>
      <c r="F639" s="5">
        <v>69500</v>
      </c>
      <c r="G639" t="s">
        <v>24</v>
      </c>
      <c r="H639" t="s">
        <v>995</v>
      </c>
      <c r="I639" t="s">
        <v>1113</v>
      </c>
      <c r="J639" t="s">
        <v>1101</v>
      </c>
      <c r="K639">
        <v>9</v>
      </c>
      <c r="L639" t="s">
        <v>1104</v>
      </c>
      <c r="M639" s="7">
        <f ca="1">(TODAY()-All_Staffs[[#This Row],[Date Joined]])/365</f>
        <v>1.3013698630136987</v>
      </c>
      <c r="N639" s="10">
        <f ca="1">IF(All_Staffs[Tenure]&gt;=3, 3%,2%)</f>
        <v>0.02</v>
      </c>
      <c r="O639" s="5">
        <f ca="1">All_Staffs[[#This Row],[Salary]]*All_Staffs[[#This Row],[Annual Bonus]]</f>
        <v>1390</v>
      </c>
    </row>
    <row r="640" spans="1:15" x14ac:dyDescent="0.25">
      <c r="A640" t="s">
        <v>457</v>
      </c>
      <c r="B640" t="s">
        <v>8</v>
      </c>
      <c r="C640" t="s">
        <v>9</v>
      </c>
      <c r="D640">
        <v>25</v>
      </c>
      <c r="E640" s="6">
        <v>45299</v>
      </c>
      <c r="F640" s="5">
        <v>65679</v>
      </c>
      <c r="G640" t="s">
        <v>24</v>
      </c>
      <c r="H640" t="s">
        <v>995</v>
      </c>
      <c r="I640" t="s">
        <v>1114</v>
      </c>
      <c r="J640" t="s">
        <v>1093</v>
      </c>
      <c r="K640">
        <v>1</v>
      </c>
      <c r="L640" t="s">
        <v>1094</v>
      </c>
      <c r="M640" s="7">
        <f ca="1">(TODAY()-All_Staffs[[#This Row],[Date Joined]])/365</f>
        <v>0.96986301369863015</v>
      </c>
      <c r="N640" s="10">
        <f ca="1">IF(All_Staffs[Tenure]&gt;=3, 3%,2%)</f>
        <v>0.02</v>
      </c>
      <c r="O640" s="5">
        <f ca="1">All_Staffs[[#This Row],[Salary]]*All_Staffs[[#This Row],[Annual Bonus]]</f>
        <v>1313.58</v>
      </c>
    </row>
    <row r="641" spans="1:15" x14ac:dyDescent="0.25">
      <c r="A641" t="s">
        <v>665</v>
      </c>
      <c r="B641" t="s">
        <v>8</v>
      </c>
      <c r="C641" t="s">
        <v>9</v>
      </c>
      <c r="D641">
        <v>24</v>
      </c>
      <c r="E641" s="6">
        <v>44676</v>
      </c>
      <c r="F641" s="5">
        <v>65815</v>
      </c>
      <c r="G641" t="s">
        <v>24</v>
      </c>
      <c r="H641" t="s">
        <v>995</v>
      </c>
      <c r="I641" t="s">
        <v>1112</v>
      </c>
      <c r="J641" t="s">
        <v>1097</v>
      </c>
      <c r="K641">
        <v>4</v>
      </c>
      <c r="L641" t="s">
        <v>1098</v>
      </c>
      <c r="M641" s="7">
        <f ca="1">(TODAY()-All_Staffs[[#This Row],[Date Joined]])/365</f>
        <v>2.6767123287671235</v>
      </c>
      <c r="N641" s="10">
        <f ca="1">IF(All_Staffs[Tenure]&gt;=3, 3%,2%)</f>
        <v>0.02</v>
      </c>
      <c r="O641" s="5">
        <f ca="1">All_Staffs[[#This Row],[Salary]]*All_Staffs[[#This Row],[Annual Bonus]]</f>
        <v>1316.3</v>
      </c>
    </row>
    <row r="642" spans="1:15" x14ac:dyDescent="0.25">
      <c r="A642" t="s">
        <v>666</v>
      </c>
      <c r="B642" t="s">
        <v>8</v>
      </c>
      <c r="C642" t="s">
        <v>9</v>
      </c>
      <c r="D642">
        <v>35</v>
      </c>
      <c r="E642" s="6">
        <v>45508</v>
      </c>
      <c r="F642" s="5">
        <v>57619</v>
      </c>
      <c r="G642" t="s">
        <v>24</v>
      </c>
      <c r="H642" t="s">
        <v>995</v>
      </c>
      <c r="I642" t="s">
        <v>1114</v>
      </c>
      <c r="J642" t="s">
        <v>1101</v>
      </c>
      <c r="K642">
        <v>8</v>
      </c>
      <c r="L642" t="s">
        <v>1103</v>
      </c>
      <c r="M642" s="7">
        <f ca="1">(TODAY()-All_Staffs[[#This Row],[Date Joined]])/365</f>
        <v>0.39726027397260272</v>
      </c>
      <c r="N642" s="10">
        <f ca="1">IF(All_Staffs[Tenure]&gt;=3, 3%,2%)</f>
        <v>0.02</v>
      </c>
      <c r="O642" s="5">
        <f ca="1">All_Staffs[[#This Row],[Salary]]*All_Staffs[[#This Row],[Annual Bonus]]</f>
        <v>1152.3800000000001</v>
      </c>
    </row>
    <row r="643" spans="1:15" x14ac:dyDescent="0.25">
      <c r="A643" t="s">
        <v>869</v>
      </c>
      <c r="B643" t="s">
        <v>8</v>
      </c>
      <c r="C643" t="s">
        <v>9</v>
      </c>
      <c r="D643">
        <v>43</v>
      </c>
      <c r="E643" s="6">
        <v>44672</v>
      </c>
      <c r="F643" s="5">
        <v>58252</v>
      </c>
      <c r="G643" t="s">
        <v>24</v>
      </c>
      <c r="H643" t="s">
        <v>995</v>
      </c>
      <c r="I643" t="s">
        <v>1112</v>
      </c>
      <c r="J643" t="s">
        <v>1097</v>
      </c>
      <c r="K643">
        <v>4</v>
      </c>
      <c r="L643" t="s">
        <v>1098</v>
      </c>
      <c r="M643" s="7">
        <f ca="1">(TODAY()-All_Staffs[[#This Row],[Date Joined]])/365</f>
        <v>2.6876712328767125</v>
      </c>
      <c r="N643" s="10">
        <f ca="1">IF(All_Staffs[Tenure]&gt;=3, 3%,2%)</f>
        <v>0.02</v>
      </c>
      <c r="O643" s="5">
        <f ca="1">All_Staffs[[#This Row],[Salary]]*All_Staffs[[#This Row],[Annual Bonus]]</f>
        <v>1165.04</v>
      </c>
    </row>
    <row r="644" spans="1:15" x14ac:dyDescent="0.25">
      <c r="A644" t="s">
        <v>444</v>
      </c>
      <c r="B644" t="s">
        <v>8</v>
      </c>
      <c r="C644" t="s">
        <v>19</v>
      </c>
      <c r="D644">
        <v>43</v>
      </c>
      <c r="E644" s="6">
        <v>44321</v>
      </c>
      <c r="F644" s="5">
        <v>54978</v>
      </c>
      <c r="G644" t="s">
        <v>24</v>
      </c>
      <c r="H644" t="s">
        <v>995</v>
      </c>
      <c r="I644" t="s">
        <v>1111</v>
      </c>
      <c r="J644" t="s">
        <v>1097</v>
      </c>
      <c r="K644">
        <v>5</v>
      </c>
      <c r="L644" t="s">
        <v>1099</v>
      </c>
      <c r="M644" s="7">
        <f ca="1">(TODAY()-All_Staffs[[#This Row],[Date Joined]])/365</f>
        <v>3.6493150684931508</v>
      </c>
      <c r="N644" s="10">
        <f ca="1">IF(All_Staffs[Tenure]&gt;=3, 3%,2%)</f>
        <v>0.03</v>
      </c>
      <c r="O644" s="5">
        <f ca="1">All_Staffs[[#This Row],[Salary]]*All_Staffs[[#This Row],[Annual Bonus]]</f>
        <v>1649.34</v>
      </c>
    </row>
    <row r="645" spans="1:15" x14ac:dyDescent="0.25">
      <c r="A645" t="s">
        <v>476</v>
      </c>
      <c r="B645" t="s">
        <v>8</v>
      </c>
      <c r="C645" t="s">
        <v>19</v>
      </c>
      <c r="D645">
        <v>28</v>
      </c>
      <c r="E645" s="6">
        <v>44289</v>
      </c>
      <c r="F645" s="5">
        <v>64268</v>
      </c>
      <c r="G645" t="s">
        <v>24</v>
      </c>
      <c r="H645" t="s">
        <v>995</v>
      </c>
      <c r="I645" t="s">
        <v>1111</v>
      </c>
      <c r="J645" t="s">
        <v>1097</v>
      </c>
      <c r="K645">
        <v>4</v>
      </c>
      <c r="L645" t="s">
        <v>1098</v>
      </c>
      <c r="M645" s="7">
        <f ca="1">(TODAY()-All_Staffs[[#This Row],[Date Joined]])/365</f>
        <v>3.7369863013698632</v>
      </c>
      <c r="N645" s="10">
        <f ca="1">IF(All_Staffs[Tenure]&gt;=3, 3%,2%)</f>
        <v>0.03</v>
      </c>
      <c r="O645" s="5">
        <f ca="1">All_Staffs[[#This Row],[Salary]]*All_Staffs[[#This Row],[Annual Bonus]]</f>
        <v>1928.04</v>
      </c>
    </row>
    <row r="646" spans="1:15" x14ac:dyDescent="0.25">
      <c r="A646" t="s">
        <v>164</v>
      </c>
      <c r="B646" t="s">
        <v>8</v>
      </c>
      <c r="C646" t="s">
        <v>19</v>
      </c>
      <c r="D646">
        <v>34</v>
      </c>
      <c r="E646" s="6">
        <v>44660</v>
      </c>
      <c r="F646" s="5">
        <v>61702</v>
      </c>
      <c r="G646" t="s">
        <v>24</v>
      </c>
      <c r="H646" t="s">
        <v>995</v>
      </c>
      <c r="I646" t="s">
        <v>1112</v>
      </c>
      <c r="J646" t="s">
        <v>1097</v>
      </c>
      <c r="K646">
        <v>4</v>
      </c>
      <c r="L646" t="s">
        <v>1098</v>
      </c>
      <c r="M646" s="7">
        <f ca="1">(TODAY()-All_Staffs[[#This Row],[Date Joined]])/365</f>
        <v>2.7205479452054795</v>
      </c>
      <c r="N646" s="10">
        <f ca="1">IF(All_Staffs[Tenure]&gt;=3, 3%,2%)</f>
        <v>0.02</v>
      </c>
      <c r="O646" s="5">
        <f ca="1">All_Staffs[[#This Row],[Salary]]*All_Staffs[[#This Row],[Annual Bonus]]</f>
        <v>1234.04</v>
      </c>
    </row>
    <row r="647" spans="1:15" x14ac:dyDescent="0.25">
      <c r="A647" t="s">
        <v>164</v>
      </c>
      <c r="B647" t="s">
        <v>8</v>
      </c>
      <c r="C647" t="s">
        <v>19</v>
      </c>
      <c r="D647">
        <v>35</v>
      </c>
      <c r="E647" s="6">
        <v>44661</v>
      </c>
      <c r="F647" s="5">
        <v>61703</v>
      </c>
      <c r="G647" t="s">
        <v>24</v>
      </c>
      <c r="H647" t="s">
        <v>995</v>
      </c>
      <c r="I647" t="s">
        <v>1112</v>
      </c>
      <c r="J647" t="s">
        <v>1097</v>
      </c>
      <c r="K647">
        <v>4</v>
      </c>
      <c r="L647" t="s">
        <v>1098</v>
      </c>
      <c r="M647" s="7">
        <f ca="1">(TODAY()-All_Staffs[[#This Row],[Date Joined]])/365</f>
        <v>2.7178082191780821</v>
      </c>
      <c r="N647" s="10">
        <f ca="1">IF(All_Staffs[Tenure]&gt;=3, 3%,2%)</f>
        <v>0.02</v>
      </c>
      <c r="O647" s="5">
        <f ca="1">All_Staffs[[#This Row],[Salary]]*All_Staffs[[#This Row],[Annual Bonus]]</f>
        <v>1234.06</v>
      </c>
    </row>
    <row r="648" spans="1:15" x14ac:dyDescent="0.25">
      <c r="A648" t="s">
        <v>183</v>
      </c>
      <c r="B648" t="s">
        <v>8</v>
      </c>
      <c r="C648" t="s">
        <v>19</v>
      </c>
      <c r="D648">
        <v>20</v>
      </c>
      <c r="E648" s="6">
        <v>44476</v>
      </c>
      <c r="F648" s="5">
        <v>57779</v>
      </c>
      <c r="G648" t="s">
        <v>24</v>
      </c>
      <c r="H648" t="s">
        <v>995</v>
      </c>
      <c r="I648" t="s">
        <v>1111</v>
      </c>
      <c r="J648" t="s">
        <v>1105</v>
      </c>
      <c r="K648">
        <v>10</v>
      </c>
      <c r="L648" t="s">
        <v>1106</v>
      </c>
      <c r="M648" s="7">
        <f ca="1">(TODAY()-All_Staffs[[#This Row],[Date Joined]])/365</f>
        <v>3.2246575342465755</v>
      </c>
      <c r="N648" s="10">
        <f ca="1">IF(All_Staffs[Tenure]&gt;=3, 3%,2%)</f>
        <v>0.03</v>
      </c>
      <c r="O648" s="5">
        <f ca="1">All_Staffs[[#This Row],[Salary]]*All_Staffs[[#This Row],[Annual Bonus]]</f>
        <v>1733.37</v>
      </c>
    </row>
    <row r="649" spans="1:15" x14ac:dyDescent="0.25">
      <c r="A649" t="s">
        <v>456</v>
      </c>
      <c r="B649" t="s">
        <v>8</v>
      </c>
      <c r="C649" t="s">
        <v>19</v>
      </c>
      <c r="D649">
        <v>42</v>
      </c>
      <c r="E649" s="6">
        <v>44015</v>
      </c>
      <c r="F649" s="5">
        <v>52775</v>
      </c>
      <c r="G649" t="s">
        <v>24</v>
      </c>
      <c r="H649" t="s">
        <v>995</v>
      </c>
      <c r="I649" t="s">
        <v>1110</v>
      </c>
      <c r="J649" t="s">
        <v>1101</v>
      </c>
      <c r="K649">
        <v>7</v>
      </c>
      <c r="L649" t="s">
        <v>1102</v>
      </c>
      <c r="M649" s="7">
        <f ca="1">(TODAY()-All_Staffs[[#This Row],[Date Joined]])/365</f>
        <v>4.4876712328767123</v>
      </c>
      <c r="N649" s="10">
        <f ca="1">IF(All_Staffs[Tenure]&gt;=3, 3%,2%)</f>
        <v>0.03</v>
      </c>
      <c r="O649" s="5">
        <f ca="1">All_Staffs[[#This Row],[Salary]]*All_Staffs[[#This Row],[Annual Bonus]]</f>
        <v>1583.25</v>
      </c>
    </row>
    <row r="650" spans="1:15" x14ac:dyDescent="0.25">
      <c r="A650" t="s">
        <v>864</v>
      </c>
      <c r="B650" t="s">
        <v>8</v>
      </c>
      <c r="C650" t="s">
        <v>19</v>
      </c>
      <c r="D650">
        <v>44</v>
      </c>
      <c r="E650" s="6">
        <v>44811</v>
      </c>
      <c r="F650" s="5">
        <v>66657</v>
      </c>
      <c r="G650" t="s">
        <v>24</v>
      </c>
      <c r="H650" t="s">
        <v>995</v>
      </c>
      <c r="I650" t="s">
        <v>1112</v>
      </c>
      <c r="J650" t="s">
        <v>1101</v>
      </c>
      <c r="K650">
        <v>9</v>
      </c>
      <c r="L650" t="s">
        <v>1104</v>
      </c>
      <c r="M650" s="7">
        <f ca="1">(TODAY()-All_Staffs[[#This Row],[Date Joined]])/365</f>
        <v>2.3068493150684932</v>
      </c>
      <c r="N650" s="10">
        <f ca="1">IF(All_Staffs[Tenure]&gt;=3, 3%,2%)</f>
        <v>0.02</v>
      </c>
      <c r="O650" s="5">
        <f ca="1">All_Staffs[[#This Row],[Salary]]*All_Staffs[[#This Row],[Annual Bonus]]</f>
        <v>1333.14</v>
      </c>
    </row>
    <row r="651" spans="1:15" x14ac:dyDescent="0.25">
      <c r="A651" t="s">
        <v>587</v>
      </c>
      <c r="B651" t="s">
        <v>8</v>
      </c>
      <c r="C651" t="s">
        <v>19</v>
      </c>
      <c r="D651">
        <v>29</v>
      </c>
      <c r="E651" s="6">
        <v>44205</v>
      </c>
      <c r="F651" s="5">
        <v>66689</v>
      </c>
      <c r="G651" t="s">
        <v>24</v>
      </c>
      <c r="H651" t="s">
        <v>995</v>
      </c>
      <c r="I651" t="s">
        <v>1111</v>
      </c>
      <c r="J651" t="s">
        <v>1093</v>
      </c>
      <c r="K651">
        <v>1</v>
      </c>
      <c r="L651" t="s">
        <v>1094</v>
      </c>
      <c r="M651" s="7">
        <f ca="1">(TODAY()-All_Staffs[[#This Row],[Date Joined]])/365</f>
        <v>3.967123287671233</v>
      </c>
      <c r="N651" s="10">
        <f ca="1">IF(All_Staffs[Tenure]&gt;=3, 3%,2%)</f>
        <v>0.03</v>
      </c>
      <c r="O651" s="5">
        <f ca="1">All_Staffs[[#This Row],[Salary]]*All_Staffs[[#This Row],[Annual Bonus]]</f>
        <v>2000.6699999999998</v>
      </c>
    </row>
    <row r="652" spans="1:15" x14ac:dyDescent="0.25">
      <c r="A652" t="s">
        <v>671</v>
      </c>
      <c r="B652" t="s">
        <v>8</v>
      </c>
      <c r="C652" t="s">
        <v>19</v>
      </c>
      <c r="D652">
        <v>45</v>
      </c>
      <c r="E652" s="6">
        <v>45197</v>
      </c>
      <c r="F652" s="5">
        <v>66068</v>
      </c>
      <c r="G652" t="s">
        <v>24</v>
      </c>
      <c r="H652" t="s">
        <v>995</v>
      </c>
      <c r="I652" t="s">
        <v>1113</v>
      </c>
      <c r="J652" t="s">
        <v>1101</v>
      </c>
      <c r="K652">
        <v>9</v>
      </c>
      <c r="L652" t="s">
        <v>1104</v>
      </c>
      <c r="M652" s="7">
        <f ca="1">(TODAY()-All_Staffs[[#This Row],[Date Joined]])/365</f>
        <v>1.2493150684931507</v>
      </c>
      <c r="N652" s="10">
        <f ca="1">IF(All_Staffs[Tenure]&gt;=3, 3%,2%)</f>
        <v>0.02</v>
      </c>
      <c r="O652" s="5">
        <f ca="1">All_Staffs[[#This Row],[Salary]]*All_Staffs[[#This Row],[Annual Bonus]]</f>
        <v>1321.3600000000001</v>
      </c>
    </row>
    <row r="653" spans="1:15" x14ac:dyDescent="0.25">
      <c r="A653" t="s">
        <v>859</v>
      </c>
      <c r="B653" t="s">
        <v>8</v>
      </c>
      <c r="C653" t="s">
        <v>19</v>
      </c>
      <c r="D653">
        <v>45</v>
      </c>
      <c r="E653" s="6">
        <v>45513</v>
      </c>
      <c r="F653" s="5">
        <v>54618</v>
      </c>
      <c r="G653" t="s">
        <v>24</v>
      </c>
      <c r="H653" t="s">
        <v>995</v>
      </c>
      <c r="I653" t="s">
        <v>1114</v>
      </c>
      <c r="J653" t="s">
        <v>1101</v>
      </c>
      <c r="K653">
        <v>8</v>
      </c>
      <c r="L653" t="s">
        <v>1103</v>
      </c>
      <c r="M653" s="7">
        <f ca="1">(TODAY()-All_Staffs[[#This Row],[Date Joined]])/365</f>
        <v>0.38356164383561642</v>
      </c>
      <c r="N653" s="10">
        <f ca="1">IF(All_Staffs[Tenure]&gt;=3, 3%,2%)</f>
        <v>0.02</v>
      </c>
      <c r="O653" s="5">
        <f ca="1">All_Staffs[[#This Row],[Salary]]*All_Staffs[[#This Row],[Annual Bonus]]</f>
        <v>1092.3600000000001</v>
      </c>
    </row>
    <row r="654" spans="1:15" x14ac:dyDescent="0.25">
      <c r="A654" t="s">
        <v>684</v>
      </c>
      <c r="B654" t="s">
        <v>8</v>
      </c>
      <c r="C654" t="s">
        <v>19</v>
      </c>
      <c r="D654">
        <v>31</v>
      </c>
      <c r="E654" s="6">
        <v>43978</v>
      </c>
      <c r="F654" s="5">
        <v>56607</v>
      </c>
      <c r="G654" t="s">
        <v>24</v>
      </c>
      <c r="H654" t="s">
        <v>995</v>
      </c>
      <c r="I654" t="s">
        <v>1110</v>
      </c>
      <c r="J654" t="s">
        <v>1097</v>
      </c>
      <c r="K654">
        <v>5</v>
      </c>
      <c r="L654" t="s">
        <v>1099</v>
      </c>
      <c r="M654" s="7">
        <f ca="1">(TODAY()-All_Staffs[[#This Row],[Date Joined]])/365</f>
        <v>4.5890410958904111</v>
      </c>
      <c r="N654" s="10">
        <f ca="1">IF(All_Staffs[Tenure]&gt;=3, 3%,2%)</f>
        <v>0.03</v>
      </c>
      <c r="O654" s="5">
        <f ca="1">All_Staffs[[#This Row],[Salary]]*All_Staffs[[#This Row],[Annual Bonus]]</f>
        <v>1698.21</v>
      </c>
    </row>
    <row r="655" spans="1:15" x14ac:dyDescent="0.25">
      <c r="A655" t="s">
        <v>583</v>
      </c>
      <c r="B655" t="s">
        <v>8</v>
      </c>
      <c r="C655" t="s">
        <v>19</v>
      </c>
      <c r="D655">
        <v>42</v>
      </c>
      <c r="E655" s="6">
        <v>43614</v>
      </c>
      <c r="F655" s="5">
        <v>59121</v>
      </c>
      <c r="G655" t="s">
        <v>24</v>
      </c>
      <c r="H655" t="s">
        <v>995</v>
      </c>
      <c r="I655" t="s">
        <v>1109</v>
      </c>
      <c r="J655" t="s">
        <v>1097</v>
      </c>
      <c r="K655">
        <v>5</v>
      </c>
      <c r="L655" t="s">
        <v>1099</v>
      </c>
      <c r="M655" s="7">
        <f ca="1">(TODAY()-All_Staffs[[#This Row],[Date Joined]])/365</f>
        <v>5.5863013698630137</v>
      </c>
      <c r="N655" s="10">
        <f ca="1">IF(All_Staffs[Tenure]&gt;=3, 3%,2%)</f>
        <v>0.03</v>
      </c>
      <c r="O655" s="5">
        <f ca="1">All_Staffs[[#This Row],[Salary]]*All_Staffs[[#This Row],[Annual Bonus]]</f>
        <v>1773.6299999999999</v>
      </c>
    </row>
    <row r="656" spans="1:15" x14ac:dyDescent="0.25">
      <c r="A656" t="s">
        <v>1042</v>
      </c>
      <c r="B656" t="s">
        <v>8</v>
      </c>
      <c r="C656" t="s">
        <v>979</v>
      </c>
      <c r="D656">
        <v>38</v>
      </c>
      <c r="E656" s="6">
        <v>45427</v>
      </c>
      <c r="F656" s="5">
        <v>58923</v>
      </c>
      <c r="G656" t="s">
        <v>24</v>
      </c>
      <c r="H656" t="s">
        <v>995</v>
      </c>
      <c r="I656" t="s">
        <v>1114</v>
      </c>
      <c r="J656" t="s">
        <v>1097</v>
      </c>
      <c r="K656">
        <v>5</v>
      </c>
      <c r="L656" t="s">
        <v>1099</v>
      </c>
      <c r="M656" s="7">
        <f ca="1">(TODAY()-All_Staffs[[#This Row],[Date Joined]])/365</f>
        <v>0.61917808219178083</v>
      </c>
      <c r="N656" s="10">
        <f ca="1">IF(All_Staffs[Tenure]&gt;=3, 3%,2%)</f>
        <v>0.02</v>
      </c>
      <c r="O656" s="5">
        <f ca="1">All_Staffs[[#This Row],[Salary]]*All_Staffs[[#This Row],[Annual Bonus]]</f>
        <v>1178.46</v>
      </c>
    </row>
    <row r="657" spans="1:15" x14ac:dyDescent="0.25">
      <c r="A657" t="s">
        <v>1043</v>
      </c>
      <c r="B657" t="s">
        <v>8</v>
      </c>
      <c r="C657" t="s">
        <v>979</v>
      </c>
      <c r="D657">
        <v>33</v>
      </c>
      <c r="E657" s="6">
        <v>44953</v>
      </c>
      <c r="F657" s="5">
        <v>57852</v>
      </c>
      <c r="G657" t="s">
        <v>24</v>
      </c>
      <c r="H657" t="s">
        <v>995</v>
      </c>
      <c r="I657" t="s">
        <v>1113</v>
      </c>
      <c r="J657" t="s">
        <v>1093</v>
      </c>
      <c r="K657">
        <v>1</v>
      </c>
      <c r="L657" t="s">
        <v>1094</v>
      </c>
      <c r="M657" s="7">
        <f ca="1">(TODAY()-All_Staffs[[#This Row],[Date Joined]])/365</f>
        <v>1.9178082191780821</v>
      </c>
      <c r="N657" s="10">
        <f ca="1">IF(All_Staffs[Tenure]&gt;=3, 3%,2%)</f>
        <v>0.02</v>
      </c>
      <c r="O657" s="5">
        <f ca="1">All_Staffs[[#This Row],[Salary]]*All_Staffs[[#This Row],[Annual Bonus]]</f>
        <v>1157.04</v>
      </c>
    </row>
    <row r="658" spans="1:15" x14ac:dyDescent="0.25">
      <c r="A658" t="s">
        <v>468</v>
      </c>
      <c r="B658" t="s">
        <v>8</v>
      </c>
      <c r="C658" t="s">
        <v>979</v>
      </c>
      <c r="D658">
        <v>29</v>
      </c>
      <c r="E658" s="6">
        <v>43578</v>
      </c>
      <c r="F658" s="5">
        <v>69797</v>
      </c>
      <c r="G658" t="s">
        <v>24</v>
      </c>
      <c r="H658" t="s">
        <v>995</v>
      </c>
      <c r="I658" t="s">
        <v>1109</v>
      </c>
      <c r="J658" t="s">
        <v>1097</v>
      </c>
      <c r="K658">
        <v>4</v>
      </c>
      <c r="L658" t="s">
        <v>1098</v>
      </c>
      <c r="M658" s="7">
        <f ca="1">(TODAY()-All_Staffs[[#This Row],[Date Joined]])/365</f>
        <v>5.6849315068493151</v>
      </c>
      <c r="N658" s="10">
        <f ca="1">IF(All_Staffs[Tenure]&gt;=3, 3%,2%)</f>
        <v>0.03</v>
      </c>
      <c r="O658" s="5">
        <f ca="1">All_Staffs[[#This Row],[Salary]]*All_Staffs[[#This Row],[Annual Bonus]]</f>
        <v>2093.91</v>
      </c>
    </row>
    <row r="659" spans="1:15" x14ac:dyDescent="0.25">
      <c r="A659" t="s">
        <v>603</v>
      </c>
      <c r="B659" t="s">
        <v>8</v>
      </c>
      <c r="C659" t="s">
        <v>979</v>
      </c>
      <c r="D659">
        <v>42</v>
      </c>
      <c r="E659" s="6">
        <v>43874</v>
      </c>
      <c r="F659" s="5">
        <v>64881</v>
      </c>
      <c r="G659" t="s">
        <v>24</v>
      </c>
      <c r="H659" t="s">
        <v>995</v>
      </c>
      <c r="I659" t="s">
        <v>1110</v>
      </c>
      <c r="J659" t="s">
        <v>1093</v>
      </c>
      <c r="K659">
        <v>2</v>
      </c>
      <c r="L659" t="s">
        <v>1095</v>
      </c>
      <c r="M659" s="7">
        <f ca="1">(TODAY()-All_Staffs[[#This Row],[Date Joined]])/365</f>
        <v>4.8739726027397259</v>
      </c>
      <c r="N659" s="10">
        <f ca="1">IF(All_Staffs[Tenure]&gt;=3, 3%,2%)</f>
        <v>0.03</v>
      </c>
      <c r="O659" s="5">
        <f ca="1">All_Staffs[[#This Row],[Salary]]*All_Staffs[[#This Row],[Annual Bonus]]</f>
        <v>1946.4299999999998</v>
      </c>
    </row>
    <row r="660" spans="1:15" x14ac:dyDescent="0.25">
      <c r="A660" t="s">
        <v>453</v>
      </c>
      <c r="B660" t="s">
        <v>8</v>
      </c>
      <c r="C660" t="s">
        <v>979</v>
      </c>
      <c r="D660">
        <v>28</v>
      </c>
      <c r="E660" s="6">
        <v>43579</v>
      </c>
      <c r="F660" s="5">
        <v>64680</v>
      </c>
      <c r="G660" t="s">
        <v>24</v>
      </c>
      <c r="H660" t="s">
        <v>995</v>
      </c>
      <c r="I660" t="s">
        <v>1109</v>
      </c>
      <c r="J660" t="s">
        <v>1097</v>
      </c>
      <c r="K660">
        <v>4</v>
      </c>
      <c r="L660" t="s">
        <v>1098</v>
      </c>
      <c r="M660" s="7">
        <f ca="1">(TODAY()-All_Staffs[[#This Row],[Date Joined]])/365</f>
        <v>5.6821917808219178</v>
      </c>
      <c r="N660" s="10">
        <f ca="1">IF(All_Staffs[Tenure]&gt;=3, 3%,2%)</f>
        <v>0.03</v>
      </c>
      <c r="O660" s="5">
        <f ca="1">All_Staffs[[#This Row],[Salary]]*All_Staffs[[#This Row],[Annual Bonus]]</f>
        <v>1940.3999999999999</v>
      </c>
    </row>
    <row r="661" spans="1:15" x14ac:dyDescent="0.25">
      <c r="A661" t="s">
        <v>694</v>
      </c>
      <c r="B661" t="s">
        <v>8</v>
      </c>
      <c r="C661" t="s">
        <v>979</v>
      </c>
      <c r="D661">
        <v>45</v>
      </c>
      <c r="E661" s="6">
        <v>43119</v>
      </c>
      <c r="F661" s="5">
        <v>53427</v>
      </c>
      <c r="G661" t="s">
        <v>24</v>
      </c>
      <c r="H661" t="s">
        <v>995</v>
      </c>
      <c r="I661" t="s">
        <v>1092</v>
      </c>
      <c r="J661" t="s">
        <v>1093</v>
      </c>
      <c r="K661">
        <v>1</v>
      </c>
      <c r="L661" t="s">
        <v>1094</v>
      </c>
      <c r="M661" s="7">
        <f ca="1">(TODAY()-All_Staffs[[#This Row],[Date Joined]])/365</f>
        <v>6.9424657534246572</v>
      </c>
      <c r="N661" s="10">
        <f ca="1">IF(All_Staffs[Tenure]&gt;=3, 3%,2%)</f>
        <v>0.03</v>
      </c>
      <c r="O661" s="5">
        <f ca="1">All_Staffs[[#This Row],[Salary]]*All_Staffs[[#This Row],[Annual Bonus]]</f>
        <v>1602.81</v>
      </c>
    </row>
    <row r="662" spans="1:15" x14ac:dyDescent="0.25">
      <c r="A662" t="s">
        <v>902</v>
      </c>
      <c r="B662" t="s">
        <v>8</v>
      </c>
      <c r="C662" t="s">
        <v>979</v>
      </c>
      <c r="D662">
        <v>38</v>
      </c>
      <c r="E662" s="6">
        <v>45041</v>
      </c>
      <c r="F662" s="5">
        <v>56494</v>
      </c>
      <c r="G662" t="s">
        <v>24</v>
      </c>
      <c r="H662" t="s">
        <v>995</v>
      </c>
      <c r="I662" t="s">
        <v>1113</v>
      </c>
      <c r="J662" t="s">
        <v>1097</v>
      </c>
      <c r="K662">
        <v>4</v>
      </c>
      <c r="L662" t="s">
        <v>1098</v>
      </c>
      <c r="M662" s="7">
        <f ca="1">(TODAY()-All_Staffs[[#This Row],[Date Joined]])/365</f>
        <v>1.6767123287671233</v>
      </c>
      <c r="N662" s="10">
        <f ca="1">IF(All_Staffs[Tenure]&gt;=3, 3%,2%)</f>
        <v>0.02</v>
      </c>
      <c r="O662" s="5">
        <f ca="1">All_Staffs[[#This Row],[Salary]]*All_Staffs[[#This Row],[Annual Bonus]]</f>
        <v>1129.8800000000001</v>
      </c>
    </row>
    <row r="663" spans="1:15" x14ac:dyDescent="0.25">
      <c r="A663" t="s">
        <v>513</v>
      </c>
      <c r="B663" t="s">
        <v>8</v>
      </c>
      <c r="C663" t="s">
        <v>21</v>
      </c>
      <c r="D663">
        <v>24</v>
      </c>
      <c r="E663" s="6">
        <v>44817</v>
      </c>
      <c r="F663" s="5">
        <v>186363</v>
      </c>
      <c r="G663" t="s">
        <v>963</v>
      </c>
      <c r="H663" t="s">
        <v>981</v>
      </c>
      <c r="I663" t="s">
        <v>1112</v>
      </c>
      <c r="J663" t="s">
        <v>1101</v>
      </c>
      <c r="K663">
        <v>9</v>
      </c>
      <c r="L663" t="s">
        <v>1104</v>
      </c>
      <c r="M663" s="7">
        <f ca="1">(TODAY()-All_Staffs[[#This Row],[Date Joined]])/365</f>
        <v>2.2904109589041095</v>
      </c>
      <c r="N663" s="10">
        <f ca="1">IF(All_Staffs[Tenure]&gt;=3, 3%,2%)</f>
        <v>0.02</v>
      </c>
      <c r="O663" s="5">
        <f ca="1">All_Staffs[[#This Row],[Salary]]*All_Staffs[[#This Row],[Annual Bonus]]</f>
        <v>3727.26</v>
      </c>
    </row>
    <row r="664" spans="1:15" x14ac:dyDescent="0.25">
      <c r="A664" t="s">
        <v>653</v>
      </c>
      <c r="B664" t="s">
        <v>8</v>
      </c>
      <c r="C664" t="s">
        <v>21</v>
      </c>
      <c r="D664">
        <v>25</v>
      </c>
      <c r="E664" s="6">
        <v>45054</v>
      </c>
      <c r="F664" s="5">
        <v>225788</v>
      </c>
      <c r="G664" t="s">
        <v>963</v>
      </c>
      <c r="H664" t="s">
        <v>981</v>
      </c>
      <c r="I664" t="s">
        <v>1113</v>
      </c>
      <c r="J664" t="s">
        <v>1097</v>
      </c>
      <c r="K664">
        <v>5</v>
      </c>
      <c r="L664" t="s">
        <v>1099</v>
      </c>
      <c r="M664" s="7">
        <f ca="1">(TODAY()-All_Staffs[[#This Row],[Date Joined]])/365</f>
        <v>1.6410958904109589</v>
      </c>
      <c r="N664" s="10">
        <f ca="1">IF(All_Staffs[Tenure]&gt;=3, 3%,2%)</f>
        <v>0.02</v>
      </c>
      <c r="O664" s="5">
        <f ca="1">All_Staffs[[#This Row],[Salary]]*All_Staffs[[#This Row],[Annual Bonus]]</f>
        <v>4515.76</v>
      </c>
    </row>
    <row r="665" spans="1:15" x14ac:dyDescent="0.25">
      <c r="A665" t="s">
        <v>595</v>
      </c>
      <c r="B665" t="s">
        <v>8</v>
      </c>
      <c r="C665" t="s">
        <v>21</v>
      </c>
      <c r="D665">
        <v>35</v>
      </c>
      <c r="E665" s="6">
        <v>44462</v>
      </c>
      <c r="F665" s="5">
        <v>155481</v>
      </c>
      <c r="G665" t="s">
        <v>963</v>
      </c>
      <c r="H665" t="s">
        <v>981</v>
      </c>
      <c r="I665" t="s">
        <v>1111</v>
      </c>
      <c r="J665" t="s">
        <v>1101</v>
      </c>
      <c r="K665">
        <v>9</v>
      </c>
      <c r="L665" t="s">
        <v>1104</v>
      </c>
      <c r="M665" s="7">
        <f ca="1">(TODAY()-All_Staffs[[#This Row],[Date Joined]])/365</f>
        <v>3.2630136986301368</v>
      </c>
      <c r="N665" s="10">
        <f ca="1">IF(All_Staffs[Tenure]&gt;=3, 3%,2%)</f>
        <v>0.03</v>
      </c>
      <c r="O665" s="5">
        <f ca="1">All_Staffs[[#This Row],[Salary]]*All_Staffs[[#This Row],[Annual Bonus]]</f>
        <v>4664.4299999999994</v>
      </c>
    </row>
    <row r="666" spans="1:15" x14ac:dyDescent="0.25">
      <c r="A666" t="s">
        <v>498</v>
      </c>
      <c r="B666" t="s">
        <v>8</v>
      </c>
      <c r="C666" t="s">
        <v>21</v>
      </c>
      <c r="D666">
        <v>41</v>
      </c>
      <c r="E666" s="6">
        <v>44720</v>
      </c>
      <c r="F666" s="5">
        <v>215181</v>
      </c>
      <c r="G666" t="s">
        <v>963</v>
      </c>
      <c r="H666" t="s">
        <v>981</v>
      </c>
      <c r="I666" t="s">
        <v>1112</v>
      </c>
      <c r="J666" t="s">
        <v>1097</v>
      </c>
      <c r="K666">
        <v>6</v>
      </c>
      <c r="L666" t="s">
        <v>1100</v>
      </c>
      <c r="M666" s="7">
        <f ca="1">(TODAY()-All_Staffs[[#This Row],[Date Joined]])/365</f>
        <v>2.5561643835616437</v>
      </c>
      <c r="N666" s="10">
        <f ca="1">IF(All_Staffs[Tenure]&gt;=3, 3%,2%)</f>
        <v>0.02</v>
      </c>
      <c r="O666" s="5">
        <f ca="1">All_Staffs[[#This Row],[Salary]]*All_Staffs[[#This Row],[Annual Bonus]]</f>
        <v>4303.62</v>
      </c>
    </row>
    <row r="667" spans="1:15" x14ac:dyDescent="0.25">
      <c r="A667" t="s">
        <v>426</v>
      </c>
      <c r="B667" t="s">
        <v>8</v>
      </c>
      <c r="C667" t="s">
        <v>21</v>
      </c>
      <c r="D667">
        <v>29</v>
      </c>
      <c r="E667" s="6">
        <v>43650</v>
      </c>
      <c r="F667" s="5">
        <v>158809</v>
      </c>
      <c r="G667" t="s">
        <v>963</v>
      </c>
      <c r="H667" t="s">
        <v>981</v>
      </c>
      <c r="I667" t="s">
        <v>1109</v>
      </c>
      <c r="J667" t="s">
        <v>1101</v>
      </c>
      <c r="K667">
        <v>7</v>
      </c>
      <c r="L667" t="s">
        <v>1102</v>
      </c>
      <c r="M667" s="7">
        <f ca="1">(TODAY()-All_Staffs[[#This Row],[Date Joined]])/365</f>
        <v>5.4876712328767123</v>
      </c>
      <c r="N667" s="10">
        <f ca="1">IF(All_Staffs[Tenure]&gt;=3, 3%,2%)</f>
        <v>0.03</v>
      </c>
      <c r="O667" s="5">
        <f ca="1">All_Staffs[[#This Row],[Salary]]*All_Staffs[[#This Row],[Annual Bonus]]</f>
        <v>4764.2699999999995</v>
      </c>
    </row>
    <row r="668" spans="1:15" x14ac:dyDescent="0.25">
      <c r="A668" t="s">
        <v>413</v>
      </c>
      <c r="B668" t="s">
        <v>8</v>
      </c>
      <c r="C668" t="s">
        <v>21</v>
      </c>
      <c r="D668">
        <v>28</v>
      </c>
      <c r="E668" s="6">
        <v>44216</v>
      </c>
      <c r="F668" s="5">
        <v>226599</v>
      </c>
      <c r="G668" t="s">
        <v>963</v>
      </c>
      <c r="H668" t="s">
        <v>981</v>
      </c>
      <c r="I668" t="s">
        <v>1111</v>
      </c>
      <c r="J668" t="s">
        <v>1093</v>
      </c>
      <c r="K668">
        <v>1</v>
      </c>
      <c r="L668" t="s">
        <v>1094</v>
      </c>
      <c r="M668" s="7">
        <f ca="1">(TODAY()-All_Staffs[[#This Row],[Date Joined]])/365</f>
        <v>3.9369863013698629</v>
      </c>
      <c r="N668" s="10">
        <f ca="1">IF(All_Staffs[Tenure]&gt;=3, 3%,2%)</f>
        <v>0.03</v>
      </c>
      <c r="O668" s="5">
        <f ca="1">All_Staffs[[#This Row],[Salary]]*All_Staffs[[#This Row],[Annual Bonus]]</f>
        <v>6797.9699999999993</v>
      </c>
    </row>
    <row r="669" spans="1:15" x14ac:dyDescent="0.25">
      <c r="A669" t="s">
        <v>911</v>
      </c>
      <c r="B669" t="s">
        <v>8</v>
      </c>
      <c r="C669" t="s">
        <v>21</v>
      </c>
      <c r="D669">
        <v>24</v>
      </c>
      <c r="E669" s="6">
        <v>45447</v>
      </c>
      <c r="F669" s="5">
        <v>168815</v>
      </c>
      <c r="G669" t="s">
        <v>963</v>
      </c>
      <c r="H669" t="s">
        <v>981</v>
      </c>
      <c r="I669" t="s">
        <v>1114</v>
      </c>
      <c r="J669" t="s">
        <v>1097</v>
      </c>
      <c r="K669">
        <v>6</v>
      </c>
      <c r="L669" t="s">
        <v>1100</v>
      </c>
      <c r="M669" s="7">
        <f ca="1">(TODAY()-All_Staffs[[#This Row],[Date Joined]])/365</f>
        <v>0.56438356164383563</v>
      </c>
      <c r="N669" s="10">
        <f ca="1">IF(All_Staffs[Tenure]&gt;=3, 3%,2%)</f>
        <v>0.02</v>
      </c>
      <c r="O669" s="5">
        <f ca="1">All_Staffs[[#This Row],[Salary]]*All_Staffs[[#This Row],[Annual Bonus]]</f>
        <v>3376.3</v>
      </c>
    </row>
    <row r="670" spans="1:15" x14ac:dyDescent="0.25">
      <c r="A670" t="s">
        <v>506</v>
      </c>
      <c r="B670" t="s">
        <v>8</v>
      </c>
      <c r="C670" t="s">
        <v>21</v>
      </c>
      <c r="D670">
        <v>34</v>
      </c>
      <c r="E670" s="6">
        <v>44596</v>
      </c>
      <c r="F670" s="5">
        <v>211034</v>
      </c>
      <c r="G670" t="s">
        <v>963</v>
      </c>
      <c r="H670" t="s">
        <v>981</v>
      </c>
      <c r="I670" t="s">
        <v>1112</v>
      </c>
      <c r="J670" t="s">
        <v>1093</v>
      </c>
      <c r="K670">
        <v>2</v>
      </c>
      <c r="L670" t="s">
        <v>1095</v>
      </c>
      <c r="M670" s="7">
        <f ca="1">(TODAY()-All_Staffs[[#This Row],[Date Joined]])/365</f>
        <v>2.8958904109589043</v>
      </c>
      <c r="N670" s="10">
        <f ca="1">IF(All_Staffs[Tenure]&gt;=3, 3%,2%)</f>
        <v>0.02</v>
      </c>
      <c r="O670" s="5">
        <f ca="1">All_Staffs[[#This Row],[Salary]]*All_Staffs[[#This Row],[Annual Bonus]]</f>
        <v>4220.68</v>
      </c>
    </row>
    <row r="671" spans="1:15" x14ac:dyDescent="0.25">
      <c r="A671" t="s">
        <v>504</v>
      </c>
      <c r="B671" t="s">
        <v>8</v>
      </c>
      <c r="C671" t="s">
        <v>21</v>
      </c>
      <c r="D671">
        <v>36</v>
      </c>
      <c r="E671" s="6">
        <v>44901</v>
      </c>
      <c r="F671" s="5">
        <v>152257</v>
      </c>
      <c r="G671" t="s">
        <v>963</v>
      </c>
      <c r="H671" t="s">
        <v>981</v>
      </c>
      <c r="I671" t="s">
        <v>1112</v>
      </c>
      <c r="J671" t="s">
        <v>1105</v>
      </c>
      <c r="K671">
        <v>12</v>
      </c>
      <c r="L671" t="s">
        <v>1108</v>
      </c>
      <c r="M671" s="7">
        <f ca="1">(TODAY()-All_Staffs[[#This Row],[Date Joined]])/365</f>
        <v>2.0602739726027397</v>
      </c>
      <c r="N671" s="10">
        <f ca="1">IF(All_Staffs[Tenure]&gt;=3, 3%,2%)</f>
        <v>0.02</v>
      </c>
      <c r="O671" s="5">
        <f ca="1">All_Staffs[[#This Row],[Salary]]*All_Staffs[[#This Row],[Annual Bonus]]</f>
        <v>3045.14</v>
      </c>
    </row>
    <row r="672" spans="1:15" x14ac:dyDescent="0.25">
      <c r="A672" t="s">
        <v>850</v>
      </c>
      <c r="B672" t="s">
        <v>8</v>
      </c>
      <c r="C672" t="s">
        <v>21</v>
      </c>
      <c r="D672">
        <v>37</v>
      </c>
      <c r="E672" s="6">
        <v>45279</v>
      </c>
      <c r="F672" s="5">
        <v>173415</v>
      </c>
      <c r="G672" t="s">
        <v>963</v>
      </c>
      <c r="H672" t="s">
        <v>981</v>
      </c>
      <c r="I672" t="s">
        <v>1113</v>
      </c>
      <c r="J672" t="s">
        <v>1105</v>
      </c>
      <c r="K672">
        <v>12</v>
      </c>
      <c r="L672" t="s">
        <v>1108</v>
      </c>
      <c r="M672" s="7">
        <f ca="1">(TODAY()-All_Staffs[[#This Row],[Date Joined]])/365</f>
        <v>1.0246575342465754</v>
      </c>
      <c r="N672" s="10">
        <f ca="1">IF(All_Staffs[Tenure]&gt;=3, 3%,2%)</f>
        <v>0.02</v>
      </c>
      <c r="O672" s="5">
        <f ca="1">All_Staffs[[#This Row],[Salary]]*All_Staffs[[#This Row],[Annual Bonus]]</f>
        <v>3468.3</v>
      </c>
    </row>
    <row r="673" spans="1:15" x14ac:dyDescent="0.25">
      <c r="A673" t="s">
        <v>440</v>
      </c>
      <c r="B673" t="s">
        <v>8</v>
      </c>
      <c r="C673" t="s">
        <v>56</v>
      </c>
      <c r="D673">
        <v>28</v>
      </c>
      <c r="E673" s="6">
        <v>44613</v>
      </c>
      <c r="F673" s="5">
        <v>186513</v>
      </c>
      <c r="G673" t="s">
        <v>963</v>
      </c>
      <c r="H673" t="s">
        <v>981</v>
      </c>
      <c r="I673" t="s">
        <v>1112</v>
      </c>
      <c r="J673" t="s">
        <v>1093</v>
      </c>
      <c r="K673">
        <v>2</v>
      </c>
      <c r="L673" t="s">
        <v>1095</v>
      </c>
      <c r="M673" s="7">
        <f ca="1">(TODAY()-All_Staffs[[#This Row],[Date Joined]])/365</f>
        <v>2.8493150684931505</v>
      </c>
      <c r="N673" s="10">
        <f ca="1">IF(All_Staffs[Tenure]&gt;=3, 3%,2%)</f>
        <v>0.02</v>
      </c>
      <c r="O673" s="5">
        <f ca="1">All_Staffs[[#This Row],[Salary]]*All_Staffs[[#This Row],[Annual Bonus]]</f>
        <v>3730.26</v>
      </c>
    </row>
    <row r="674" spans="1:15" x14ac:dyDescent="0.25">
      <c r="A674" t="s">
        <v>561</v>
      </c>
      <c r="B674" t="s">
        <v>8</v>
      </c>
      <c r="C674" t="s">
        <v>56</v>
      </c>
      <c r="D674">
        <v>28</v>
      </c>
      <c r="E674" s="6">
        <v>44983</v>
      </c>
      <c r="F674" s="5">
        <v>163812</v>
      </c>
      <c r="G674" t="s">
        <v>963</v>
      </c>
      <c r="H674" t="s">
        <v>981</v>
      </c>
      <c r="I674" t="s">
        <v>1113</v>
      </c>
      <c r="J674" t="s">
        <v>1093</v>
      </c>
      <c r="K674">
        <v>2</v>
      </c>
      <c r="L674" t="s">
        <v>1095</v>
      </c>
      <c r="M674" s="7">
        <f ca="1">(TODAY()-All_Staffs[[#This Row],[Date Joined]])/365</f>
        <v>1.8356164383561644</v>
      </c>
      <c r="N674" s="10">
        <f ca="1">IF(All_Staffs[Tenure]&gt;=3, 3%,2%)</f>
        <v>0.02</v>
      </c>
      <c r="O674" s="5">
        <f ca="1">All_Staffs[[#This Row],[Salary]]*All_Staffs[[#This Row],[Annual Bonus]]</f>
        <v>3276.2400000000002</v>
      </c>
    </row>
    <row r="675" spans="1:15" x14ac:dyDescent="0.25">
      <c r="A675" t="s">
        <v>563</v>
      </c>
      <c r="B675" t="s">
        <v>8</v>
      </c>
      <c r="C675" t="s">
        <v>56</v>
      </c>
      <c r="D675">
        <v>30</v>
      </c>
      <c r="E675" s="6">
        <v>45005</v>
      </c>
      <c r="F675" s="5">
        <v>172200</v>
      </c>
      <c r="G675" t="s">
        <v>963</v>
      </c>
      <c r="H675" t="s">
        <v>981</v>
      </c>
      <c r="I675" t="s">
        <v>1113</v>
      </c>
      <c r="J675" t="s">
        <v>1093</v>
      </c>
      <c r="K675">
        <v>3</v>
      </c>
      <c r="L675" t="s">
        <v>1096</v>
      </c>
      <c r="M675" s="7">
        <f ca="1">(TODAY()-All_Staffs[[#This Row],[Date Joined]])/365</f>
        <v>1.7753424657534247</v>
      </c>
      <c r="N675" s="10">
        <f ca="1">IF(All_Staffs[Tenure]&gt;=3, 3%,2%)</f>
        <v>0.02</v>
      </c>
      <c r="O675" s="5">
        <f ca="1">All_Staffs[[#This Row],[Salary]]*All_Staffs[[#This Row],[Annual Bonus]]</f>
        <v>3444</v>
      </c>
    </row>
    <row r="676" spans="1:15" x14ac:dyDescent="0.25">
      <c r="A676" t="s">
        <v>629</v>
      </c>
      <c r="B676" t="s">
        <v>8</v>
      </c>
      <c r="C676" t="s">
        <v>56</v>
      </c>
      <c r="D676">
        <v>41</v>
      </c>
      <c r="E676" s="6">
        <v>44923</v>
      </c>
      <c r="F676" s="5">
        <v>129710</v>
      </c>
      <c r="G676" t="s">
        <v>963</v>
      </c>
      <c r="H676" t="s">
        <v>981</v>
      </c>
      <c r="I676" t="s">
        <v>1112</v>
      </c>
      <c r="J676" t="s">
        <v>1105</v>
      </c>
      <c r="K676">
        <v>12</v>
      </c>
      <c r="L676" t="s">
        <v>1108</v>
      </c>
      <c r="M676" s="7">
        <f ca="1">(TODAY()-All_Staffs[[#This Row],[Date Joined]])/365</f>
        <v>2</v>
      </c>
      <c r="N676" s="10">
        <f ca="1">IF(All_Staffs[Tenure]&gt;=3, 3%,2%)</f>
        <v>0.02</v>
      </c>
      <c r="O676" s="5">
        <f ca="1">All_Staffs[[#This Row],[Salary]]*All_Staffs[[#This Row],[Annual Bonus]]</f>
        <v>2594.2000000000003</v>
      </c>
    </row>
    <row r="677" spans="1:15" x14ac:dyDescent="0.25">
      <c r="A677" t="s">
        <v>638</v>
      </c>
      <c r="B677" t="s">
        <v>8</v>
      </c>
      <c r="C677" t="s">
        <v>56</v>
      </c>
      <c r="D677">
        <v>26</v>
      </c>
      <c r="E677" s="6">
        <v>44622</v>
      </c>
      <c r="F677" s="5">
        <v>164579</v>
      </c>
      <c r="G677" t="s">
        <v>963</v>
      </c>
      <c r="H677" t="s">
        <v>981</v>
      </c>
      <c r="I677" t="s">
        <v>1112</v>
      </c>
      <c r="J677" t="s">
        <v>1093</v>
      </c>
      <c r="K677">
        <v>3</v>
      </c>
      <c r="L677" t="s">
        <v>1096</v>
      </c>
      <c r="M677" s="7">
        <f ca="1">(TODAY()-All_Staffs[[#This Row],[Date Joined]])/365</f>
        <v>2.8246575342465752</v>
      </c>
      <c r="N677" s="10">
        <f ca="1">IF(All_Staffs[Tenure]&gt;=3, 3%,2%)</f>
        <v>0.02</v>
      </c>
      <c r="O677" s="5">
        <f ca="1">All_Staffs[[#This Row],[Salary]]*All_Staffs[[#This Row],[Annual Bonus]]</f>
        <v>3291.58</v>
      </c>
    </row>
    <row r="678" spans="1:15" x14ac:dyDescent="0.25">
      <c r="A678" t="s">
        <v>430</v>
      </c>
      <c r="B678" t="s">
        <v>8</v>
      </c>
      <c r="C678" t="s">
        <v>9</v>
      </c>
      <c r="D678">
        <v>36</v>
      </c>
      <c r="E678" s="6">
        <v>45568</v>
      </c>
      <c r="F678" s="5">
        <v>194564</v>
      </c>
      <c r="G678" t="s">
        <v>963</v>
      </c>
      <c r="H678" t="s">
        <v>981</v>
      </c>
      <c r="I678" t="s">
        <v>1114</v>
      </c>
      <c r="J678" t="s">
        <v>1105</v>
      </c>
      <c r="K678">
        <v>10</v>
      </c>
      <c r="L678" t="s">
        <v>1106</v>
      </c>
      <c r="M678" s="7">
        <f ca="1">(TODAY()-All_Staffs[[#This Row],[Date Joined]])/365</f>
        <v>0.23287671232876711</v>
      </c>
      <c r="N678" s="10">
        <f ca="1">IF(All_Staffs[Tenure]&gt;=3, 3%,2%)</f>
        <v>0.02</v>
      </c>
      <c r="O678" s="5">
        <f ca="1">All_Staffs[[#This Row],[Salary]]*All_Staffs[[#This Row],[Annual Bonus]]</f>
        <v>3891.28</v>
      </c>
    </row>
    <row r="679" spans="1:15" x14ac:dyDescent="0.25">
      <c r="A679" t="s">
        <v>509</v>
      </c>
      <c r="B679" t="s">
        <v>8</v>
      </c>
      <c r="C679" t="s">
        <v>9</v>
      </c>
      <c r="D679">
        <v>33</v>
      </c>
      <c r="E679" s="6">
        <v>44713</v>
      </c>
      <c r="F679" s="5">
        <v>249769</v>
      </c>
      <c r="G679" t="s">
        <v>963</v>
      </c>
      <c r="H679" t="s">
        <v>981</v>
      </c>
      <c r="I679" t="s">
        <v>1112</v>
      </c>
      <c r="J679" t="s">
        <v>1097</v>
      </c>
      <c r="K679">
        <v>6</v>
      </c>
      <c r="L679" t="s">
        <v>1100</v>
      </c>
      <c r="M679" s="7">
        <f ca="1">(TODAY()-All_Staffs[[#This Row],[Date Joined]])/365</f>
        <v>2.5753424657534247</v>
      </c>
      <c r="N679" s="10">
        <f ca="1">IF(All_Staffs[Tenure]&gt;=3, 3%,2%)</f>
        <v>0.02</v>
      </c>
      <c r="O679" s="5">
        <f ca="1">All_Staffs[[#This Row],[Salary]]*All_Staffs[[#This Row],[Annual Bonus]]</f>
        <v>4995.38</v>
      </c>
    </row>
    <row r="680" spans="1:15" x14ac:dyDescent="0.25">
      <c r="A680" t="s">
        <v>501</v>
      </c>
      <c r="B680" t="s">
        <v>8</v>
      </c>
      <c r="C680" t="s">
        <v>9</v>
      </c>
      <c r="D680">
        <v>28</v>
      </c>
      <c r="E680" s="6">
        <v>44810</v>
      </c>
      <c r="F680" s="5">
        <v>179356</v>
      </c>
      <c r="G680" t="s">
        <v>963</v>
      </c>
      <c r="H680" t="s">
        <v>981</v>
      </c>
      <c r="I680" t="s">
        <v>1112</v>
      </c>
      <c r="J680" t="s">
        <v>1101</v>
      </c>
      <c r="K680">
        <v>9</v>
      </c>
      <c r="L680" t="s">
        <v>1104</v>
      </c>
      <c r="M680" s="7">
        <f ca="1">(TODAY()-All_Staffs[[#This Row],[Date Joined]])/365</f>
        <v>2.3095890410958906</v>
      </c>
      <c r="N680" s="10">
        <f ca="1">IF(All_Staffs[Tenure]&gt;=3, 3%,2%)</f>
        <v>0.02</v>
      </c>
      <c r="O680" s="5">
        <f ca="1">All_Staffs[[#This Row],[Salary]]*All_Staffs[[#This Row],[Annual Bonus]]</f>
        <v>3587.12</v>
      </c>
    </row>
    <row r="681" spans="1:15" x14ac:dyDescent="0.25">
      <c r="A681" t="s">
        <v>597</v>
      </c>
      <c r="B681" t="s">
        <v>8</v>
      </c>
      <c r="C681" t="s">
        <v>9</v>
      </c>
      <c r="D681">
        <v>35</v>
      </c>
      <c r="E681" s="6">
        <v>44144</v>
      </c>
      <c r="F681" s="5">
        <v>235684</v>
      </c>
      <c r="G681" t="s">
        <v>963</v>
      </c>
      <c r="H681" t="s">
        <v>981</v>
      </c>
      <c r="I681" t="s">
        <v>1110</v>
      </c>
      <c r="J681" t="s">
        <v>1105</v>
      </c>
      <c r="K681">
        <v>11</v>
      </c>
      <c r="L681" t="s">
        <v>1107</v>
      </c>
      <c r="M681" s="7">
        <f ca="1">(TODAY()-All_Staffs[[#This Row],[Date Joined]])/365</f>
        <v>4.1342465753424653</v>
      </c>
      <c r="N681" s="10">
        <f ca="1">IF(All_Staffs[Tenure]&gt;=3, 3%,2%)</f>
        <v>0.03</v>
      </c>
      <c r="O681" s="5">
        <f ca="1">All_Staffs[[#This Row],[Salary]]*All_Staffs[[#This Row],[Annual Bonus]]</f>
        <v>7070.5199999999995</v>
      </c>
    </row>
    <row r="682" spans="1:15" x14ac:dyDescent="0.25">
      <c r="A682" t="s">
        <v>62</v>
      </c>
      <c r="B682" t="s">
        <v>8</v>
      </c>
      <c r="C682" t="s">
        <v>9</v>
      </c>
      <c r="D682">
        <v>22</v>
      </c>
      <c r="E682" s="6">
        <v>44509</v>
      </c>
      <c r="F682" s="5">
        <v>161883</v>
      </c>
      <c r="G682" t="s">
        <v>963</v>
      </c>
      <c r="H682" t="s">
        <v>981</v>
      </c>
      <c r="I682" t="s">
        <v>1111</v>
      </c>
      <c r="J682" t="s">
        <v>1105</v>
      </c>
      <c r="K682">
        <v>11</v>
      </c>
      <c r="L682" t="s">
        <v>1107</v>
      </c>
      <c r="M682" s="7">
        <f ca="1">(TODAY()-All_Staffs[[#This Row],[Date Joined]])/365</f>
        <v>3.1342465753424658</v>
      </c>
      <c r="N682" s="10">
        <f ca="1">IF(All_Staffs[Tenure]&gt;=3, 3%,2%)</f>
        <v>0.03</v>
      </c>
      <c r="O682" s="5">
        <f ca="1">All_Staffs[[#This Row],[Salary]]*All_Staffs[[#This Row],[Annual Bonus]]</f>
        <v>4856.49</v>
      </c>
    </row>
    <row r="683" spans="1:15" x14ac:dyDescent="0.25">
      <c r="A683" t="s">
        <v>826</v>
      </c>
      <c r="B683" t="s">
        <v>8</v>
      </c>
      <c r="C683" t="s">
        <v>9</v>
      </c>
      <c r="D683">
        <v>30</v>
      </c>
      <c r="E683" s="6">
        <v>43951</v>
      </c>
      <c r="F683" s="5">
        <v>168451</v>
      </c>
      <c r="G683" t="s">
        <v>963</v>
      </c>
      <c r="H683" t="s">
        <v>981</v>
      </c>
      <c r="I683" t="s">
        <v>1110</v>
      </c>
      <c r="J683" t="s">
        <v>1097</v>
      </c>
      <c r="K683">
        <v>4</v>
      </c>
      <c r="L683" t="s">
        <v>1098</v>
      </c>
      <c r="M683" s="7">
        <f ca="1">(TODAY()-All_Staffs[[#This Row],[Date Joined]])/365</f>
        <v>4.6630136986301371</v>
      </c>
      <c r="N683" s="10">
        <f ca="1">IF(All_Staffs[Tenure]&gt;=3, 3%,2%)</f>
        <v>0.03</v>
      </c>
      <c r="O683" s="5">
        <f ca="1">All_Staffs[[#This Row],[Salary]]*All_Staffs[[#This Row],[Annual Bonus]]</f>
        <v>5053.53</v>
      </c>
    </row>
    <row r="684" spans="1:15" x14ac:dyDescent="0.25">
      <c r="A684" t="s">
        <v>835</v>
      </c>
      <c r="B684" t="s">
        <v>8</v>
      </c>
      <c r="C684" t="s">
        <v>19</v>
      </c>
      <c r="D684">
        <v>28</v>
      </c>
      <c r="E684" s="6">
        <v>45182</v>
      </c>
      <c r="F684" s="5">
        <v>124373</v>
      </c>
      <c r="G684" t="s">
        <v>963</v>
      </c>
      <c r="H684" t="s">
        <v>981</v>
      </c>
      <c r="I684" t="s">
        <v>1113</v>
      </c>
      <c r="J684" t="s">
        <v>1101</v>
      </c>
      <c r="K684">
        <v>9</v>
      </c>
      <c r="L684" t="s">
        <v>1104</v>
      </c>
      <c r="M684" s="7">
        <f ca="1">(TODAY()-All_Staffs[[#This Row],[Date Joined]])/365</f>
        <v>1.2904109589041095</v>
      </c>
      <c r="N684" s="10">
        <f ca="1">IF(All_Staffs[Tenure]&gt;=3, 3%,2%)</f>
        <v>0.02</v>
      </c>
      <c r="O684" s="5">
        <f ca="1">All_Staffs[[#This Row],[Salary]]*All_Staffs[[#This Row],[Annual Bonus]]</f>
        <v>2487.46</v>
      </c>
    </row>
    <row r="685" spans="1:15" x14ac:dyDescent="0.25">
      <c r="A685" t="s">
        <v>628</v>
      </c>
      <c r="B685" t="s">
        <v>8</v>
      </c>
      <c r="C685" t="s">
        <v>19</v>
      </c>
      <c r="D685">
        <v>27</v>
      </c>
      <c r="E685" s="6">
        <v>44885</v>
      </c>
      <c r="F685" s="5">
        <v>202251</v>
      </c>
      <c r="G685" t="s">
        <v>963</v>
      </c>
      <c r="H685" t="s">
        <v>981</v>
      </c>
      <c r="I685" t="s">
        <v>1112</v>
      </c>
      <c r="J685" t="s">
        <v>1105</v>
      </c>
      <c r="K685">
        <v>11</v>
      </c>
      <c r="L685" t="s">
        <v>1107</v>
      </c>
      <c r="M685" s="7">
        <f ca="1">(TODAY()-All_Staffs[[#This Row],[Date Joined]])/365</f>
        <v>2.1041095890410957</v>
      </c>
      <c r="N685" s="10">
        <f ca="1">IF(All_Staffs[Tenure]&gt;=3, 3%,2%)</f>
        <v>0.02</v>
      </c>
      <c r="O685" s="5">
        <f ca="1">All_Staffs[[#This Row],[Salary]]*All_Staffs[[#This Row],[Annual Bonus]]</f>
        <v>4045.02</v>
      </c>
    </row>
    <row r="686" spans="1:15" x14ac:dyDescent="0.25">
      <c r="A686" t="s">
        <v>578</v>
      </c>
      <c r="B686" t="s">
        <v>8</v>
      </c>
      <c r="C686" t="s">
        <v>19</v>
      </c>
      <c r="D686">
        <v>33</v>
      </c>
      <c r="E686" s="6">
        <v>43162</v>
      </c>
      <c r="F686" s="5">
        <v>147179</v>
      </c>
      <c r="G686" t="s">
        <v>963</v>
      </c>
      <c r="H686" t="s">
        <v>981</v>
      </c>
      <c r="I686" t="s">
        <v>1092</v>
      </c>
      <c r="J686" t="s">
        <v>1093</v>
      </c>
      <c r="K686">
        <v>3</v>
      </c>
      <c r="L686" t="s">
        <v>1096</v>
      </c>
      <c r="M686" s="7">
        <f ca="1">(TODAY()-All_Staffs[[#This Row],[Date Joined]])/365</f>
        <v>6.8246575342465752</v>
      </c>
      <c r="N686" s="10">
        <f ca="1">IF(All_Staffs[Tenure]&gt;=3, 3%,2%)</f>
        <v>0.03</v>
      </c>
      <c r="O686" s="5">
        <f ca="1">All_Staffs[[#This Row],[Salary]]*All_Staffs[[#This Row],[Annual Bonus]]</f>
        <v>4415.37</v>
      </c>
    </row>
    <row r="687" spans="1:15" x14ac:dyDescent="0.25">
      <c r="A687" t="s">
        <v>533</v>
      </c>
      <c r="B687" t="s">
        <v>8</v>
      </c>
      <c r="C687" t="s">
        <v>19</v>
      </c>
      <c r="D687">
        <v>28</v>
      </c>
      <c r="E687" s="6">
        <v>44242</v>
      </c>
      <c r="F687" s="5">
        <v>227498</v>
      </c>
      <c r="G687" t="s">
        <v>963</v>
      </c>
      <c r="H687" t="s">
        <v>981</v>
      </c>
      <c r="I687" t="s">
        <v>1111</v>
      </c>
      <c r="J687" t="s">
        <v>1093</v>
      </c>
      <c r="K687">
        <v>2</v>
      </c>
      <c r="L687" t="s">
        <v>1095</v>
      </c>
      <c r="M687" s="7">
        <f ca="1">(TODAY()-All_Staffs[[#This Row],[Date Joined]])/365</f>
        <v>3.8657534246575342</v>
      </c>
      <c r="N687" s="10">
        <f ca="1">IF(All_Staffs[Tenure]&gt;=3, 3%,2%)</f>
        <v>0.03</v>
      </c>
      <c r="O687" s="5">
        <f ca="1">All_Staffs[[#This Row],[Salary]]*All_Staffs[[#This Row],[Annual Bonus]]</f>
        <v>6824.94</v>
      </c>
    </row>
    <row r="688" spans="1:15" x14ac:dyDescent="0.25">
      <c r="A688" t="s">
        <v>848</v>
      </c>
      <c r="B688" t="s">
        <v>8</v>
      </c>
      <c r="C688" t="s">
        <v>19</v>
      </c>
      <c r="D688">
        <v>37</v>
      </c>
      <c r="E688" s="6">
        <v>45300</v>
      </c>
      <c r="F688" s="5">
        <v>158650</v>
      </c>
      <c r="G688" t="s">
        <v>963</v>
      </c>
      <c r="H688" t="s">
        <v>981</v>
      </c>
      <c r="I688" t="s">
        <v>1114</v>
      </c>
      <c r="J688" t="s">
        <v>1093</v>
      </c>
      <c r="K688">
        <v>1</v>
      </c>
      <c r="L688" t="s">
        <v>1094</v>
      </c>
      <c r="M688" s="7">
        <f ca="1">(TODAY()-All_Staffs[[#This Row],[Date Joined]])/365</f>
        <v>0.9671232876712329</v>
      </c>
      <c r="N688" s="10">
        <f ca="1">IF(All_Staffs[Tenure]&gt;=3, 3%,2%)</f>
        <v>0.02</v>
      </c>
      <c r="O688" s="5">
        <f ca="1">All_Staffs[[#This Row],[Salary]]*All_Staffs[[#This Row],[Annual Bonus]]</f>
        <v>3173</v>
      </c>
    </row>
    <row r="689" spans="1:15" x14ac:dyDescent="0.25">
      <c r="A689" t="s">
        <v>423</v>
      </c>
      <c r="B689" t="s">
        <v>8</v>
      </c>
      <c r="C689" t="s">
        <v>19</v>
      </c>
      <c r="D689">
        <v>27</v>
      </c>
      <c r="E689" s="6">
        <v>43963</v>
      </c>
      <c r="F689" s="5">
        <v>159429</v>
      </c>
      <c r="G689" t="s">
        <v>963</v>
      </c>
      <c r="H689" t="s">
        <v>981</v>
      </c>
      <c r="I689" t="s">
        <v>1110</v>
      </c>
      <c r="J689" t="s">
        <v>1097</v>
      </c>
      <c r="K689">
        <v>5</v>
      </c>
      <c r="L689" t="s">
        <v>1099</v>
      </c>
      <c r="M689" s="7">
        <f ca="1">(TODAY()-All_Staffs[[#This Row],[Date Joined]])/365</f>
        <v>4.6301369863013697</v>
      </c>
      <c r="N689" s="10">
        <f ca="1">IF(All_Staffs[Tenure]&gt;=3, 3%,2%)</f>
        <v>0.03</v>
      </c>
      <c r="O689" s="5">
        <f ca="1">All_Staffs[[#This Row],[Salary]]*All_Staffs[[#This Row],[Annual Bonus]]</f>
        <v>4782.87</v>
      </c>
    </row>
    <row r="690" spans="1:15" x14ac:dyDescent="0.25">
      <c r="A690" t="s">
        <v>844</v>
      </c>
      <c r="B690" t="s">
        <v>8</v>
      </c>
      <c r="C690" t="s">
        <v>19</v>
      </c>
      <c r="D690">
        <v>30</v>
      </c>
      <c r="E690" s="6">
        <v>44896</v>
      </c>
      <c r="F690" s="5">
        <v>152796</v>
      </c>
      <c r="G690" t="s">
        <v>963</v>
      </c>
      <c r="H690" t="s">
        <v>981</v>
      </c>
      <c r="I690" t="s">
        <v>1112</v>
      </c>
      <c r="J690" t="s">
        <v>1105</v>
      </c>
      <c r="K690">
        <v>12</v>
      </c>
      <c r="L690" t="s">
        <v>1108</v>
      </c>
      <c r="M690" s="7">
        <f ca="1">(TODAY()-All_Staffs[[#This Row],[Date Joined]])/365</f>
        <v>2.0739726027397261</v>
      </c>
      <c r="N690" s="10">
        <f ca="1">IF(All_Staffs[Tenure]&gt;=3, 3%,2%)</f>
        <v>0.02</v>
      </c>
      <c r="O690" s="5">
        <f ca="1">All_Staffs[[#This Row],[Salary]]*All_Staffs[[#This Row],[Annual Bonus]]</f>
        <v>3055.92</v>
      </c>
    </row>
    <row r="691" spans="1:15" x14ac:dyDescent="0.25">
      <c r="A691" t="s">
        <v>594</v>
      </c>
      <c r="B691" t="s">
        <v>8</v>
      </c>
      <c r="C691" t="s">
        <v>19</v>
      </c>
      <c r="D691">
        <v>32</v>
      </c>
      <c r="E691" s="6">
        <v>43886</v>
      </c>
      <c r="F691" s="5">
        <v>178061</v>
      </c>
      <c r="G691" t="s">
        <v>963</v>
      </c>
      <c r="H691" t="s">
        <v>981</v>
      </c>
      <c r="I691" t="s">
        <v>1110</v>
      </c>
      <c r="J691" t="s">
        <v>1093</v>
      </c>
      <c r="K691">
        <v>2</v>
      </c>
      <c r="L691" t="s">
        <v>1095</v>
      </c>
      <c r="M691" s="7">
        <f ca="1">(TODAY()-All_Staffs[[#This Row],[Date Joined]])/365</f>
        <v>4.8410958904109593</v>
      </c>
      <c r="N691" s="10">
        <f ca="1">IF(All_Staffs[Tenure]&gt;=3, 3%,2%)</f>
        <v>0.03</v>
      </c>
      <c r="O691" s="5">
        <f ca="1">All_Staffs[[#This Row],[Salary]]*All_Staffs[[#This Row],[Annual Bonus]]</f>
        <v>5341.83</v>
      </c>
    </row>
    <row r="692" spans="1:15" x14ac:dyDescent="0.25">
      <c r="A692" t="s">
        <v>532</v>
      </c>
      <c r="B692" t="s">
        <v>8</v>
      </c>
      <c r="C692" t="s">
        <v>19</v>
      </c>
      <c r="D692">
        <v>30</v>
      </c>
      <c r="E692" s="6">
        <v>44115</v>
      </c>
      <c r="F692" s="5">
        <v>175863</v>
      </c>
      <c r="G692" t="s">
        <v>963</v>
      </c>
      <c r="H692" t="s">
        <v>981</v>
      </c>
      <c r="I692" t="s">
        <v>1110</v>
      </c>
      <c r="J692" t="s">
        <v>1105</v>
      </c>
      <c r="K692">
        <v>10</v>
      </c>
      <c r="L692" t="s">
        <v>1106</v>
      </c>
      <c r="M692" s="7">
        <f ca="1">(TODAY()-All_Staffs[[#This Row],[Date Joined]])/365</f>
        <v>4.2136986301369861</v>
      </c>
      <c r="N692" s="10">
        <f ca="1">IF(All_Staffs[Tenure]&gt;=3, 3%,2%)</f>
        <v>0.03</v>
      </c>
      <c r="O692" s="5">
        <f ca="1">All_Staffs[[#This Row],[Salary]]*All_Staffs[[#This Row],[Annual Bonus]]</f>
        <v>5275.8899999999994</v>
      </c>
    </row>
    <row r="693" spans="1:15" x14ac:dyDescent="0.25">
      <c r="A693" t="s">
        <v>830</v>
      </c>
      <c r="B693" t="s">
        <v>8</v>
      </c>
      <c r="C693" t="s">
        <v>19</v>
      </c>
      <c r="D693">
        <v>38</v>
      </c>
      <c r="E693" s="6">
        <v>44893</v>
      </c>
      <c r="F693" s="5">
        <v>131754</v>
      </c>
      <c r="G693" t="s">
        <v>963</v>
      </c>
      <c r="H693" t="s">
        <v>981</v>
      </c>
      <c r="I693" t="s">
        <v>1112</v>
      </c>
      <c r="J693" t="s">
        <v>1105</v>
      </c>
      <c r="K693">
        <v>11</v>
      </c>
      <c r="L693" t="s">
        <v>1107</v>
      </c>
      <c r="M693" s="7">
        <f ca="1">(TODAY()-All_Staffs[[#This Row],[Date Joined]])/365</f>
        <v>2.0821917808219177</v>
      </c>
      <c r="N693" s="10">
        <f ca="1">IF(All_Staffs[Tenure]&gt;=3, 3%,2%)</f>
        <v>0.02</v>
      </c>
      <c r="O693" s="5">
        <f ca="1">All_Staffs[[#This Row],[Salary]]*All_Staffs[[#This Row],[Annual Bonus]]</f>
        <v>2635.08</v>
      </c>
    </row>
    <row r="694" spans="1:15" x14ac:dyDescent="0.25">
      <c r="A694" t="s">
        <v>500</v>
      </c>
      <c r="B694" t="s">
        <v>8</v>
      </c>
      <c r="C694" t="s">
        <v>19</v>
      </c>
      <c r="D694">
        <v>33</v>
      </c>
      <c r="E694" s="6">
        <v>44142</v>
      </c>
      <c r="F694" s="5">
        <v>218409</v>
      </c>
      <c r="G694" t="s">
        <v>963</v>
      </c>
      <c r="H694" t="s">
        <v>981</v>
      </c>
      <c r="I694" t="s">
        <v>1110</v>
      </c>
      <c r="J694" t="s">
        <v>1105</v>
      </c>
      <c r="K694">
        <v>11</v>
      </c>
      <c r="L694" t="s">
        <v>1107</v>
      </c>
      <c r="M694" s="7">
        <f ca="1">(TODAY()-All_Staffs[[#This Row],[Date Joined]])/365</f>
        <v>4.13972602739726</v>
      </c>
      <c r="N694" s="10">
        <f ca="1">IF(All_Staffs[Tenure]&gt;=3, 3%,2%)</f>
        <v>0.03</v>
      </c>
      <c r="O694" s="5">
        <f ca="1">All_Staffs[[#This Row],[Salary]]*All_Staffs[[#This Row],[Annual Bonus]]</f>
        <v>6552.2699999999995</v>
      </c>
    </row>
    <row r="695" spans="1:15" x14ac:dyDescent="0.25">
      <c r="A695" t="s">
        <v>109</v>
      </c>
      <c r="B695" t="s">
        <v>8</v>
      </c>
      <c r="C695" t="s">
        <v>19</v>
      </c>
      <c r="D695">
        <v>38</v>
      </c>
      <c r="E695" s="6">
        <v>44329</v>
      </c>
      <c r="F695" s="5">
        <v>136046</v>
      </c>
      <c r="G695" t="s">
        <v>963</v>
      </c>
      <c r="H695" t="s">
        <v>981</v>
      </c>
      <c r="I695" t="s">
        <v>1111</v>
      </c>
      <c r="J695" t="s">
        <v>1097</v>
      </c>
      <c r="K695">
        <v>5</v>
      </c>
      <c r="L695" t="s">
        <v>1099</v>
      </c>
      <c r="M695" s="7">
        <f ca="1">(TODAY()-All_Staffs[[#This Row],[Date Joined]])/365</f>
        <v>3.6273972602739728</v>
      </c>
      <c r="N695" s="10">
        <f ca="1">IF(All_Staffs[Tenure]&gt;=3, 3%,2%)</f>
        <v>0.03</v>
      </c>
      <c r="O695" s="5">
        <f ca="1">All_Staffs[[#This Row],[Salary]]*All_Staffs[[#This Row],[Annual Bonus]]</f>
        <v>4081.3799999999997</v>
      </c>
    </row>
    <row r="696" spans="1:15" x14ac:dyDescent="0.25">
      <c r="A696" t="s">
        <v>576</v>
      </c>
      <c r="B696" t="s">
        <v>8</v>
      </c>
      <c r="C696" t="s">
        <v>19</v>
      </c>
      <c r="D696">
        <v>43</v>
      </c>
      <c r="E696" s="6">
        <v>44537</v>
      </c>
      <c r="F696" s="5">
        <v>158173</v>
      </c>
      <c r="G696" t="s">
        <v>963</v>
      </c>
      <c r="H696" t="s">
        <v>981</v>
      </c>
      <c r="I696" t="s">
        <v>1111</v>
      </c>
      <c r="J696" t="s">
        <v>1105</v>
      </c>
      <c r="K696">
        <v>12</v>
      </c>
      <c r="L696" t="s">
        <v>1108</v>
      </c>
      <c r="M696" s="7">
        <f ca="1">(TODAY()-All_Staffs[[#This Row],[Date Joined]])/365</f>
        <v>3.0575342465753423</v>
      </c>
      <c r="N696" s="10">
        <f ca="1">IF(All_Staffs[Tenure]&gt;=3, 3%,2%)</f>
        <v>0.03</v>
      </c>
      <c r="O696" s="5">
        <f ca="1">All_Staffs[[#This Row],[Salary]]*All_Staffs[[#This Row],[Annual Bonus]]</f>
        <v>4745.1899999999996</v>
      </c>
    </row>
    <row r="697" spans="1:15" x14ac:dyDescent="0.25">
      <c r="A697" t="s">
        <v>833</v>
      </c>
      <c r="B697" t="s">
        <v>8</v>
      </c>
      <c r="C697" t="s">
        <v>979</v>
      </c>
      <c r="D697">
        <v>38</v>
      </c>
      <c r="E697" s="6">
        <v>45026</v>
      </c>
      <c r="F697" s="5">
        <v>159118</v>
      </c>
      <c r="G697" t="s">
        <v>963</v>
      </c>
      <c r="H697" t="s">
        <v>981</v>
      </c>
      <c r="I697" t="s">
        <v>1113</v>
      </c>
      <c r="J697" t="s">
        <v>1097</v>
      </c>
      <c r="K697">
        <v>4</v>
      </c>
      <c r="L697" t="s">
        <v>1098</v>
      </c>
      <c r="M697" s="7">
        <f ca="1">(TODAY()-All_Staffs[[#This Row],[Date Joined]])/365</f>
        <v>1.7178082191780821</v>
      </c>
      <c r="N697" s="10">
        <f ca="1">IF(All_Staffs[Tenure]&gt;=3, 3%,2%)</f>
        <v>0.02</v>
      </c>
      <c r="O697" s="5">
        <f ca="1">All_Staffs[[#This Row],[Salary]]*All_Staffs[[#This Row],[Annual Bonus]]</f>
        <v>3182.36</v>
      </c>
    </row>
    <row r="698" spans="1:15" x14ac:dyDescent="0.25">
      <c r="A698" t="s">
        <v>502</v>
      </c>
      <c r="B698" t="s">
        <v>8</v>
      </c>
      <c r="C698" t="s">
        <v>979</v>
      </c>
      <c r="D698">
        <v>42</v>
      </c>
      <c r="E698" s="6">
        <v>44837</v>
      </c>
      <c r="F698" s="5">
        <v>173520</v>
      </c>
      <c r="G698" t="s">
        <v>963</v>
      </c>
      <c r="H698" t="s">
        <v>981</v>
      </c>
      <c r="I698" t="s">
        <v>1112</v>
      </c>
      <c r="J698" t="s">
        <v>1105</v>
      </c>
      <c r="K698">
        <v>10</v>
      </c>
      <c r="L698" t="s">
        <v>1106</v>
      </c>
      <c r="M698" s="7">
        <f ca="1">(TODAY()-All_Staffs[[#This Row],[Date Joined]])/365</f>
        <v>2.2356164383561645</v>
      </c>
      <c r="N698" s="10">
        <f ca="1">IF(All_Staffs[Tenure]&gt;=3, 3%,2%)</f>
        <v>0.02</v>
      </c>
      <c r="O698" s="5">
        <f ca="1">All_Staffs[[#This Row],[Salary]]*All_Staffs[[#This Row],[Annual Bonus]]</f>
        <v>3470.4</v>
      </c>
    </row>
    <row r="699" spans="1:15" x14ac:dyDescent="0.25">
      <c r="A699" t="s">
        <v>623</v>
      </c>
      <c r="B699" t="s">
        <v>8</v>
      </c>
      <c r="C699" t="s">
        <v>979</v>
      </c>
      <c r="D699">
        <v>42</v>
      </c>
      <c r="E699" s="6">
        <v>45081</v>
      </c>
      <c r="F699" s="5">
        <v>193999</v>
      </c>
      <c r="G699" t="s">
        <v>963</v>
      </c>
      <c r="H699" t="s">
        <v>981</v>
      </c>
      <c r="I699" t="s">
        <v>1113</v>
      </c>
      <c r="J699" t="s">
        <v>1097</v>
      </c>
      <c r="K699">
        <v>6</v>
      </c>
      <c r="L699" t="s">
        <v>1100</v>
      </c>
      <c r="M699" s="7">
        <f ca="1">(TODAY()-All_Staffs[[#This Row],[Date Joined]])/365</f>
        <v>1.5671232876712329</v>
      </c>
      <c r="N699" s="10">
        <f ca="1">IF(All_Staffs[Tenure]&gt;=3, 3%,2%)</f>
        <v>0.02</v>
      </c>
      <c r="O699" s="5">
        <f ca="1">All_Staffs[[#This Row],[Salary]]*All_Staffs[[#This Row],[Annual Bonus]]</f>
        <v>3879.98</v>
      </c>
    </row>
    <row r="700" spans="1:15" x14ac:dyDescent="0.25">
      <c r="A700" t="s">
        <v>637</v>
      </c>
      <c r="B700" t="s">
        <v>8</v>
      </c>
      <c r="C700" t="s">
        <v>979</v>
      </c>
      <c r="D700">
        <v>26</v>
      </c>
      <c r="E700" s="6">
        <v>44478</v>
      </c>
      <c r="F700" s="5">
        <v>121769</v>
      </c>
      <c r="G700" t="s">
        <v>963</v>
      </c>
      <c r="H700" t="s">
        <v>981</v>
      </c>
      <c r="I700" t="s">
        <v>1111</v>
      </c>
      <c r="J700" t="s">
        <v>1105</v>
      </c>
      <c r="K700">
        <v>10</v>
      </c>
      <c r="L700" t="s">
        <v>1106</v>
      </c>
      <c r="M700" s="7">
        <f ca="1">(TODAY()-All_Staffs[[#This Row],[Date Joined]])/365</f>
        <v>3.2191780821917808</v>
      </c>
      <c r="N700" s="10">
        <f ca="1">IF(All_Staffs[Tenure]&gt;=3, 3%,2%)</f>
        <v>0.03</v>
      </c>
      <c r="O700" s="5">
        <f ca="1">All_Staffs[[#This Row],[Salary]]*All_Staffs[[#This Row],[Annual Bonus]]</f>
        <v>3653.0699999999997</v>
      </c>
    </row>
    <row r="701" spans="1:15" x14ac:dyDescent="0.25">
      <c r="A701" t="s">
        <v>654</v>
      </c>
      <c r="B701" t="s">
        <v>8</v>
      </c>
      <c r="C701" t="s">
        <v>979</v>
      </c>
      <c r="D701">
        <v>45</v>
      </c>
      <c r="E701" s="6">
        <v>43809</v>
      </c>
      <c r="F701" s="5">
        <v>211623</v>
      </c>
      <c r="G701" t="s">
        <v>963</v>
      </c>
      <c r="H701" t="s">
        <v>981</v>
      </c>
      <c r="I701" t="s">
        <v>1109</v>
      </c>
      <c r="J701" t="s">
        <v>1105</v>
      </c>
      <c r="K701">
        <v>12</v>
      </c>
      <c r="L701" t="s">
        <v>1108</v>
      </c>
      <c r="M701" s="7">
        <f ca="1">(TODAY()-All_Staffs[[#This Row],[Date Joined]])/365</f>
        <v>5.0520547945205481</v>
      </c>
      <c r="N701" s="10">
        <f ca="1">IF(All_Staffs[Tenure]&gt;=3, 3%,2%)</f>
        <v>0.03</v>
      </c>
      <c r="O701" s="5">
        <f ca="1">All_Staffs[[#This Row],[Salary]]*All_Staffs[[#This Row],[Annual Bonus]]</f>
        <v>6348.69</v>
      </c>
    </row>
    <row r="702" spans="1:15" x14ac:dyDescent="0.25">
      <c r="A702" t="s">
        <v>84</v>
      </c>
      <c r="B702" t="s">
        <v>8</v>
      </c>
      <c r="C702" t="s">
        <v>979</v>
      </c>
      <c r="D702">
        <v>32</v>
      </c>
      <c r="E702" s="6">
        <v>44383</v>
      </c>
      <c r="F702" s="5">
        <v>234098</v>
      </c>
      <c r="G702" t="s">
        <v>963</v>
      </c>
      <c r="H702" t="s">
        <v>981</v>
      </c>
      <c r="I702" t="s">
        <v>1111</v>
      </c>
      <c r="J702" t="s">
        <v>1101</v>
      </c>
      <c r="K702">
        <v>7</v>
      </c>
      <c r="L702" t="s">
        <v>1102</v>
      </c>
      <c r="M702" s="7">
        <f ca="1">(TODAY()-All_Staffs[[#This Row],[Date Joined]])/365</f>
        <v>3.4794520547945207</v>
      </c>
      <c r="N702" s="10">
        <f ca="1">IF(All_Staffs[Tenure]&gt;=3, 3%,2%)</f>
        <v>0.03</v>
      </c>
      <c r="O702" s="5">
        <f ca="1">All_Staffs[[#This Row],[Salary]]*All_Staffs[[#This Row],[Annual Bonus]]</f>
        <v>7022.94</v>
      </c>
    </row>
    <row r="703" spans="1:15" x14ac:dyDescent="0.25">
      <c r="A703" t="s">
        <v>571</v>
      </c>
      <c r="B703" t="s">
        <v>8</v>
      </c>
      <c r="C703" t="s">
        <v>979</v>
      </c>
      <c r="D703">
        <v>31</v>
      </c>
      <c r="E703" s="6">
        <v>43341</v>
      </c>
      <c r="F703" s="5">
        <v>225987</v>
      </c>
      <c r="G703" t="s">
        <v>963</v>
      </c>
      <c r="H703" t="s">
        <v>981</v>
      </c>
      <c r="I703" t="s">
        <v>1092</v>
      </c>
      <c r="J703" t="s">
        <v>1101</v>
      </c>
      <c r="K703">
        <v>8</v>
      </c>
      <c r="L703" t="s">
        <v>1103</v>
      </c>
      <c r="M703" s="7">
        <f ca="1">(TODAY()-All_Staffs[[#This Row],[Date Joined]])/365</f>
        <v>6.3342465753424655</v>
      </c>
      <c r="N703" s="10">
        <f ca="1">IF(All_Staffs[Tenure]&gt;=3, 3%,2%)</f>
        <v>0.03</v>
      </c>
      <c r="O703" s="5">
        <f ca="1">All_Staffs[[#This Row],[Salary]]*All_Staffs[[#This Row],[Annual Bonus]]</f>
        <v>6779.61</v>
      </c>
    </row>
    <row r="704" spans="1:15" x14ac:dyDescent="0.25">
      <c r="A704" t="s">
        <v>542</v>
      </c>
      <c r="B704" t="s">
        <v>8</v>
      </c>
      <c r="C704" t="s">
        <v>979</v>
      </c>
      <c r="D704">
        <v>25</v>
      </c>
      <c r="E704" s="6">
        <v>43315</v>
      </c>
      <c r="F704" s="5">
        <v>145722</v>
      </c>
      <c r="G704" t="s">
        <v>963</v>
      </c>
      <c r="H704" t="s">
        <v>981</v>
      </c>
      <c r="I704" t="s">
        <v>1092</v>
      </c>
      <c r="J704" t="s">
        <v>1101</v>
      </c>
      <c r="K704">
        <v>8</v>
      </c>
      <c r="L704" t="s">
        <v>1103</v>
      </c>
      <c r="M704" s="7">
        <f ca="1">(TODAY()-All_Staffs[[#This Row],[Date Joined]])/365</f>
        <v>6.4054794520547942</v>
      </c>
      <c r="N704" s="10">
        <f ca="1">IF(All_Staffs[Tenure]&gt;=3, 3%,2%)</f>
        <v>0.03</v>
      </c>
      <c r="O704" s="5">
        <f ca="1">All_Staffs[[#This Row],[Salary]]*All_Staffs[[#This Row],[Annual Bonus]]</f>
        <v>4371.66</v>
      </c>
    </row>
    <row r="705" spans="1:15" x14ac:dyDescent="0.25">
      <c r="A705" t="s">
        <v>39</v>
      </c>
      <c r="B705" t="s">
        <v>8</v>
      </c>
      <c r="C705" t="s">
        <v>979</v>
      </c>
      <c r="D705">
        <v>25</v>
      </c>
      <c r="E705" s="6">
        <v>44694</v>
      </c>
      <c r="F705" s="5">
        <v>248120</v>
      </c>
      <c r="G705" t="s">
        <v>963</v>
      </c>
      <c r="H705" t="s">
        <v>981</v>
      </c>
      <c r="I705" t="s">
        <v>1112</v>
      </c>
      <c r="J705" t="s">
        <v>1097</v>
      </c>
      <c r="K705">
        <v>5</v>
      </c>
      <c r="L705" t="s">
        <v>1099</v>
      </c>
      <c r="M705" s="7">
        <f ca="1">(TODAY()-All_Staffs[[#This Row],[Date Joined]])/365</f>
        <v>2.6273972602739728</v>
      </c>
      <c r="N705" s="10">
        <f ca="1">IF(All_Staffs[Tenure]&gt;=3, 3%,2%)</f>
        <v>0.02</v>
      </c>
      <c r="O705" s="5">
        <f ca="1">All_Staffs[[#This Row],[Salary]]*All_Staffs[[#This Row],[Annual Bonus]]</f>
        <v>4962.4000000000005</v>
      </c>
    </row>
    <row r="706" spans="1:15" x14ac:dyDescent="0.25">
      <c r="A706" t="s">
        <v>539</v>
      </c>
      <c r="B706" t="s">
        <v>8</v>
      </c>
      <c r="C706" t="s">
        <v>21</v>
      </c>
      <c r="D706">
        <v>25</v>
      </c>
      <c r="E706" s="6">
        <v>43243</v>
      </c>
      <c r="F706" s="5">
        <v>136028</v>
      </c>
      <c r="G706" t="s">
        <v>963</v>
      </c>
      <c r="H706" t="s">
        <v>995</v>
      </c>
      <c r="I706" t="s">
        <v>1092</v>
      </c>
      <c r="J706" t="s">
        <v>1097</v>
      </c>
      <c r="K706">
        <v>5</v>
      </c>
      <c r="L706" t="s">
        <v>1099</v>
      </c>
      <c r="M706" s="7">
        <f ca="1">(TODAY()-All_Staffs[[#This Row],[Date Joined]])/365</f>
        <v>6.602739726027397</v>
      </c>
      <c r="N706" s="10">
        <f ca="1">IF(All_Staffs[Tenure]&gt;=3, 3%,2%)</f>
        <v>0.03</v>
      </c>
      <c r="O706" s="5">
        <f ca="1">All_Staffs[[#This Row],[Salary]]*All_Staffs[[#This Row],[Annual Bonus]]</f>
        <v>4080.8399999999997</v>
      </c>
    </row>
    <row r="707" spans="1:15" x14ac:dyDescent="0.25">
      <c r="A707" t="s">
        <v>672</v>
      </c>
      <c r="B707" t="s">
        <v>8</v>
      </c>
      <c r="C707" t="s">
        <v>21</v>
      </c>
      <c r="D707">
        <v>35</v>
      </c>
      <c r="E707" s="6">
        <v>44605</v>
      </c>
      <c r="F707" s="5">
        <v>182068</v>
      </c>
      <c r="G707" t="s">
        <v>963</v>
      </c>
      <c r="H707" t="s">
        <v>995</v>
      </c>
      <c r="I707" t="s">
        <v>1112</v>
      </c>
      <c r="J707" t="s">
        <v>1093</v>
      </c>
      <c r="K707">
        <v>2</v>
      </c>
      <c r="L707" t="s">
        <v>1095</v>
      </c>
      <c r="M707" s="7">
        <f ca="1">(TODAY()-All_Staffs[[#This Row],[Date Joined]])/365</f>
        <v>2.871232876712329</v>
      </c>
      <c r="N707" s="10">
        <f ca="1">IF(All_Staffs[Tenure]&gt;=3, 3%,2%)</f>
        <v>0.02</v>
      </c>
      <c r="O707" s="5">
        <f ca="1">All_Staffs[[#This Row],[Salary]]*All_Staffs[[#This Row],[Annual Bonus]]</f>
        <v>3641.36</v>
      </c>
    </row>
    <row r="708" spans="1:15" x14ac:dyDescent="0.25">
      <c r="A708" t="s">
        <v>450</v>
      </c>
      <c r="B708" t="s">
        <v>8</v>
      </c>
      <c r="C708" t="s">
        <v>21</v>
      </c>
      <c r="D708">
        <v>44</v>
      </c>
      <c r="E708" s="6">
        <v>44247</v>
      </c>
      <c r="F708" s="5">
        <v>212675</v>
      </c>
      <c r="G708" t="s">
        <v>963</v>
      </c>
      <c r="H708" t="s">
        <v>995</v>
      </c>
      <c r="I708" t="s">
        <v>1111</v>
      </c>
      <c r="J708" t="s">
        <v>1093</v>
      </c>
      <c r="K708">
        <v>2</v>
      </c>
      <c r="L708" t="s">
        <v>1095</v>
      </c>
      <c r="M708" s="7">
        <f ca="1">(TODAY()-All_Staffs[[#This Row],[Date Joined]])/365</f>
        <v>3.8520547945205479</v>
      </c>
      <c r="N708" s="10">
        <f ca="1">IF(All_Staffs[Tenure]&gt;=3, 3%,2%)</f>
        <v>0.03</v>
      </c>
      <c r="O708" s="5">
        <f ca="1">All_Staffs[[#This Row],[Salary]]*All_Staffs[[#This Row],[Annual Bonus]]</f>
        <v>6380.25</v>
      </c>
    </row>
    <row r="709" spans="1:15" x14ac:dyDescent="0.25">
      <c r="A709" t="s">
        <v>691</v>
      </c>
      <c r="B709" t="s">
        <v>8</v>
      </c>
      <c r="C709" t="s">
        <v>21</v>
      </c>
      <c r="D709">
        <v>42</v>
      </c>
      <c r="E709" s="6">
        <v>43476</v>
      </c>
      <c r="F709" s="5">
        <v>152252</v>
      </c>
      <c r="G709" t="s">
        <v>963</v>
      </c>
      <c r="H709" t="s">
        <v>995</v>
      </c>
      <c r="I709" t="s">
        <v>1109</v>
      </c>
      <c r="J709" t="s">
        <v>1093</v>
      </c>
      <c r="K709">
        <v>1</v>
      </c>
      <c r="L709" t="s">
        <v>1094</v>
      </c>
      <c r="M709" s="7">
        <f ca="1">(TODAY()-All_Staffs[[#This Row],[Date Joined]])/365</f>
        <v>5.9643835616438352</v>
      </c>
      <c r="N709" s="10">
        <f ca="1">IF(All_Staffs[Tenure]&gt;=3, 3%,2%)</f>
        <v>0.03</v>
      </c>
      <c r="O709" s="5">
        <f ca="1">All_Staffs[[#This Row],[Salary]]*All_Staffs[[#This Row],[Annual Bonus]]</f>
        <v>4567.5599999999995</v>
      </c>
    </row>
    <row r="710" spans="1:15" x14ac:dyDescent="0.25">
      <c r="A710" t="s">
        <v>446</v>
      </c>
      <c r="B710" t="s">
        <v>8</v>
      </c>
      <c r="C710" t="s">
        <v>21</v>
      </c>
      <c r="D710">
        <v>41</v>
      </c>
      <c r="E710" s="6">
        <v>43581</v>
      </c>
      <c r="F710" s="5">
        <v>217878</v>
      </c>
      <c r="G710" t="s">
        <v>963</v>
      </c>
      <c r="H710" t="s">
        <v>995</v>
      </c>
      <c r="I710" t="s">
        <v>1109</v>
      </c>
      <c r="J710" t="s">
        <v>1097</v>
      </c>
      <c r="K710">
        <v>4</v>
      </c>
      <c r="L710" t="s">
        <v>1098</v>
      </c>
      <c r="M710" s="7">
        <f ca="1">(TODAY()-All_Staffs[[#This Row],[Date Joined]])/365</f>
        <v>5.6767123287671231</v>
      </c>
      <c r="N710" s="10">
        <f ca="1">IF(All_Staffs[Tenure]&gt;=3, 3%,2%)</f>
        <v>0.03</v>
      </c>
      <c r="O710" s="5">
        <f ca="1">All_Staffs[[#This Row],[Salary]]*All_Staffs[[#This Row],[Annual Bonus]]</f>
        <v>6536.34</v>
      </c>
    </row>
    <row r="711" spans="1:15" x14ac:dyDescent="0.25">
      <c r="A711" t="s">
        <v>585</v>
      </c>
      <c r="B711" t="s">
        <v>8</v>
      </c>
      <c r="C711" t="s">
        <v>21</v>
      </c>
      <c r="D711">
        <v>30</v>
      </c>
      <c r="E711" s="6">
        <v>45062</v>
      </c>
      <c r="F711" s="5">
        <v>221240</v>
      </c>
      <c r="G711" t="s">
        <v>963</v>
      </c>
      <c r="H711" t="s">
        <v>995</v>
      </c>
      <c r="I711" t="s">
        <v>1113</v>
      </c>
      <c r="J711" t="s">
        <v>1097</v>
      </c>
      <c r="K711">
        <v>5</v>
      </c>
      <c r="L711" t="s">
        <v>1099</v>
      </c>
      <c r="M711" s="7">
        <f ca="1">(TODAY()-All_Staffs[[#This Row],[Date Joined]])/365</f>
        <v>1.6191780821917807</v>
      </c>
      <c r="N711" s="10">
        <f ca="1">IF(All_Staffs[Tenure]&gt;=3, 3%,2%)</f>
        <v>0.02</v>
      </c>
      <c r="O711" s="5">
        <f ca="1">All_Staffs[[#This Row],[Salary]]*All_Staffs[[#This Row],[Annual Bonus]]</f>
        <v>4424.8</v>
      </c>
    </row>
    <row r="712" spans="1:15" x14ac:dyDescent="0.25">
      <c r="A712" t="s">
        <v>445</v>
      </c>
      <c r="B712" t="s">
        <v>8</v>
      </c>
      <c r="C712" t="s">
        <v>21</v>
      </c>
      <c r="D712">
        <v>32</v>
      </c>
      <c r="E712" s="6">
        <v>44167</v>
      </c>
      <c r="F712" s="5">
        <v>200494</v>
      </c>
      <c r="G712" t="s">
        <v>963</v>
      </c>
      <c r="H712" t="s">
        <v>995</v>
      </c>
      <c r="I712" t="s">
        <v>1110</v>
      </c>
      <c r="J712" t="s">
        <v>1105</v>
      </c>
      <c r="K712">
        <v>12</v>
      </c>
      <c r="L712" t="s">
        <v>1108</v>
      </c>
      <c r="M712" s="7">
        <f ca="1">(TODAY()-All_Staffs[[#This Row],[Date Joined]])/365</f>
        <v>4.0712328767123287</v>
      </c>
      <c r="N712" s="10">
        <f ca="1">IF(All_Staffs[Tenure]&gt;=3, 3%,2%)</f>
        <v>0.03</v>
      </c>
      <c r="O712" s="5">
        <f ca="1">All_Staffs[[#This Row],[Salary]]*All_Staffs[[#This Row],[Annual Bonus]]</f>
        <v>6014.82</v>
      </c>
    </row>
    <row r="713" spans="1:15" x14ac:dyDescent="0.25">
      <c r="A713" t="s">
        <v>678</v>
      </c>
      <c r="B713" t="s">
        <v>8</v>
      </c>
      <c r="C713" t="s">
        <v>56</v>
      </c>
      <c r="D713">
        <v>43</v>
      </c>
      <c r="E713" s="6">
        <v>44800</v>
      </c>
      <c r="F713" s="5">
        <v>187717</v>
      </c>
      <c r="G713" t="s">
        <v>963</v>
      </c>
      <c r="H713" t="s">
        <v>995</v>
      </c>
      <c r="I713" t="s">
        <v>1112</v>
      </c>
      <c r="J713" t="s">
        <v>1101</v>
      </c>
      <c r="K713">
        <v>8</v>
      </c>
      <c r="L713" t="s">
        <v>1103</v>
      </c>
      <c r="M713" s="7">
        <f ca="1">(TODAY()-All_Staffs[[#This Row],[Date Joined]])/365</f>
        <v>2.3369863013698629</v>
      </c>
      <c r="N713" s="10">
        <f ca="1">IF(All_Staffs[Tenure]&gt;=3, 3%,2%)</f>
        <v>0.02</v>
      </c>
      <c r="O713" s="5">
        <f ca="1">All_Staffs[[#This Row],[Salary]]*All_Staffs[[#This Row],[Annual Bonus]]</f>
        <v>3754.34</v>
      </c>
    </row>
    <row r="714" spans="1:15" x14ac:dyDescent="0.25">
      <c r="A714" t="s">
        <v>674</v>
      </c>
      <c r="B714" t="s">
        <v>8</v>
      </c>
      <c r="C714" t="s">
        <v>56</v>
      </c>
      <c r="D714">
        <v>41</v>
      </c>
      <c r="E714" s="6">
        <v>43389</v>
      </c>
      <c r="F714" s="5">
        <v>135450</v>
      </c>
      <c r="G714" t="s">
        <v>963</v>
      </c>
      <c r="H714" t="s">
        <v>995</v>
      </c>
      <c r="I714" t="s">
        <v>1092</v>
      </c>
      <c r="J714" t="s">
        <v>1105</v>
      </c>
      <c r="K714">
        <v>10</v>
      </c>
      <c r="L714" t="s">
        <v>1106</v>
      </c>
      <c r="M714" s="7">
        <f ca="1">(TODAY()-All_Staffs[[#This Row],[Date Joined]])/365</f>
        <v>6.2027397260273975</v>
      </c>
      <c r="N714" s="10">
        <f ca="1">IF(All_Staffs[Tenure]&gt;=3, 3%,2%)</f>
        <v>0.03</v>
      </c>
      <c r="O714" s="5">
        <f ca="1">All_Staffs[[#This Row],[Salary]]*All_Staffs[[#This Row],[Annual Bonus]]</f>
        <v>4063.5</v>
      </c>
    </row>
    <row r="715" spans="1:15" x14ac:dyDescent="0.25">
      <c r="A715" t="s">
        <v>899</v>
      </c>
      <c r="B715" t="s">
        <v>8</v>
      </c>
      <c r="C715" t="s">
        <v>56</v>
      </c>
      <c r="D715">
        <v>37</v>
      </c>
      <c r="E715" s="6">
        <v>44893</v>
      </c>
      <c r="F715" s="5">
        <v>166639</v>
      </c>
      <c r="G715" t="s">
        <v>963</v>
      </c>
      <c r="H715" t="s">
        <v>995</v>
      </c>
      <c r="I715" t="s">
        <v>1112</v>
      </c>
      <c r="J715" t="s">
        <v>1105</v>
      </c>
      <c r="K715">
        <v>11</v>
      </c>
      <c r="L715" t="s">
        <v>1107</v>
      </c>
      <c r="M715" s="7">
        <f ca="1">(TODAY()-All_Staffs[[#This Row],[Date Joined]])/365</f>
        <v>2.0821917808219177</v>
      </c>
      <c r="N715" s="10">
        <f ca="1">IF(All_Staffs[Tenure]&gt;=3, 3%,2%)</f>
        <v>0.02</v>
      </c>
      <c r="O715" s="5">
        <f ca="1">All_Staffs[[#This Row],[Salary]]*All_Staffs[[#This Row],[Annual Bonus]]</f>
        <v>3332.78</v>
      </c>
    </row>
    <row r="716" spans="1:15" x14ac:dyDescent="0.25">
      <c r="A716" t="s">
        <v>895</v>
      </c>
      <c r="B716" t="s">
        <v>8</v>
      </c>
      <c r="C716" t="s">
        <v>56</v>
      </c>
      <c r="D716">
        <v>35</v>
      </c>
      <c r="E716" s="6">
        <v>43223</v>
      </c>
      <c r="F716" s="5">
        <v>177657</v>
      </c>
      <c r="G716" t="s">
        <v>963</v>
      </c>
      <c r="H716" t="s">
        <v>995</v>
      </c>
      <c r="I716" t="s">
        <v>1092</v>
      </c>
      <c r="J716" t="s">
        <v>1097</v>
      </c>
      <c r="K716">
        <v>5</v>
      </c>
      <c r="L716" t="s">
        <v>1099</v>
      </c>
      <c r="M716" s="7">
        <f ca="1">(TODAY()-All_Staffs[[#This Row],[Date Joined]])/365</f>
        <v>6.6575342465753424</v>
      </c>
      <c r="N716" s="10">
        <f ca="1">IF(All_Staffs[Tenure]&gt;=3, 3%,2%)</f>
        <v>0.03</v>
      </c>
      <c r="O716" s="5">
        <f ca="1">All_Staffs[[#This Row],[Salary]]*All_Staffs[[#This Row],[Annual Bonus]]</f>
        <v>5329.71</v>
      </c>
    </row>
    <row r="717" spans="1:15" x14ac:dyDescent="0.25">
      <c r="A717" t="s">
        <v>613</v>
      </c>
      <c r="B717" t="s">
        <v>8</v>
      </c>
      <c r="C717" t="s">
        <v>56</v>
      </c>
      <c r="D717">
        <v>40</v>
      </c>
      <c r="E717" s="6">
        <v>45417</v>
      </c>
      <c r="F717" s="5">
        <v>131274</v>
      </c>
      <c r="G717" t="s">
        <v>963</v>
      </c>
      <c r="H717" t="s">
        <v>995</v>
      </c>
      <c r="I717" t="s">
        <v>1114</v>
      </c>
      <c r="J717" t="s">
        <v>1097</v>
      </c>
      <c r="K717">
        <v>5</v>
      </c>
      <c r="L717" t="s">
        <v>1099</v>
      </c>
      <c r="M717" s="7">
        <f ca="1">(TODAY()-All_Staffs[[#This Row],[Date Joined]])/365</f>
        <v>0.64657534246575343</v>
      </c>
      <c r="N717" s="10">
        <f ca="1">IF(All_Staffs[Tenure]&gt;=3, 3%,2%)</f>
        <v>0.02</v>
      </c>
      <c r="O717" s="5">
        <f ca="1">All_Staffs[[#This Row],[Salary]]*All_Staffs[[#This Row],[Annual Bonus]]</f>
        <v>2625.48</v>
      </c>
    </row>
    <row r="718" spans="1:15" x14ac:dyDescent="0.25">
      <c r="A718" t="s">
        <v>669</v>
      </c>
      <c r="B718" t="s">
        <v>8</v>
      </c>
      <c r="C718" t="s">
        <v>56</v>
      </c>
      <c r="D718">
        <v>32</v>
      </c>
      <c r="E718" s="6">
        <v>43138</v>
      </c>
      <c r="F718" s="5">
        <v>123352</v>
      </c>
      <c r="G718" t="s">
        <v>963</v>
      </c>
      <c r="H718" t="s">
        <v>995</v>
      </c>
      <c r="I718" t="s">
        <v>1092</v>
      </c>
      <c r="J718" t="s">
        <v>1093</v>
      </c>
      <c r="K718">
        <v>2</v>
      </c>
      <c r="L718" t="s">
        <v>1095</v>
      </c>
      <c r="M718" s="7">
        <f ca="1">(TODAY()-All_Staffs[[#This Row],[Date Joined]])/365</f>
        <v>6.8904109589041092</v>
      </c>
      <c r="N718" s="10">
        <f ca="1">IF(All_Staffs[Tenure]&gt;=3, 3%,2%)</f>
        <v>0.03</v>
      </c>
      <c r="O718" s="5">
        <f ca="1">All_Staffs[[#This Row],[Salary]]*All_Staffs[[#This Row],[Annual Bonus]]</f>
        <v>3700.56</v>
      </c>
    </row>
    <row r="719" spans="1:15" x14ac:dyDescent="0.25">
      <c r="A719" t="s">
        <v>866</v>
      </c>
      <c r="B719" t="s">
        <v>8</v>
      </c>
      <c r="C719" t="s">
        <v>56</v>
      </c>
      <c r="D719">
        <v>31</v>
      </c>
      <c r="E719" s="6">
        <v>45398</v>
      </c>
      <c r="F719" s="5">
        <v>235067</v>
      </c>
      <c r="G719" t="s">
        <v>963</v>
      </c>
      <c r="H719" t="s">
        <v>995</v>
      </c>
      <c r="I719" t="s">
        <v>1114</v>
      </c>
      <c r="J719" t="s">
        <v>1097</v>
      </c>
      <c r="K719">
        <v>4</v>
      </c>
      <c r="L719" t="s">
        <v>1098</v>
      </c>
      <c r="M719" s="7">
        <f ca="1">(TODAY()-All_Staffs[[#This Row],[Date Joined]])/365</f>
        <v>0.69863013698630139</v>
      </c>
      <c r="N719" s="10">
        <f ca="1">IF(All_Staffs[Tenure]&gt;=3, 3%,2%)</f>
        <v>0.02</v>
      </c>
      <c r="O719" s="5">
        <f ca="1">All_Staffs[[#This Row],[Salary]]*All_Staffs[[#This Row],[Annual Bonus]]</f>
        <v>4701.34</v>
      </c>
    </row>
    <row r="720" spans="1:15" x14ac:dyDescent="0.25">
      <c r="A720" t="s">
        <v>602</v>
      </c>
      <c r="B720" t="s">
        <v>8</v>
      </c>
      <c r="C720" t="s">
        <v>56</v>
      </c>
      <c r="D720">
        <v>34</v>
      </c>
      <c r="E720" s="6">
        <v>43334</v>
      </c>
      <c r="F720" s="5">
        <v>173322</v>
      </c>
      <c r="G720" t="s">
        <v>963</v>
      </c>
      <c r="H720" t="s">
        <v>995</v>
      </c>
      <c r="I720" t="s">
        <v>1092</v>
      </c>
      <c r="J720" t="s">
        <v>1101</v>
      </c>
      <c r="K720">
        <v>8</v>
      </c>
      <c r="L720" t="s">
        <v>1103</v>
      </c>
      <c r="M720" s="7">
        <f ca="1">(TODAY()-All_Staffs[[#This Row],[Date Joined]])/365</f>
        <v>6.353424657534247</v>
      </c>
      <c r="N720" s="10">
        <f ca="1">IF(All_Staffs[Tenure]&gt;=3, 3%,2%)</f>
        <v>0.03</v>
      </c>
      <c r="O720" s="5">
        <f ca="1">All_Staffs[[#This Row],[Salary]]*All_Staffs[[#This Row],[Annual Bonus]]</f>
        <v>5199.66</v>
      </c>
    </row>
    <row r="721" spans="1:15" x14ac:dyDescent="0.25">
      <c r="A721" t="s">
        <v>682</v>
      </c>
      <c r="B721" t="s">
        <v>8</v>
      </c>
      <c r="C721" t="s">
        <v>56</v>
      </c>
      <c r="D721">
        <v>37</v>
      </c>
      <c r="E721" s="6">
        <v>43323</v>
      </c>
      <c r="F721" s="5">
        <v>183661</v>
      </c>
      <c r="G721" t="s">
        <v>963</v>
      </c>
      <c r="H721" t="s">
        <v>995</v>
      </c>
      <c r="I721" t="s">
        <v>1092</v>
      </c>
      <c r="J721" t="s">
        <v>1101</v>
      </c>
      <c r="K721">
        <v>8</v>
      </c>
      <c r="L721" t="s">
        <v>1103</v>
      </c>
      <c r="M721" s="7">
        <f ca="1">(TODAY()-All_Staffs[[#This Row],[Date Joined]])/365</f>
        <v>6.3835616438356162</v>
      </c>
      <c r="N721" s="10">
        <f ca="1">IF(All_Staffs[Tenure]&gt;=3, 3%,2%)</f>
        <v>0.03</v>
      </c>
      <c r="O721" s="5">
        <f ca="1">All_Staffs[[#This Row],[Salary]]*All_Staffs[[#This Row],[Annual Bonus]]</f>
        <v>5509.83</v>
      </c>
    </row>
    <row r="722" spans="1:15" x14ac:dyDescent="0.25">
      <c r="A722" t="s">
        <v>601</v>
      </c>
      <c r="B722" t="s">
        <v>8</v>
      </c>
      <c r="C722" t="s">
        <v>56</v>
      </c>
      <c r="D722">
        <v>26</v>
      </c>
      <c r="E722" s="6">
        <v>43243</v>
      </c>
      <c r="F722" s="5">
        <v>189819</v>
      </c>
      <c r="G722" t="s">
        <v>963</v>
      </c>
      <c r="H722" t="s">
        <v>995</v>
      </c>
      <c r="I722" t="s">
        <v>1092</v>
      </c>
      <c r="J722" t="s">
        <v>1097</v>
      </c>
      <c r="K722">
        <v>5</v>
      </c>
      <c r="L722" t="s">
        <v>1099</v>
      </c>
      <c r="M722" s="7">
        <f ca="1">(TODAY()-All_Staffs[[#This Row],[Date Joined]])/365</f>
        <v>6.602739726027397</v>
      </c>
      <c r="N722" s="10">
        <f ca="1">IF(All_Staffs[Tenure]&gt;=3, 3%,2%)</f>
        <v>0.03</v>
      </c>
      <c r="O722" s="5">
        <f ca="1">All_Staffs[[#This Row],[Salary]]*All_Staffs[[#This Row],[Annual Bonus]]</f>
        <v>5694.57</v>
      </c>
    </row>
    <row r="723" spans="1:15" x14ac:dyDescent="0.25">
      <c r="A723" t="s">
        <v>1044</v>
      </c>
      <c r="B723" t="s">
        <v>8</v>
      </c>
      <c r="C723" t="s">
        <v>9</v>
      </c>
      <c r="D723">
        <v>32</v>
      </c>
      <c r="E723" s="6">
        <v>43890</v>
      </c>
      <c r="F723" s="5">
        <v>243176</v>
      </c>
      <c r="G723" t="s">
        <v>963</v>
      </c>
      <c r="H723" t="s">
        <v>995</v>
      </c>
      <c r="I723" t="s">
        <v>1110</v>
      </c>
      <c r="J723" t="s">
        <v>1093</v>
      </c>
      <c r="K723">
        <v>2</v>
      </c>
      <c r="L723" t="s">
        <v>1095</v>
      </c>
      <c r="M723" s="7">
        <f ca="1">(TODAY()-All_Staffs[[#This Row],[Date Joined]])/365</f>
        <v>4.8301369863013699</v>
      </c>
      <c r="N723" s="10">
        <f ca="1">IF(All_Staffs[Tenure]&gt;=3, 3%,2%)</f>
        <v>0.03</v>
      </c>
      <c r="O723" s="5">
        <f ca="1">All_Staffs[[#This Row],[Salary]]*All_Staffs[[#This Row],[Annual Bonus]]</f>
        <v>7295.28</v>
      </c>
    </row>
    <row r="724" spans="1:15" x14ac:dyDescent="0.25">
      <c r="A724" t="s">
        <v>1045</v>
      </c>
      <c r="B724" t="s">
        <v>8</v>
      </c>
      <c r="C724" t="s">
        <v>9</v>
      </c>
      <c r="D724">
        <v>32</v>
      </c>
      <c r="E724" s="6">
        <v>45037</v>
      </c>
      <c r="F724" s="5">
        <v>166787</v>
      </c>
      <c r="G724" t="s">
        <v>963</v>
      </c>
      <c r="H724" t="s">
        <v>995</v>
      </c>
      <c r="I724" t="s">
        <v>1113</v>
      </c>
      <c r="J724" t="s">
        <v>1097</v>
      </c>
      <c r="K724">
        <v>4</v>
      </c>
      <c r="L724" t="s">
        <v>1098</v>
      </c>
      <c r="M724" s="7">
        <f ca="1">(TODAY()-All_Staffs[[#This Row],[Date Joined]])/365</f>
        <v>1.6876712328767123</v>
      </c>
      <c r="N724" s="10">
        <f ca="1">IF(All_Staffs[Tenure]&gt;=3, 3%,2%)</f>
        <v>0.02</v>
      </c>
      <c r="O724" s="5">
        <f ca="1">All_Staffs[[#This Row],[Salary]]*All_Staffs[[#This Row],[Annual Bonus]]</f>
        <v>3335.7400000000002</v>
      </c>
    </row>
    <row r="725" spans="1:15" x14ac:dyDescent="0.25">
      <c r="A725" t="s">
        <v>680</v>
      </c>
      <c r="B725" t="s">
        <v>8</v>
      </c>
      <c r="C725" t="s">
        <v>9</v>
      </c>
      <c r="D725">
        <v>31</v>
      </c>
      <c r="E725" s="6">
        <v>45422</v>
      </c>
      <c r="F725" s="5">
        <v>206615</v>
      </c>
      <c r="G725" t="s">
        <v>963</v>
      </c>
      <c r="H725" t="s">
        <v>995</v>
      </c>
      <c r="I725" t="s">
        <v>1114</v>
      </c>
      <c r="J725" t="s">
        <v>1097</v>
      </c>
      <c r="K725">
        <v>5</v>
      </c>
      <c r="L725" t="s">
        <v>1099</v>
      </c>
      <c r="M725" s="7">
        <f ca="1">(TODAY()-All_Staffs[[#This Row],[Date Joined]])/365</f>
        <v>0.63287671232876708</v>
      </c>
      <c r="N725" s="10">
        <f ca="1">IF(All_Staffs[Tenure]&gt;=3, 3%,2%)</f>
        <v>0.02</v>
      </c>
      <c r="O725" s="5">
        <f ca="1">All_Staffs[[#This Row],[Salary]]*All_Staffs[[#This Row],[Annual Bonus]]</f>
        <v>4132.3</v>
      </c>
    </row>
    <row r="726" spans="1:15" x14ac:dyDescent="0.25">
      <c r="A726" t="s">
        <v>667</v>
      </c>
      <c r="B726" t="s">
        <v>8</v>
      </c>
      <c r="C726" t="s">
        <v>9</v>
      </c>
      <c r="D726">
        <v>40</v>
      </c>
      <c r="E726" s="6">
        <v>43284</v>
      </c>
      <c r="F726" s="5">
        <v>190382</v>
      </c>
      <c r="G726" t="s">
        <v>963</v>
      </c>
      <c r="H726" t="s">
        <v>995</v>
      </c>
      <c r="I726" t="s">
        <v>1092</v>
      </c>
      <c r="J726" t="s">
        <v>1101</v>
      </c>
      <c r="K726">
        <v>7</v>
      </c>
      <c r="L726" t="s">
        <v>1102</v>
      </c>
      <c r="M726" s="7">
        <f ca="1">(TODAY()-All_Staffs[[#This Row],[Date Joined]])/365</f>
        <v>6.4904109589041097</v>
      </c>
      <c r="N726" s="10">
        <f ca="1">IF(All_Staffs[Tenure]&gt;=3, 3%,2%)</f>
        <v>0.03</v>
      </c>
      <c r="O726" s="5">
        <f ca="1">All_Staffs[[#This Row],[Salary]]*All_Staffs[[#This Row],[Annual Bonus]]</f>
        <v>5711.46</v>
      </c>
    </row>
    <row r="727" spans="1:15" x14ac:dyDescent="0.25">
      <c r="A727" t="s">
        <v>862</v>
      </c>
      <c r="B727" t="s">
        <v>8</v>
      </c>
      <c r="C727" t="s">
        <v>9</v>
      </c>
      <c r="D727">
        <v>32</v>
      </c>
      <c r="E727" s="6">
        <v>44603</v>
      </c>
      <c r="F727" s="5">
        <v>176221</v>
      </c>
      <c r="G727" t="s">
        <v>963</v>
      </c>
      <c r="H727" t="s">
        <v>995</v>
      </c>
      <c r="I727" t="s">
        <v>1112</v>
      </c>
      <c r="J727" t="s">
        <v>1093</v>
      </c>
      <c r="K727">
        <v>2</v>
      </c>
      <c r="L727" t="s">
        <v>1095</v>
      </c>
      <c r="M727" s="7">
        <f ca="1">(TODAY()-All_Staffs[[#This Row],[Date Joined]])/365</f>
        <v>2.8767123287671232</v>
      </c>
      <c r="N727" s="10">
        <f ca="1">IF(All_Staffs[Tenure]&gt;=3, 3%,2%)</f>
        <v>0.02</v>
      </c>
      <c r="O727" s="5">
        <f ca="1">All_Staffs[[#This Row],[Salary]]*All_Staffs[[#This Row],[Annual Bonus]]</f>
        <v>3524.42</v>
      </c>
    </row>
    <row r="728" spans="1:15" x14ac:dyDescent="0.25">
      <c r="A728" t="s">
        <v>591</v>
      </c>
      <c r="B728" t="s">
        <v>8</v>
      </c>
      <c r="C728" t="s">
        <v>9</v>
      </c>
      <c r="D728">
        <v>28</v>
      </c>
      <c r="E728" s="6">
        <v>45353</v>
      </c>
      <c r="F728" s="5">
        <v>152482</v>
      </c>
      <c r="G728" t="s">
        <v>963</v>
      </c>
      <c r="H728" t="s">
        <v>995</v>
      </c>
      <c r="I728" t="s">
        <v>1114</v>
      </c>
      <c r="J728" t="s">
        <v>1093</v>
      </c>
      <c r="K728">
        <v>3</v>
      </c>
      <c r="L728" t="s">
        <v>1096</v>
      </c>
      <c r="M728" s="7">
        <f ca="1">(TODAY()-All_Staffs[[#This Row],[Date Joined]])/365</f>
        <v>0.82191780821917804</v>
      </c>
      <c r="N728" s="10">
        <f ca="1">IF(All_Staffs[Tenure]&gt;=3, 3%,2%)</f>
        <v>0.02</v>
      </c>
      <c r="O728" s="5">
        <f ca="1">All_Staffs[[#This Row],[Salary]]*All_Staffs[[#This Row],[Annual Bonus]]</f>
        <v>3049.64</v>
      </c>
    </row>
    <row r="729" spans="1:15" x14ac:dyDescent="0.25">
      <c r="A729" t="s">
        <v>860</v>
      </c>
      <c r="B729" t="s">
        <v>8</v>
      </c>
      <c r="C729" t="s">
        <v>9</v>
      </c>
      <c r="D729">
        <v>27</v>
      </c>
      <c r="E729" s="6">
        <v>45207</v>
      </c>
      <c r="F729" s="5">
        <v>123296</v>
      </c>
      <c r="G729" t="s">
        <v>963</v>
      </c>
      <c r="H729" t="s">
        <v>995</v>
      </c>
      <c r="I729" t="s">
        <v>1113</v>
      </c>
      <c r="J729" t="s">
        <v>1105</v>
      </c>
      <c r="K729">
        <v>10</v>
      </c>
      <c r="L729" t="s">
        <v>1106</v>
      </c>
      <c r="M729" s="7">
        <f ca="1">(TODAY()-All_Staffs[[#This Row],[Date Joined]])/365</f>
        <v>1.2219178082191782</v>
      </c>
      <c r="N729" s="10">
        <f ca="1">IF(All_Staffs[Tenure]&gt;=3, 3%,2%)</f>
        <v>0.02</v>
      </c>
      <c r="O729" s="5">
        <f ca="1">All_Staffs[[#This Row],[Salary]]*All_Staffs[[#This Row],[Annual Bonus]]</f>
        <v>2465.92</v>
      </c>
    </row>
    <row r="730" spans="1:15" x14ac:dyDescent="0.25">
      <c r="A730" t="s">
        <v>898</v>
      </c>
      <c r="B730" t="s">
        <v>8</v>
      </c>
      <c r="C730" t="s">
        <v>9</v>
      </c>
      <c r="D730">
        <v>32</v>
      </c>
      <c r="E730" s="6">
        <v>43648</v>
      </c>
      <c r="F730" s="5">
        <v>171498</v>
      </c>
      <c r="G730" t="s">
        <v>963</v>
      </c>
      <c r="H730" t="s">
        <v>995</v>
      </c>
      <c r="I730" t="s">
        <v>1109</v>
      </c>
      <c r="J730" t="s">
        <v>1101</v>
      </c>
      <c r="K730">
        <v>7</v>
      </c>
      <c r="L730" t="s">
        <v>1102</v>
      </c>
      <c r="M730" s="7">
        <f ca="1">(TODAY()-All_Staffs[[#This Row],[Date Joined]])/365</f>
        <v>5.493150684931507</v>
      </c>
      <c r="N730" s="10">
        <f ca="1">IF(All_Staffs[Tenure]&gt;=3, 3%,2%)</f>
        <v>0.03</v>
      </c>
      <c r="O730" s="5">
        <f ca="1">All_Staffs[[#This Row],[Salary]]*All_Staffs[[#This Row],[Annual Bonus]]</f>
        <v>5144.9399999999996</v>
      </c>
    </row>
    <row r="731" spans="1:15" x14ac:dyDescent="0.25">
      <c r="A731" t="s">
        <v>153</v>
      </c>
      <c r="B731" t="s">
        <v>8</v>
      </c>
      <c r="C731" t="s">
        <v>9</v>
      </c>
      <c r="D731">
        <v>22</v>
      </c>
      <c r="E731" s="6">
        <v>44388</v>
      </c>
      <c r="F731" s="5">
        <v>195445</v>
      </c>
      <c r="G731" t="s">
        <v>963</v>
      </c>
      <c r="H731" t="s">
        <v>995</v>
      </c>
      <c r="I731" t="s">
        <v>1111</v>
      </c>
      <c r="J731" t="s">
        <v>1101</v>
      </c>
      <c r="K731">
        <v>7</v>
      </c>
      <c r="L731" t="s">
        <v>1102</v>
      </c>
      <c r="M731" s="7">
        <f ca="1">(TODAY()-All_Staffs[[#This Row],[Date Joined]])/365</f>
        <v>3.4657534246575343</v>
      </c>
      <c r="N731" s="10">
        <f ca="1">IF(All_Staffs[Tenure]&gt;=3, 3%,2%)</f>
        <v>0.03</v>
      </c>
      <c r="O731" s="5">
        <f ca="1">All_Staffs[[#This Row],[Salary]]*All_Staffs[[#This Row],[Annual Bonus]]</f>
        <v>5863.3499999999995</v>
      </c>
    </row>
    <row r="732" spans="1:15" x14ac:dyDescent="0.25">
      <c r="A732" t="s">
        <v>153</v>
      </c>
      <c r="B732" t="s">
        <v>8</v>
      </c>
      <c r="C732" t="s">
        <v>9</v>
      </c>
      <c r="D732">
        <v>23</v>
      </c>
      <c r="E732" s="6">
        <v>44389</v>
      </c>
      <c r="F732" s="5">
        <v>195446</v>
      </c>
      <c r="G732" t="s">
        <v>963</v>
      </c>
      <c r="H732" t="s">
        <v>995</v>
      </c>
      <c r="I732" t="s">
        <v>1111</v>
      </c>
      <c r="J732" t="s">
        <v>1101</v>
      </c>
      <c r="K732">
        <v>7</v>
      </c>
      <c r="L732" t="s">
        <v>1102</v>
      </c>
      <c r="M732" s="7">
        <f ca="1">(TODAY()-All_Staffs[[#This Row],[Date Joined]])/365</f>
        <v>3.463013698630137</v>
      </c>
      <c r="N732" s="10">
        <f ca="1">IF(All_Staffs[Tenure]&gt;=3, 3%,2%)</f>
        <v>0.03</v>
      </c>
      <c r="O732" s="5">
        <f ca="1">All_Staffs[[#This Row],[Salary]]*All_Staffs[[#This Row],[Annual Bonus]]</f>
        <v>5863.38</v>
      </c>
    </row>
    <row r="733" spans="1:15" x14ac:dyDescent="0.25">
      <c r="A733" t="s">
        <v>855</v>
      </c>
      <c r="B733" t="s">
        <v>8</v>
      </c>
      <c r="C733" t="s">
        <v>19</v>
      </c>
      <c r="D733">
        <v>24</v>
      </c>
      <c r="E733" s="6">
        <v>44742</v>
      </c>
      <c r="F733" s="5">
        <v>213237</v>
      </c>
      <c r="G733" t="s">
        <v>963</v>
      </c>
      <c r="H733" t="s">
        <v>995</v>
      </c>
      <c r="I733" t="s">
        <v>1112</v>
      </c>
      <c r="J733" t="s">
        <v>1097</v>
      </c>
      <c r="K733">
        <v>6</v>
      </c>
      <c r="L733" t="s">
        <v>1100</v>
      </c>
      <c r="M733" s="7">
        <f ca="1">(TODAY()-All_Staffs[[#This Row],[Date Joined]])/365</f>
        <v>2.495890410958904</v>
      </c>
      <c r="N733" s="10">
        <f ca="1">IF(All_Staffs[Tenure]&gt;=3, 3%,2%)</f>
        <v>0.02</v>
      </c>
      <c r="O733" s="5">
        <f ca="1">All_Staffs[[#This Row],[Salary]]*All_Staffs[[#This Row],[Annual Bonus]]</f>
        <v>4264.74</v>
      </c>
    </row>
    <row r="734" spans="1:15" x14ac:dyDescent="0.25">
      <c r="A734" t="s">
        <v>661</v>
      </c>
      <c r="B734" t="s">
        <v>8</v>
      </c>
      <c r="C734" t="s">
        <v>19</v>
      </c>
      <c r="D734">
        <v>30</v>
      </c>
      <c r="E734" s="6">
        <v>44590</v>
      </c>
      <c r="F734" s="5">
        <v>182933</v>
      </c>
      <c r="G734" t="s">
        <v>963</v>
      </c>
      <c r="H734" t="s">
        <v>995</v>
      </c>
      <c r="I734" t="s">
        <v>1112</v>
      </c>
      <c r="J734" t="s">
        <v>1093</v>
      </c>
      <c r="K734">
        <v>1</v>
      </c>
      <c r="L734" t="s">
        <v>1094</v>
      </c>
      <c r="M734" s="7">
        <f ca="1">(TODAY()-All_Staffs[[#This Row],[Date Joined]])/365</f>
        <v>2.9123287671232876</v>
      </c>
      <c r="N734" s="10">
        <f ca="1">IF(All_Staffs[Tenure]&gt;=3, 3%,2%)</f>
        <v>0.02</v>
      </c>
      <c r="O734" s="5">
        <f ca="1">All_Staffs[[#This Row],[Salary]]*All_Staffs[[#This Row],[Annual Bonus]]</f>
        <v>3658.66</v>
      </c>
    </row>
    <row r="735" spans="1:15" x14ac:dyDescent="0.25">
      <c r="A735" t="s">
        <v>1046</v>
      </c>
      <c r="B735" t="s">
        <v>8</v>
      </c>
      <c r="C735" t="s">
        <v>19</v>
      </c>
      <c r="D735">
        <v>35</v>
      </c>
      <c r="E735" s="6">
        <v>44518</v>
      </c>
      <c r="F735" s="5">
        <v>196984</v>
      </c>
      <c r="G735" t="s">
        <v>963</v>
      </c>
      <c r="H735" t="s">
        <v>995</v>
      </c>
      <c r="I735" t="s">
        <v>1111</v>
      </c>
      <c r="J735" t="s">
        <v>1105</v>
      </c>
      <c r="K735">
        <v>11</v>
      </c>
      <c r="L735" t="s">
        <v>1107</v>
      </c>
      <c r="M735" s="7">
        <f ca="1">(TODAY()-All_Staffs[[#This Row],[Date Joined]])/365</f>
        <v>3.1095890410958904</v>
      </c>
      <c r="N735" s="10">
        <f ca="1">IF(All_Staffs[Tenure]&gt;=3, 3%,2%)</f>
        <v>0.03</v>
      </c>
      <c r="O735" s="5">
        <f ca="1">All_Staffs[[#This Row],[Salary]]*All_Staffs[[#This Row],[Annual Bonus]]</f>
        <v>5909.5199999999995</v>
      </c>
    </row>
    <row r="736" spans="1:15" x14ac:dyDescent="0.25">
      <c r="A736" t="s">
        <v>903</v>
      </c>
      <c r="B736" t="s">
        <v>8</v>
      </c>
      <c r="C736" t="s">
        <v>19</v>
      </c>
      <c r="D736">
        <v>36</v>
      </c>
      <c r="E736" s="6">
        <v>44878</v>
      </c>
      <c r="F736" s="5">
        <v>198182</v>
      </c>
      <c r="G736" t="s">
        <v>963</v>
      </c>
      <c r="H736" t="s">
        <v>995</v>
      </c>
      <c r="I736" t="s">
        <v>1112</v>
      </c>
      <c r="J736" t="s">
        <v>1105</v>
      </c>
      <c r="K736">
        <v>11</v>
      </c>
      <c r="L736" t="s">
        <v>1107</v>
      </c>
      <c r="M736" s="7">
        <f ca="1">(TODAY()-All_Staffs[[#This Row],[Date Joined]])/365</f>
        <v>2.1232876712328768</v>
      </c>
      <c r="N736" s="10">
        <f ca="1">IF(All_Staffs[Tenure]&gt;=3, 3%,2%)</f>
        <v>0.02</v>
      </c>
      <c r="O736" s="5">
        <f ca="1">All_Staffs[[#This Row],[Salary]]*All_Staffs[[#This Row],[Annual Bonus]]</f>
        <v>3963.64</v>
      </c>
    </row>
    <row r="737" spans="1:15" x14ac:dyDescent="0.25">
      <c r="A737" t="s">
        <v>492</v>
      </c>
      <c r="B737" t="s">
        <v>8</v>
      </c>
      <c r="C737" t="s">
        <v>19</v>
      </c>
      <c r="D737">
        <v>43</v>
      </c>
      <c r="E737" s="6">
        <v>44360</v>
      </c>
      <c r="F737" s="5">
        <v>169485</v>
      </c>
      <c r="G737" t="s">
        <v>963</v>
      </c>
      <c r="H737" t="s">
        <v>995</v>
      </c>
      <c r="I737" t="s">
        <v>1111</v>
      </c>
      <c r="J737" t="s">
        <v>1097</v>
      </c>
      <c r="K737">
        <v>6</v>
      </c>
      <c r="L737" t="s">
        <v>1100</v>
      </c>
      <c r="M737" s="7">
        <f ca="1">(TODAY()-All_Staffs[[#This Row],[Date Joined]])/365</f>
        <v>3.5424657534246577</v>
      </c>
      <c r="N737" s="10">
        <f ca="1">IF(All_Staffs[Tenure]&gt;=3, 3%,2%)</f>
        <v>0.03</v>
      </c>
      <c r="O737" s="5">
        <f ca="1">All_Staffs[[#This Row],[Salary]]*All_Staffs[[#This Row],[Annual Bonus]]</f>
        <v>5084.55</v>
      </c>
    </row>
    <row r="738" spans="1:15" x14ac:dyDescent="0.25">
      <c r="A738" t="s">
        <v>201</v>
      </c>
      <c r="B738" t="s">
        <v>8</v>
      </c>
      <c r="C738" t="s">
        <v>19</v>
      </c>
      <c r="D738">
        <v>38</v>
      </c>
      <c r="E738" s="6">
        <v>44268</v>
      </c>
      <c r="F738" s="5">
        <v>133777</v>
      </c>
      <c r="G738" t="s">
        <v>963</v>
      </c>
      <c r="H738" t="s">
        <v>995</v>
      </c>
      <c r="I738" t="s">
        <v>1111</v>
      </c>
      <c r="J738" t="s">
        <v>1093</v>
      </c>
      <c r="K738">
        <v>3</v>
      </c>
      <c r="L738" t="s">
        <v>1096</v>
      </c>
      <c r="M738" s="7">
        <f ca="1">(TODAY()-All_Staffs[[#This Row],[Date Joined]])/365</f>
        <v>3.7945205479452055</v>
      </c>
      <c r="N738" s="10">
        <f ca="1">IF(All_Staffs[Tenure]&gt;=3, 3%,2%)</f>
        <v>0.03</v>
      </c>
      <c r="O738" s="5">
        <f ca="1">All_Staffs[[#This Row],[Salary]]*All_Staffs[[#This Row],[Annual Bonus]]</f>
        <v>4013.31</v>
      </c>
    </row>
    <row r="739" spans="1:15" x14ac:dyDescent="0.25">
      <c r="A739" t="s">
        <v>132</v>
      </c>
      <c r="B739" t="s">
        <v>8</v>
      </c>
      <c r="C739" t="s">
        <v>979</v>
      </c>
      <c r="D739">
        <v>25</v>
      </c>
      <c r="E739" s="6">
        <v>44633</v>
      </c>
      <c r="F739" s="5">
        <v>178275</v>
      </c>
      <c r="G739" t="s">
        <v>963</v>
      </c>
      <c r="H739" t="s">
        <v>995</v>
      </c>
      <c r="I739" t="s">
        <v>1112</v>
      </c>
      <c r="J739" t="s">
        <v>1093</v>
      </c>
      <c r="K739">
        <v>3</v>
      </c>
      <c r="L739" t="s">
        <v>1096</v>
      </c>
      <c r="M739" s="7">
        <f ca="1">(TODAY()-All_Staffs[[#This Row],[Date Joined]])/365</f>
        <v>2.7945205479452055</v>
      </c>
      <c r="N739" s="10">
        <f ca="1">IF(All_Staffs[Tenure]&gt;=3, 3%,2%)</f>
        <v>0.02</v>
      </c>
      <c r="O739" s="5">
        <f ca="1">All_Staffs[[#This Row],[Salary]]*All_Staffs[[#This Row],[Annual Bonus]]</f>
        <v>3565.5</v>
      </c>
    </row>
    <row r="740" spans="1:15" x14ac:dyDescent="0.25">
      <c r="A740" t="s">
        <v>854</v>
      </c>
      <c r="B740" t="s">
        <v>8</v>
      </c>
      <c r="C740" t="s">
        <v>979</v>
      </c>
      <c r="D740">
        <v>38</v>
      </c>
      <c r="E740" s="6">
        <v>43864</v>
      </c>
      <c r="F740" s="5">
        <v>156731</v>
      </c>
      <c r="G740" t="s">
        <v>963</v>
      </c>
      <c r="H740" t="s">
        <v>995</v>
      </c>
      <c r="I740" t="s">
        <v>1110</v>
      </c>
      <c r="J740" t="s">
        <v>1093</v>
      </c>
      <c r="K740">
        <v>2</v>
      </c>
      <c r="L740" t="s">
        <v>1095</v>
      </c>
      <c r="M740" s="7">
        <f ca="1">(TODAY()-All_Staffs[[#This Row],[Date Joined]])/365</f>
        <v>4.9013698630136986</v>
      </c>
      <c r="N740" s="10">
        <f ca="1">IF(All_Staffs[Tenure]&gt;=3, 3%,2%)</f>
        <v>0.03</v>
      </c>
      <c r="O740" s="5">
        <f ca="1">All_Staffs[[#This Row],[Salary]]*All_Staffs[[#This Row],[Annual Bonus]]</f>
        <v>4701.9299999999994</v>
      </c>
    </row>
    <row r="741" spans="1:15" x14ac:dyDescent="0.25">
      <c r="A741" t="s">
        <v>582</v>
      </c>
      <c r="B741" t="s">
        <v>8</v>
      </c>
      <c r="C741" t="s">
        <v>979</v>
      </c>
      <c r="D741">
        <v>29</v>
      </c>
      <c r="E741" s="6">
        <v>45368</v>
      </c>
      <c r="F741" s="5">
        <v>175742</v>
      </c>
      <c r="G741" t="s">
        <v>963</v>
      </c>
      <c r="H741" t="s">
        <v>995</v>
      </c>
      <c r="I741" t="s">
        <v>1114</v>
      </c>
      <c r="J741" t="s">
        <v>1093</v>
      </c>
      <c r="K741">
        <v>3</v>
      </c>
      <c r="L741" t="s">
        <v>1096</v>
      </c>
      <c r="M741" s="7">
        <f ca="1">(TODAY()-All_Staffs[[#This Row],[Date Joined]])/365</f>
        <v>0.78082191780821919</v>
      </c>
      <c r="N741" s="10">
        <f ca="1">IF(All_Staffs[Tenure]&gt;=3, 3%,2%)</f>
        <v>0.02</v>
      </c>
      <c r="O741" s="5">
        <f ca="1">All_Staffs[[#This Row],[Salary]]*All_Staffs[[#This Row],[Annual Bonus]]</f>
        <v>3514.84</v>
      </c>
    </row>
    <row r="742" spans="1:15" x14ac:dyDescent="0.25">
      <c r="A742" t="s">
        <v>447</v>
      </c>
      <c r="B742" t="s">
        <v>8</v>
      </c>
      <c r="C742" t="s">
        <v>979</v>
      </c>
      <c r="D742">
        <v>31</v>
      </c>
      <c r="E742" s="6">
        <v>45469</v>
      </c>
      <c r="F742" s="5">
        <v>184493</v>
      </c>
      <c r="G742" t="s">
        <v>963</v>
      </c>
      <c r="H742" t="s">
        <v>995</v>
      </c>
      <c r="I742" t="s">
        <v>1114</v>
      </c>
      <c r="J742" t="s">
        <v>1097</v>
      </c>
      <c r="K742">
        <v>6</v>
      </c>
      <c r="L742" t="s">
        <v>1100</v>
      </c>
      <c r="M742" s="7">
        <f ca="1">(TODAY()-All_Staffs[[#This Row],[Date Joined]])/365</f>
        <v>0.50410958904109593</v>
      </c>
      <c r="N742" s="10">
        <f ca="1">IF(All_Staffs[Tenure]&gt;=3, 3%,2%)</f>
        <v>0.02</v>
      </c>
      <c r="O742" s="5">
        <f ca="1">All_Staffs[[#This Row],[Salary]]*All_Staffs[[#This Row],[Annual Bonus]]</f>
        <v>3689.86</v>
      </c>
    </row>
    <row r="743" spans="1:15" x14ac:dyDescent="0.25">
      <c r="A743" t="s">
        <v>442</v>
      </c>
      <c r="B743" t="s">
        <v>8</v>
      </c>
      <c r="C743" t="s">
        <v>979</v>
      </c>
      <c r="D743">
        <v>40</v>
      </c>
      <c r="E743" s="6">
        <v>43429</v>
      </c>
      <c r="F743" s="5">
        <v>248374</v>
      </c>
      <c r="G743" t="s">
        <v>963</v>
      </c>
      <c r="H743" t="s">
        <v>995</v>
      </c>
      <c r="I743" t="s">
        <v>1092</v>
      </c>
      <c r="J743" t="s">
        <v>1105</v>
      </c>
      <c r="K743">
        <v>11</v>
      </c>
      <c r="L743" t="s">
        <v>1107</v>
      </c>
      <c r="M743" s="7">
        <f ca="1">(TODAY()-All_Staffs[[#This Row],[Date Joined]])/365</f>
        <v>6.0931506849315067</v>
      </c>
      <c r="N743" s="10">
        <f ca="1">IF(All_Staffs[Tenure]&gt;=3, 3%,2%)</f>
        <v>0.03</v>
      </c>
      <c r="O743" s="5">
        <f ca="1">All_Staffs[[#This Row],[Salary]]*All_Staffs[[#This Row],[Annual Bonus]]</f>
        <v>7451.2199999999993</v>
      </c>
    </row>
    <row r="744" spans="1:15" x14ac:dyDescent="0.25">
      <c r="A744" t="s">
        <v>610</v>
      </c>
      <c r="B744" t="s">
        <v>8</v>
      </c>
      <c r="C744" t="s">
        <v>979</v>
      </c>
      <c r="D744">
        <v>39</v>
      </c>
      <c r="E744" s="6">
        <v>45425</v>
      </c>
      <c r="F744" s="5">
        <v>179585</v>
      </c>
      <c r="G744" t="s">
        <v>963</v>
      </c>
      <c r="H744" t="s">
        <v>995</v>
      </c>
      <c r="I744" t="s">
        <v>1114</v>
      </c>
      <c r="J744" t="s">
        <v>1097</v>
      </c>
      <c r="K744">
        <v>5</v>
      </c>
      <c r="L744" t="s">
        <v>1099</v>
      </c>
      <c r="M744" s="7">
        <f ca="1">(TODAY()-All_Staffs[[#This Row],[Date Joined]])/365</f>
        <v>0.62465753424657533</v>
      </c>
      <c r="N744" s="10">
        <f ca="1">IF(All_Staffs[Tenure]&gt;=3, 3%,2%)</f>
        <v>0.02</v>
      </c>
      <c r="O744" s="5">
        <f ca="1">All_Staffs[[#This Row],[Salary]]*All_Staffs[[#This Row],[Annual Bonus]]</f>
        <v>3591.7000000000003</v>
      </c>
    </row>
    <row r="745" spans="1:15" x14ac:dyDescent="0.25">
      <c r="A745" t="s">
        <v>478</v>
      </c>
      <c r="B745" t="s">
        <v>8</v>
      </c>
      <c r="C745" t="s">
        <v>979</v>
      </c>
      <c r="D745">
        <v>37</v>
      </c>
      <c r="E745" s="6">
        <v>43345</v>
      </c>
      <c r="F745" s="5">
        <v>209411</v>
      </c>
      <c r="G745" t="s">
        <v>963</v>
      </c>
      <c r="H745" t="s">
        <v>995</v>
      </c>
      <c r="I745" t="s">
        <v>1092</v>
      </c>
      <c r="J745" t="s">
        <v>1101</v>
      </c>
      <c r="K745">
        <v>9</v>
      </c>
      <c r="L745" t="s">
        <v>1104</v>
      </c>
      <c r="M745" s="7">
        <f ca="1">(TODAY()-All_Staffs[[#This Row],[Date Joined]])/365</f>
        <v>6.3232876712328769</v>
      </c>
      <c r="N745" s="10">
        <f ca="1">IF(All_Staffs[Tenure]&gt;=3, 3%,2%)</f>
        <v>0.03</v>
      </c>
      <c r="O745" s="5">
        <f ca="1">All_Staffs[[#This Row],[Salary]]*All_Staffs[[#This Row],[Annual Bonus]]</f>
        <v>6282.33</v>
      </c>
    </row>
    <row r="746" spans="1:15" x14ac:dyDescent="0.25">
      <c r="A746" t="s">
        <v>679</v>
      </c>
      <c r="B746" t="s">
        <v>8</v>
      </c>
      <c r="C746" t="s">
        <v>979</v>
      </c>
      <c r="D746">
        <v>30</v>
      </c>
      <c r="E746" s="6">
        <v>44745</v>
      </c>
      <c r="F746" s="5">
        <v>198561</v>
      </c>
      <c r="G746" t="s">
        <v>963</v>
      </c>
      <c r="H746" t="s">
        <v>995</v>
      </c>
      <c r="I746" t="s">
        <v>1112</v>
      </c>
      <c r="J746" t="s">
        <v>1101</v>
      </c>
      <c r="K746">
        <v>7</v>
      </c>
      <c r="L746" t="s">
        <v>1102</v>
      </c>
      <c r="M746" s="7">
        <f ca="1">(TODAY()-All_Staffs[[#This Row],[Date Joined]])/365</f>
        <v>2.4876712328767123</v>
      </c>
      <c r="N746" s="10">
        <f ca="1">IF(All_Staffs[Tenure]&gt;=3, 3%,2%)</f>
        <v>0.02</v>
      </c>
      <c r="O746" s="5">
        <f ca="1">All_Staffs[[#This Row],[Salary]]*All_Staffs[[#This Row],[Annual Bonus]]</f>
        <v>3971.2200000000003</v>
      </c>
    </row>
    <row r="747" spans="1:15" x14ac:dyDescent="0.25">
      <c r="A747" t="s">
        <v>175</v>
      </c>
      <c r="B747" t="s">
        <v>8</v>
      </c>
      <c r="C747" t="s">
        <v>979</v>
      </c>
      <c r="D747">
        <v>32</v>
      </c>
      <c r="E747" s="6">
        <v>44293</v>
      </c>
      <c r="F747" s="5">
        <v>143541</v>
      </c>
      <c r="G747" t="s">
        <v>963</v>
      </c>
      <c r="H747" t="s">
        <v>995</v>
      </c>
      <c r="I747" t="s">
        <v>1111</v>
      </c>
      <c r="J747" t="s">
        <v>1097</v>
      </c>
      <c r="K747">
        <v>4</v>
      </c>
      <c r="L747" t="s">
        <v>1098</v>
      </c>
      <c r="M747" s="7">
        <f ca="1">(TODAY()-All_Staffs[[#This Row],[Date Joined]])/365</f>
        <v>3.7260273972602738</v>
      </c>
      <c r="N747" s="10">
        <f ca="1">IF(All_Staffs[Tenure]&gt;=3, 3%,2%)</f>
        <v>0.03</v>
      </c>
      <c r="O747" s="5">
        <f ca="1">All_Staffs[[#This Row],[Salary]]*All_Staffs[[#This Row],[Annual Bonus]]</f>
        <v>4306.2299999999996</v>
      </c>
    </row>
    <row r="748" spans="1:15" x14ac:dyDescent="0.25">
      <c r="A748" t="s">
        <v>175</v>
      </c>
      <c r="B748" t="s">
        <v>8</v>
      </c>
      <c r="C748" t="s">
        <v>979</v>
      </c>
      <c r="D748">
        <v>32</v>
      </c>
      <c r="E748" s="6">
        <v>44293</v>
      </c>
      <c r="F748" s="5">
        <v>166052</v>
      </c>
      <c r="G748" t="s">
        <v>963</v>
      </c>
      <c r="H748" t="s">
        <v>995</v>
      </c>
      <c r="I748" t="s">
        <v>1111</v>
      </c>
      <c r="J748" t="s">
        <v>1097</v>
      </c>
      <c r="K748">
        <v>4</v>
      </c>
      <c r="L748" t="s">
        <v>1098</v>
      </c>
      <c r="M748" s="7">
        <f ca="1">(TODAY()-All_Staffs[[#This Row],[Date Joined]])/365</f>
        <v>3.7260273972602738</v>
      </c>
      <c r="N748" s="10">
        <f ca="1">IF(All_Staffs[Tenure]&gt;=3, 3%,2%)</f>
        <v>0.03</v>
      </c>
      <c r="O748" s="5">
        <f ca="1">All_Staffs[[#This Row],[Salary]]*All_Staffs[[#This Row],[Annual Bonus]]</f>
        <v>4981.5599999999995</v>
      </c>
    </row>
    <row r="749" spans="1:15" x14ac:dyDescent="0.25">
      <c r="A749" t="s">
        <v>216</v>
      </c>
      <c r="B749" t="s">
        <v>8</v>
      </c>
      <c r="C749" t="s">
        <v>21</v>
      </c>
      <c r="D749">
        <v>35</v>
      </c>
      <c r="E749" s="6">
        <v>44606</v>
      </c>
      <c r="F749" s="5">
        <v>324687</v>
      </c>
      <c r="G749" t="s">
        <v>10</v>
      </c>
      <c r="H749" t="s">
        <v>981</v>
      </c>
      <c r="I749" t="s">
        <v>1112</v>
      </c>
      <c r="J749" t="s">
        <v>1093</v>
      </c>
      <c r="K749">
        <v>2</v>
      </c>
      <c r="L749" t="s">
        <v>1095</v>
      </c>
      <c r="M749" s="7">
        <f ca="1">(TODAY()-All_Staffs[[#This Row],[Date Joined]])/365</f>
        <v>2.8684931506849316</v>
      </c>
      <c r="N749" s="10">
        <f ca="1">IF(All_Staffs[Tenure]&gt;=3, 3%,2%)</f>
        <v>0.02</v>
      </c>
      <c r="O749" s="5">
        <f ca="1">All_Staffs[[#This Row],[Salary]]*All_Staffs[[#This Row],[Annual Bonus]]</f>
        <v>6493.74</v>
      </c>
    </row>
    <row r="750" spans="1:15" x14ac:dyDescent="0.25">
      <c r="A750" t="s">
        <v>878</v>
      </c>
      <c r="B750" t="s">
        <v>8</v>
      </c>
      <c r="C750" t="s">
        <v>21</v>
      </c>
      <c r="D750">
        <v>39</v>
      </c>
      <c r="E750" s="6">
        <v>44045</v>
      </c>
      <c r="F750" s="5">
        <v>341122</v>
      </c>
      <c r="G750" t="s">
        <v>10</v>
      </c>
      <c r="H750" t="s">
        <v>981</v>
      </c>
      <c r="I750" t="s">
        <v>1110</v>
      </c>
      <c r="J750" t="s">
        <v>1101</v>
      </c>
      <c r="K750">
        <v>8</v>
      </c>
      <c r="L750" t="s">
        <v>1103</v>
      </c>
      <c r="M750" s="7">
        <f ca="1">(TODAY()-All_Staffs[[#This Row],[Date Joined]])/365</f>
        <v>4.4054794520547942</v>
      </c>
      <c r="N750" s="10">
        <f ca="1">IF(All_Staffs[Tenure]&gt;=3, 3%,2%)</f>
        <v>0.03</v>
      </c>
      <c r="O750" s="5">
        <f ca="1">All_Staffs[[#This Row],[Salary]]*All_Staffs[[#This Row],[Annual Bonus]]</f>
        <v>10233.66</v>
      </c>
    </row>
    <row r="751" spans="1:15" x14ac:dyDescent="0.25">
      <c r="A751" t="s">
        <v>214</v>
      </c>
      <c r="B751" t="s">
        <v>8</v>
      </c>
      <c r="C751" t="s">
        <v>21</v>
      </c>
      <c r="D751">
        <v>29</v>
      </c>
      <c r="E751" s="6">
        <v>44273</v>
      </c>
      <c r="F751" s="5">
        <v>481362</v>
      </c>
      <c r="G751" t="s">
        <v>10</v>
      </c>
      <c r="H751" t="s">
        <v>981</v>
      </c>
      <c r="I751" t="s">
        <v>1111</v>
      </c>
      <c r="J751" t="s">
        <v>1093</v>
      </c>
      <c r="K751">
        <v>3</v>
      </c>
      <c r="L751" t="s">
        <v>1096</v>
      </c>
      <c r="M751" s="7">
        <f ca="1">(TODAY()-All_Staffs[[#This Row],[Date Joined]])/365</f>
        <v>3.7808219178082192</v>
      </c>
      <c r="N751" s="10">
        <f ca="1">IF(All_Staffs[Tenure]&gt;=3, 3%,2%)</f>
        <v>0.03</v>
      </c>
      <c r="O751" s="5">
        <f ca="1">All_Staffs[[#This Row],[Salary]]*All_Staffs[[#This Row],[Annual Bonus]]</f>
        <v>14440.859999999999</v>
      </c>
    </row>
    <row r="752" spans="1:15" x14ac:dyDescent="0.25">
      <c r="A752" t="s">
        <v>630</v>
      </c>
      <c r="B752" t="s">
        <v>8</v>
      </c>
      <c r="C752" t="s">
        <v>21</v>
      </c>
      <c r="D752">
        <v>34</v>
      </c>
      <c r="E752" s="6">
        <v>45008</v>
      </c>
      <c r="F752" s="5">
        <v>366726</v>
      </c>
      <c r="G752" t="s">
        <v>10</v>
      </c>
      <c r="H752" t="s">
        <v>981</v>
      </c>
      <c r="I752" t="s">
        <v>1113</v>
      </c>
      <c r="J752" t="s">
        <v>1093</v>
      </c>
      <c r="K752">
        <v>3</v>
      </c>
      <c r="L752" t="s">
        <v>1096</v>
      </c>
      <c r="M752" s="7">
        <f ca="1">(TODAY()-All_Staffs[[#This Row],[Date Joined]])/365</f>
        <v>1.7671232876712328</v>
      </c>
      <c r="N752" s="10">
        <f ca="1">IF(All_Staffs[Tenure]&gt;=3, 3%,2%)</f>
        <v>0.02</v>
      </c>
      <c r="O752" s="5">
        <f ca="1">All_Staffs[[#This Row],[Salary]]*All_Staffs[[#This Row],[Annual Bonus]]</f>
        <v>7334.52</v>
      </c>
    </row>
    <row r="753" spans="1:15" x14ac:dyDescent="0.25">
      <c r="A753" t="s">
        <v>839</v>
      </c>
      <c r="B753" t="s">
        <v>8</v>
      </c>
      <c r="C753" t="s">
        <v>21</v>
      </c>
      <c r="D753">
        <v>38</v>
      </c>
      <c r="E753" s="6">
        <v>44357</v>
      </c>
      <c r="F753" s="5">
        <v>362394</v>
      </c>
      <c r="G753" t="s">
        <v>10</v>
      </c>
      <c r="H753" t="s">
        <v>981</v>
      </c>
      <c r="I753" t="s">
        <v>1111</v>
      </c>
      <c r="J753" t="s">
        <v>1097</v>
      </c>
      <c r="K753">
        <v>6</v>
      </c>
      <c r="L753" t="s">
        <v>1100</v>
      </c>
      <c r="M753" s="7">
        <f ca="1">(TODAY()-All_Staffs[[#This Row],[Date Joined]])/365</f>
        <v>3.5506849315068494</v>
      </c>
      <c r="N753" s="10">
        <f ca="1">IF(All_Staffs[Tenure]&gt;=3, 3%,2%)</f>
        <v>0.03</v>
      </c>
      <c r="O753" s="5">
        <f ca="1">All_Staffs[[#This Row],[Salary]]*All_Staffs[[#This Row],[Annual Bonus]]</f>
        <v>10871.82</v>
      </c>
    </row>
    <row r="754" spans="1:15" x14ac:dyDescent="0.25">
      <c r="A754" t="s">
        <v>636</v>
      </c>
      <c r="B754" t="s">
        <v>8</v>
      </c>
      <c r="C754" t="s">
        <v>21</v>
      </c>
      <c r="D754">
        <v>36</v>
      </c>
      <c r="E754" s="6">
        <v>44199</v>
      </c>
      <c r="F754" s="5">
        <v>428388</v>
      </c>
      <c r="G754" t="s">
        <v>10</v>
      </c>
      <c r="H754" t="s">
        <v>981</v>
      </c>
      <c r="I754" t="s">
        <v>1111</v>
      </c>
      <c r="J754" t="s">
        <v>1093</v>
      </c>
      <c r="K754">
        <v>1</v>
      </c>
      <c r="L754" t="s">
        <v>1094</v>
      </c>
      <c r="M754" s="7">
        <f ca="1">(TODAY()-All_Staffs[[#This Row],[Date Joined]])/365</f>
        <v>3.9835616438356163</v>
      </c>
      <c r="N754" s="10">
        <f ca="1">IF(All_Staffs[Tenure]&gt;=3, 3%,2%)</f>
        <v>0.03</v>
      </c>
      <c r="O754" s="5">
        <f ca="1">All_Staffs[[#This Row],[Salary]]*All_Staffs[[#This Row],[Annual Bonus]]</f>
        <v>12851.64</v>
      </c>
    </row>
    <row r="755" spans="1:15" x14ac:dyDescent="0.25">
      <c r="A755" t="s">
        <v>641</v>
      </c>
      <c r="B755" t="s">
        <v>8</v>
      </c>
      <c r="C755" t="s">
        <v>21</v>
      </c>
      <c r="D755">
        <v>26</v>
      </c>
      <c r="E755" s="6">
        <v>43863</v>
      </c>
      <c r="F755" s="5">
        <v>462869</v>
      </c>
      <c r="G755" t="s">
        <v>10</v>
      </c>
      <c r="H755" t="s">
        <v>981</v>
      </c>
      <c r="I755" t="s">
        <v>1110</v>
      </c>
      <c r="J755" t="s">
        <v>1093</v>
      </c>
      <c r="K755">
        <v>2</v>
      </c>
      <c r="L755" t="s">
        <v>1095</v>
      </c>
      <c r="M755" s="7">
        <f ca="1">(TODAY()-All_Staffs[[#This Row],[Date Joined]])/365</f>
        <v>4.904109589041096</v>
      </c>
      <c r="N755" s="10">
        <f ca="1">IF(All_Staffs[Tenure]&gt;=3, 3%,2%)</f>
        <v>0.03</v>
      </c>
      <c r="O755" s="5">
        <f ca="1">All_Staffs[[#This Row],[Salary]]*All_Staffs[[#This Row],[Annual Bonus]]</f>
        <v>13886.07</v>
      </c>
    </row>
    <row r="756" spans="1:15" x14ac:dyDescent="0.25">
      <c r="A756" t="s">
        <v>514</v>
      </c>
      <c r="B756" t="s">
        <v>8</v>
      </c>
      <c r="C756" t="s">
        <v>21</v>
      </c>
      <c r="D756">
        <v>28</v>
      </c>
      <c r="E756" s="6">
        <v>43585</v>
      </c>
      <c r="F756" s="5">
        <v>316865</v>
      </c>
      <c r="G756" t="s">
        <v>10</v>
      </c>
      <c r="H756" t="s">
        <v>981</v>
      </c>
      <c r="I756" t="s">
        <v>1109</v>
      </c>
      <c r="J756" t="s">
        <v>1097</v>
      </c>
      <c r="K756">
        <v>4</v>
      </c>
      <c r="L756" t="s">
        <v>1098</v>
      </c>
      <c r="M756" s="7">
        <f ca="1">(TODAY()-All_Staffs[[#This Row],[Date Joined]])/365</f>
        <v>5.6657534246575345</v>
      </c>
      <c r="N756" s="10">
        <f ca="1">IF(All_Staffs[Tenure]&gt;=3, 3%,2%)</f>
        <v>0.03</v>
      </c>
      <c r="O756" s="5">
        <f ca="1">All_Staffs[[#This Row],[Salary]]*All_Staffs[[#This Row],[Annual Bonus]]</f>
        <v>9505.9499999999989</v>
      </c>
    </row>
    <row r="757" spans="1:15" x14ac:dyDescent="0.25">
      <c r="A757" t="s">
        <v>422</v>
      </c>
      <c r="B757" t="s">
        <v>8</v>
      </c>
      <c r="C757" t="s">
        <v>21</v>
      </c>
      <c r="D757">
        <v>38</v>
      </c>
      <c r="E757" s="6">
        <v>44555</v>
      </c>
      <c r="F757" s="5">
        <v>474071</v>
      </c>
      <c r="G757" t="s">
        <v>10</v>
      </c>
      <c r="H757" t="s">
        <v>981</v>
      </c>
      <c r="I757" t="s">
        <v>1111</v>
      </c>
      <c r="J757" t="s">
        <v>1105</v>
      </c>
      <c r="K757">
        <v>12</v>
      </c>
      <c r="L757" t="s">
        <v>1108</v>
      </c>
      <c r="M757" s="7">
        <f ca="1">(TODAY()-All_Staffs[[#This Row],[Date Joined]])/365</f>
        <v>3.0082191780821916</v>
      </c>
      <c r="N757" s="10">
        <f ca="1">IF(All_Staffs[Tenure]&gt;=3, 3%,2%)</f>
        <v>0.03</v>
      </c>
      <c r="O757" s="5">
        <f ca="1">All_Staffs[[#This Row],[Salary]]*All_Staffs[[#This Row],[Annual Bonus]]</f>
        <v>14222.13</v>
      </c>
    </row>
    <row r="758" spans="1:15" x14ac:dyDescent="0.25">
      <c r="A758" t="s">
        <v>639</v>
      </c>
      <c r="B758" t="s">
        <v>8</v>
      </c>
      <c r="C758" t="s">
        <v>21</v>
      </c>
      <c r="D758">
        <v>45</v>
      </c>
      <c r="E758" s="6">
        <v>43540</v>
      </c>
      <c r="F758" s="5">
        <v>314120</v>
      </c>
      <c r="G758" t="s">
        <v>10</v>
      </c>
      <c r="H758" t="s">
        <v>981</v>
      </c>
      <c r="I758" t="s">
        <v>1109</v>
      </c>
      <c r="J758" t="s">
        <v>1093</v>
      </c>
      <c r="K758">
        <v>3</v>
      </c>
      <c r="L758" t="s">
        <v>1096</v>
      </c>
      <c r="M758" s="7">
        <f ca="1">(TODAY()-All_Staffs[[#This Row],[Date Joined]])/365</f>
        <v>5.7890410958904113</v>
      </c>
      <c r="N758" s="10">
        <f ca="1">IF(All_Staffs[Tenure]&gt;=3, 3%,2%)</f>
        <v>0.03</v>
      </c>
      <c r="O758" s="5">
        <f ca="1">All_Staffs[[#This Row],[Salary]]*All_Staffs[[#This Row],[Annual Bonus]]</f>
        <v>9423.6</v>
      </c>
    </row>
    <row r="759" spans="1:15" x14ac:dyDescent="0.25">
      <c r="A759" t="s">
        <v>516</v>
      </c>
      <c r="B759" t="s">
        <v>8</v>
      </c>
      <c r="C759" t="s">
        <v>21</v>
      </c>
      <c r="D759">
        <v>30</v>
      </c>
      <c r="E759" s="6">
        <v>44371</v>
      </c>
      <c r="F759" s="5">
        <v>349722</v>
      </c>
      <c r="G759" t="s">
        <v>10</v>
      </c>
      <c r="H759" t="s">
        <v>981</v>
      </c>
      <c r="I759" t="s">
        <v>1111</v>
      </c>
      <c r="J759" t="s">
        <v>1097</v>
      </c>
      <c r="K759">
        <v>6</v>
      </c>
      <c r="L759" t="s">
        <v>1100</v>
      </c>
      <c r="M759" s="7">
        <f ca="1">(TODAY()-All_Staffs[[#This Row],[Date Joined]])/365</f>
        <v>3.5123287671232877</v>
      </c>
      <c r="N759" s="10">
        <f ca="1">IF(All_Staffs[Tenure]&gt;=3, 3%,2%)</f>
        <v>0.03</v>
      </c>
      <c r="O759" s="5">
        <f ca="1">All_Staffs[[#This Row],[Salary]]*All_Staffs[[#This Row],[Annual Bonus]]</f>
        <v>10491.66</v>
      </c>
    </row>
    <row r="760" spans="1:15" x14ac:dyDescent="0.25">
      <c r="A760" t="s">
        <v>560</v>
      </c>
      <c r="B760" t="s">
        <v>8</v>
      </c>
      <c r="C760" t="s">
        <v>21</v>
      </c>
      <c r="D760">
        <v>29</v>
      </c>
      <c r="E760" s="6">
        <v>43501</v>
      </c>
      <c r="F760" s="5">
        <v>394384</v>
      </c>
      <c r="G760" t="s">
        <v>10</v>
      </c>
      <c r="H760" t="s">
        <v>981</v>
      </c>
      <c r="I760" t="s">
        <v>1109</v>
      </c>
      <c r="J760" t="s">
        <v>1093</v>
      </c>
      <c r="K760">
        <v>2</v>
      </c>
      <c r="L760" t="s">
        <v>1095</v>
      </c>
      <c r="M760" s="7">
        <f ca="1">(TODAY()-All_Staffs[[#This Row],[Date Joined]])/365</f>
        <v>5.8958904109589039</v>
      </c>
      <c r="N760" s="10">
        <f ca="1">IF(All_Staffs[Tenure]&gt;=3, 3%,2%)</f>
        <v>0.03</v>
      </c>
      <c r="O760" s="5">
        <f ca="1">All_Staffs[[#This Row],[Salary]]*All_Staffs[[#This Row],[Annual Bonus]]</f>
        <v>11831.52</v>
      </c>
    </row>
    <row r="761" spans="1:15" x14ac:dyDescent="0.25">
      <c r="A761" t="s">
        <v>659</v>
      </c>
      <c r="B761" t="s">
        <v>8</v>
      </c>
      <c r="C761" t="s">
        <v>56</v>
      </c>
      <c r="D761">
        <v>38</v>
      </c>
      <c r="E761" s="6">
        <v>43728</v>
      </c>
      <c r="F761" s="5">
        <v>423798</v>
      </c>
      <c r="G761" t="s">
        <v>10</v>
      </c>
      <c r="H761" t="s">
        <v>981</v>
      </c>
      <c r="I761" t="s">
        <v>1109</v>
      </c>
      <c r="J761" t="s">
        <v>1101</v>
      </c>
      <c r="K761">
        <v>9</v>
      </c>
      <c r="L761" t="s">
        <v>1104</v>
      </c>
      <c r="M761" s="7">
        <f ca="1">(TODAY()-All_Staffs[[#This Row],[Date Joined]])/365</f>
        <v>5.2739726027397262</v>
      </c>
      <c r="N761" s="10">
        <f ca="1">IF(All_Staffs[Tenure]&gt;=3, 3%,2%)</f>
        <v>0.03</v>
      </c>
      <c r="O761" s="5">
        <f ca="1">All_Staffs[[#This Row],[Salary]]*All_Staffs[[#This Row],[Annual Bonus]]</f>
        <v>12713.939999999999</v>
      </c>
    </row>
    <row r="762" spans="1:15" x14ac:dyDescent="0.25">
      <c r="A762" t="s">
        <v>421</v>
      </c>
      <c r="B762" t="s">
        <v>8</v>
      </c>
      <c r="C762" t="s">
        <v>56</v>
      </c>
      <c r="D762">
        <v>33</v>
      </c>
      <c r="E762" s="6">
        <v>45587</v>
      </c>
      <c r="F762" s="5">
        <v>365545</v>
      </c>
      <c r="G762" t="s">
        <v>10</v>
      </c>
      <c r="H762" t="s">
        <v>981</v>
      </c>
      <c r="I762" t="s">
        <v>1114</v>
      </c>
      <c r="J762" t="s">
        <v>1105</v>
      </c>
      <c r="K762">
        <v>10</v>
      </c>
      <c r="L762" t="s">
        <v>1106</v>
      </c>
      <c r="M762" s="7">
        <f ca="1">(TODAY()-All_Staffs[[#This Row],[Date Joined]])/365</f>
        <v>0.18082191780821918</v>
      </c>
      <c r="N762" s="10">
        <f ca="1">IF(All_Staffs[Tenure]&gt;=3, 3%,2%)</f>
        <v>0.02</v>
      </c>
      <c r="O762" s="5">
        <f ca="1">All_Staffs[[#This Row],[Salary]]*All_Staffs[[#This Row],[Annual Bonus]]</f>
        <v>7310.9000000000005</v>
      </c>
    </row>
    <row r="763" spans="1:15" x14ac:dyDescent="0.25">
      <c r="A763" t="s">
        <v>842</v>
      </c>
      <c r="B763" t="s">
        <v>8</v>
      </c>
      <c r="C763" t="s">
        <v>56</v>
      </c>
      <c r="D763">
        <v>38</v>
      </c>
      <c r="E763" s="6">
        <v>43113</v>
      </c>
      <c r="F763" s="5">
        <v>353421</v>
      </c>
      <c r="G763" t="s">
        <v>10</v>
      </c>
      <c r="H763" t="s">
        <v>981</v>
      </c>
      <c r="I763" t="s">
        <v>1092</v>
      </c>
      <c r="J763" t="s">
        <v>1093</v>
      </c>
      <c r="K763">
        <v>1</v>
      </c>
      <c r="L763" t="s">
        <v>1094</v>
      </c>
      <c r="M763" s="7">
        <f ca="1">(TODAY()-All_Staffs[[#This Row],[Date Joined]])/365</f>
        <v>6.9589041095890414</v>
      </c>
      <c r="N763" s="10">
        <f ca="1">IF(All_Staffs[Tenure]&gt;=3, 3%,2%)</f>
        <v>0.03</v>
      </c>
      <c r="O763" s="5">
        <f ca="1">All_Staffs[[#This Row],[Salary]]*All_Staffs[[#This Row],[Annual Bonus]]</f>
        <v>10602.63</v>
      </c>
    </row>
    <row r="764" spans="1:15" x14ac:dyDescent="0.25">
      <c r="A764" t="s">
        <v>879</v>
      </c>
      <c r="B764" t="s">
        <v>8</v>
      </c>
      <c r="C764" t="s">
        <v>56</v>
      </c>
      <c r="D764">
        <v>29</v>
      </c>
      <c r="E764" s="6">
        <v>44101</v>
      </c>
      <c r="F764" s="5">
        <v>349502</v>
      </c>
      <c r="G764" t="s">
        <v>10</v>
      </c>
      <c r="H764" t="s">
        <v>981</v>
      </c>
      <c r="I764" t="s">
        <v>1110</v>
      </c>
      <c r="J764" t="s">
        <v>1101</v>
      </c>
      <c r="K764">
        <v>9</v>
      </c>
      <c r="L764" t="s">
        <v>1104</v>
      </c>
      <c r="M764" s="7">
        <f ca="1">(TODAY()-All_Staffs[[#This Row],[Date Joined]])/365</f>
        <v>4.2520547945205482</v>
      </c>
      <c r="N764" s="10">
        <f ca="1">IF(All_Staffs[Tenure]&gt;=3, 3%,2%)</f>
        <v>0.03</v>
      </c>
      <c r="O764" s="5">
        <f ca="1">All_Staffs[[#This Row],[Salary]]*All_Staffs[[#This Row],[Annual Bonus]]</f>
        <v>10485.06</v>
      </c>
    </row>
    <row r="765" spans="1:15" x14ac:dyDescent="0.25">
      <c r="A765" t="s">
        <v>7</v>
      </c>
      <c r="B765" t="s">
        <v>8</v>
      </c>
      <c r="C765" t="s">
        <v>9</v>
      </c>
      <c r="D765">
        <v>42</v>
      </c>
      <c r="E765" s="6">
        <v>44720</v>
      </c>
      <c r="F765" s="5">
        <v>492659</v>
      </c>
      <c r="G765" t="s">
        <v>10</v>
      </c>
      <c r="H765" t="s">
        <v>981</v>
      </c>
      <c r="I765" t="s">
        <v>1112</v>
      </c>
      <c r="J765" t="s">
        <v>1097</v>
      </c>
      <c r="K765">
        <v>6</v>
      </c>
      <c r="L765" t="s">
        <v>1100</v>
      </c>
      <c r="M765" s="7">
        <f ca="1">(TODAY()-All_Staffs[[#This Row],[Date Joined]])/365</f>
        <v>2.5561643835616437</v>
      </c>
      <c r="N765" s="10">
        <f ca="1">IF(All_Staffs[Tenure]&gt;=3, 3%,2%)</f>
        <v>0.02</v>
      </c>
      <c r="O765" s="5">
        <f ca="1">All_Staffs[[#This Row],[Salary]]*All_Staffs[[#This Row],[Annual Bonus]]</f>
        <v>9853.18</v>
      </c>
    </row>
    <row r="766" spans="1:15" x14ac:dyDescent="0.25">
      <c r="A766" t="s">
        <v>439</v>
      </c>
      <c r="B766" t="s">
        <v>8</v>
      </c>
      <c r="C766" t="s">
        <v>9</v>
      </c>
      <c r="D766">
        <v>35</v>
      </c>
      <c r="E766" s="6">
        <v>44728</v>
      </c>
      <c r="F766" s="5">
        <v>425587</v>
      </c>
      <c r="G766" t="s">
        <v>10</v>
      </c>
      <c r="H766" t="s">
        <v>981</v>
      </c>
      <c r="I766" t="s">
        <v>1112</v>
      </c>
      <c r="J766" t="s">
        <v>1097</v>
      </c>
      <c r="K766">
        <v>6</v>
      </c>
      <c r="L766" t="s">
        <v>1100</v>
      </c>
      <c r="M766" s="7">
        <f ca="1">(TODAY()-All_Staffs[[#This Row],[Date Joined]])/365</f>
        <v>2.5342465753424657</v>
      </c>
      <c r="N766" s="10">
        <f ca="1">IF(All_Staffs[Tenure]&gt;=3, 3%,2%)</f>
        <v>0.02</v>
      </c>
      <c r="O766" s="5">
        <f ca="1">All_Staffs[[#This Row],[Salary]]*All_Staffs[[#This Row],[Annual Bonus]]</f>
        <v>8511.74</v>
      </c>
    </row>
    <row r="767" spans="1:15" x14ac:dyDescent="0.25">
      <c r="A767" t="s">
        <v>527</v>
      </c>
      <c r="B767" t="s">
        <v>8</v>
      </c>
      <c r="C767" t="s">
        <v>9</v>
      </c>
      <c r="D767">
        <v>29</v>
      </c>
      <c r="E767" s="6">
        <v>44596</v>
      </c>
      <c r="F767" s="5">
        <v>328118</v>
      </c>
      <c r="G767" t="s">
        <v>10</v>
      </c>
      <c r="H767" t="s">
        <v>981</v>
      </c>
      <c r="I767" t="s">
        <v>1112</v>
      </c>
      <c r="J767" t="s">
        <v>1093</v>
      </c>
      <c r="K767">
        <v>2</v>
      </c>
      <c r="L767" t="s">
        <v>1095</v>
      </c>
      <c r="M767" s="7">
        <f ca="1">(TODAY()-All_Staffs[[#This Row],[Date Joined]])/365</f>
        <v>2.8958904109589043</v>
      </c>
      <c r="N767" s="10">
        <f ca="1">IF(All_Staffs[Tenure]&gt;=3, 3%,2%)</f>
        <v>0.02</v>
      </c>
      <c r="O767" s="5">
        <f ca="1">All_Staffs[[#This Row],[Salary]]*All_Staffs[[#This Row],[Annual Bonus]]</f>
        <v>6562.3600000000006</v>
      </c>
    </row>
    <row r="768" spans="1:15" x14ac:dyDescent="0.25">
      <c r="A768" t="s">
        <v>528</v>
      </c>
      <c r="B768" t="s">
        <v>8</v>
      </c>
      <c r="C768" t="s">
        <v>9</v>
      </c>
      <c r="D768">
        <v>31</v>
      </c>
      <c r="E768" s="6">
        <v>45018</v>
      </c>
      <c r="F768" s="5">
        <v>456257</v>
      </c>
      <c r="G768" t="s">
        <v>10</v>
      </c>
      <c r="H768" t="s">
        <v>981</v>
      </c>
      <c r="I768" t="s">
        <v>1113</v>
      </c>
      <c r="J768" t="s">
        <v>1097</v>
      </c>
      <c r="K768">
        <v>4</v>
      </c>
      <c r="L768" t="s">
        <v>1098</v>
      </c>
      <c r="M768" s="7">
        <f ca="1">(TODAY()-All_Staffs[[#This Row],[Date Joined]])/365</f>
        <v>1.7397260273972603</v>
      </c>
      <c r="N768" s="10">
        <f ca="1">IF(All_Staffs[Tenure]&gt;=3, 3%,2%)</f>
        <v>0.02</v>
      </c>
      <c r="O768" s="5">
        <f ca="1">All_Staffs[[#This Row],[Salary]]*All_Staffs[[#This Row],[Annual Bonus]]</f>
        <v>9125.14</v>
      </c>
    </row>
    <row r="769" spans="1:15" x14ac:dyDescent="0.25">
      <c r="A769" t="s">
        <v>512</v>
      </c>
      <c r="B769" t="s">
        <v>8</v>
      </c>
      <c r="C769" t="s">
        <v>9</v>
      </c>
      <c r="D769">
        <v>25</v>
      </c>
      <c r="E769" s="6">
        <v>43853</v>
      </c>
      <c r="F769" s="5">
        <v>457438</v>
      </c>
      <c r="G769" t="s">
        <v>10</v>
      </c>
      <c r="H769" t="s">
        <v>981</v>
      </c>
      <c r="I769" t="s">
        <v>1110</v>
      </c>
      <c r="J769" t="s">
        <v>1093</v>
      </c>
      <c r="K769">
        <v>1</v>
      </c>
      <c r="L769" t="s">
        <v>1094</v>
      </c>
      <c r="M769" s="7">
        <f ca="1">(TODAY()-All_Staffs[[#This Row],[Date Joined]])/365</f>
        <v>4.9315068493150687</v>
      </c>
      <c r="N769" s="10">
        <f ca="1">IF(All_Staffs[Tenure]&gt;=3, 3%,2%)</f>
        <v>0.03</v>
      </c>
      <c r="O769" s="5">
        <f ca="1">All_Staffs[[#This Row],[Salary]]*All_Staffs[[#This Row],[Annual Bonus]]</f>
        <v>13723.14</v>
      </c>
    </row>
    <row r="770" spans="1:15" x14ac:dyDescent="0.25">
      <c r="A770" t="s">
        <v>559</v>
      </c>
      <c r="B770" t="s">
        <v>8</v>
      </c>
      <c r="C770" t="s">
        <v>9</v>
      </c>
      <c r="D770">
        <v>36</v>
      </c>
      <c r="E770" s="6">
        <v>45409</v>
      </c>
      <c r="F770" s="5">
        <v>416156</v>
      </c>
      <c r="G770" t="s">
        <v>10</v>
      </c>
      <c r="H770" t="s">
        <v>981</v>
      </c>
      <c r="I770" t="s">
        <v>1114</v>
      </c>
      <c r="J770" t="s">
        <v>1097</v>
      </c>
      <c r="K770">
        <v>4</v>
      </c>
      <c r="L770" t="s">
        <v>1098</v>
      </c>
      <c r="M770" s="7">
        <f ca="1">(TODAY()-All_Staffs[[#This Row],[Date Joined]])/365</f>
        <v>0.66849315068493154</v>
      </c>
      <c r="N770" s="10">
        <f ca="1">IF(All_Staffs[Tenure]&gt;=3, 3%,2%)</f>
        <v>0.02</v>
      </c>
      <c r="O770" s="5">
        <f ca="1">All_Staffs[[#This Row],[Salary]]*All_Staffs[[#This Row],[Annual Bonus]]</f>
        <v>8323.1200000000008</v>
      </c>
    </row>
    <row r="771" spans="1:15" x14ac:dyDescent="0.25">
      <c r="A771" t="s">
        <v>593</v>
      </c>
      <c r="B771" t="s">
        <v>8</v>
      </c>
      <c r="C771" t="s">
        <v>9</v>
      </c>
      <c r="D771">
        <v>24</v>
      </c>
      <c r="E771" s="6">
        <v>44792</v>
      </c>
      <c r="F771" s="5">
        <v>324295</v>
      </c>
      <c r="G771" t="s">
        <v>10</v>
      </c>
      <c r="H771" t="s">
        <v>981</v>
      </c>
      <c r="I771" t="s">
        <v>1112</v>
      </c>
      <c r="J771" t="s">
        <v>1101</v>
      </c>
      <c r="K771">
        <v>8</v>
      </c>
      <c r="L771" t="s">
        <v>1103</v>
      </c>
      <c r="M771" s="7">
        <f ca="1">(TODAY()-All_Staffs[[#This Row],[Date Joined]])/365</f>
        <v>2.3589041095890413</v>
      </c>
      <c r="N771" s="10">
        <f ca="1">IF(All_Staffs[Tenure]&gt;=3, 3%,2%)</f>
        <v>0.02</v>
      </c>
      <c r="O771" s="5">
        <f ca="1">All_Staffs[[#This Row],[Salary]]*All_Staffs[[#This Row],[Annual Bonus]]</f>
        <v>6485.9000000000005</v>
      </c>
    </row>
    <row r="772" spans="1:15" x14ac:dyDescent="0.25">
      <c r="A772" t="s">
        <v>657</v>
      </c>
      <c r="B772" t="s">
        <v>8</v>
      </c>
      <c r="C772" t="s">
        <v>19</v>
      </c>
      <c r="D772">
        <v>45</v>
      </c>
      <c r="E772" s="6">
        <v>45038</v>
      </c>
      <c r="F772" s="5">
        <v>356427</v>
      </c>
      <c r="G772" t="s">
        <v>10</v>
      </c>
      <c r="H772" t="s">
        <v>981</v>
      </c>
      <c r="I772" t="s">
        <v>1113</v>
      </c>
      <c r="J772" t="s">
        <v>1097</v>
      </c>
      <c r="K772">
        <v>4</v>
      </c>
      <c r="L772" t="s">
        <v>1098</v>
      </c>
      <c r="M772" s="7">
        <f ca="1">(TODAY()-All_Staffs[[#This Row],[Date Joined]])/365</f>
        <v>1.6849315068493151</v>
      </c>
      <c r="N772" s="10">
        <f ca="1">IF(All_Staffs[Tenure]&gt;=3, 3%,2%)</f>
        <v>0.02</v>
      </c>
      <c r="O772" s="5">
        <f ca="1">All_Staffs[[#This Row],[Salary]]*All_Staffs[[#This Row],[Annual Bonus]]</f>
        <v>7128.54</v>
      </c>
    </row>
    <row r="773" spans="1:15" x14ac:dyDescent="0.25">
      <c r="A773" t="s">
        <v>876</v>
      </c>
      <c r="B773" t="s">
        <v>8</v>
      </c>
      <c r="C773" t="s">
        <v>19</v>
      </c>
      <c r="D773">
        <v>26</v>
      </c>
      <c r="E773" s="6">
        <v>43814</v>
      </c>
      <c r="F773" s="5">
        <v>461844</v>
      </c>
      <c r="G773" t="s">
        <v>10</v>
      </c>
      <c r="H773" t="s">
        <v>981</v>
      </c>
      <c r="I773" t="s">
        <v>1109</v>
      </c>
      <c r="J773" t="s">
        <v>1105</v>
      </c>
      <c r="K773">
        <v>12</v>
      </c>
      <c r="L773" t="s">
        <v>1108</v>
      </c>
      <c r="M773" s="7">
        <f ca="1">(TODAY()-All_Staffs[[#This Row],[Date Joined]])/365</f>
        <v>5.0383561643835613</v>
      </c>
      <c r="N773" s="10">
        <f ca="1">IF(All_Staffs[Tenure]&gt;=3, 3%,2%)</f>
        <v>0.03</v>
      </c>
      <c r="O773" s="5">
        <f ca="1">All_Staffs[[#This Row],[Salary]]*All_Staffs[[#This Row],[Annual Bonus]]</f>
        <v>13855.32</v>
      </c>
    </row>
    <row r="774" spans="1:15" x14ac:dyDescent="0.25">
      <c r="A774" t="s">
        <v>531</v>
      </c>
      <c r="B774" t="s">
        <v>8</v>
      </c>
      <c r="C774" t="s">
        <v>19</v>
      </c>
      <c r="D774">
        <v>29</v>
      </c>
      <c r="E774" s="6">
        <v>44762</v>
      </c>
      <c r="F774" s="5">
        <v>408579</v>
      </c>
      <c r="G774" t="s">
        <v>10</v>
      </c>
      <c r="H774" t="s">
        <v>981</v>
      </c>
      <c r="I774" t="s">
        <v>1112</v>
      </c>
      <c r="J774" t="s">
        <v>1101</v>
      </c>
      <c r="K774">
        <v>7</v>
      </c>
      <c r="L774" t="s">
        <v>1102</v>
      </c>
      <c r="M774" s="7">
        <f ca="1">(TODAY()-All_Staffs[[#This Row],[Date Joined]])/365</f>
        <v>2.441095890410959</v>
      </c>
      <c r="N774" s="10">
        <f ca="1">IF(All_Staffs[Tenure]&gt;=3, 3%,2%)</f>
        <v>0.02</v>
      </c>
      <c r="O774" s="5">
        <f ca="1">All_Staffs[[#This Row],[Salary]]*All_Staffs[[#This Row],[Annual Bonus]]</f>
        <v>8171.58</v>
      </c>
    </row>
    <row r="775" spans="1:15" x14ac:dyDescent="0.25">
      <c r="A775" t="s">
        <v>530</v>
      </c>
      <c r="B775" t="s">
        <v>8</v>
      </c>
      <c r="C775" t="s">
        <v>19</v>
      </c>
      <c r="D775">
        <v>26</v>
      </c>
      <c r="E775" s="6">
        <v>44537</v>
      </c>
      <c r="F775" s="5">
        <v>324878</v>
      </c>
      <c r="G775" t="s">
        <v>10</v>
      </c>
      <c r="H775" t="s">
        <v>981</v>
      </c>
      <c r="I775" t="s">
        <v>1111</v>
      </c>
      <c r="J775" t="s">
        <v>1105</v>
      </c>
      <c r="K775">
        <v>12</v>
      </c>
      <c r="L775" t="s">
        <v>1108</v>
      </c>
      <c r="M775" s="7">
        <f ca="1">(TODAY()-All_Staffs[[#This Row],[Date Joined]])/365</f>
        <v>3.0575342465753423</v>
      </c>
      <c r="N775" s="10">
        <f ca="1">IF(All_Staffs[Tenure]&gt;=3, 3%,2%)</f>
        <v>0.03</v>
      </c>
      <c r="O775" s="5">
        <f ca="1">All_Staffs[[#This Row],[Salary]]*All_Staffs[[#This Row],[Annual Bonus]]</f>
        <v>9746.34</v>
      </c>
    </row>
    <row r="776" spans="1:15" x14ac:dyDescent="0.25">
      <c r="A776" t="s">
        <v>577</v>
      </c>
      <c r="B776" t="s">
        <v>8</v>
      </c>
      <c r="C776" t="s">
        <v>19</v>
      </c>
      <c r="D776">
        <v>26</v>
      </c>
      <c r="E776" s="6">
        <v>44710</v>
      </c>
      <c r="F776" s="5">
        <v>468105</v>
      </c>
      <c r="G776" t="s">
        <v>10</v>
      </c>
      <c r="H776" t="s">
        <v>981</v>
      </c>
      <c r="I776" t="s">
        <v>1112</v>
      </c>
      <c r="J776" t="s">
        <v>1097</v>
      </c>
      <c r="K776">
        <v>5</v>
      </c>
      <c r="L776" t="s">
        <v>1099</v>
      </c>
      <c r="M776" s="7">
        <f ca="1">(TODAY()-All_Staffs[[#This Row],[Date Joined]])/365</f>
        <v>2.5835616438356164</v>
      </c>
      <c r="N776" s="10">
        <f ca="1">IF(All_Staffs[Tenure]&gt;=3, 3%,2%)</f>
        <v>0.02</v>
      </c>
      <c r="O776" s="5">
        <f ca="1">All_Staffs[[#This Row],[Salary]]*All_Staffs[[#This Row],[Annual Bonus]]</f>
        <v>9362.1</v>
      </c>
    </row>
    <row r="777" spans="1:15" x14ac:dyDescent="0.25">
      <c r="A777" t="s">
        <v>529</v>
      </c>
      <c r="B777" t="s">
        <v>8</v>
      </c>
      <c r="C777" t="s">
        <v>19</v>
      </c>
      <c r="D777">
        <v>42</v>
      </c>
      <c r="E777" s="6">
        <v>44596</v>
      </c>
      <c r="F777" s="5">
        <v>404502</v>
      </c>
      <c r="G777" t="s">
        <v>10</v>
      </c>
      <c r="H777" t="s">
        <v>981</v>
      </c>
      <c r="I777" t="s">
        <v>1112</v>
      </c>
      <c r="J777" t="s">
        <v>1093</v>
      </c>
      <c r="K777">
        <v>2</v>
      </c>
      <c r="L777" t="s">
        <v>1095</v>
      </c>
      <c r="M777" s="7">
        <f ca="1">(TODAY()-All_Staffs[[#This Row],[Date Joined]])/365</f>
        <v>2.8958904109589043</v>
      </c>
      <c r="N777" s="10">
        <f ca="1">IF(All_Staffs[Tenure]&gt;=3, 3%,2%)</f>
        <v>0.02</v>
      </c>
      <c r="O777" s="5">
        <f ca="1">All_Staffs[[#This Row],[Salary]]*All_Staffs[[#This Row],[Annual Bonus]]</f>
        <v>8090.04</v>
      </c>
    </row>
    <row r="778" spans="1:15" x14ac:dyDescent="0.25">
      <c r="A778" t="s">
        <v>415</v>
      </c>
      <c r="B778" t="s">
        <v>8</v>
      </c>
      <c r="C778" t="s">
        <v>19</v>
      </c>
      <c r="D778">
        <v>33</v>
      </c>
      <c r="E778" s="6">
        <v>44714</v>
      </c>
      <c r="F778" s="5">
        <v>319286</v>
      </c>
      <c r="G778" t="s">
        <v>10</v>
      </c>
      <c r="H778" t="s">
        <v>981</v>
      </c>
      <c r="I778" t="s">
        <v>1112</v>
      </c>
      <c r="J778" t="s">
        <v>1097</v>
      </c>
      <c r="K778">
        <v>6</v>
      </c>
      <c r="L778" t="s">
        <v>1100</v>
      </c>
      <c r="M778" s="7">
        <f ca="1">(TODAY()-All_Staffs[[#This Row],[Date Joined]])/365</f>
        <v>2.5726027397260274</v>
      </c>
      <c r="N778" s="10">
        <f ca="1">IF(All_Staffs[Tenure]&gt;=3, 3%,2%)</f>
        <v>0.02</v>
      </c>
      <c r="O778" s="5">
        <f ca="1">All_Staffs[[#This Row],[Salary]]*All_Staffs[[#This Row],[Annual Bonus]]</f>
        <v>6385.72</v>
      </c>
    </row>
    <row r="779" spans="1:15" x14ac:dyDescent="0.25">
      <c r="A779" t="s">
        <v>564</v>
      </c>
      <c r="B779" t="s">
        <v>8</v>
      </c>
      <c r="C779" t="s">
        <v>19</v>
      </c>
      <c r="D779">
        <v>43</v>
      </c>
      <c r="E779" s="6">
        <v>43894</v>
      </c>
      <c r="F779" s="5">
        <v>423735</v>
      </c>
      <c r="G779" t="s">
        <v>10</v>
      </c>
      <c r="H779" t="s">
        <v>981</v>
      </c>
      <c r="I779" t="s">
        <v>1110</v>
      </c>
      <c r="J779" t="s">
        <v>1093</v>
      </c>
      <c r="K779">
        <v>3</v>
      </c>
      <c r="L779" t="s">
        <v>1096</v>
      </c>
      <c r="M779" s="7">
        <f ca="1">(TODAY()-All_Staffs[[#This Row],[Date Joined]])/365</f>
        <v>4.8191780821917805</v>
      </c>
      <c r="N779" s="10">
        <f ca="1">IF(All_Staffs[Tenure]&gt;=3, 3%,2%)</f>
        <v>0.03</v>
      </c>
      <c r="O779" s="5">
        <f ca="1">All_Staffs[[#This Row],[Salary]]*All_Staffs[[#This Row],[Annual Bonus]]</f>
        <v>12712.05</v>
      </c>
    </row>
    <row r="780" spans="1:15" x14ac:dyDescent="0.25">
      <c r="A780" t="s">
        <v>33</v>
      </c>
      <c r="B780" t="s">
        <v>8</v>
      </c>
      <c r="C780" t="s">
        <v>19</v>
      </c>
      <c r="D780">
        <v>38</v>
      </c>
      <c r="E780" s="6">
        <v>44377</v>
      </c>
      <c r="F780" s="5">
        <v>308256</v>
      </c>
      <c r="G780" t="s">
        <v>10</v>
      </c>
      <c r="H780" t="s">
        <v>981</v>
      </c>
      <c r="I780" t="s">
        <v>1111</v>
      </c>
      <c r="J780" t="s">
        <v>1097</v>
      </c>
      <c r="K780">
        <v>6</v>
      </c>
      <c r="L780" t="s">
        <v>1100</v>
      </c>
      <c r="M780" s="7">
        <f ca="1">(TODAY()-All_Staffs[[#This Row],[Date Joined]])/365</f>
        <v>3.495890410958904</v>
      </c>
      <c r="N780" s="10">
        <f ca="1">IF(All_Staffs[Tenure]&gt;=3, 3%,2%)</f>
        <v>0.03</v>
      </c>
      <c r="O780" s="5">
        <f ca="1">All_Staffs[[#This Row],[Salary]]*All_Staffs[[#This Row],[Annual Bonus]]</f>
        <v>9247.68</v>
      </c>
    </row>
    <row r="781" spans="1:15" x14ac:dyDescent="0.25">
      <c r="A781" t="s">
        <v>206</v>
      </c>
      <c r="B781" t="s">
        <v>8</v>
      </c>
      <c r="C781" t="s">
        <v>19</v>
      </c>
      <c r="D781">
        <v>60</v>
      </c>
      <c r="E781" s="6">
        <v>44054</v>
      </c>
      <c r="F781" s="5">
        <v>323308</v>
      </c>
      <c r="G781" t="s">
        <v>10</v>
      </c>
      <c r="H781" t="s">
        <v>981</v>
      </c>
      <c r="I781" t="s">
        <v>1110</v>
      </c>
      <c r="J781" t="s">
        <v>1101</v>
      </c>
      <c r="K781">
        <v>8</v>
      </c>
      <c r="L781" t="s">
        <v>1103</v>
      </c>
      <c r="M781" s="7">
        <f ca="1">(TODAY()-All_Staffs[[#This Row],[Date Joined]])/365</f>
        <v>4.3808219178082188</v>
      </c>
      <c r="N781" s="10">
        <f ca="1">IF(All_Staffs[Tenure]&gt;=3, 3%,2%)</f>
        <v>0.03</v>
      </c>
      <c r="O781" s="5">
        <f ca="1">All_Staffs[[#This Row],[Salary]]*All_Staffs[[#This Row],[Annual Bonus]]</f>
        <v>9699.24</v>
      </c>
    </row>
    <row r="782" spans="1:15" x14ac:dyDescent="0.25">
      <c r="A782" t="s">
        <v>419</v>
      </c>
      <c r="B782" t="s">
        <v>8</v>
      </c>
      <c r="C782" t="s">
        <v>19</v>
      </c>
      <c r="D782">
        <v>27</v>
      </c>
      <c r="E782" s="6">
        <v>45496</v>
      </c>
      <c r="F782" s="5">
        <v>427744</v>
      </c>
      <c r="G782" t="s">
        <v>10</v>
      </c>
      <c r="H782" t="s">
        <v>981</v>
      </c>
      <c r="I782" t="s">
        <v>1114</v>
      </c>
      <c r="J782" t="s">
        <v>1101</v>
      </c>
      <c r="K782">
        <v>7</v>
      </c>
      <c r="L782" t="s">
        <v>1102</v>
      </c>
      <c r="M782" s="7">
        <f ca="1">(TODAY()-All_Staffs[[#This Row],[Date Joined]])/365</f>
        <v>0.43013698630136987</v>
      </c>
      <c r="N782" s="10">
        <f ca="1">IF(All_Staffs[Tenure]&gt;=3, 3%,2%)</f>
        <v>0.02</v>
      </c>
      <c r="O782" s="5">
        <f ca="1">All_Staffs[[#This Row],[Salary]]*All_Staffs[[#This Row],[Annual Bonus]]</f>
        <v>8554.880000000001</v>
      </c>
    </row>
    <row r="783" spans="1:15" x14ac:dyDescent="0.25">
      <c r="A783" t="s">
        <v>1047</v>
      </c>
      <c r="B783" t="s">
        <v>8</v>
      </c>
      <c r="C783" t="s">
        <v>979</v>
      </c>
      <c r="D783">
        <v>30</v>
      </c>
      <c r="E783" s="6">
        <v>44242</v>
      </c>
      <c r="F783" s="5">
        <v>453148</v>
      </c>
      <c r="G783" t="s">
        <v>10</v>
      </c>
      <c r="H783" t="s">
        <v>981</v>
      </c>
      <c r="I783" t="s">
        <v>1111</v>
      </c>
      <c r="J783" t="s">
        <v>1093</v>
      </c>
      <c r="K783">
        <v>2</v>
      </c>
      <c r="L783" t="s">
        <v>1095</v>
      </c>
      <c r="M783" s="7">
        <f ca="1">(TODAY()-All_Staffs[[#This Row],[Date Joined]])/365</f>
        <v>3.8657534246575342</v>
      </c>
      <c r="N783" s="10">
        <f ca="1">IF(All_Staffs[Tenure]&gt;=3, 3%,2%)</f>
        <v>0.03</v>
      </c>
      <c r="O783" s="5">
        <f ca="1">All_Staffs[[#This Row],[Salary]]*All_Staffs[[#This Row],[Annual Bonus]]</f>
        <v>13594.439999999999</v>
      </c>
    </row>
    <row r="784" spans="1:15" x14ac:dyDescent="0.25">
      <c r="A784" t="s">
        <v>525</v>
      </c>
      <c r="B784" t="s">
        <v>8</v>
      </c>
      <c r="C784" t="s">
        <v>979</v>
      </c>
      <c r="D784">
        <v>26</v>
      </c>
      <c r="E784" s="6">
        <v>44115</v>
      </c>
      <c r="F784" s="5">
        <v>308980</v>
      </c>
      <c r="G784" t="s">
        <v>10</v>
      </c>
      <c r="H784" t="s">
        <v>981</v>
      </c>
      <c r="I784" t="s">
        <v>1110</v>
      </c>
      <c r="J784" t="s">
        <v>1105</v>
      </c>
      <c r="K784">
        <v>10</v>
      </c>
      <c r="L784" t="s">
        <v>1106</v>
      </c>
      <c r="M784" s="7">
        <f ca="1">(TODAY()-All_Staffs[[#This Row],[Date Joined]])/365</f>
        <v>4.2136986301369861</v>
      </c>
      <c r="N784" s="10">
        <f ca="1">IF(All_Staffs[Tenure]&gt;=3, 3%,2%)</f>
        <v>0.03</v>
      </c>
      <c r="O784" s="5">
        <f ca="1">All_Staffs[[#This Row],[Salary]]*All_Staffs[[#This Row],[Annual Bonus]]</f>
        <v>9269.4</v>
      </c>
    </row>
    <row r="785" spans="1:15" x14ac:dyDescent="0.25">
      <c r="A785" t="s">
        <v>621</v>
      </c>
      <c r="B785" t="s">
        <v>8</v>
      </c>
      <c r="C785" t="s">
        <v>979</v>
      </c>
      <c r="D785">
        <v>30</v>
      </c>
      <c r="E785" s="6">
        <v>44455</v>
      </c>
      <c r="F785" s="5">
        <v>439414</v>
      </c>
      <c r="G785" t="s">
        <v>10</v>
      </c>
      <c r="H785" t="s">
        <v>981</v>
      </c>
      <c r="I785" t="s">
        <v>1111</v>
      </c>
      <c r="J785" t="s">
        <v>1101</v>
      </c>
      <c r="K785">
        <v>9</v>
      </c>
      <c r="L785" t="s">
        <v>1104</v>
      </c>
      <c r="M785" s="7">
        <f ca="1">(TODAY()-All_Staffs[[#This Row],[Date Joined]])/365</f>
        <v>3.2821917808219179</v>
      </c>
      <c r="N785" s="10">
        <f ca="1">IF(All_Staffs[Tenure]&gt;=3, 3%,2%)</f>
        <v>0.03</v>
      </c>
      <c r="O785" s="5">
        <f ca="1">All_Staffs[[#This Row],[Salary]]*All_Staffs[[#This Row],[Annual Bonus]]</f>
        <v>13182.42</v>
      </c>
    </row>
    <row r="786" spans="1:15" x14ac:dyDescent="0.25">
      <c r="A786" t="s">
        <v>880</v>
      </c>
      <c r="B786" t="s">
        <v>8</v>
      </c>
      <c r="C786" t="s">
        <v>979</v>
      </c>
      <c r="D786">
        <v>35</v>
      </c>
      <c r="E786" s="6">
        <v>43201</v>
      </c>
      <c r="F786" s="5">
        <v>420850</v>
      </c>
      <c r="G786" t="s">
        <v>10</v>
      </c>
      <c r="H786" t="s">
        <v>981</v>
      </c>
      <c r="I786" t="s">
        <v>1092</v>
      </c>
      <c r="J786" t="s">
        <v>1097</v>
      </c>
      <c r="K786">
        <v>4</v>
      </c>
      <c r="L786" t="s">
        <v>1098</v>
      </c>
      <c r="M786" s="7">
        <f ca="1">(TODAY()-All_Staffs[[#This Row],[Date Joined]])/365</f>
        <v>6.7178082191780826</v>
      </c>
      <c r="N786" s="10">
        <f ca="1">IF(All_Staffs[Tenure]&gt;=3, 3%,2%)</f>
        <v>0.03</v>
      </c>
      <c r="O786" s="5">
        <f ca="1">All_Staffs[[#This Row],[Salary]]*All_Staffs[[#This Row],[Annual Bonus]]</f>
        <v>12625.5</v>
      </c>
    </row>
    <row r="787" spans="1:15" x14ac:dyDescent="0.25">
      <c r="A787" t="s">
        <v>829</v>
      </c>
      <c r="B787" t="s">
        <v>8</v>
      </c>
      <c r="C787" t="s">
        <v>979</v>
      </c>
      <c r="D787">
        <v>36</v>
      </c>
      <c r="E787" s="6">
        <v>44282</v>
      </c>
      <c r="F787" s="5">
        <v>378033</v>
      </c>
      <c r="G787" t="s">
        <v>10</v>
      </c>
      <c r="H787" t="s">
        <v>981</v>
      </c>
      <c r="I787" t="s">
        <v>1111</v>
      </c>
      <c r="J787" t="s">
        <v>1093</v>
      </c>
      <c r="K787">
        <v>3</v>
      </c>
      <c r="L787" t="s">
        <v>1096</v>
      </c>
      <c r="M787" s="7">
        <f ca="1">(TODAY()-All_Staffs[[#This Row],[Date Joined]])/365</f>
        <v>3.7561643835616438</v>
      </c>
      <c r="N787" s="10">
        <f ca="1">IF(All_Staffs[Tenure]&gt;=3, 3%,2%)</f>
        <v>0.03</v>
      </c>
      <c r="O787" s="5">
        <f ca="1">All_Staffs[[#This Row],[Salary]]*All_Staffs[[#This Row],[Annual Bonus]]</f>
        <v>11340.99</v>
      </c>
    </row>
    <row r="788" spans="1:15" x14ac:dyDescent="0.25">
      <c r="A788" t="s">
        <v>634</v>
      </c>
      <c r="B788" t="s">
        <v>8</v>
      </c>
      <c r="C788" t="s">
        <v>979</v>
      </c>
      <c r="D788">
        <v>37</v>
      </c>
      <c r="E788" s="6">
        <v>45131</v>
      </c>
      <c r="F788" s="5">
        <v>495458</v>
      </c>
      <c r="G788" t="s">
        <v>10</v>
      </c>
      <c r="H788" t="s">
        <v>981</v>
      </c>
      <c r="I788" t="s">
        <v>1113</v>
      </c>
      <c r="J788" t="s">
        <v>1101</v>
      </c>
      <c r="K788">
        <v>7</v>
      </c>
      <c r="L788" t="s">
        <v>1102</v>
      </c>
      <c r="M788" s="7">
        <f ca="1">(TODAY()-All_Staffs[[#This Row],[Date Joined]])/365</f>
        <v>1.4301369863013698</v>
      </c>
      <c r="N788" s="10">
        <f ca="1">IF(All_Staffs[Tenure]&gt;=3, 3%,2%)</f>
        <v>0.02</v>
      </c>
      <c r="O788" s="5">
        <f ca="1">All_Staffs[[#This Row],[Salary]]*All_Staffs[[#This Row],[Annual Bonus]]</f>
        <v>9909.16</v>
      </c>
    </row>
    <row r="789" spans="1:15" x14ac:dyDescent="0.25">
      <c r="A789" t="s">
        <v>203</v>
      </c>
      <c r="B789" t="s">
        <v>8</v>
      </c>
      <c r="C789" t="s">
        <v>979</v>
      </c>
      <c r="D789">
        <v>33</v>
      </c>
      <c r="E789" s="6">
        <v>43748</v>
      </c>
      <c r="F789" s="5">
        <v>500000</v>
      </c>
      <c r="G789" t="s">
        <v>10</v>
      </c>
      <c r="H789" t="s">
        <v>981</v>
      </c>
      <c r="I789" t="s">
        <v>1109</v>
      </c>
      <c r="J789" t="s">
        <v>1105</v>
      </c>
      <c r="K789">
        <v>10</v>
      </c>
      <c r="L789" t="s">
        <v>1106</v>
      </c>
      <c r="M789" s="7">
        <f ca="1">(TODAY()-All_Staffs[[#This Row],[Date Joined]])/365</f>
        <v>5.2191780821917808</v>
      </c>
      <c r="N789" s="10">
        <f ca="1">IF(All_Staffs[Tenure]&gt;=3, 3%,2%)</f>
        <v>0.03</v>
      </c>
      <c r="O789" s="5">
        <f ca="1">All_Staffs[[#This Row],[Salary]]*All_Staffs[[#This Row],[Annual Bonus]]</f>
        <v>15000</v>
      </c>
    </row>
    <row r="790" spans="1:15" x14ac:dyDescent="0.25">
      <c r="A790" t="s">
        <v>416</v>
      </c>
      <c r="B790" t="s">
        <v>8</v>
      </c>
      <c r="C790" t="s">
        <v>979</v>
      </c>
      <c r="D790">
        <v>44</v>
      </c>
      <c r="E790" s="6">
        <v>45347</v>
      </c>
      <c r="F790" s="5">
        <v>476582</v>
      </c>
      <c r="G790" t="s">
        <v>10</v>
      </c>
      <c r="H790" t="s">
        <v>981</v>
      </c>
      <c r="I790" t="s">
        <v>1114</v>
      </c>
      <c r="J790" t="s">
        <v>1093</v>
      </c>
      <c r="K790">
        <v>2</v>
      </c>
      <c r="L790" t="s">
        <v>1095</v>
      </c>
      <c r="M790" s="7">
        <f ca="1">(TODAY()-All_Staffs[[#This Row],[Date Joined]])/365</f>
        <v>0.83835616438356164</v>
      </c>
      <c r="N790" s="10">
        <f ca="1">IF(All_Staffs[Tenure]&gt;=3, 3%,2%)</f>
        <v>0.02</v>
      </c>
      <c r="O790" s="5">
        <f ca="1">All_Staffs[[#This Row],[Salary]]*All_Staffs[[#This Row],[Annual Bonus]]</f>
        <v>9531.64</v>
      </c>
    </row>
    <row r="791" spans="1:15" x14ac:dyDescent="0.25">
      <c r="A791" t="s">
        <v>1048</v>
      </c>
      <c r="B791" t="s">
        <v>8</v>
      </c>
      <c r="C791" t="s">
        <v>21</v>
      </c>
      <c r="D791">
        <v>32</v>
      </c>
      <c r="E791" s="6">
        <v>45267</v>
      </c>
      <c r="F791" s="5">
        <v>323549</v>
      </c>
      <c r="G791" t="s">
        <v>10</v>
      </c>
      <c r="H791" t="s">
        <v>995</v>
      </c>
      <c r="I791" t="s">
        <v>1113</v>
      </c>
      <c r="J791" t="s">
        <v>1105</v>
      </c>
      <c r="K791">
        <v>12</v>
      </c>
      <c r="L791" t="s">
        <v>1108</v>
      </c>
      <c r="M791" s="7">
        <f ca="1">(TODAY()-All_Staffs[[#This Row],[Date Joined]])/365</f>
        <v>1.0575342465753426</v>
      </c>
      <c r="N791" s="10">
        <f ca="1">IF(All_Staffs[Tenure]&gt;=3, 3%,2%)</f>
        <v>0.02</v>
      </c>
      <c r="O791" s="5">
        <f ca="1">All_Staffs[[#This Row],[Salary]]*All_Staffs[[#This Row],[Annual Bonus]]</f>
        <v>6470.9800000000005</v>
      </c>
    </row>
    <row r="792" spans="1:15" x14ac:dyDescent="0.25">
      <c r="A792" t="s">
        <v>708</v>
      </c>
      <c r="B792" t="s">
        <v>8</v>
      </c>
      <c r="C792" t="s">
        <v>21</v>
      </c>
      <c r="D792">
        <v>33</v>
      </c>
      <c r="E792" s="6">
        <v>44139</v>
      </c>
      <c r="F792" s="5">
        <v>422488</v>
      </c>
      <c r="G792" t="s">
        <v>10</v>
      </c>
      <c r="H792" t="s">
        <v>995</v>
      </c>
      <c r="I792" t="s">
        <v>1110</v>
      </c>
      <c r="J792" t="s">
        <v>1105</v>
      </c>
      <c r="K792">
        <v>11</v>
      </c>
      <c r="L792" t="s">
        <v>1107</v>
      </c>
      <c r="M792" s="7">
        <f ca="1">(TODAY()-All_Staffs[[#This Row],[Date Joined]])/365</f>
        <v>4.1479452054794521</v>
      </c>
      <c r="N792" s="10">
        <f ca="1">IF(All_Staffs[Tenure]&gt;=3, 3%,2%)</f>
        <v>0.03</v>
      </c>
      <c r="O792" s="5">
        <f ca="1">All_Staffs[[#This Row],[Salary]]*All_Staffs[[#This Row],[Annual Bonus]]</f>
        <v>12674.64</v>
      </c>
    </row>
    <row r="793" spans="1:15" x14ac:dyDescent="0.25">
      <c r="A793" t="s">
        <v>537</v>
      </c>
      <c r="B793" t="s">
        <v>8</v>
      </c>
      <c r="C793" t="s">
        <v>21</v>
      </c>
      <c r="D793">
        <v>30</v>
      </c>
      <c r="E793" s="6">
        <v>44700</v>
      </c>
      <c r="F793" s="5">
        <v>362198</v>
      </c>
      <c r="G793" t="s">
        <v>10</v>
      </c>
      <c r="H793" t="s">
        <v>995</v>
      </c>
      <c r="I793" t="s">
        <v>1112</v>
      </c>
      <c r="J793" t="s">
        <v>1097</v>
      </c>
      <c r="K793">
        <v>5</v>
      </c>
      <c r="L793" t="s">
        <v>1099</v>
      </c>
      <c r="M793" s="7">
        <f ca="1">(TODAY()-All_Staffs[[#This Row],[Date Joined]])/365</f>
        <v>2.6109589041095891</v>
      </c>
      <c r="N793" s="10">
        <f ca="1">IF(All_Staffs[Tenure]&gt;=3, 3%,2%)</f>
        <v>0.02</v>
      </c>
      <c r="O793" s="5">
        <f ca="1">All_Staffs[[#This Row],[Salary]]*All_Staffs[[#This Row],[Annual Bonus]]</f>
        <v>7243.96</v>
      </c>
    </row>
    <row r="794" spans="1:15" x14ac:dyDescent="0.25">
      <c r="A794" t="s">
        <v>701</v>
      </c>
      <c r="B794" t="s">
        <v>8</v>
      </c>
      <c r="C794" t="s">
        <v>21</v>
      </c>
      <c r="D794">
        <v>43</v>
      </c>
      <c r="E794" s="6">
        <v>44123</v>
      </c>
      <c r="F794" s="5">
        <v>312382</v>
      </c>
      <c r="G794" t="s">
        <v>10</v>
      </c>
      <c r="H794" t="s">
        <v>995</v>
      </c>
      <c r="I794" t="s">
        <v>1110</v>
      </c>
      <c r="J794" t="s">
        <v>1105</v>
      </c>
      <c r="K794">
        <v>10</v>
      </c>
      <c r="L794" t="s">
        <v>1106</v>
      </c>
      <c r="M794" s="7">
        <f ca="1">(TODAY()-All_Staffs[[#This Row],[Date Joined]])/365</f>
        <v>4.1917808219178081</v>
      </c>
      <c r="N794" s="10">
        <f ca="1">IF(All_Staffs[Tenure]&gt;=3, 3%,2%)</f>
        <v>0.03</v>
      </c>
      <c r="O794" s="5">
        <f ca="1">All_Staffs[[#This Row],[Salary]]*All_Staffs[[#This Row],[Annual Bonus]]</f>
        <v>9371.4599999999991</v>
      </c>
    </row>
    <row r="795" spans="1:15" x14ac:dyDescent="0.25">
      <c r="A795" t="s">
        <v>538</v>
      </c>
      <c r="B795" t="s">
        <v>8</v>
      </c>
      <c r="C795" t="s">
        <v>21</v>
      </c>
      <c r="D795">
        <v>34</v>
      </c>
      <c r="E795" s="6">
        <v>43159</v>
      </c>
      <c r="F795" s="5">
        <v>414311</v>
      </c>
      <c r="G795" t="s">
        <v>10</v>
      </c>
      <c r="H795" t="s">
        <v>995</v>
      </c>
      <c r="I795" t="s">
        <v>1092</v>
      </c>
      <c r="J795" t="s">
        <v>1093</v>
      </c>
      <c r="K795">
        <v>2</v>
      </c>
      <c r="L795" t="s">
        <v>1095</v>
      </c>
      <c r="M795" s="7">
        <f ca="1">(TODAY()-All_Staffs[[#This Row],[Date Joined]])/365</f>
        <v>6.8328767123287673</v>
      </c>
      <c r="N795" s="10">
        <f ca="1">IF(All_Staffs[Tenure]&gt;=3, 3%,2%)</f>
        <v>0.03</v>
      </c>
      <c r="O795" s="5">
        <f ca="1">All_Staffs[[#This Row],[Salary]]*All_Staffs[[#This Row],[Annual Bonus]]</f>
        <v>12429.33</v>
      </c>
    </row>
    <row r="796" spans="1:15" x14ac:dyDescent="0.25">
      <c r="A796" t="s">
        <v>607</v>
      </c>
      <c r="B796" t="s">
        <v>8</v>
      </c>
      <c r="C796" t="s">
        <v>21</v>
      </c>
      <c r="D796">
        <v>42</v>
      </c>
      <c r="E796" s="6">
        <v>44051</v>
      </c>
      <c r="F796" s="5">
        <v>333309</v>
      </c>
      <c r="G796" t="s">
        <v>10</v>
      </c>
      <c r="H796" t="s">
        <v>995</v>
      </c>
      <c r="I796" t="s">
        <v>1110</v>
      </c>
      <c r="J796" t="s">
        <v>1101</v>
      </c>
      <c r="K796">
        <v>8</v>
      </c>
      <c r="L796" t="s">
        <v>1103</v>
      </c>
      <c r="M796" s="7">
        <f ca="1">(TODAY()-All_Staffs[[#This Row],[Date Joined]])/365</f>
        <v>4.3890410958904109</v>
      </c>
      <c r="N796" s="10">
        <f ca="1">IF(All_Staffs[Tenure]&gt;=3, 3%,2%)</f>
        <v>0.03</v>
      </c>
      <c r="O796" s="5">
        <f ca="1">All_Staffs[[#This Row],[Salary]]*All_Staffs[[#This Row],[Annual Bonus]]</f>
        <v>9999.27</v>
      </c>
    </row>
    <row r="797" spans="1:15" x14ac:dyDescent="0.25">
      <c r="A797" t="s">
        <v>519</v>
      </c>
      <c r="B797" t="s">
        <v>8</v>
      </c>
      <c r="C797" t="s">
        <v>21</v>
      </c>
      <c r="D797">
        <v>43</v>
      </c>
      <c r="E797" s="6">
        <v>44873</v>
      </c>
      <c r="F797" s="5">
        <v>411369</v>
      </c>
      <c r="G797" t="s">
        <v>10</v>
      </c>
      <c r="H797" t="s">
        <v>995</v>
      </c>
      <c r="I797" t="s">
        <v>1112</v>
      </c>
      <c r="J797" t="s">
        <v>1105</v>
      </c>
      <c r="K797">
        <v>11</v>
      </c>
      <c r="L797" t="s">
        <v>1107</v>
      </c>
      <c r="M797" s="7">
        <f ca="1">(TODAY()-All_Staffs[[#This Row],[Date Joined]])/365</f>
        <v>2.1369863013698631</v>
      </c>
      <c r="N797" s="10">
        <f ca="1">IF(All_Staffs[Tenure]&gt;=3, 3%,2%)</f>
        <v>0.02</v>
      </c>
      <c r="O797" s="5">
        <f ca="1">All_Staffs[[#This Row],[Salary]]*All_Staffs[[#This Row],[Annual Bonus]]</f>
        <v>8227.380000000001</v>
      </c>
    </row>
    <row r="798" spans="1:15" x14ac:dyDescent="0.25">
      <c r="A798" t="s">
        <v>690</v>
      </c>
      <c r="B798" t="s">
        <v>8</v>
      </c>
      <c r="C798" t="s">
        <v>21</v>
      </c>
      <c r="D798">
        <v>24</v>
      </c>
      <c r="E798" s="6">
        <v>43471</v>
      </c>
      <c r="F798" s="5">
        <v>318312</v>
      </c>
      <c r="G798" t="s">
        <v>10</v>
      </c>
      <c r="H798" t="s">
        <v>995</v>
      </c>
      <c r="I798" t="s">
        <v>1109</v>
      </c>
      <c r="J798" t="s">
        <v>1093</v>
      </c>
      <c r="K798">
        <v>1</v>
      </c>
      <c r="L798" t="s">
        <v>1094</v>
      </c>
      <c r="M798" s="7">
        <f ca="1">(TODAY()-All_Staffs[[#This Row],[Date Joined]])/365</f>
        <v>5.978082191780822</v>
      </c>
      <c r="N798" s="10">
        <f ca="1">IF(All_Staffs[Tenure]&gt;=3, 3%,2%)</f>
        <v>0.03</v>
      </c>
      <c r="O798" s="5">
        <f ca="1">All_Staffs[[#This Row],[Salary]]*All_Staffs[[#This Row],[Annual Bonus]]</f>
        <v>9549.3599999999988</v>
      </c>
    </row>
    <row r="799" spans="1:15" x14ac:dyDescent="0.25">
      <c r="A799" t="s">
        <v>520</v>
      </c>
      <c r="B799" t="s">
        <v>8</v>
      </c>
      <c r="C799" t="s">
        <v>21</v>
      </c>
      <c r="D799">
        <v>41</v>
      </c>
      <c r="E799" s="6">
        <v>44451</v>
      </c>
      <c r="F799" s="5">
        <v>396590</v>
      </c>
      <c r="G799" t="s">
        <v>10</v>
      </c>
      <c r="H799" t="s">
        <v>995</v>
      </c>
      <c r="I799" t="s">
        <v>1111</v>
      </c>
      <c r="J799" t="s">
        <v>1101</v>
      </c>
      <c r="K799">
        <v>9</v>
      </c>
      <c r="L799" t="s">
        <v>1104</v>
      </c>
      <c r="M799" s="7">
        <f ca="1">(TODAY()-All_Staffs[[#This Row],[Date Joined]])/365</f>
        <v>3.2931506849315069</v>
      </c>
      <c r="N799" s="10">
        <f ca="1">IF(All_Staffs[Tenure]&gt;=3, 3%,2%)</f>
        <v>0.03</v>
      </c>
      <c r="O799" s="5">
        <f ca="1">All_Staffs[[#This Row],[Salary]]*All_Staffs[[#This Row],[Annual Bonus]]</f>
        <v>11897.699999999999</v>
      </c>
    </row>
    <row r="800" spans="1:15" x14ac:dyDescent="0.25">
      <c r="A800" t="s">
        <v>540</v>
      </c>
      <c r="B800" t="s">
        <v>8</v>
      </c>
      <c r="C800" t="s">
        <v>21</v>
      </c>
      <c r="D800">
        <v>32</v>
      </c>
      <c r="E800" s="6">
        <v>45201</v>
      </c>
      <c r="F800" s="5">
        <v>312462</v>
      </c>
      <c r="G800" t="s">
        <v>10</v>
      </c>
      <c r="H800" t="s">
        <v>995</v>
      </c>
      <c r="I800" t="s">
        <v>1113</v>
      </c>
      <c r="J800" t="s">
        <v>1105</v>
      </c>
      <c r="K800">
        <v>10</v>
      </c>
      <c r="L800" t="s">
        <v>1106</v>
      </c>
      <c r="M800" s="7">
        <f ca="1">(TODAY()-All_Staffs[[#This Row],[Date Joined]])/365</f>
        <v>1.2383561643835617</v>
      </c>
      <c r="N800" s="10">
        <f ca="1">IF(All_Staffs[Tenure]&gt;=3, 3%,2%)</f>
        <v>0.02</v>
      </c>
      <c r="O800" s="5">
        <f ca="1">All_Staffs[[#This Row],[Salary]]*All_Staffs[[#This Row],[Annual Bonus]]</f>
        <v>6249.24</v>
      </c>
    </row>
    <row r="801" spans="1:15" x14ac:dyDescent="0.25">
      <c r="A801" t="s">
        <v>897</v>
      </c>
      <c r="B801" t="s">
        <v>8</v>
      </c>
      <c r="C801" t="s">
        <v>21</v>
      </c>
      <c r="D801">
        <v>45</v>
      </c>
      <c r="E801" s="6">
        <v>43424</v>
      </c>
      <c r="F801" s="5">
        <v>432503</v>
      </c>
      <c r="G801" t="s">
        <v>10</v>
      </c>
      <c r="H801" t="s">
        <v>995</v>
      </c>
      <c r="I801" t="s">
        <v>1092</v>
      </c>
      <c r="J801" t="s">
        <v>1105</v>
      </c>
      <c r="K801">
        <v>11</v>
      </c>
      <c r="L801" t="s">
        <v>1107</v>
      </c>
      <c r="M801" s="7">
        <f ca="1">(TODAY()-All_Staffs[[#This Row],[Date Joined]])/365</f>
        <v>6.1068493150684935</v>
      </c>
      <c r="N801" s="10">
        <f ca="1">IF(All_Staffs[Tenure]&gt;=3, 3%,2%)</f>
        <v>0.03</v>
      </c>
      <c r="O801" s="5">
        <f ca="1">All_Staffs[[#This Row],[Salary]]*All_Staffs[[#This Row],[Annual Bonus]]</f>
        <v>12975.09</v>
      </c>
    </row>
    <row r="802" spans="1:15" x14ac:dyDescent="0.25">
      <c r="A802" t="s">
        <v>696</v>
      </c>
      <c r="B802" t="s">
        <v>8</v>
      </c>
      <c r="C802" t="s">
        <v>21</v>
      </c>
      <c r="D802">
        <v>42</v>
      </c>
      <c r="E802" s="6">
        <v>45156</v>
      </c>
      <c r="F802" s="5">
        <v>426577</v>
      </c>
      <c r="G802" t="s">
        <v>10</v>
      </c>
      <c r="H802" t="s">
        <v>995</v>
      </c>
      <c r="I802" t="s">
        <v>1113</v>
      </c>
      <c r="J802" t="s">
        <v>1101</v>
      </c>
      <c r="K802">
        <v>8</v>
      </c>
      <c r="L802" t="s">
        <v>1103</v>
      </c>
      <c r="M802" s="7">
        <f ca="1">(TODAY()-All_Staffs[[#This Row],[Date Joined]])/365</f>
        <v>1.3616438356164384</v>
      </c>
      <c r="N802" s="10">
        <f ca="1">IF(All_Staffs[Tenure]&gt;=3, 3%,2%)</f>
        <v>0.02</v>
      </c>
      <c r="O802" s="5">
        <f ca="1">All_Staffs[[#This Row],[Salary]]*All_Staffs[[#This Row],[Annual Bonus]]</f>
        <v>8531.5400000000009</v>
      </c>
    </row>
    <row r="803" spans="1:15" x14ac:dyDescent="0.25">
      <c r="A803" t="s">
        <v>460</v>
      </c>
      <c r="B803" t="s">
        <v>8</v>
      </c>
      <c r="C803" t="s">
        <v>21</v>
      </c>
      <c r="D803">
        <v>35</v>
      </c>
      <c r="E803" s="6">
        <v>45253</v>
      </c>
      <c r="F803" s="5">
        <v>430046</v>
      </c>
      <c r="G803" t="s">
        <v>10</v>
      </c>
      <c r="H803" t="s">
        <v>995</v>
      </c>
      <c r="I803" t="s">
        <v>1113</v>
      </c>
      <c r="J803" t="s">
        <v>1105</v>
      </c>
      <c r="K803">
        <v>11</v>
      </c>
      <c r="L803" t="s">
        <v>1107</v>
      </c>
      <c r="M803" s="7">
        <f ca="1">(TODAY()-All_Staffs[[#This Row],[Date Joined]])/365</f>
        <v>1.095890410958904</v>
      </c>
      <c r="N803" s="10">
        <f ca="1">IF(All_Staffs[Tenure]&gt;=3, 3%,2%)</f>
        <v>0.02</v>
      </c>
      <c r="O803" s="5">
        <f ca="1">All_Staffs[[#This Row],[Salary]]*All_Staffs[[#This Row],[Annual Bonus]]</f>
        <v>8600.92</v>
      </c>
    </row>
    <row r="804" spans="1:15" x14ac:dyDescent="0.25">
      <c r="A804" t="s">
        <v>687</v>
      </c>
      <c r="B804" t="s">
        <v>8</v>
      </c>
      <c r="C804" t="s">
        <v>21</v>
      </c>
      <c r="D804">
        <v>26</v>
      </c>
      <c r="E804" s="6">
        <v>44731</v>
      </c>
      <c r="F804" s="5">
        <v>390038</v>
      </c>
      <c r="G804" t="s">
        <v>10</v>
      </c>
      <c r="H804" t="s">
        <v>995</v>
      </c>
      <c r="I804" t="s">
        <v>1112</v>
      </c>
      <c r="J804" t="s">
        <v>1097</v>
      </c>
      <c r="K804">
        <v>6</v>
      </c>
      <c r="L804" t="s">
        <v>1100</v>
      </c>
      <c r="M804" s="7">
        <f ca="1">(TODAY()-All_Staffs[[#This Row],[Date Joined]])/365</f>
        <v>2.526027397260274</v>
      </c>
      <c r="N804" s="10">
        <f ca="1">IF(All_Staffs[Tenure]&gt;=3, 3%,2%)</f>
        <v>0.02</v>
      </c>
      <c r="O804" s="5">
        <f ca="1">All_Staffs[[#This Row],[Salary]]*All_Staffs[[#This Row],[Annual Bonus]]</f>
        <v>7800.76</v>
      </c>
    </row>
    <row r="805" spans="1:15" x14ac:dyDescent="0.25">
      <c r="A805" t="s">
        <v>904</v>
      </c>
      <c r="B805" t="s">
        <v>8</v>
      </c>
      <c r="C805" t="s">
        <v>21</v>
      </c>
      <c r="D805">
        <v>27</v>
      </c>
      <c r="E805" s="6">
        <v>45220</v>
      </c>
      <c r="F805" s="5">
        <v>416994</v>
      </c>
      <c r="G805" t="s">
        <v>10</v>
      </c>
      <c r="H805" t="s">
        <v>995</v>
      </c>
      <c r="I805" t="s">
        <v>1113</v>
      </c>
      <c r="J805" t="s">
        <v>1105</v>
      </c>
      <c r="K805">
        <v>10</v>
      </c>
      <c r="L805" t="s">
        <v>1106</v>
      </c>
      <c r="M805" s="7">
        <f ca="1">(TODAY()-All_Staffs[[#This Row],[Date Joined]])/365</f>
        <v>1.1863013698630136</v>
      </c>
      <c r="N805" s="10">
        <f ca="1">IF(All_Staffs[Tenure]&gt;=3, 3%,2%)</f>
        <v>0.02</v>
      </c>
      <c r="O805" s="5">
        <f ca="1">All_Staffs[[#This Row],[Salary]]*All_Staffs[[#This Row],[Annual Bonus]]</f>
        <v>8339.880000000001</v>
      </c>
    </row>
    <row r="806" spans="1:15" x14ac:dyDescent="0.25">
      <c r="A806" t="s">
        <v>487</v>
      </c>
      <c r="B806" t="s">
        <v>8</v>
      </c>
      <c r="C806" t="s">
        <v>56</v>
      </c>
      <c r="D806">
        <v>31</v>
      </c>
      <c r="E806" s="6">
        <v>43428</v>
      </c>
      <c r="F806" s="5">
        <v>489469</v>
      </c>
      <c r="G806" t="s">
        <v>10</v>
      </c>
      <c r="H806" t="s">
        <v>995</v>
      </c>
      <c r="I806" t="s">
        <v>1092</v>
      </c>
      <c r="J806" t="s">
        <v>1105</v>
      </c>
      <c r="K806">
        <v>11</v>
      </c>
      <c r="L806" t="s">
        <v>1107</v>
      </c>
      <c r="M806" s="7">
        <f ca="1">(TODAY()-All_Staffs[[#This Row],[Date Joined]])/365</f>
        <v>6.095890410958904</v>
      </c>
      <c r="N806" s="10">
        <f ca="1">IF(All_Staffs[Tenure]&gt;=3, 3%,2%)</f>
        <v>0.03</v>
      </c>
      <c r="O806" s="5">
        <f ca="1">All_Staffs[[#This Row],[Salary]]*All_Staffs[[#This Row],[Annual Bonus]]</f>
        <v>14684.07</v>
      </c>
    </row>
    <row r="807" spans="1:15" x14ac:dyDescent="0.25">
      <c r="A807" t="s">
        <v>609</v>
      </c>
      <c r="B807" t="s">
        <v>8</v>
      </c>
      <c r="C807" t="s">
        <v>56</v>
      </c>
      <c r="D807">
        <v>30</v>
      </c>
      <c r="E807" s="6">
        <v>44971</v>
      </c>
      <c r="F807" s="5">
        <v>331759</v>
      </c>
      <c r="G807" t="s">
        <v>10</v>
      </c>
      <c r="H807" t="s">
        <v>995</v>
      </c>
      <c r="I807" t="s">
        <v>1113</v>
      </c>
      <c r="J807" t="s">
        <v>1093</v>
      </c>
      <c r="K807">
        <v>2</v>
      </c>
      <c r="L807" t="s">
        <v>1095</v>
      </c>
      <c r="M807" s="7">
        <f ca="1">(TODAY()-All_Staffs[[#This Row],[Date Joined]])/365</f>
        <v>1.8684931506849316</v>
      </c>
      <c r="N807" s="10">
        <f ca="1">IF(All_Staffs[Tenure]&gt;=3, 3%,2%)</f>
        <v>0.02</v>
      </c>
      <c r="O807" s="5">
        <f ca="1">All_Staffs[[#This Row],[Salary]]*All_Staffs[[#This Row],[Annual Bonus]]</f>
        <v>6635.18</v>
      </c>
    </row>
    <row r="808" spans="1:15" x14ac:dyDescent="0.25">
      <c r="A808" t="s">
        <v>662</v>
      </c>
      <c r="B808" t="s">
        <v>8</v>
      </c>
      <c r="C808" t="s">
        <v>56</v>
      </c>
      <c r="D808">
        <v>38</v>
      </c>
      <c r="E808" s="6">
        <v>43766</v>
      </c>
      <c r="F808" s="5">
        <v>478096</v>
      </c>
      <c r="G808" t="s">
        <v>10</v>
      </c>
      <c r="H808" t="s">
        <v>995</v>
      </c>
      <c r="I808" t="s">
        <v>1109</v>
      </c>
      <c r="J808" t="s">
        <v>1105</v>
      </c>
      <c r="K808">
        <v>10</v>
      </c>
      <c r="L808" t="s">
        <v>1106</v>
      </c>
      <c r="M808" s="7">
        <f ca="1">(TODAY()-All_Staffs[[#This Row],[Date Joined]])/365</f>
        <v>5.1698630136986301</v>
      </c>
      <c r="N808" s="10">
        <f ca="1">IF(All_Staffs[Tenure]&gt;=3, 3%,2%)</f>
        <v>0.03</v>
      </c>
      <c r="O808" s="5">
        <f ca="1">All_Staffs[[#This Row],[Salary]]*All_Staffs[[#This Row],[Annual Bonus]]</f>
        <v>14342.88</v>
      </c>
    </row>
    <row r="809" spans="1:15" x14ac:dyDescent="0.25">
      <c r="A809" t="s">
        <v>534</v>
      </c>
      <c r="B809" t="s">
        <v>8</v>
      </c>
      <c r="C809" t="s">
        <v>56</v>
      </c>
      <c r="D809">
        <v>27</v>
      </c>
      <c r="E809" s="6">
        <v>43849</v>
      </c>
      <c r="F809" s="5">
        <v>440959</v>
      </c>
      <c r="G809" t="s">
        <v>10</v>
      </c>
      <c r="H809" t="s">
        <v>995</v>
      </c>
      <c r="I809" t="s">
        <v>1110</v>
      </c>
      <c r="J809" t="s">
        <v>1093</v>
      </c>
      <c r="K809">
        <v>1</v>
      </c>
      <c r="L809" t="s">
        <v>1094</v>
      </c>
      <c r="M809" s="7">
        <f ca="1">(TODAY()-All_Staffs[[#This Row],[Date Joined]])/365</f>
        <v>4.9424657534246572</v>
      </c>
      <c r="N809" s="10">
        <f ca="1">IF(All_Staffs[Tenure]&gt;=3, 3%,2%)</f>
        <v>0.03</v>
      </c>
      <c r="O809" s="5">
        <f ca="1">All_Staffs[[#This Row],[Salary]]*All_Staffs[[#This Row],[Annual Bonus]]</f>
        <v>13228.769999999999</v>
      </c>
    </row>
    <row r="810" spans="1:15" x14ac:dyDescent="0.25">
      <c r="A810" t="s">
        <v>541</v>
      </c>
      <c r="B810" t="s">
        <v>8</v>
      </c>
      <c r="C810" t="s">
        <v>56</v>
      </c>
      <c r="D810">
        <v>24</v>
      </c>
      <c r="E810" s="6">
        <v>43360</v>
      </c>
      <c r="F810" s="5">
        <v>406469</v>
      </c>
      <c r="G810" t="s">
        <v>10</v>
      </c>
      <c r="H810" t="s">
        <v>995</v>
      </c>
      <c r="I810" t="s">
        <v>1092</v>
      </c>
      <c r="J810" t="s">
        <v>1101</v>
      </c>
      <c r="K810">
        <v>9</v>
      </c>
      <c r="L810" t="s">
        <v>1104</v>
      </c>
      <c r="M810" s="7">
        <f ca="1">(TODAY()-All_Staffs[[#This Row],[Date Joined]])/365</f>
        <v>6.2821917808219174</v>
      </c>
      <c r="N810" s="10">
        <f ca="1">IF(All_Staffs[Tenure]&gt;=3, 3%,2%)</f>
        <v>0.03</v>
      </c>
      <c r="O810" s="5">
        <f ca="1">All_Staffs[[#This Row],[Salary]]*All_Staffs[[#This Row],[Annual Bonus]]</f>
        <v>12194.07</v>
      </c>
    </row>
    <row r="811" spans="1:15" x14ac:dyDescent="0.25">
      <c r="A811" t="s">
        <v>474</v>
      </c>
      <c r="B811" t="s">
        <v>8</v>
      </c>
      <c r="C811" t="s">
        <v>56</v>
      </c>
      <c r="D811">
        <v>29</v>
      </c>
      <c r="E811" s="6">
        <v>43553</v>
      </c>
      <c r="F811" s="5">
        <v>344088</v>
      </c>
      <c r="G811" t="s">
        <v>10</v>
      </c>
      <c r="H811" t="s">
        <v>995</v>
      </c>
      <c r="I811" t="s">
        <v>1109</v>
      </c>
      <c r="J811" t="s">
        <v>1093</v>
      </c>
      <c r="K811">
        <v>3</v>
      </c>
      <c r="L811" t="s">
        <v>1096</v>
      </c>
      <c r="M811" s="7">
        <f ca="1">(TODAY()-All_Staffs[[#This Row],[Date Joined]])/365</f>
        <v>5.7534246575342465</v>
      </c>
      <c r="N811" s="10">
        <f ca="1">IF(All_Staffs[Tenure]&gt;=3, 3%,2%)</f>
        <v>0.03</v>
      </c>
      <c r="O811" s="5">
        <f ca="1">All_Staffs[[#This Row],[Salary]]*All_Staffs[[#This Row],[Annual Bonus]]</f>
        <v>10322.64</v>
      </c>
    </row>
    <row r="812" spans="1:15" x14ac:dyDescent="0.25">
      <c r="A812" t="s">
        <v>707</v>
      </c>
      <c r="B812" t="s">
        <v>8</v>
      </c>
      <c r="C812" t="s">
        <v>56</v>
      </c>
      <c r="D812">
        <v>29</v>
      </c>
      <c r="E812" s="6">
        <v>43996</v>
      </c>
      <c r="F812" s="5">
        <v>321828</v>
      </c>
      <c r="G812" t="s">
        <v>10</v>
      </c>
      <c r="H812" t="s">
        <v>995</v>
      </c>
      <c r="I812" t="s">
        <v>1110</v>
      </c>
      <c r="J812" t="s">
        <v>1097</v>
      </c>
      <c r="K812">
        <v>6</v>
      </c>
      <c r="L812" t="s">
        <v>1100</v>
      </c>
      <c r="M812" s="7">
        <f ca="1">(TODAY()-All_Staffs[[#This Row],[Date Joined]])/365</f>
        <v>4.5397260273972604</v>
      </c>
      <c r="N812" s="10">
        <f ca="1">IF(All_Staffs[Tenure]&gt;=3, 3%,2%)</f>
        <v>0.03</v>
      </c>
      <c r="O812" s="5">
        <f ca="1">All_Staffs[[#This Row],[Salary]]*All_Staffs[[#This Row],[Annual Bonus]]</f>
        <v>9654.84</v>
      </c>
    </row>
    <row r="813" spans="1:15" x14ac:dyDescent="0.25">
      <c r="A813" t="s">
        <v>544</v>
      </c>
      <c r="B813" t="s">
        <v>8</v>
      </c>
      <c r="C813" t="s">
        <v>56</v>
      </c>
      <c r="D813">
        <v>35</v>
      </c>
      <c r="E813" s="6">
        <v>45549</v>
      </c>
      <c r="F813" s="5">
        <v>412155</v>
      </c>
      <c r="G813" t="s">
        <v>10</v>
      </c>
      <c r="H813" t="s">
        <v>995</v>
      </c>
      <c r="I813" t="s">
        <v>1114</v>
      </c>
      <c r="J813" t="s">
        <v>1101</v>
      </c>
      <c r="K813">
        <v>9</v>
      </c>
      <c r="L813" t="s">
        <v>1104</v>
      </c>
      <c r="M813" s="7">
        <f ca="1">(TODAY()-All_Staffs[[#This Row],[Date Joined]])/365</f>
        <v>0.28493150684931506</v>
      </c>
      <c r="N813" s="10">
        <f ca="1">IF(All_Staffs[Tenure]&gt;=3, 3%,2%)</f>
        <v>0.02</v>
      </c>
      <c r="O813" s="5">
        <f ca="1">All_Staffs[[#This Row],[Salary]]*All_Staffs[[#This Row],[Annual Bonus]]</f>
        <v>8243.1</v>
      </c>
    </row>
    <row r="814" spans="1:15" x14ac:dyDescent="0.25">
      <c r="A814" t="s">
        <v>600</v>
      </c>
      <c r="B814" t="s">
        <v>8</v>
      </c>
      <c r="C814" t="s">
        <v>56</v>
      </c>
      <c r="D814">
        <v>35</v>
      </c>
      <c r="E814" s="6">
        <v>44684</v>
      </c>
      <c r="F814" s="5">
        <v>437036</v>
      </c>
      <c r="G814" t="s">
        <v>10</v>
      </c>
      <c r="H814" t="s">
        <v>995</v>
      </c>
      <c r="I814" t="s">
        <v>1112</v>
      </c>
      <c r="J814" t="s">
        <v>1097</v>
      </c>
      <c r="K814">
        <v>5</v>
      </c>
      <c r="L814" t="s">
        <v>1099</v>
      </c>
      <c r="M814" s="7">
        <f ca="1">(TODAY()-All_Staffs[[#This Row],[Date Joined]])/365</f>
        <v>2.6547945205479451</v>
      </c>
      <c r="N814" s="10">
        <f ca="1">IF(All_Staffs[Tenure]&gt;=3, 3%,2%)</f>
        <v>0.02</v>
      </c>
      <c r="O814" s="5">
        <f ca="1">All_Staffs[[#This Row],[Salary]]*All_Staffs[[#This Row],[Annual Bonus]]</f>
        <v>8740.7199999999993</v>
      </c>
    </row>
    <row r="815" spans="1:15" x14ac:dyDescent="0.25">
      <c r="A815" t="s">
        <v>856</v>
      </c>
      <c r="B815" t="s">
        <v>8</v>
      </c>
      <c r="C815" t="s">
        <v>56</v>
      </c>
      <c r="D815">
        <v>33</v>
      </c>
      <c r="E815" s="6">
        <v>45495</v>
      </c>
      <c r="F815" s="5">
        <v>495684</v>
      </c>
      <c r="G815" t="s">
        <v>10</v>
      </c>
      <c r="H815" t="s">
        <v>995</v>
      </c>
      <c r="I815" t="s">
        <v>1114</v>
      </c>
      <c r="J815" t="s">
        <v>1101</v>
      </c>
      <c r="K815">
        <v>7</v>
      </c>
      <c r="L815" t="s">
        <v>1102</v>
      </c>
      <c r="M815" s="7">
        <f ca="1">(TODAY()-All_Staffs[[#This Row],[Date Joined]])/365</f>
        <v>0.43287671232876712</v>
      </c>
      <c r="N815" s="10">
        <f ca="1">IF(All_Staffs[Tenure]&gt;=3, 3%,2%)</f>
        <v>0.02</v>
      </c>
      <c r="O815" s="5">
        <f ca="1">All_Staffs[[#This Row],[Salary]]*All_Staffs[[#This Row],[Annual Bonus]]</f>
        <v>9913.68</v>
      </c>
    </row>
    <row r="816" spans="1:15" x14ac:dyDescent="0.25">
      <c r="A816" t="s">
        <v>1049</v>
      </c>
      <c r="B816" t="s">
        <v>8</v>
      </c>
      <c r="C816" t="s">
        <v>9</v>
      </c>
      <c r="D816">
        <v>35</v>
      </c>
      <c r="E816" s="6">
        <v>45294</v>
      </c>
      <c r="F816" s="5">
        <v>312416</v>
      </c>
      <c r="G816" t="s">
        <v>10</v>
      </c>
      <c r="H816" t="s">
        <v>995</v>
      </c>
      <c r="I816" t="s">
        <v>1114</v>
      </c>
      <c r="J816" t="s">
        <v>1093</v>
      </c>
      <c r="K816">
        <v>1</v>
      </c>
      <c r="L816" t="s">
        <v>1094</v>
      </c>
      <c r="M816" s="7">
        <f ca="1">(TODAY()-All_Staffs[[#This Row],[Date Joined]])/365</f>
        <v>0.98356164383561639</v>
      </c>
      <c r="N816" s="10">
        <f ca="1">IF(All_Staffs[Tenure]&gt;=3, 3%,2%)</f>
        <v>0.02</v>
      </c>
      <c r="O816" s="5">
        <f ca="1">All_Staffs[[#This Row],[Salary]]*All_Staffs[[#This Row],[Annual Bonus]]</f>
        <v>6248.32</v>
      </c>
    </row>
    <row r="817" spans="1:15" x14ac:dyDescent="0.25">
      <c r="A817" t="s">
        <v>1050</v>
      </c>
      <c r="B817" t="s">
        <v>8</v>
      </c>
      <c r="C817" t="s">
        <v>9</v>
      </c>
      <c r="D817">
        <v>31</v>
      </c>
      <c r="E817" s="6">
        <v>45101</v>
      </c>
      <c r="F817" s="5">
        <v>419599</v>
      </c>
      <c r="G817" t="s">
        <v>10</v>
      </c>
      <c r="H817" t="s">
        <v>995</v>
      </c>
      <c r="I817" t="s">
        <v>1113</v>
      </c>
      <c r="J817" t="s">
        <v>1097</v>
      </c>
      <c r="K817">
        <v>6</v>
      </c>
      <c r="L817" t="s">
        <v>1100</v>
      </c>
      <c r="M817" s="7">
        <f ca="1">(TODAY()-All_Staffs[[#This Row],[Date Joined]])/365</f>
        <v>1.5123287671232877</v>
      </c>
      <c r="N817" s="10">
        <f ca="1">IF(All_Staffs[Tenure]&gt;=3, 3%,2%)</f>
        <v>0.02</v>
      </c>
      <c r="O817" s="5">
        <f ca="1">All_Staffs[[#This Row],[Salary]]*All_Staffs[[#This Row],[Annual Bonus]]</f>
        <v>8391.98</v>
      </c>
    </row>
    <row r="818" spans="1:15" x14ac:dyDescent="0.25">
      <c r="A818" t="s">
        <v>569</v>
      </c>
      <c r="B818" t="s">
        <v>8</v>
      </c>
      <c r="C818" t="s">
        <v>9</v>
      </c>
      <c r="D818">
        <v>32</v>
      </c>
      <c r="E818" s="6">
        <v>43170</v>
      </c>
      <c r="F818" s="5">
        <v>446736</v>
      </c>
      <c r="G818" t="s">
        <v>10</v>
      </c>
      <c r="H818" t="s">
        <v>995</v>
      </c>
      <c r="I818" t="s">
        <v>1092</v>
      </c>
      <c r="J818" t="s">
        <v>1093</v>
      </c>
      <c r="K818">
        <v>3</v>
      </c>
      <c r="L818" t="s">
        <v>1096</v>
      </c>
      <c r="M818" s="7">
        <f ca="1">(TODAY()-All_Staffs[[#This Row],[Date Joined]])/365</f>
        <v>6.8027397260273972</v>
      </c>
      <c r="N818" s="10">
        <f ca="1">IF(All_Staffs[Tenure]&gt;=3, 3%,2%)</f>
        <v>0.03</v>
      </c>
      <c r="O818" s="5">
        <f ca="1">All_Staffs[[#This Row],[Salary]]*All_Staffs[[#This Row],[Annual Bonus]]</f>
        <v>13402.08</v>
      </c>
    </row>
    <row r="819" spans="1:15" x14ac:dyDescent="0.25">
      <c r="A819" t="s">
        <v>451</v>
      </c>
      <c r="B819" t="s">
        <v>8</v>
      </c>
      <c r="C819" t="s">
        <v>9</v>
      </c>
      <c r="D819">
        <v>28</v>
      </c>
      <c r="E819" s="6">
        <v>43341</v>
      </c>
      <c r="F819" s="5">
        <v>477861</v>
      </c>
      <c r="G819" t="s">
        <v>10</v>
      </c>
      <c r="H819" t="s">
        <v>995</v>
      </c>
      <c r="I819" t="s">
        <v>1092</v>
      </c>
      <c r="J819" t="s">
        <v>1101</v>
      </c>
      <c r="K819">
        <v>8</v>
      </c>
      <c r="L819" t="s">
        <v>1103</v>
      </c>
      <c r="M819" s="7">
        <f ca="1">(TODAY()-All_Staffs[[#This Row],[Date Joined]])/365</f>
        <v>6.3342465753424655</v>
      </c>
      <c r="N819" s="10">
        <f ca="1">IF(All_Staffs[Tenure]&gt;=3, 3%,2%)</f>
        <v>0.03</v>
      </c>
      <c r="O819" s="5">
        <f ca="1">All_Staffs[[#This Row],[Salary]]*All_Staffs[[#This Row],[Annual Bonus]]</f>
        <v>14335.83</v>
      </c>
    </row>
    <row r="820" spans="1:15" x14ac:dyDescent="0.25">
      <c r="A820" t="s">
        <v>545</v>
      </c>
      <c r="B820" t="s">
        <v>8</v>
      </c>
      <c r="C820" t="s">
        <v>9</v>
      </c>
      <c r="D820">
        <v>25</v>
      </c>
      <c r="E820" s="6">
        <v>45095</v>
      </c>
      <c r="F820" s="5">
        <v>419738</v>
      </c>
      <c r="G820" t="s">
        <v>10</v>
      </c>
      <c r="H820" t="s">
        <v>995</v>
      </c>
      <c r="I820" t="s">
        <v>1113</v>
      </c>
      <c r="J820" t="s">
        <v>1097</v>
      </c>
      <c r="K820">
        <v>6</v>
      </c>
      <c r="L820" t="s">
        <v>1100</v>
      </c>
      <c r="M820" s="7">
        <f ca="1">(TODAY()-All_Staffs[[#This Row],[Date Joined]])/365</f>
        <v>1.5287671232876712</v>
      </c>
      <c r="N820" s="10">
        <f ca="1">IF(All_Staffs[Tenure]&gt;=3, 3%,2%)</f>
        <v>0.02</v>
      </c>
      <c r="O820" s="5">
        <f ca="1">All_Staffs[[#This Row],[Salary]]*All_Staffs[[#This Row],[Annual Bonus]]</f>
        <v>8394.76</v>
      </c>
    </row>
    <row r="821" spans="1:15" x14ac:dyDescent="0.25">
      <c r="A821" t="s">
        <v>588</v>
      </c>
      <c r="B821" t="s">
        <v>8</v>
      </c>
      <c r="C821" t="s">
        <v>9</v>
      </c>
      <c r="D821">
        <v>41</v>
      </c>
      <c r="E821" s="6">
        <v>43579</v>
      </c>
      <c r="F821" s="5">
        <v>378694</v>
      </c>
      <c r="G821" t="s">
        <v>10</v>
      </c>
      <c r="H821" t="s">
        <v>995</v>
      </c>
      <c r="I821" t="s">
        <v>1109</v>
      </c>
      <c r="J821" t="s">
        <v>1097</v>
      </c>
      <c r="K821">
        <v>4</v>
      </c>
      <c r="L821" t="s">
        <v>1098</v>
      </c>
      <c r="M821" s="7">
        <f ca="1">(TODAY()-All_Staffs[[#This Row],[Date Joined]])/365</f>
        <v>5.6821917808219178</v>
      </c>
      <c r="N821" s="10">
        <f ca="1">IF(All_Staffs[Tenure]&gt;=3, 3%,2%)</f>
        <v>0.03</v>
      </c>
      <c r="O821" s="5">
        <f ca="1">All_Staffs[[#This Row],[Salary]]*All_Staffs[[#This Row],[Annual Bonus]]</f>
        <v>11360.82</v>
      </c>
    </row>
    <row r="822" spans="1:15" x14ac:dyDescent="0.25">
      <c r="A822" t="s">
        <v>110</v>
      </c>
      <c r="B822" t="s">
        <v>8</v>
      </c>
      <c r="C822" t="s">
        <v>9</v>
      </c>
      <c r="D822">
        <v>42</v>
      </c>
      <c r="E822" s="6">
        <v>44718</v>
      </c>
      <c r="F822" s="5">
        <v>331275</v>
      </c>
      <c r="G822" t="s">
        <v>10</v>
      </c>
      <c r="H822" t="s">
        <v>995</v>
      </c>
      <c r="I822" t="s">
        <v>1112</v>
      </c>
      <c r="J822" t="s">
        <v>1097</v>
      </c>
      <c r="K822">
        <v>6</v>
      </c>
      <c r="L822" t="s">
        <v>1100</v>
      </c>
      <c r="M822" s="7">
        <f ca="1">(TODAY()-All_Staffs[[#This Row],[Date Joined]])/365</f>
        <v>2.5616438356164384</v>
      </c>
      <c r="N822" s="10">
        <f ca="1">IF(All_Staffs[Tenure]&gt;=3, 3%,2%)</f>
        <v>0.02</v>
      </c>
      <c r="O822" s="5">
        <f ca="1">All_Staffs[[#This Row],[Salary]]*All_Staffs[[#This Row],[Annual Bonus]]</f>
        <v>6625.5</v>
      </c>
    </row>
    <row r="823" spans="1:15" x14ac:dyDescent="0.25">
      <c r="A823" t="s">
        <v>543</v>
      </c>
      <c r="B823" t="s">
        <v>8</v>
      </c>
      <c r="C823" t="s">
        <v>9</v>
      </c>
      <c r="D823">
        <v>36</v>
      </c>
      <c r="E823" s="6">
        <v>45073</v>
      </c>
      <c r="F823" s="5">
        <v>339601</v>
      </c>
      <c r="G823" t="s">
        <v>10</v>
      </c>
      <c r="H823" t="s">
        <v>995</v>
      </c>
      <c r="I823" t="s">
        <v>1113</v>
      </c>
      <c r="J823" t="s">
        <v>1097</v>
      </c>
      <c r="K823">
        <v>5</v>
      </c>
      <c r="L823" t="s">
        <v>1099</v>
      </c>
      <c r="M823" s="7">
        <f ca="1">(TODAY()-All_Staffs[[#This Row],[Date Joined]])/365</f>
        <v>1.5890410958904109</v>
      </c>
      <c r="N823" s="10">
        <f ca="1">IF(All_Staffs[Tenure]&gt;=3, 3%,2%)</f>
        <v>0.02</v>
      </c>
      <c r="O823" s="5">
        <f ca="1">All_Staffs[[#This Row],[Salary]]*All_Staffs[[#This Row],[Annual Bonus]]</f>
        <v>6792.02</v>
      </c>
    </row>
    <row r="824" spans="1:15" x14ac:dyDescent="0.25">
      <c r="A824" t="s">
        <v>675</v>
      </c>
      <c r="B824" t="s">
        <v>8</v>
      </c>
      <c r="C824" t="s">
        <v>19</v>
      </c>
      <c r="D824">
        <v>45</v>
      </c>
      <c r="E824" s="6">
        <v>44146</v>
      </c>
      <c r="F824" s="5">
        <v>348873</v>
      </c>
      <c r="G824" t="s">
        <v>10</v>
      </c>
      <c r="H824" t="s">
        <v>995</v>
      </c>
      <c r="I824" t="s">
        <v>1110</v>
      </c>
      <c r="J824" t="s">
        <v>1105</v>
      </c>
      <c r="K824">
        <v>11</v>
      </c>
      <c r="L824" t="s">
        <v>1107</v>
      </c>
      <c r="M824" s="7">
        <f ca="1">(TODAY()-All_Staffs[[#This Row],[Date Joined]])/365</f>
        <v>4.1287671232876715</v>
      </c>
      <c r="N824" s="10">
        <f ca="1">IF(All_Staffs[Tenure]&gt;=3, 3%,2%)</f>
        <v>0.03</v>
      </c>
      <c r="O824" s="5">
        <f ca="1">All_Staffs[[#This Row],[Salary]]*All_Staffs[[#This Row],[Annual Bonus]]</f>
        <v>10466.19</v>
      </c>
    </row>
    <row r="825" spans="1:15" x14ac:dyDescent="0.25">
      <c r="A825" t="s">
        <v>857</v>
      </c>
      <c r="B825" t="s">
        <v>8</v>
      </c>
      <c r="C825" t="s">
        <v>19</v>
      </c>
      <c r="D825">
        <v>34</v>
      </c>
      <c r="E825" s="6">
        <v>44856</v>
      </c>
      <c r="F825" s="5">
        <v>327573</v>
      </c>
      <c r="G825" t="s">
        <v>10</v>
      </c>
      <c r="H825" t="s">
        <v>995</v>
      </c>
      <c r="I825" t="s">
        <v>1112</v>
      </c>
      <c r="J825" t="s">
        <v>1105</v>
      </c>
      <c r="K825">
        <v>10</v>
      </c>
      <c r="L825" t="s">
        <v>1106</v>
      </c>
      <c r="M825" s="7">
        <f ca="1">(TODAY()-All_Staffs[[#This Row],[Date Joined]])/365</f>
        <v>2.1835616438356165</v>
      </c>
      <c r="N825" s="10">
        <f ca="1">IF(All_Staffs[Tenure]&gt;=3, 3%,2%)</f>
        <v>0.02</v>
      </c>
      <c r="O825" s="5">
        <f ca="1">All_Staffs[[#This Row],[Salary]]*All_Staffs[[#This Row],[Annual Bonus]]</f>
        <v>6551.46</v>
      </c>
    </row>
    <row r="826" spans="1:15" x14ac:dyDescent="0.25">
      <c r="A826" t="s">
        <v>706</v>
      </c>
      <c r="B826" t="s">
        <v>8</v>
      </c>
      <c r="C826" t="s">
        <v>19</v>
      </c>
      <c r="D826">
        <v>33</v>
      </c>
      <c r="E826" s="6">
        <v>43161</v>
      </c>
      <c r="F826" s="5">
        <v>483507</v>
      </c>
      <c r="G826" t="s">
        <v>10</v>
      </c>
      <c r="H826" t="s">
        <v>995</v>
      </c>
      <c r="I826" t="s">
        <v>1092</v>
      </c>
      <c r="J826" t="s">
        <v>1093</v>
      </c>
      <c r="K826">
        <v>3</v>
      </c>
      <c r="L826" t="s">
        <v>1096</v>
      </c>
      <c r="M826" s="7">
        <f ca="1">(TODAY()-All_Staffs[[#This Row],[Date Joined]])/365</f>
        <v>6.8273972602739725</v>
      </c>
      <c r="N826" s="10">
        <f ca="1">IF(All_Staffs[Tenure]&gt;=3, 3%,2%)</f>
        <v>0.03</v>
      </c>
      <c r="O826" s="5">
        <f ca="1">All_Staffs[[#This Row],[Salary]]*All_Staffs[[#This Row],[Annual Bonus]]</f>
        <v>14505.21</v>
      </c>
    </row>
    <row r="827" spans="1:15" x14ac:dyDescent="0.25">
      <c r="A827" t="s">
        <v>699</v>
      </c>
      <c r="B827" t="s">
        <v>8</v>
      </c>
      <c r="C827" t="s">
        <v>19</v>
      </c>
      <c r="D827">
        <v>25</v>
      </c>
      <c r="E827" s="6">
        <v>45347</v>
      </c>
      <c r="F827" s="5">
        <v>477353</v>
      </c>
      <c r="G827" t="s">
        <v>10</v>
      </c>
      <c r="H827" t="s">
        <v>995</v>
      </c>
      <c r="I827" t="s">
        <v>1114</v>
      </c>
      <c r="J827" t="s">
        <v>1093</v>
      </c>
      <c r="K827">
        <v>2</v>
      </c>
      <c r="L827" t="s">
        <v>1095</v>
      </c>
      <c r="M827" s="7">
        <f ca="1">(TODAY()-All_Staffs[[#This Row],[Date Joined]])/365</f>
        <v>0.83835616438356164</v>
      </c>
      <c r="N827" s="10">
        <f ca="1">IF(All_Staffs[Tenure]&gt;=3, 3%,2%)</f>
        <v>0.02</v>
      </c>
      <c r="O827" s="5">
        <f ca="1">All_Staffs[[#This Row],[Salary]]*All_Staffs[[#This Row],[Annual Bonus]]</f>
        <v>9547.06</v>
      </c>
    </row>
    <row r="828" spans="1:15" x14ac:dyDescent="0.25">
      <c r="A828" t="s">
        <v>896</v>
      </c>
      <c r="B828" t="s">
        <v>8</v>
      </c>
      <c r="C828" t="s">
        <v>19</v>
      </c>
      <c r="D828">
        <v>30</v>
      </c>
      <c r="E828" s="6">
        <v>44631</v>
      </c>
      <c r="F828" s="5">
        <v>358200</v>
      </c>
      <c r="G828" t="s">
        <v>10</v>
      </c>
      <c r="H828" t="s">
        <v>995</v>
      </c>
      <c r="I828" t="s">
        <v>1112</v>
      </c>
      <c r="J828" t="s">
        <v>1093</v>
      </c>
      <c r="K828">
        <v>3</v>
      </c>
      <c r="L828" t="s">
        <v>1096</v>
      </c>
      <c r="M828" s="7">
        <f ca="1">(TODAY()-All_Staffs[[#This Row],[Date Joined]])/365</f>
        <v>2.8</v>
      </c>
      <c r="N828" s="10">
        <f ca="1">IF(All_Staffs[Tenure]&gt;=3, 3%,2%)</f>
        <v>0.02</v>
      </c>
      <c r="O828" s="5">
        <f ca="1">All_Staffs[[#This Row],[Salary]]*All_Staffs[[#This Row],[Annual Bonus]]</f>
        <v>7164</v>
      </c>
    </row>
    <row r="829" spans="1:15" x14ac:dyDescent="0.25">
      <c r="A829" t="s">
        <v>523</v>
      </c>
      <c r="B829" t="s">
        <v>8</v>
      </c>
      <c r="C829" t="s">
        <v>19</v>
      </c>
      <c r="D829">
        <v>44</v>
      </c>
      <c r="E829" s="6">
        <v>44403</v>
      </c>
      <c r="F829" s="5">
        <v>380222</v>
      </c>
      <c r="G829" t="s">
        <v>10</v>
      </c>
      <c r="H829" t="s">
        <v>995</v>
      </c>
      <c r="I829" t="s">
        <v>1111</v>
      </c>
      <c r="J829" t="s">
        <v>1101</v>
      </c>
      <c r="K829">
        <v>7</v>
      </c>
      <c r="L829" t="s">
        <v>1102</v>
      </c>
      <c r="M829" s="7">
        <f ca="1">(TODAY()-All_Staffs[[#This Row],[Date Joined]])/365</f>
        <v>3.4246575342465753</v>
      </c>
      <c r="N829" s="10">
        <f ca="1">IF(All_Staffs[Tenure]&gt;=3, 3%,2%)</f>
        <v>0.03</v>
      </c>
      <c r="O829" s="5">
        <f ca="1">All_Staffs[[#This Row],[Salary]]*All_Staffs[[#This Row],[Annual Bonus]]</f>
        <v>11406.66</v>
      </c>
    </row>
    <row r="830" spans="1:15" x14ac:dyDescent="0.25">
      <c r="A830" t="s">
        <v>705</v>
      </c>
      <c r="B830" t="s">
        <v>8</v>
      </c>
      <c r="C830" t="s">
        <v>19</v>
      </c>
      <c r="D830">
        <v>38</v>
      </c>
      <c r="E830" s="6">
        <v>44131</v>
      </c>
      <c r="F830" s="5">
        <v>385834</v>
      </c>
      <c r="G830" t="s">
        <v>10</v>
      </c>
      <c r="H830" t="s">
        <v>995</v>
      </c>
      <c r="I830" t="s">
        <v>1110</v>
      </c>
      <c r="J830" t="s">
        <v>1105</v>
      </c>
      <c r="K830">
        <v>10</v>
      </c>
      <c r="L830" t="s">
        <v>1106</v>
      </c>
      <c r="M830" s="7">
        <f ca="1">(TODAY()-All_Staffs[[#This Row],[Date Joined]])/365</f>
        <v>4.1698630136986301</v>
      </c>
      <c r="N830" s="10">
        <f ca="1">IF(All_Staffs[Tenure]&gt;=3, 3%,2%)</f>
        <v>0.03</v>
      </c>
      <c r="O830" s="5">
        <f ca="1">All_Staffs[[#This Row],[Salary]]*All_Staffs[[#This Row],[Annual Bonus]]</f>
        <v>11575.02</v>
      </c>
    </row>
    <row r="831" spans="1:15" x14ac:dyDescent="0.25">
      <c r="A831" t="s">
        <v>664</v>
      </c>
      <c r="B831" t="s">
        <v>8</v>
      </c>
      <c r="C831" t="s">
        <v>19</v>
      </c>
      <c r="D831">
        <v>43</v>
      </c>
      <c r="E831" s="6">
        <v>44187</v>
      </c>
      <c r="F831" s="5">
        <v>454614</v>
      </c>
      <c r="G831" t="s">
        <v>10</v>
      </c>
      <c r="H831" t="s">
        <v>995</v>
      </c>
      <c r="I831" t="s">
        <v>1110</v>
      </c>
      <c r="J831" t="s">
        <v>1105</v>
      </c>
      <c r="K831">
        <v>12</v>
      </c>
      <c r="L831" t="s">
        <v>1108</v>
      </c>
      <c r="M831" s="7">
        <f ca="1">(TODAY()-All_Staffs[[#This Row],[Date Joined]])/365</f>
        <v>4.0164383561643833</v>
      </c>
      <c r="N831" s="10">
        <f ca="1">IF(All_Staffs[Tenure]&gt;=3, 3%,2%)</f>
        <v>0.03</v>
      </c>
      <c r="O831" s="5">
        <f ca="1">All_Staffs[[#This Row],[Salary]]*All_Staffs[[#This Row],[Annual Bonus]]</f>
        <v>13638.42</v>
      </c>
    </row>
    <row r="832" spans="1:15" x14ac:dyDescent="0.25">
      <c r="A832" t="s">
        <v>126</v>
      </c>
      <c r="B832" t="s">
        <v>8</v>
      </c>
      <c r="C832" t="s">
        <v>19</v>
      </c>
      <c r="D832">
        <v>38</v>
      </c>
      <c r="E832" s="6">
        <v>44316</v>
      </c>
      <c r="F832" s="5">
        <v>390167</v>
      </c>
      <c r="G832" t="s">
        <v>10</v>
      </c>
      <c r="H832" t="s">
        <v>995</v>
      </c>
      <c r="I832" t="s">
        <v>1111</v>
      </c>
      <c r="J832" t="s">
        <v>1097</v>
      </c>
      <c r="K832">
        <v>4</v>
      </c>
      <c r="L832" t="s">
        <v>1098</v>
      </c>
      <c r="M832" s="7">
        <f ca="1">(TODAY()-All_Staffs[[#This Row],[Date Joined]])/365</f>
        <v>3.6630136986301371</v>
      </c>
      <c r="N832" s="10">
        <f ca="1">IF(All_Staffs[Tenure]&gt;=3, 3%,2%)</f>
        <v>0.03</v>
      </c>
      <c r="O832" s="5">
        <f ca="1">All_Staffs[[#This Row],[Salary]]*All_Staffs[[#This Row],[Annual Bonus]]</f>
        <v>11705.01</v>
      </c>
    </row>
    <row r="833" spans="1:15" x14ac:dyDescent="0.25">
      <c r="A833" t="s">
        <v>695</v>
      </c>
      <c r="B833" t="s">
        <v>8</v>
      </c>
      <c r="C833" t="s">
        <v>979</v>
      </c>
      <c r="D833">
        <v>42</v>
      </c>
      <c r="E833" s="6">
        <v>43340</v>
      </c>
      <c r="F833" s="5">
        <v>387534</v>
      </c>
      <c r="G833" t="s">
        <v>10</v>
      </c>
      <c r="H833" t="s">
        <v>995</v>
      </c>
      <c r="I833" t="s">
        <v>1092</v>
      </c>
      <c r="J833" t="s">
        <v>1101</v>
      </c>
      <c r="K833">
        <v>8</v>
      </c>
      <c r="L833" t="s">
        <v>1103</v>
      </c>
      <c r="M833" s="7">
        <f ca="1">(TODAY()-All_Staffs[[#This Row],[Date Joined]])/365</f>
        <v>6.3369863013698629</v>
      </c>
      <c r="N833" s="10">
        <f ca="1">IF(All_Staffs[Tenure]&gt;=3, 3%,2%)</f>
        <v>0.03</v>
      </c>
      <c r="O833" s="5">
        <f ca="1">All_Staffs[[#This Row],[Salary]]*All_Staffs[[#This Row],[Annual Bonus]]</f>
        <v>11626.02</v>
      </c>
    </row>
    <row r="834" spans="1:15" x14ac:dyDescent="0.25">
      <c r="A834" t="s">
        <v>586</v>
      </c>
      <c r="B834" t="s">
        <v>8</v>
      </c>
      <c r="C834" t="s">
        <v>979</v>
      </c>
      <c r="D834">
        <v>40</v>
      </c>
      <c r="E834" s="6">
        <v>44259</v>
      </c>
      <c r="F834" s="5">
        <v>438401</v>
      </c>
      <c r="G834" t="s">
        <v>10</v>
      </c>
      <c r="H834" t="s">
        <v>995</v>
      </c>
      <c r="I834" t="s">
        <v>1111</v>
      </c>
      <c r="J834" t="s">
        <v>1093</v>
      </c>
      <c r="K834">
        <v>3</v>
      </c>
      <c r="L834" t="s">
        <v>1096</v>
      </c>
      <c r="M834" s="7">
        <f ca="1">(TODAY()-All_Staffs[[#This Row],[Date Joined]])/365</f>
        <v>3.8191780821917809</v>
      </c>
      <c r="N834" s="10">
        <f ca="1">IF(All_Staffs[Tenure]&gt;=3, 3%,2%)</f>
        <v>0.03</v>
      </c>
      <c r="O834" s="5">
        <f ca="1">All_Staffs[[#This Row],[Salary]]*All_Staffs[[#This Row],[Annual Bonus]]</f>
        <v>13152.029999999999</v>
      </c>
    </row>
    <row r="835" spans="1:15" x14ac:dyDescent="0.25">
      <c r="A835" t="s">
        <v>535</v>
      </c>
      <c r="B835" t="s">
        <v>8</v>
      </c>
      <c r="C835" t="s">
        <v>979</v>
      </c>
      <c r="D835">
        <v>44</v>
      </c>
      <c r="E835" s="6">
        <v>43779</v>
      </c>
      <c r="F835" s="5">
        <v>344969</v>
      </c>
      <c r="G835" t="s">
        <v>10</v>
      </c>
      <c r="H835" t="s">
        <v>995</v>
      </c>
      <c r="I835" t="s">
        <v>1109</v>
      </c>
      <c r="J835" t="s">
        <v>1105</v>
      </c>
      <c r="K835">
        <v>11</v>
      </c>
      <c r="L835" t="s">
        <v>1107</v>
      </c>
      <c r="M835" s="7">
        <f ca="1">(TODAY()-All_Staffs[[#This Row],[Date Joined]])/365</f>
        <v>5.1342465753424653</v>
      </c>
      <c r="N835" s="10">
        <f ca="1">IF(All_Staffs[Tenure]&gt;=3, 3%,2%)</f>
        <v>0.03</v>
      </c>
      <c r="O835" s="5">
        <f ca="1">All_Staffs[[#This Row],[Salary]]*All_Staffs[[#This Row],[Annual Bonus]]</f>
        <v>10349.07</v>
      </c>
    </row>
    <row r="836" spans="1:15" x14ac:dyDescent="0.25">
      <c r="A836" t="s">
        <v>1051</v>
      </c>
      <c r="B836" t="s">
        <v>8</v>
      </c>
      <c r="C836" t="s">
        <v>979</v>
      </c>
      <c r="D836">
        <v>30</v>
      </c>
      <c r="E836" s="6">
        <v>45034</v>
      </c>
      <c r="F836" s="5">
        <v>391616</v>
      </c>
      <c r="G836" t="s">
        <v>10</v>
      </c>
      <c r="H836" t="s">
        <v>995</v>
      </c>
      <c r="I836" t="s">
        <v>1113</v>
      </c>
      <c r="J836" t="s">
        <v>1097</v>
      </c>
      <c r="K836">
        <v>4</v>
      </c>
      <c r="L836" t="s">
        <v>1098</v>
      </c>
      <c r="M836" s="7">
        <f ca="1">(TODAY()-All_Staffs[[#This Row],[Date Joined]])/365</f>
        <v>1.6958904109589041</v>
      </c>
      <c r="N836" s="10">
        <f ca="1">IF(All_Staffs[Tenure]&gt;=3, 3%,2%)</f>
        <v>0.02</v>
      </c>
      <c r="O836" s="5">
        <f ca="1">All_Staffs[[#This Row],[Salary]]*All_Staffs[[#This Row],[Annual Bonus]]</f>
        <v>7832.32</v>
      </c>
    </row>
    <row r="837" spans="1:15" x14ac:dyDescent="0.25">
      <c r="A837" t="s">
        <v>522</v>
      </c>
      <c r="B837" t="s">
        <v>8</v>
      </c>
      <c r="C837" t="s">
        <v>979</v>
      </c>
      <c r="D837">
        <v>30</v>
      </c>
      <c r="E837" s="6">
        <v>44047</v>
      </c>
      <c r="F837" s="5">
        <v>424798</v>
      </c>
      <c r="G837" t="s">
        <v>10</v>
      </c>
      <c r="H837" t="s">
        <v>995</v>
      </c>
      <c r="I837" t="s">
        <v>1110</v>
      </c>
      <c r="J837" t="s">
        <v>1101</v>
      </c>
      <c r="K837">
        <v>8</v>
      </c>
      <c r="L837" t="s">
        <v>1103</v>
      </c>
      <c r="M837" s="7">
        <f ca="1">(TODAY()-All_Staffs[[#This Row],[Date Joined]])/365</f>
        <v>4.4000000000000004</v>
      </c>
      <c r="N837" s="10">
        <f ca="1">IF(All_Staffs[Tenure]&gt;=3, 3%,2%)</f>
        <v>0.03</v>
      </c>
      <c r="O837" s="5">
        <f ca="1">All_Staffs[[#This Row],[Salary]]*All_Staffs[[#This Row],[Annual Bonus]]</f>
        <v>12743.939999999999</v>
      </c>
    </row>
    <row r="838" spans="1:15" x14ac:dyDescent="0.25">
      <c r="A838" t="s">
        <v>676</v>
      </c>
      <c r="B838" t="s">
        <v>8</v>
      </c>
      <c r="C838" t="s">
        <v>979</v>
      </c>
      <c r="D838">
        <v>45</v>
      </c>
      <c r="E838" s="6">
        <v>44655</v>
      </c>
      <c r="F838" s="5">
        <v>459003</v>
      </c>
      <c r="G838" t="s">
        <v>10</v>
      </c>
      <c r="H838" t="s">
        <v>995</v>
      </c>
      <c r="I838" t="s">
        <v>1112</v>
      </c>
      <c r="J838" t="s">
        <v>1097</v>
      </c>
      <c r="K838">
        <v>4</v>
      </c>
      <c r="L838" t="s">
        <v>1098</v>
      </c>
      <c r="M838" s="7">
        <f ca="1">(TODAY()-All_Staffs[[#This Row],[Date Joined]])/365</f>
        <v>2.7342465753424658</v>
      </c>
      <c r="N838" s="10">
        <f ca="1">IF(All_Staffs[Tenure]&gt;=3, 3%,2%)</f>
        <v>0.02</v>
      </c>
      <c r="O838" s="5">
        <f ca="1">All_Staffs[[#This Row],[Salary]]*All_Staffs[[#This Row],[Annual Bonus]]</f>
        <v>9180.06</v>
      </c>
    </row>
    <row r="839" spans="1:15" x14ac:dyDescent="0.25">
      <c r="A839" t="s">
        <v>466</v>
      </c>
      <c r="B839" t="s">
        <v>8</v>
      </c>
      <c r="C839" t="s">
        <v>979</v>
      </c>
      <c r="D839">
        <v>30</v>
      </c>
      <c r="E839" s="6">
        <v>43996</v>
      </c>
      <c r="F839" s="5">
        <v>341174</v>
      </c>
      <c r="G839" t="s">
        <v>10</v>
      </c>
      <c r="H839" t="s">
        <v>995</v>
      </c>
      <c r="I839" t="s">
        <v>1110</v>
      </c>
      <c r="J839" t="s">
        <v>1097</v>
      </c>
      <c r="K839">
        <v>6</v>
      </c>
      <c r="L839" t="s">
        <v>1100</v>
      </c>
      <c r="M839" s="7">
        <f ca="1">(TODAY()-All_Staffs[[#This Row],[Date Joined]])/365</f>
        <v>4.5397260273972604</v>
      </c>
      <c r="N839" s="10">
        <f ca="1">IF(All_Staffs[Tenure]&gt;=3, 3%,2%)</f>
        <v>0.03</v>
      </c>
      <c r="O839" s="5">
        <f ca="1">All_Staffs[[#This Row],[Salary]]*All_Staffs[[#This Row],[Annual Bonus]]</f>
        <v>10235.219999999999</v>
      </c>
    </row>
    <row r="840" spans="1:15" x14ac:dyDescent="0.25">
      <c r="A840" t="s">
        <v>536</v>
      </c>
      <c r="B840" t="s">
        <v>8</v>
      </c>
      <c r="C840" t="s">
        <v>979</v>
      </c>
      <c r="D840">
        <v>31</v>
      </c>
      <c r="E840" s="6">
        <v>45353</v>
      </c>
      <c r="F840" s="5">
        <v>486045</v>
      </c>
      <c r="G840" t="s">
        <v>10</v>
      </c>
      <c r="H840" t="s">
        <v>995</v>
      </c>
      <c r="I840" t="s">
        <v>1114</v>
      </c>
      <c r="J840" t="s">
        <v>1093</v>
      </c>
      <c r="K840">
        <v>3</v>
      </c>
      <c r="L840" t="s">
        <v>1096</v>
      </c>
      <c r="M840" s="7">
        <f ca="1">(TODAY()-All_Staffs[[#This Row],[Date Joined]])/365</f>
        <v>0.82191780821917804</v>
      </c>
      <c r="N840" s="10">
        <f ca="1">IF(All_Staffs[Tenure]&gt;=3, 3%,2%)</f>
        <v>0.02</v>
      </c>
      <c r="O840" s="5">
        <f ca="1">All_Staffs[[#This Row],[Salary]]*All_Staffs[[#This Row],[Annual Bonus]]</f>
        <v>9720.9</v>
      </c>
    </row>
    <row r="841" spans="1:15" x14ac:dyDescent="0.25">
      <c r="A841" t="s">
        <v>521</v>
      </c>
      <c r="B841" t="s">
        <v>8</v>
      </c>
      <c r="C841" t="s">
        <v>979</v>
      </c>
      <c r="D841">
        <v>41</v>
      </c>
      <c r="E841" s="6">
        <v>44818</v>
      </c>
      <c r="F841" s="5">
        <v>396002</v>
      </c>
      <c r="G841" t="s">
        <v>10</v>
      </c>
      <c r="H841" t="s">
        <v>995</v>
      </c>
      <c r="I841" t="s">
        <v>1112</v>
      </c>
      <c r="J841" t="s">
        <v>1101</v>
      </c>
      <c r="K841">
        <v>9</v>
      </c>
      <c r="L841" t="s">
        <v>1104</v>
      </c>
      <c r="M841" s="7">
        <f ca="1">(TODAY()-All_Staffs[[#This Row],[Date Joined]])/365</f>
        <v>2.2876712328767121</v>
      </c>
      <c r="N841" s="10">
        <f ca="1">IF(All_Staffs[Tenure]&gt;=3, 3%,2%)</f>
        <v>0.02</v>
      </c>
      <c r="O841" s="5">
        <f ca="1">All_Staffs[[#This Row],[Salary]]*All_Staffs[[#This Row],[Annual Bonus]]</f>
        <v>7920.04</v>
      </c>
    </row>
    <row r="842" spans="1:15" x14ac:dyDescent="0.25">
      <c r="A842" t="s">
        <v>35</v>
      </c>
      <c r="B842" t="s">
        <v>8</v>
      </c>
      <c r="C842" t="s">
        <v>21</v>
      </c>
      <c r="D842">
        <v>28</v>
      </c>
      <c r="E842" s="6">
        <v>44185</v>
      </c>
      <c r="F842" s="5">
        <v>93599</v>
      </c>
      <c r="G842" t="s">
        <v>16</v>
      </c>
      <c r="H842" t="s">
        <v>981</v>
      </c>
      <c r="I842" t="s">
        <v>1110</v>
      </c>
      <c r="J842" t="s">
        <v>1105</v>
      </c>
      <c r="K842">
        <v>12</v>
      </c>
      <c r="L842" t="s">
        <v>1108</v>
      </c>
      <c r="M842" s="7">
        <f ca="1">(TODAY()-All_Staffs[[#This Row],[Date Joined]])/365</f>
        <v>4.021917808219178</v>
      </c>
      <c r="N842" s="10">
        <f ca="1">IF(All_Staffs[Tenure]&gt;=3, 3%,2%)</f>
        <v>0.03</v>
      </c>
      <c r="O842" s="5">
        <f ca="1">All_Staffs[[#This Row],[Salary]]*All_Staffs[[#This Row],[Annual Bonus]]</f>
        <v>2807.97</v>
      </c>
    </row>
    <row r="843" spans="1:15" x14ac:dyDescent="0.25">
      <c r="A843" t="s">
        <v>643</v>
      </c>
      <c r="B843" t="s">
        <v>8</v>
      </c>
      <c r="C843" t="s">
        <v>21</v>
      </c>
      <c r="D843">
        <v>35</v>
      </c>
      <c r="E843" s="6">
        <v>44034</v>
      </c>
      <c r="F843" s="5">
        <v>95887</v>
      </c>
      <c r="G843" t="s">
        <v>16</v>
      </c>
      <c r="H843" t="s">
        <v>981</v>
      </c>
      <c r="I843" t="s">
        <v>1110</v>
      </c>
      <c r="J843" t="s">
        <v>1101</v>
      </c>
      <c r="K843">
        <v>7</v>
      </c>
      <c r="L843" t="s">
        <v>1102</v>
      </c>
      <c r="M843" s="7">
        <f ca="1">(TODAY()-All_Staffs[[#This Row],[Date Joined]])/365</f>
        <v>4.4356164383561643</v>
      </c>
      <c r="N843" s="10">
        <f ca="1">IF(All_Staffs[Tenure]&gt;=3, 3%,2%)</f>
        <v>0.03</v>
      </c>
      <c r="O843" s="5">
        <f ca="1">All_Staffs[[#This Row],[Salary]]*All_Staffs[[#This Row],[Annual Bonus]]</f>
        <v>2876.6099999999997</v>
      </c>
    </row>
    <row r="844" spans="1:15" x14ac:dyDescent="0.25">
      <c r="A844" t="s">
        <v>507</v>
      </c>
      <c r="B844" t="s">
        <v>8</v>
      </c>
      <c r="C844" t="s">
        <v>21</v>
      </c>
      <c r="D844">
        <v>25</v>
      </c>
      <c r="E844" s="6">
        <v>44537</v>
      </c>
      <c r="F844" s="5">
        <v>99438</v>
      </c>
      <c r="G844" t="s">
        <v>16</v>
      </c>
      <c r="H844" t="s">
        <v>981</v>
      </c>
      <c r="I844" t="s">
        <v>1111</v>
      </c>
      <c r="J844" t="s">
        <v>1105</v>
      </c>
      <c r="K844">
        <v>12</v>
      </c>
      <c r="L844" t="s">
        <v>1108</v>
      </c>
      <c r="M844" s="7">
        <f ca="1">(TODAY()-All_Staffs[[#This Row],[Date Joined]])/365</f>
        <v>3.0575342465753423</v>
      </c>
      <c r="N844" s="10">
        <f ca="1">IF(All_Staffs[Tenure]&gt;=3, 3%,2%)</f>
        <v>0.03</v>
      </c>
      <c r="O844" s="5">
        <f ca="1">All_Staffs[[#This Row],[Salary]]*All_Staffs[[#This Row],[Annual Bonus]]</f>
        <v>2983.14</v>
      </c>
    </row>
    <row r="845" spans="1:15" x14ac:dyDescent="0.25">
      <c r="A845" t="s">
        <v>619</v>
      </c>
      <c r="B845" t="s">
        <v>8</v>
      </c>
      <c r="C845" t="s">
        <v>21</v>
      </c>
      <c r="D845">
        <v>30</v>
      </c>
      <c r="E845" s="6">
        <v>43717</v>
      </c>
      <c r="F845" s="5">
        <v>76937</v>
      </c>
      <c r="G845" t="s">
        <v>16</v>
      </c>
      <c r="H845" t="s">
        <v>981</v>
      </c>
      <c r="I845" t="s">
        <v>1109</v>
      </c>
      <c r="J845" t="s">
        <v>1101</v>
      </c>
      <c r="K845">
        <v>9</v>
      </c>
      <c r="L845" t="s">
        <v>1104</v>
      </c>
      <c r="M845" s="7">
        <f ca="1">(TODAY()-All_Staffs[[#This Row],[Date Joined]])/365</f>
        <v>5.3041095890410963</v>
      </c>
      <c r="N845" s="10">
        <f ca="1">IF(All_Staffs[Tenure]&gt;=3, 3%,2%)</f>
        <v>0.03</v>
      </c>
      <c r="O845" s="5">
        <f ca="1">All_Staffs[[#This Row],[Salary]]*All_Staffs[[#This Row],[Annual Bonus]]</f>
        <v>2308.11</v>
      </c>
    </row>
    <row r="846" spans="1:15" x14ac:dyDescent="0.25">
      <c r="A846" t="s">
        <v>38</v>
      </c>
      <c r="B846" t="s">
        <v>8</v>
      </c>
      <c r="C846" t="s">
        <v>21</v>
      </c>
      <c r="D846">
        <v>34</v>
      </c>
      <c r="E846" s="6">
        <v>44612</v>
      </c>
      <c r="F846" s="5">
        <v>98151</v>
      </c>
      <c r="G846" t="s">
        <v>16</v>
      </c>
      <c r="H846" t="s">
        <v>981</v>
      </c>
      <c r="I846" t="s">
        <v>1112</v>
      </c>
      <c r="J846" t="s">
        <v>1093</v>
      </c>
      <c r="K846">
        <v>2</v>
      </c>
      <c r="L846" t="s">
        <v>1095</v>
      </c>
      <c r="M846" s="7">
        <f ca="1">(TODAY()-All_Staffs[[#This Row],[Date Joined]])/365</f>
        <v>2.8520547945205479</v>
      </c>
      <c r="N846" s="10">
        <f ca="1">IF(All_Staffs[Tenure]&gt;=3, 3%,2%)</f>
        <v>0.02</v>
      </c>
      <c r="O846" s="5">
        <f ca="1">All_Staffs[[#This Row],[Salary]]*All_Staffs[[#This Row],[Annual Bonus]]</f>
        <v>1963.02</v>
      </c>
    </row>
    <row r="847" spans="1:15" x14ac:dyDescent="0.25">
      <c r="A847" t="s">
        <v>28</v>
      </c>
      <c r="B847" t="s">
        <v>8</v>
      </c>
      <c r="C847" t="s">
        <v>21</v>
      </c>
      <c r="D847">
        <v>34</v>
      </c>
      <c r="E847" s="6">
        <v>44459</v>
      </c>
      <c r="F847" s="5">
        <v>104244</v>
      </c>
      <c r="G847" t="s">
        <v>16</v>
      </c>
      <c r="H847" t="s">
        <v>981</v>
      </c>
      <c r="I847" t="s">
        <v>1111</v>
      </c>
      <c r="J847" t="s">
        <v>1101</v>
      </c>
      <c r="K847">
        <v>9</v>
      </c>
      <c r="L847" t="s">
        <v>1104</v>
      </c>
      <c r="M847" s="7">
        <f ca="1">(TODAY()-All_Staffs[[#This Row],[Date Joined]])/365</f>
        <v>3.2712328767123289</v>
      </c>
      <c r="N847" s="10">
        <f ca="1">IF(All_Staffs[Tenure]&gt;=3, 3%,2%)</f>
        <v>0.03</v>
      </c>
      <c r="O847" s="5">
        <f ca="1">All_Staffs[[#This Row],[Salary]]*All_Staffs[[#This Row],[Annual Bonus]]</f>
        <v>3127.3199999999997</v>
      </c>
    </row>
    <row r="848" spans="1:15" x14ac:dyDescent="0.25">
      <c r="A848" t="s">
        <v>434</v>
      </c>
      <c r="B848" t="s">
        <v>8</v>
      </c>
      <c r="C848" t="s">
        <v>21</v>
      </c>
      <c r="D848">
        <v>39</v>
      </c>
      <c r="E848" s="6">
        <v>44584</v>
      </c>
      <c r="F848" s="5">
        <v>86381</v>
      </c>
      <c r="G848" t="s">
        <v>16</v>
      </c>
      <c r="H848" t="s">
        <v>981</v>
      </c>
      <c r="I848" t="s">
        <v>1112</v>
      </c>
      <c r="J848" t="s">
        <v>1093</v>
      </c>
      <c r="K848">
        <v>1</v>
      </c>
      <c r="L848" t="s">
        <v>1094</v>
      </c>
      <c r="M848" s="7">
        <f ca="1">(TODAY()-All_Staffs[[#This Row],[Date Joined]])/365</f>
        <v>2.9287671232876713</v>
      </c>
      <c r="N848" s="10">
        <f ca="1">IF(All_Staffs[Tenure]&gt;=3, 3%,2%)</f>
        <v>0.02</v>
      </c>
      <c r="O848" s="5">
        <f ca="1">All_Staffs[[#This Row],[Salary]]*All_Staffs[[#This Row],[Annual Bonus]]</f>
        <v>1727.6200000000001</v>
      </c>
    </row>
    <row r="849" spans="1:15" x14ac:dyDescent="0.25">
      <c r="A849" t="s">
        <v>102</v>
      </c>
      <c r="B849" t="s">
        <v>8</v>
      </c>
      <c r="C849" t="s">
        <v>21</v>
      </c>
      <c r="D849">
        <v>34</v>
      </c>
      <c r="E849" s="6">
        <v>44356</v>
      </c>
      <c r="F849" s="5">
        <v>89606</v>
      </c>
      <c r="G849" t="s">
        <v>16</v>
      </c>
      <c r="H849" t="s">
        <v>981</v>
      </c>
      <c r="I849" t="s">
        <v>1111</v>
      </c>
      <c r="J849" t="s">
        <v>1097</v>
      </c>
      <c r="K849">
        <v>6</v>
      </c>
      <c r="L849" t="s">
        <v>1100</v>
      </c>
      <c r="M849" s="7">
        <f ca="1">(TODAY()-All_Staffs[[#This Row],[Date Joined]])/365</f>
        <v>3.5534246575342467</v>
      </c>
      <c r="N849" s="10">
        <f ca="1">IF(All_Staffs[Tenure]&gt;=3, 3%,2%)</f>
        <v>0.03</v>
      </c>
      <c r="O849" s="5">
        <f ca="1">All_Staffs[[#This Row],[Salary]]*All_Staffs[[#This Row],[Annual Bonus]]</f>
        <v>2688.18</v>
      </c>
    </row>
    <row r="850" spans="1:15" x14ac:dyDescent="0.25">
      <c r="A850" t="s">
        <v>499</v>
      </c>
      <c r="B850" t="s">
        <v>8</v>
      </c>
      <c r="C850" t="s">
        <v>21</v>
      </c>
      <c r="D850">
        <v>38</v>
      </c>
      <c r="E850" s="6">
        <v>44337</v>
      </c>
      <c r="F850" s="5">
        <v>86507</v>
      </c>
      <c r="G850" t="s">
        <v>16</v>
      </c>
      <c r="H850" t="s">
        <v>981</v>
      </c>
      <c r="I850" t="s">
        <v>1111</v>
      </c>
      <c r="J850" t="s">
        <v>1097</v>
      </c>
      <c r="K850">
        <v>5</v>
      </c>
      <c r="L850" t="s">
        <v>1099</v>
      </c>
      <c r="M850" s="7">
        <f ca="1">(TODAY()-All_Staffs[[#This Row],[Date Joined]])/365</f>
        <v>3.6054794520547944</v>
      </c>
      <c r="N850" s="10">
        <f ca="1">IF(All_Staffs[Tenure]&gt;=3, 3%,2%)</f>
        <v>0.03</v>
      </c>
      <c r="O850" s="5">
        <f ca="1">All_Staffs[[#This Row],[Salary]]*All_Staffs[[#This Row],[Annual Bonus]]</f>
        <v>2595.21</v>
      </c>
    </row>
    <row r="851" spans="1:15" x14ac:dyDescent="0.25">
      <c r="A851" t="s">
        <v>32</v>
      </c>
      <c r="B851" t="s">
        <v>8</v>
      </c>
      <c r="C851" t="s">
        <v>21</v>
      </c>
      <c r="D851">
        <v>21</v>
      </c>
      <c r="E851" s="6">
        <v>44201</v>
      </c>
      <c r="F851" s="5">
        <v>97903</v>
      </c>
      <c r="G851" t="s">
        <v>16</v>
      </c>
      <c r="H851" t="s">
        <v>981</v>
      </c>
      <c r="I851" t="s">
        <v>1111</v>
      </c>
      <c r="J851" t="s">
        <v>1093</v>
      </c>
      <c r="K851">
        <v>1</v>
      </c>
      <c r="L851" t="s">
        <v>1094</v>
      </c>
      <c r="M851" s="7">
        <f ca="1">(TODAY()-All_Staffs[[#This Row],[Date Joined]])/365</f>
        <v>3.978082191780822</v>
      </c>
      <c r="N851" s="10">
        <f ca="1">IF(All_Staffs[Tenure]&gt;=3, 3%,2%)</f>
        <v>0.03</v>
      </c>
      <c r="O851" s="5">
        <f ca="1">All_Staffs[[#This Row],[Salary]]*All_Staffs[[#This Row],[Annual Bonus]]</f>
        <v>2937.0899999999997</v>
      </c>
    </row>
    <row r="852" spans="1:15" x14ac:dyDescent="0.25">
      <c r="A852" t="s">
        <v>36</v>
      </c>
      <c r="B852" t="s">
        <v>8</v>
      </c>
      <c r="C852" t="s">
        <v>21</v>
      </c>
      <c r="D852">
        <v>34</v>
      </c>
      <c r="E852" s="6">
        <v>44596</v>
      </c>
      <c r="F852" s="5">
        <v>106276</v>
      </c>
      <c r="G852" t="s">
        <v>16</v>
      </c>
      <c r="H852" t="s">
        <v>981</v>
      </c>
      <c r="I852" t="s">
        <v>1112</v>
      </c>
      <c r="J852" t="s">
        <v>1093</v>
      </c>
      <c r="K852">
        <v>2</v>
      </c>
      <c r="L852" t="s">
        <v>1095</v>
      </c>
      <c r="M852" s="7">
        <f ca="1">(TODAY()-All_Staffs[[#This Row],[Date Joined]])/365</f>
        <v>2.8958904109589043</v>
      </c>
      <c r="N852" s="10">
        <f ca="1">IF(All_Staffs[Tenure]&gt;=3, 3%,2%)</f>
        <v>0.02</v>
      </c>
      <c r="O852" s="5">
        <f ca="1">All_Staffs[[#This Row],[Salary]]*All_Staffs[[#This Row],[Annual Bonus]]</f>
        <v>2125.52</v>
      </c>
    </row>
    <row r="853" spans="1:15" x14ac:dyDescent="0.25">
      <c r="A853" t="s">
        <v>505</v>
      </c>
      <c r="B853" t="s">
        <v>8</v>
      </c>
      <c r="C853" t="s">
        <v>21</v>
      </c>
      <c r="D853">
        <v>36</v>
      </c>
      <c r="E853" s="6">
        <v>44511</v>
      </c>
      <c r="F853" s="5">
        <v>75234</v>
      </c>
      <c r="G853" t="s">
        <v>16</v>
      </c>
      <c r="H853" t="s">
        <v>981</v>
      </c>
      <c r="I853" t="s">
        <v>1111</v>
      </c>
      <c r="J853" t="s">
        <v>1105</v>
      </c>
      <c r="K853">
        <v>11</v>
      </c>
      <c r="L853" t="s">
        <v>1107</v>
      </c>
      <c r="M853" s="7">
        <f ca="1">(TODAY()-All_Staffs[[#This Row],[Date Joined]])/365</f>
        <v>3.128767123287671</v>
      </c>
      <c r="N853" s="10">
        <f ca="1">IF(All_Staffs[Tenure]&gt;=3, 3%,2%)</f>
        <v>0.03</v>
      </c>
      <c r="O853" s="5">
        <f ca="1">All_Staffs[[#This Row],[Salary]]*All_Staffs[[#This Row],[Annual Bonus]]</f>
        <v>2257.02</v>
      </c>
    </row>
    <row r="854" spans="1:15" x14ac:dyDescent="0.25">
      <c r="A854" t="s">
        <v>910</v>
      </c>
      <c r="B854" t="s">
        <v>8</v>
      </c>
      <c r="C854" t="s">
        <v>21</v>
      </c>
      <c r="D854">
        <v>32</v>
      </c>
      <c r="E854" s="6">
        <v>45357</v>
      </c>
      <c r="F854" s="5">
        <v>77726</v>
      </c>
      <c r="G854" t="s">
        <v>16</v>
      </c>
      <c r="H854" t="s">
        <v>981</v>
      </c>
      <c r="I854" t="s">
        <v>1114</v>
      </c>
      <c r="J854" t="s">
        <v>1093</v>
      </c>
      <c r="K854">
        <v>3</v>
      </c>
      <c r="L854" t="s">
        <v>1096</v>
      </c>
      <c r="M854" s="7">
        <f ca="1">(TODAY()-All_Staffs[[#This Row],[Date Joined]])/365</f>
        <v>0.81095890410958904</v>
      </c>
      <c r="N854" s="10">
        <f ca="1">IF(All_Staffs[Tenure]&gt;=3, 3%,2%)</f>
        <v>0.02</v>
      </c>
      <c r="O854" s="5">
        <f ca="1">All_Staffs[[#This Row],[Salary]]*All_Staffs[[#This Row],[Annual Bonus]]</f>
        <v>1554.52</v>
      </c>
    </row>
    <row r="855" spans="1:15" x14ac:dyDescent="0.25">
      <c r="A855" t="s">
        <v>575</v>
      </c>
      <c r="B855" t="s">
        <v>8</v>
      </c>
      <c r="C855" t="s">
        <v>21</v>
      </c>
      <c r="D855">
        <v>26</v>
      </c>
      <c r="E855" s="6">
        <v>45376</v>
      </c>
      <c r="F855" s="5">
        <v>86764</v>
      </c>
      <c r="G855" t="s">
        <v>16</v>
      </c>
      <c r="H855" t="s">
        <v>981</v>
      </c>
      <c r="I855" t="s">
        <v>1114</v>
      </c>
      <c r="J855" t="s">
        <v>1093</v>
      </c>
      <c r="K855">
        <v>3</v>
      </c>
      <c r="L855" t="s">
        <v>1096</v>
      </c>
      <c r="M855" s="7">
        <f ca="1">(TODAY()-All_Staffs[[#This Row],[Date Joined]])/365</f>
        <v>0.75890410958904109</v>
      </c>
      <c r="N855" s="10">
        <f ca="1">IF(All_Staffs[Tenure]&gt;=3, 3%,2%)</f>
        <v>0.02</v>
      </c>
      <c r="O855" s="5">
        <f ca="1">All_Staffs[[#This Row],[Salary]]*All_Staffs[[#This Row],[Annual Bonus]]</f>
        <v>1735.28</v>
      </c>
    </row>
    <row r="856" spans="1:15" x14ac:dyDescent="0.25">
      <c r="A856" t="s">
        <v>88</v>
      </c>
      <c r="B856" t="s">
        <v>8</v>
      </c>
      <c r="C856" t="s">
        <v>21</v>
      </c>
      <c r="D856">
        <v>33</v>
      </c>
      <c r="E856" s="6">
        <v>44690</v>
      </c>
      <c r="F856" s="5">
        <v>85627</v>
      </c>
      <c r="G856" t="s">
        <v>16</v>
      </c>
      <c r="H856" t="s">
        <v>981</v>
      </c>
      <c r="I856" t="s">
        <v>1112</v>
      </c>
      <c r="J856" t="s">
        <v>1097</v>
      </c>
      <c r="K856">
        <v>5</v>
      </c>
      <c r="L856" t="s">
        <v>1099</v>
      </c>
      <c r="M856" s="7">
        <f ca="1">(TODAY()-All_Staffs[[#This Row],[Date Joined]])/365</f>
        <v>2.6383561643835618</v>
      </c>
      <c r="N856" s="10">
        <f ca="1">IF(All_Staffs[Tenure]&gt;=3, 3%,2%)</f>
        <v>0.02</v>
      </c>
      <c r="O856" s="5">
        <f ca="1">All_Staffs[[#This Row],[Salary]]*All_Staffs[[#This Row],[Annual Bonus]]</f>
        <v>1712.54</v>
      </c>
    </row>
    <row r="857" spans="1:15" x14ac:dyDescent="0.25">
      <c r="A857" t="s">
        <v>93</v>
      </c>
      <c r="B857" t="s">
        <v>8</v>
      </c>
      <c r="C857" t="s">
        <v>21</v>
      </c>
      <c r="D857">
        <v>33</v>
      </c>
      <c r="E857" s="6">
        <v>44067</v>
      </c>
      <c r="F857" s="5">
        <v>81476</v>
      </c>
      <c r="G857" t="s">
        <v>16</v>
      </c>
      <c r="H857" t="s">
        <v>981</v>
      </c>
      <c r="I857" t="s">
        <v>1110</v>
      </c>
      <c r="J857" t="s">
        <v>1101</v>
      </c>
      <c r="K857">
        <v>8</v>
      </c>
      <c r="L857" t="s">
        <v>1103</v>
      </c>
      <c r="M857" s="7">
        <f ca="1">(TODAY()-All_Staffs[[#This Row],[Date Joined]])/365</f>
        <v>4.3452054794520549</v>
      </c>
      <c r="N857" s="10">
        <f ca="1">IF(All_Staffs[Tenure]&gt;=3, 3%,2%)</f>
        <v>0.03</v>
      </c>
      <c r="O857" s="5">
        <f ca="1">All_Staffs[[#This Row],[Salary]]*All_Staffs[[#This Row],[Annual Bonus]]</f>
        <v>2444.2799999999997</v>
      </c>
    </row>
    <row r="858" spans="1:15" x14ac:dyDescent="0.25">
      <c r="A858" t="s">
        <v>60</v>
      </c>
      <c r="B858" t="s">
        <v>8</v>
      </c>
      <c r="C858" t="s">
        <v>56</v>
      </c>
      <c r="D858">
        <v>27</v>
      </c>
      <c r="E858" s="6">
        <v>44122</v>
      </c>
      <c r="F858" s="5">
        <v>86539</v>
      </c>
      <c r="G858" t="s">
        <v>16</v>
      </c>
      <c r="H858" t="s">
        <v>981</v>
      </c>
      <c r="I858" t="s">
        <v>1110</v>
      </c>
      <c r="J858" t="s">
        <v>1105</v>
      </c>
      <c r="K858">
        <v>10</v>
      </c>
      <c r="L858" t="s">
        <v>1106</v>
      </c>
      <c r="M858" s="7">
        <f ca="1">(TODAY()-All_Staffs[[#This Row],[Date Joined]])/365</f>
        <v>4.1945205479452055</v>
      </c>
      <c r="N858" s="10">
        <f ca="1">IF(All_Staffs[Tenure]&gt;=3, 3%,2%)</f>
        <v>0.03</v>
      </c>
      <c r="O858" s="5">
        <f ca="1">All_Staffs[[#This Row],[Salary]]*All_Staffs[[#This Row],[Annual Bonus]]</f>
        <v>2596.17</v>
      </c>
    </row>
    <row r="859" spans="1:15" x14ac:dyDescent="0.25">
      <c r="A859" t="s">
        <v>108</v>
      </c>
      <c r="B859" t="s">
        <v>8</v>
      </c>
      <c r="C859" t="s">
        <v>56</v>
      </c>
      <c r="D859">
        <v>32</v>
      </c>
      <c r="E859" s="6">
        <v>44400</v>
      </c>
      <c r="F859" s="5">
        <v>99539</v>
      </c>
      <c r="G859" t="s">
        <v>16</v>
      </c>
      <c r="H859" t="s">
        <v>981</v>
      </c>
      <c r="I859" t="s">
        <v>1111</v>
      </c>
      <c r="J859" t="s">
        <v>1101</v>
      </c>
      <c r="K859">
        <v>7</v>
      </c>
      <c r="L859" t="s">
        <v>1102</v>
      </c>
      <c r="M859" s="7">
        <f ca="1">(TODAY()-All_Staffs[[#This Row],[Date Joined]])/365</f>
        <v>3.4328767123287673</v>
      </c>
      <c r="N859" s="10">
        <f ca="1">IF(All_Staffs[Tenure]&gt;=3, 3%,2%)</f>
        <v>0.03</v>
      </c>
      <c r="O859" s="5">
        <f ca="1">All_Staffs[[#This Row],[Salary]]*All_Staffs[[#This Row],[Annual Bonus]]</f>
        <v>2986.17</v>
      </c>
    </row>
    <row r="860" spans="1:15" x14ac:dyDescent="0.25">
      <c r="A860" t="s">
        <v>573</v>
      </c>
      <c r="B860" t="s">
        <v>8</v>
      </c>
      <c r="C860" t="s">
        <v>56</v>
      </c>
      <c r="D860">
        <v>45</v>
      </c>
      <c r="E860" s="6">
        <v>43879</v>
      </c>
      <c r="F860" s="5">
        <v>104269</v>
      </c>
      <c r="G860" t="s">
        <v>16</v>
      </c>
      <c r="H860" t="s">
        <v>981</v>
      </c>
      <c r="I860" t="s">
        <v>1110</v>
      </c>
      <c r="J860" t="s">
        <v>1093</v>
      </c>
      <c r="K860">
        <v>2</v>
      </c>
      <c r="L860" t="s">
        <v>1095</v>
      </c>
      <c r="M860" s="7">
        <f ca="1">(TODAY()-All_Staffs[[#This Row],[Date Joined]])/365</f>
        <v>4.86027397260274</v>
      </c>
      <c r="N860" s="10">
        <f ca="1">IF(All_Staffs[Tenure]&gt;=3, 3%,2%)</f>
        <v>0.03</v>
      </c>
      <c r="O860" s="5">
        <f ca="1">All_Staffs[[#This Row],[Salary]]*All_Staffs[[#This Row],[Annual Bonus]]</f>
        <v>3128.0699999999997</v>
      </c>
    </row>
    <row r="861" spans="1:15" x14ac:dyDescent="0.25">
      <c r="A861" t="s">
        <v>838</v>
      </c>
      <c r="B861" t="s">
        <v>8</v>
      </c>
      <c r="C861" t="s">
        <v>56</v>
      </c>
      <c r="D861">
        <v>26</v>
      </c>
      <c r="E861" s="6">
        <v>44278</v>
      </c>
      <c r="F861" s="5">
        <v>103807</v>
      </c>
      <c r="G861" t="s">
        <v>16</v>
      </c>
      <c r="H861" t="s">
        <v>981</v>
      </c>
      <c r="I861" t="s">
        <v>1111</v>
      </c>
      <c r="J861" t="s">
        <v>1093</v>
      </c>
      <c r="K861">
        <v>3</v>
      </c>
      <c r="L861" t="s">
        <v>1096</v>
      </c>
      <c r="M861" s="7">
        <f ca="1">(TODAY()-All_Staffs[[#This Row],[Date Joined]])/365</f>
        <v>3.7671232876712328</v>
      </c>
      <c r="N861" s="10">
        <f ca="1">IF(All_Staffs[Tenure]&gt;=3, 3%,2%)</f>
        <v>0.03</v>
      </c>
      <c r="O861" s="5">
        <f ca="1">All_Staffs[[#This Row],[Salary]]*All_Staffs[[#This Row],[Annual Bonus]]</f>
        <v>3114.21</v>
      </c>
    </row>
    <row r="862" spans="1:15" x14ac:dyDescent="0.25">
      <c r="A862" t="s">
        <v>220</v>
      </c>
      <c r="B862" t="s">
        <v>8</v>
      </c>
      <c r="C862" t="s">
        <v>56</v>
      </c>
      <c r="D862">
        <v>32</v>
      </c>
      <c r="E862" s="6">
        <v>43879</v>
      </c>
      <c r="F862" s="5">
        <v>89932</v>
      </c>
      <c r="G862" t="s">
        <v>16</v>
      </c>
      <c r="H862" t="s">
        <v>981</v>
      </c>
      <c r="I862" t="s">
        <v>1110</v>
      </c>
      <c r="J862" t="s">
        <v>1093</v>
      </c>
      <c r="K862">
        <v>2</v>
      </c>
      <c r="L862" t="s">
        <v>1095</v>
      </c>
      <c r="M862" s="7">
        <f ca="1">(TODAY()-All_Staffs[[#This Row],[Date Joined]])/365</f>
        <v>4.86027397260274</v>
      </c>
      <c r="N862" s="10">
        <f ca="1">IF(All_Staffs[Tenure]&gt;=3, 3%,2%)</f>
        <v>0.03</v>
      </c>
      <c r="O862" s="5">
        <f ca="1">All_Staffs[[#This Row],[Salary]]*All_Staffs[[#This Row],[Annual Bonus]]</f>
        <v>2697.96</v>
      </c>
    </row>
    <row r="863" spans="1:15" x14ac:dyDescent="0.25">
      <c r="A863" t="s">
        <v>562</v>
      </c>
      <c r="B863" t="s">
        <v>8</v>
      </c>
      <c r="C863" t="s">
        <v>56</v>
      </c>
      <c r="D863">
        <v>38</v>
      </c>
      <c r="E863" s="6">
        <v>44338</v>
      </c>
      <c r="F863" s="5">
        <v>102492</v>
      </c>
      <c r="G863" t="s">
        <v>16</v>
      </c>
      <c r="H863" t="s">
        <v>981</v>
      </c>
      <c r="I863" t="s">
        <v>1111</v>
      </c>
      <c r="J863" t="s">
        <v>1097</v>
      </c>
      <c r="K863">
        <v>5</v>
      </c>
      <c r="L863" t="s">
        <v>1099</v>
      </c>
      <c r="M863" s="7">
        <f ca="1">(TODAY()-All_Staffs[[#This Row],[Date Joined]])/365</f>
        <v>3.6027397260273974</v>
      </c>
      <c r="N863" s="10">
        <f ca="1">IF(All_Staffs[Tenure]&gt;=3, 3%,2%)</f>
        <v>0.03</v>
      </c>
      <c r="O863" s="5">
        <f ca="1">All_Staffs[[#This Row],[Salary]]*All_Staffs[[#This Row],[Annual Bonus]]</f>
        <v>3074.7599999999998</v>
      </c>
    </row>
    <row r="864" spans="1:15" x14ac:dyDescent="0.25">
      <c r="A864" t="s">
        <v>497</v>
      </c>
      <c r="B864" t="s">
        <v>8</v>
      </c>
      <c r="C864" t="s">
        <v>56</v>
      </c>
      <c r="D864">
        <v>45</v>
      </c>
      <c r="E864" s="6">
        <v>44683</v>
      </c>
      <c r="F864" s="5">
        <v>94301</v>
      </c>
      <c r="G864" t="s">
        <v>16</v>
      </c>
      <c r="H864" t="s">
        <v>981</v>
      </c>
      <c r="I864" t="s">
        <v>1112</v>
      </c>
      <c r="J864" t="s">
        <v>1097</v>
      </c>
      <c r="K864">
        <v>5</v>
      </c>
      <c r="L864" t="s">
        <v>1099</v>
      </c>
      <c r="M864" s="7">
        <f ca="1">(TODAY()-All_Staffs[[#This Row],[Date Joined]])/365</f>
        <v>2.6575342465753424</v>
      </c>
      <c r="N864" s="10">
        <f ca="1">IF(All_Staffs[Tenure]&gt;=3, 3%,2%)</f>
        <v>0.02</v>
      </c>
      <c r="O864" s="5">
        <f ca="1">All_Staffs[[#This Row],[Salary]]*All_Staffs[[#This Row],[Annual Bonus]]</f>
        <v>1886.02</v>
      </c>
    </row>
    <row r="865" spans="1:15" x14ac:dyDescent="0.25">
      <c r="A865" t="s">
        <v>428</v>
      </c>
      <c r="B865" t="s">
        <v>8</v>
      </c>
      <c r="C865" t="s">
        <v>56</v>
      </c>
      <c r="D865">
        <v>43</v>
      </c>
      <c r="E865" s="6">
        <v>43464</v>
      </c>
      <c r="F865" s="5">
        <v>83038</v>
      </c>
      <c r="G865" t="s">
        <v>16</v>
      </c>
      <c r="H865" t="s">
        <v>981</v>
      </c>
      <c r="I865" t="s">
        <v>1092</v>
      </c>
      <c r="J865" t="s">
        <v>1105</v>
      </c>
      <c r="K865">
        <v>12</v>
      </c>
      <c r="L865" t="s">
        <v>1108</v>
      </c>
      <c r="M865" s="7">
        <f ca="1">(TODAY()-All_Staffs[[#This Row],[Date Joined]])/365</f>
        <v>5.9972602739726026</v>
      </c>
      <c r="N865" s="10">
        <f ca="1">IF(All_Staffs[Tenure]&gt;=3, 3%,2%)</f>
        <v>0.03</v>
      </c>
      <c r="O865" s="5">
        <f ca="1">All_Staffs[[#This Row],[Salary]]*All_Staffs[[#This Row],[Annual Bonus]]</f>
        <v>2491.14</v>
      </c>
    </row>
    <row r="866" spans="1:15" x14ac:dyDescent="0.25">
      <c r="A866" t="s">
        <v>596</v>
      </c>
      <c r="B866" t="s">
        <v>8</v>
      </c>
      <c r="C866" t="s">
        <v>56</v>
      </c>
      <c r="D866">
        <v>34</v>
      </c>
      <c r="E866" s="6">
        <v>45012</v>
      </c>
      <c r="F866" s="5">
        <v>79677</v>
      </c>
      <c r="G866" t="s">
        <v>16</v>
      </c>
      <c r="H866" t="s">
        <v>981</v>
      </c>
      <c r="I866" t="s">
        <v>1113</v>
      </c>
      <c r="J866" t="s">
        <v>1093</v>
      </c>
      <c r="K866">
        <v>3</v>
      </c>
      <c r="L866" t="s">
        <v>1096</v>
      </c>
      <c r="M866" s="7">
        <f ca="1">(TODAY()-All_Staffs[[#This Row],[Date Joined]])/365</f>
        <v>1.7561643835616438</v>
      </c>
      <c r="N866" s="10">
        <f ca="1">IF(All_Staffs[Tenure]&gt;=3, 3%,2%)</f>
        <v>0.02</v>
      </c>
      <c r="O866" s="5">
        <f ca="1">All_Staffs[[#This Row],[Salary]]*All_Staffs[[#This Row],[Annual Bonus]]</f>
        <v>1593.54</v>
      </c>
    </row>
    <row r="867" spans="1:15" x14ac:dyDescent="0.25">
      <c r="A867" t="s">
        <v>572</v>
      </c>
      <c r="B867" t="s">
        <v>8</v>
      </c>
      <c r="C867" t="s">
        <v>56</v>
      </c>
      <c r="D867">
        <v>27</v>
      </c>
      <c r="E867" s="6">
        <v>45359</v>
      </c>
      <c r="F867" s="5">
        <v>85586</v>
      </c>
      <c r="G867" t="s">
        <v>16</v>
      </c>
      <c r="H867" t="s">
        <v>981</v>
      </c>
      <c r="I867" t="s">
        <v>1114</v>
      </c>
      <c r="J867" t="s">
        <v>1093</v>
      </c>
      <c r="K867">
        <v>3</v>
      </c>
      <c r="L867" t="s">
        <v>1096</v>
      </c>
      <c r="M867" s="7">
        <f ca="1">(TODAY()-All_Staffs[[#This Row],[Date Joined]])/365</f>
        <v>0.80547945205479454</v>
      </c>
      <c r="N867" s="10">
        <f ca="1">IF(All_Staffs[Tenure]&gt;=3, 3%,2%)</f>
        <v>0.02</v>
      </c>
      <c r="O867" s="5">
        <f ca="1">All_Staffs[[#This Row],[Salary]]*All_Staffs[[#This Row],[Annual Bonus]]</f>
        <v>1711.72</v>
      </c>
    </row>
    <row r="868" spans="1:15" x14ac:dyDescent="0.25">
      <c r="A868" t="s">
        <v>503</v>
      </c>
      <c r="B868" t="s">
        <v>8</v>
      </c>
      <c r="C868" t="s">
        <v>56</v>
      </c>
      <c r="D868">
        <v>27</v>
      </c>
      <c r="E868" s="6">
        <v>44190</v>
      </c>
      <c r="F868" s="5">
        <v>90006</v>
      </c>
      <c r="G868" t="s">
        <v>16</v>
      </c>
      <c r="H868" t="s">
        <v>981</v>
      </c>
      <c r="I868" t="s">
        <v>1110</v>
      </c>
      <c r="J868" t="s">
        <v>1105</v>
      </c>
      <c r="K868">
        <v>12</v>
      </c>
      <c r="L868" t="s">
        <v>1108</v>
      </c>
      <c r="M868" s="7">
        <f ca="1">(TODAY()-All_Staffs[[#This Row],[Date Joined]])/365</f>
        <v>4.0082191780821921</v>
      </c>
      <c r="N868" s="10">
        <f ca="1">IF(All_Staffs[Tenure]&gt;=3, 3%,2%)</f>
        <v>0.03</v>
      </c>
      <c r="O868" s="5">
        <f ca="1">All_Staffs[[#This Row],[Salary]]*All_Staffs[[#This Row],[Annual Bonus]]</f>
        <v>2700.18</v>
      </c>
    </row>
    <row r="869" spans="1:15" x14ac:dyDescent="0.25">
      <c r="A869" t="s">
        <v>55</v>
      </c>
      <c r="B869" t="s">
        <v>8</v>
      </c>
      <c r="C869" t="s">
        <v>56</v>
      </c>
      <c r="D869">
        <v>37</v>
      </c>
      <c r="E869" s="6">
        <v>44539</v>
      </c>
      <c r="F869" s="5">
        <v>84437</v>
      </c>
      <c r="G869" t="s">
        <v>16</v>
      </c>
      <c r="H869" t="s">
        <v>981</v>
      </c>
      <c r="I869" t="s">
        <v>1111</v>
      </c>
      <c r="J869" t="s">
        <v>1105</v>
      </c>
      <c r="K869">
        <v>12</v>
      </c>
      <c r="L869" t="s">
        <v>1108</v>
      </c>
      <c r="M869" s="7">
        <f ca="1">(TODAY()-All_Staffs[[#This Row],[Date Joined]])/365</f>
        <v>3.0520547945205481</v>
      </c>
      <c r="N869" s="10">
        <f ca="1">IF(All_Staffs[Tenure]&gt;=3, 3%,2%)</f>
        <v>0.03</v>
      </c>
      <c r="O869" s="5">
        <f ca="1">All_Staffs[[#This Row],[Salary]]*All_Staffs[[#This Row],[Annual Bonus]]</f>
        <v>2533.11</v>
      </c>
    </row>
    <row r="870" spans="1:15" x14ac:dyDescent="0.25">
      <c r="A870" t="s">
        <v>632</v>
      </c>
      <c r="B870" t="s">
        <v>8</v>
      </c>
      <c r="C870" t="s">
        <v>56</v>
      </c>
      <c r="D870">
        <v>29</v>
      </c>
      <c r="E870" s="6">
        <v>43924</v>
      </c>
      <c r="F870" s="5">
        <v>97629</v>
      </c>
      <c r="G870" t="s">
        <v>16</v>
      </c>
      <c r="H870" t="s">
        <v>981</v>
      </c>
      <c r="I870" t="s">
        <v>1110</v>
      </c>
      <c r="J870" t="s">
        <v>1097</v>
      </c>
      <c r="K870">
        <v>4</v>
      </c>
      <c r="L870" t="s">
        <v>1098</v>
      </c>
      <c r="M870" s="7">
        <f ca="1">(TODAY()-All_Staffs[[#This Row],[Date Joined]])/365</f>
        <v>4.7369863013698632</v>
      </c>
      <c r="N870" s="10">
        <f ca="1">IF(All_Staffs[Tenure]&gt;=3, 3%,2%)</f>
        <v>0.03</v>
      </c>
      <c r="O870" s="5">
        <f ca="1">All_Staffs[[#This Row],[Salary]]*All_Staffs[[#This Row],[Annual Bonus]]</f>
        <v>2928.87</v>
      </c>
    </row>
    <row r="871" spans="1:15" x14ac:dyDescent="0.25">
      <c r="A871" t="s">
        <v>72</v>
      </c>
      <c r="B871" t="s">
        <v>8</v>
      </c>
      <c r="C871" t="s">
        <v>9</v>
      </c>
      <c r="D871">
        <v>36</v>
      </c>
      <c r="E871" s="6">
        <v>44529</v>
      </c>
      <c r="F871" s="5">
        <v>83556</v>
      </c>
      <c r="G871" t="s">
        <v>16</v>
      </c>
      <c r="H871" t="s">
        <v>981</v>
      </c>
      <c r="I871" t="s">
        <v>1111</v>
      </c>
      <c r="J871" t="s">
        <v>1105</v>
      </c>
      <c r="K871">
        <v>11</v>
      </c>
      <c r="L871" t="s">
        <v>1107</v>
      </c>
      <c r="M871" s="7">
        <f ca="1">(TODAY()-All_Staffs[[#This Row],[Date Joined]])/365</f>
        <v>3.0794520547945203</v>
      </c>
      <c r="N871" s="10">
        <f ca="1">IF(All_Staffs[Tenure]&gt;=3, 3%,2%)</f>
        <v>0.03</v>
      </c>
      <c r="O871" s="5">
        <f ca="1">All_Staffs[[#This Row],[Salary]]*All_Staffs[[#This Row],[Annual Bonus]]</f>
        <v>2506.6799999999998</v>
      </c>
    </row>
    <row r="872" spans="1:15" x14ac:dyDescent="0.25">
      <c r="A872" t="s">
        <v>427</v>
      </c>
      <c r="B872" t="s">
        <v>8</v>
      </c>
      <c r="C872" t="s">
        <v>9</v>
      </c>
      <c r="D872">
        <v>38</v>
      </c>
      <c r="E872" s="6">
        <v>44492</v>
      </c>
      <c r="F872" s="5">
        <v>99639</v>
      </c>
      <c r="G872" t="s">
        <v>16</v>
      </c>
      <c r="H872" t="s">
        <v>981</v>
      </c>
      <c r="I872" t="s">
        <v>1111</v>
      </c>
      <c r="J872" t="s">
        <v>1105</v>
      </c>
      <c r="K872">
        <v>10</v>
      </c>
      <c r="L872" t="s">
        <v>1106</v>
      </c>
      <c r="M872" s="7">
        <f ca="1">(TODAY()-All_Staffs[[#This Row],[Date Joined]])/365</f>
        <v>3.1808219178082191</v>
      </c>
      <c r="N872" s="10">
        <f ca="1">IF(All_Staffs[Tenure]&gt;=3, 3%,2%)</f>
        <v>0.03</v>
      </c>
      <c r="O872" s="5">
        <f ca="1">All_Staffs[[#This Row],[Salary]]*All_Staffs[[#This Row],[Annual Bonus]]</f>
        <v>2989.17</v>
      </c>
    </row>
    <row r="873" spans="1:15" x14ac:dyDescent="0.25">
      <c r="A873" t="s">
        <v>831</v>
      </c>
      <c r="B873" t="s">
        <v>8</v>
      </c>
      <c r="C873" t="s">
        <v>9</v>
      </c>
      <c r="D873">
        <v>34</v>
      </c>
      <c r="E873" s="6">
        <v>44019</v>
      </c>
      <c r="F873" s="5">
        <v>92552</v>
      </c>
      <c r="G873" t="s">
        <v>16</v>
      </c>
      <c r="H873" t="s">
        <v>981</v>
      </c>
      <c r="I873" t="s">
        <v>1110</v>
      </c>
      <c r="J873" t="s">
        <v>1101</v>
      </c>
      <c r="K873">
        <v>7</v>
      </c>
      <c r="L873" t="s">
        <v>1102</v>
      </c>
      <c r="M873" s="7">
        <f ca="1">(TODAY()-All_Staffs[[#This Row],[Date Joined]])/365</f>
        <v>4.4767123287671229</v>
      </c>
      <c r="N873" s="10">
        <f ca="1">IF(All_Staffs[Tenure]&gt;=3, 3%,2%)</f>
        <v>0.03</v>
      </c>
      <c r="O873" s="5">
        <f ca="1">All_Staffs[[#This Row],[Salary]]*All_Staffs[[#This Row],[Annual Bonus]]</f>
        <v>2776.56</v>
      </c>
    </row>
    <row r="874" spans="1:15" x14ac:dyDescent="0.25">
      <c r="A874" t="s">
        <v>107</v>
      </c>
      <c r="B874" t="s">
        <v>8</v>
      </c>
      <c r="C874" t="s">
        <v>9</v>
      </c>
      <c r="D874">
        <v>28</v>
      </c>
      <c r="E874" s="6">
        <v>44837</v>
      </c>
      <c r="F874" s="5">
        <v>93832</v>
      </c>
      <c r="G874" t="s">
        <v>16</v>
      </c>
      <c r="H874" t="s">
        <v>981</v>
      </c>
      <c r="I874" t="s">
        <v>1112</v>
      </c>
      <c r="J874" t="s">
        <v>1105</v>
      </c>
      <c r="K874">
        <v>10</v>
      </c>
      <c r="L874" t="s">
        <v>1106</v>
      </c>
      <c r="M874" s="7">
        <f ca="1">(TODAY()-All_Staffs[[#This Row],[Date Joined]])/365</f>
        <v>2.2356164383561645</v>
      </c>
      <c r="N874" s="10">
        <f ca="1">IF(All_Staffs[Tenure]&gt;=3, 3%,2%)</f>
        <v>0.02</v>
      </c>
      <c r="O874" s="5">
        <f ca="1">All_Staffs[[#This Row],[Salary]]*All_Staffs[[#This Row],[Annual Bonus]]</f>
        <v>1876.64</v>
      </c>
    </row>
    <row r="875" spans="1:15" x14ac:dyDescent="0.25">
      <c r="A875" t="s">
        <v>96</v>
      </c>
      <c r="B875" t="s">
        <v>8</v>
      </c>
      <c r="C875" t="s">
        <v>9</v>
      </c>
      <c r="D875">
        <v>28</v>
      </c>
      <c r="E875" s="6">
        <v>44649</v>
      </c>
      <c r="F875" s="5">
        <v>103683</v>
      </c>
      <c r="G875" t="s">
        <v>16</v>
      </c>
      <c r="H875" t="s">
        <v>981</v>
      </c>
      <c r="I875" t="s">
        <v>1112</v>
      </c>
      <c r="J875" t="s">
        <v>1093</v>
      </c>
      <c r="K875">
        <v>3</v>
      </c>
      <c r="L875" t="s">
        <v>1096</v>
      </c>
      <c r="M875" s="7">
        <f ca="1">(TODAY()-All_Staffs[[#This Row],[Date Joined]])/365</f>
        <v>2.7506849315068491</v>
      </c>
      <c r="N875" s="10">
        <f ca="1">IF(All_Staffs[Tenure]&gt;=3, 3%,2%)</f>
        <v>0.02</v>
      </c>
      <c r="O875" s="5">
        <f ca="1">All_Staffs[[#This Row],[Salary]]*All_Staffs[[#This Row],[Annual Bonus]]</f>
        <v>2073.66</v>
      </c>
    </row>
    <row r="876" spans="1:15" x14ac:dyDescent="0.25">
      <c r="A876" t="s">
        <v>66</v>
      </c>
      <c r="B876" t="s">
        <v>8</v>
      </c>
      <c r="C876" t="s">
        <v>9</v>
      </c>
      <c r="D876">
        <v>32</v>
      </c>
      <c r="E876" s="6">
        <v>44611</v>
      </c>
      <c r="F876" s="5">
        <v>100756</v>
      </c>
      <c r="G876" t="s">
        <v>16</v>
      </c>
      <c r="H876" t="s">
        <v>981</v>
      </c>
      <c r="I876" t="s">
        <v>1112</v>
      </c>
      <c r="J876" t="s">
        <v>1093</v>
      </c>
      <c r="K876">
        <v>2</v>
      </c>
      <c r="L876" t="s">
        <v>1095</v>
      </c>
      <c r="M876" s="7">
        <f ca="1">(TODAY()-All_Staffs[[#This Row],[Date Joined]])/365</f>
        <v>2.8547945205479452</v>
      </c>
      <c r="N876" s="10">
        <f ca="1">IF(All_Staffs[Tenure]&gt;=3, 3%,2%)</f>
        <v>0.02</v>
      </c>
      <c r="O876" s="5">
        <f ca="1">All_Staffs[[#This Row],[Salary]]*All_Staffs[[#This Row],[Annual Bonus]]</f>
        <v>2015.1200000000001</v>
      </c>
    </row>
    <row r="877" spans="1:15" x14ac:dyDescent="0.25">
      <c r="A877" t="s">
        <v>827</v>
      </c>
      <c r="B877" t="s">
        <v>8</v>
      </c>
      <c r="C877" t="s">
        <v>9</v>
      </c>
      <c r="D877">
        <v>24</v>
      </c>
      <c r="E877" s="6">
        <v>45578</v>
      </c>
      <c r="F877" s="5">
        <v>106448</v>
      </c>
      <c r="G877" t="s">
        <v>16</v>
      </c>
      <c r="H877" t="s">
        <v>981</v>
      </c>
      <c r="I877" t="s">
        <v>1114</v>
      </c>
      <c r="J877" t="s">
        <v>1105</v>
      </c>
      <c r="K877">
        <v>10</v>
      </c>
      <c r="L877" t="s">
        <v>1106</v>
      </c>
      <c r="M877" s="7">
        <f ca="1">(TODAY()-All_Staffs[[#This Row],[Date Joined]])/365</f>
        <v>0.20547945205479451</v>
      </c>
      <c r="N877" s="10">
        <f ca="1">IF(All_Staffs[Tenure]&gt;=3, 3%,2%)</f>
        <v>0.02</v>
      </c>
      <c r="O877" s="5">
        <f ca="1">All_Staffs[[#This Row],[Salary]]*All_Staffs[[#This Row],[Annual Bonus]]</f>
        <v>2128.96</v>
      </c>
    </row>
    <row r="878" spans="1:15" x14ac:dyDescent="0.25">
      <c r="A878" t="s">
        <v>570</v>
      </c>
      <c r="B878" t="s">
        <v>8</v>
      </c>
      <c r="C878" t="s">
        <v>9</v>
      </c>
      <c r="D878">
        <v>30</v>
      </c>
      <c r="E878" s="6">
        <v>45336</v>
      </c>
      <c r="F878" s="5">
        <v>100002</v>
      </c>
      <c r="G878" t="s">
        <v>16</v>
      </c>
      <c r="H878" t="s">
        <v>981</v>
      </c>
      <c r="I878" t="s">
        <v>1114</v>
      </c>
      <c r="J878" t="s">
        <v>1093</v>
      </c>
      <c r="K878">
        <v>2</v>
      </c>
      <c r="L878" t="s">
        <v>1095</v>
      </c>
      <c r="M878" s="7">
        <f ca="1">(TODAY()-All_Staffs[[#This Row],[Date Joined]])/365</f>
        <v>0.86849315068493149</v>
      </c>
      <c r="N878" s="10">
        <f ca="1">IF(All_Staffs[Tenure]&gt;=3, 3%,2%)</f>
        <v>0.02</v>
      </c>
      <c r="O878" s="5">
        <f ca="1">All_Staffs[[#This Row],[Salary]]*All_Staffs[[#This Row],[Annual Bonus]]</f>
        <v>2000.04</v>
      </c>
    </row>
    <row r="879" spans="1:15" x14ac:dyDescent="0.25">
      <c r="A879" t="s">
        <v>81</v>
      </c>
      <c r="B879" t="s">
        <v>8</v>
      </c>
      <c r="C879" t="s">
        <v>9</v>
      </c>
      <c r="D879">
        <v>30</v>
      </c>
      <c r="E879" s="6">
        <v>44861</v>
      </c>
      <c r="F879" s="5">
        <v>78948</v>
      </c>
      <c r="G879" t="s">
        <v>16</v>
      </c>
      <c r="H879" t="s">
        <v>981</v>
      </c>
      <c r="I879" t="s">
        <v>1112</v>
      </c>
      <c r="J879" t="s">
        <v>1105</v>
      </c>
      <c r="K879">
        <v>10</v>
      </c>
      <c r="L879" t="s">
        <v>1106</v>
      </c>
      <c r="M879" s="7">
        <f ca="1">(TODAY()-All_Staffs[[#This Row],[Date Joined]])/365</f>
        <v>2.1698630136986301</v>
      </c>
      <c r="N879" s="10">
        <f ca="1">IF(All_Staffs[Tenure]&gt;=3, 3%,2%)</f>
        <v>0.02</v>
      </c>
      <c r="O879" s="5">
        <f ca="1">All_Staffs[[#This Row],[Salary]]*All_Staffs[[#This Row],[Annual Bonus]]</f>
        <v>1578.96</v>
      </c>
    </row>
    <row r="880" spans="1:15" x14ac:dyDescent="0.25">
      <c r="A880" t="s">
        <v>81</v>
      </c>
      <c r="B880" t="s">
        <v>8</v>
      </c>
      <c r="C880" t="s">
        <v>9</v>
      </c>
      <c r="D880">
        <v>30</v>
      </c>
      <c r="E880" s="6">
        <v>44861</v>
      </c>
      <c r="F880" s="5">
        <v>99242</v>
      </c>
      <c r="G880" t="s">
        <v>16</v>
      </c>
      <c r="H880" t="s">
        <v>981</v>
      </c>
      <c r="I880" t="s">
        <v>1112</v>
      </c>
      <c r="J880" t="s">
        <v>1105</v>
      </c>
      <c r="K880">
        <v>10</v>
      </c>
      <c r="L880" t="s">
        <v>1106</v>
      </c>
      <c r="M880" s="7">
        <f ca="1">(TODAY()-All_Staffs[[#This Row],[Date Joined]])/365</f>
        <v>2.1698630136986301</v>
      </c>
      <c r="N880" s="10">
        <f ca="1">IF(All_Staffs[Tenure]&gt;=3, 3%,2%)</f>
        <v>0.02</v>
      </c>
      <c r="O880" s="5">
        <f ca="1">All_Staffs[[#This Row],[Salary]]*All_Staffs[[#This Row],[Annual Bonus]]</f>
        <v>1984.8400000000001</v>
      </c>
    </row>
    <row r="881" spans="1:15" x14ac:dyDescent="0.25">
      <c r="A881" t="s">
        <v>54</v>
      </c>
      <c r="B881" t="s">
        <v>8</v>
      </c>
      <c r="C881" t="s">
        <v>9</v>
      </c>
      <c r="D881">
        <v>30</v>
      </c>
      <c r="E881" s="6">
        <v>44850</v>
      </c>
      <c r="F881" s="5">
        <v>95225</v>
      </c>
      <c r="G881" t="s">
        <v>16</v>
      </c>
      <c r="H881" t="s">
        <v>981</v>
      </c>
      <c r="I881" t="s">
        <v>1112</v>
      </c>
      <c r="J881" t="s">
        <v>1105</v>
      </c>
      <c r="K881">
        <v>10</v>
      </c>
      <c r="L881" t="s">
        <v>1106</v>
      </c>
      <c r="M881" s="7">
        <f ca="1">(TODAY()-All_Staffs[[#This Row],[Date Joined]])/365</f>
        <v>2.2000000000000002</v>
      </c>
      <c r="N881" s="10">
        <f ca="1">IF(All_Staffs[Tenure]&gt;=3, 3%,2%)</f>
        <v>0.02</v>
      </c>
      <c r="O881" s="5">
        <f ca="1">All_Staffs[[#This Row],[Salary]]*All_Staffs[[#This Row],[Annual Bonus]]</f>
        <v>1904.5</v>
      </c>
    </row>
    <row r="882" spans="1:15" x14ac:dyDescent="0.25">
      <c r="A882" t="s">
        <v>43</v>
      </c>
      <c r="B882" t="s">
        <v>8</v>
      </c>
      <c r="C882" t="s">
        <v>9</v>
      </c>
      <c r="D882">
        <v>28</v>
      </c>
      <c r="E882" s="6">
        <v>44486</v>
      </c>
      <c r="F882" s="5">
        <v>91761</v>
      </c>
      <c r="G882" t="s">
        <v>16</v>
      </c>
      <c r="H882" t="s">
        <v>981</v>
      </c>
      <c r="I882" t="s">
        <v>1111</v>
      </c>
      <c r="J882" t="s">
        <v>1105</v>
      </c>
      <c r="K882">
        <v>10</v>
      </c>
      <c r="L882" t="s">
        <v>1106</v>
      </c>
      <c r="M882" s="7">
        <f ca="1">(TODAY()-All_Staffs[[#This Row],[Date Joined]])/365</f>
        <v>3.1972602739726028</v>
      </c>
      <c r="N882" s="10">
        <f ca="1">IF(All_Staffs[Tenure]&gt;=3, 3%,2%)</f>
        <v>0.03</v>
      </c>
      <c r="O882" s="5">
        <f ca="1">All_Staffs[[#This Row],[Salary]]*All_Staffs[[#This Row],[Annual Bonus]]</f>
        <v>2752.83</v>
      </c>
    </row>
    <row r="883" spans="1:15" x14ac:dyDescent="0.25">
      <c r="A883" t="s">
        <v>83</v>
      </c>
      <c r="B883" t="s">
        <v>8</v>
      </c>
      <c r="C883" t="s">
        <v>9</v>
      </c>
      <c r="D883">
        <v>36</v>
      </c>
      <c r="E883" s="6">
        <v>44144</v>
      </c>
      <c r="F883" s="5">
        <v>98780</v>
      </c>
      <c r="G883" t="s">
        <v>16</v>
      </c>
      <c r="H883" t="s">
        <v>981</v>
      </c>
      <c r="I883" t="s">
        <v>1110</v>
      </c>
      <c r="J883" t="s">
        <v>1105</v>
      </c>
      <c r="K883">
        <v>11</v>
      </c>
      <c r="L883" t="s">
        <v>1107</v>
      </c>
      <c r="M883" s="7">
        <f ca="1">(TODAY()-All_Staffs[[#This Row],[Date Joined]])/365</f>
        <v>4.1342465753424653</v>
      </c>
      <c r="N883" s="10">
        <f ca="1">IF(All_Staffs[Tenure]&gt;=3, 3%,2%)</f>
        <v>0.03</v>
      </c>
      <c r="O883" s="5">
        <f ca="1">All_Staffs[[#This Row],[Salary]]*All_Staffs[[#This Row],[Annual Bonus]]</f>
        <v>2963.4</v>
      </c>
    </row>
    <row r="884" spans="1:15" x14ac:dyDescent="0.25">
      <c r="A884" t="s">
        <v>836</v>
      </c>
      <c r="B884" t="s">
        <v>8</v>
      </c>
      <c r="C884" t="s">
        <v>19</v>
      </c>
      <c r="D884">
        <v>29</v>
      </c>
      <c r="E884" s="6">
        <v>44895</v>
      </c>
      <c r="F884" s="5">
        <v>103818</v>
      </c>
      <c r="G884" t="s">
        <v>16</v>
      </c>
      <c r="H884" t="s">
        <v>981</v>
      </c>
      <c r="I884" t="s">
        <v>1112</v>
      </c>
      <c r="J884" t="s">
        <v>1105</v>
      </c>
      <c r="K884">
        <v>11</v>
      </c>
      <c r="L884" t="s">
        <v>1107</v>
      </c>
      <c r="M884" s="7">
        <f ca="1">(TODAY()-All_Staffs[[#This Row],[Date Joined]])/365</f>
        <v>2.0767123287671234</v>
      </c>
      <c r="N884" s="10">
        <f ca="1">IF(All_Staffs[Tenure]&gt;=3, 3%,2%)</f>
        <v>0.02</v>
      </c>
      <c r="O884" s="5">
        <f ca="1">All_Staffs[[#This Row],[Salary]]*All_Staffs[[#This Row],[Annual Bonus]]</f>
        <v>2076.36</v>
      </c>
    </row>
    <row r="885" spans="1:15" x14ac:dyDescent="0.25">
      <c r="A885" t="s">
        <v>508</v>
      </c>
      <c r="B885" t="s">
        <v>8</v>
      </c>
      <c r="C885" t="s">
        <v>19</v>
      </c>
      <c r="D885">
        <v>38</v>
      </c>
      <c r="E885" s="6">
        <v>44899</v>
      </c>
      <c r="F885" s="5">
        <v>91431</v>
      </c>
      <c r="G885" t="s">
        <v>16</v>
      </c>
      <c r="H885" t="s">
        <v>981</v>
      </c>
      <c r="I885" t="s">
        <v>1112</v>
      </c>
      <c r="J885" t="s">
        <v>1105</v>
      </c>
      <c r="K885">
        <v>12</v>
      </c>
      <c r="L885" t="s">
        <v>1108</v>
      </c>
      <c r="M885" s="7">
        <f ca="1">(TODAY()-All_Staffs[[#This Row],[Date Joined]])/365</f>
        <v>2.0657534246575344</v>
      </c>
      <c r="N885" s="10">
        <f ca="1">IF(All_Staffs[Tenure]&gt;=3, 3%,2%)</f>
        <v>0.02</v>
      </c>
      <c r="O885" s="5">
        <f ca="1">All_Staffs[[#This Row],[Salary]]*All_Staffs[[#This Row],[Annual Bonus]]</f>
        <v>1828.6200000000001</v>
      </c>
    </row>
    <row r="886" spans="1:15" x14ac:dyDescent="0.25">
      <c r="A886" t="s">
        <v>574</v>
      </c>
      <c r="B886" t="s">
        <v>8</v>
      </c>
      <c r="C886" t="s">
        <v>19</v>
      </c>
      <c r="D886">
        <v>32</v>
      </c>
      <c r="E886" s="6">
        <v>45557</v>
      </c>
      <c r="F886" s="5">
        <v>101676</v>
      </c>
      <c r="G886" t="s">
        <v>16</v>
      </c>
      <c r="H886" t="s">
        <v>981</v>
      </c>
      <c r="I886" t="s">
        <v>1114</v>
      </c>
      <c r="J886" t="s">
        <v>1101</v>
      </c>
      <c r="K886">
        <v>9</v>
      </c>
      <c r="L886" t="s">
        <v>1104</v>
      </c>
      <c r="M886" s="7">
        <f ca="1">(TODAY()-All_Staffs[[#This Row],[Date Joined]])/365</f>
        <v>0.26301369863013696</v>
      </c>
      <c r="N886" s="10">
        <f ca="1">IF(All_Staffs[Tenure]&gt;=3, 3%,2%)</f>
        <v>0.02</v>
      </c>
      <c r="O886" s="5">
        <f ca="1">All_Staffs[[#This Row],[Salary]]*All_Staffs[[#This Row],[Annual Bonus]]</f>
        <v>2033.52</v>
      </c>
    </row>
    <row r="887" spans="1:15" x14ac:dyDescent="0.25">
      <c r="A887" t="s">
        <v>640</v>
      </c>
      <c r="B887" t="s">
        <v>8</v>
      </c>
      <c r="C887" t="s">
        <v>19</v>
      </c>
      <c r="D887">
        <v>24</v>
      </c>
      <c r="E887" s="6">
        <v>45539</v>
      </c>
      <c r="F887" s="5">
        <v>86105</v>
      </c>
      <c r="G887" t="s">
        <v>16</v>
      </c>
      <c r="H887" t="s">
        <v>981</v>
      </c>
      <c r="I887" t="s">
        <v>1114</v>
      </c>
      <c r="J887" t="s">
        <v>1101</v>
      </c>
      <c r="K887">
        <v>9</v>
      </c>
      <c r="L887" t="s">
        <v>1104</v>
      </c>
      <c r="M887" s="7">
        <f ca="1">(TODAY()-All_Staffs[[#This Row],[Date Joined]])/365</f>
        <v>0.31232876712328766</v>
      </c>
      <c r="N887" s="10">
        <f ca="1">IF(All_Staffs[Tenure]&gt;=3, 3%,2%)</f>
        <v>0.02</v>
      </c>
      <c r="O887" s="5">
        <f ca="1">All_Staffs[[#This Row],[Salary]]*All_Staffs[[#This Row],[Annual Bonus]]</f>
        <v>1722.1000000000001</v>
      </c>
    </row>
    <row r="888" spans="1:15" x14ac:dyDescent="0.25">
      <c r="A888" t="s">
        <v>834</v>
      </c>
      <c r="B888" t="s">
        <v>8</v>
      </c>
      <c r="C888" t="s">
        <v>19</v>
      </c>
      <c r="D888">
        <v>39</v>
      </c>
      <c r="E888" s="6">
        <v>44222</v>
      </c>
      <c r="F888" s="5">
        <v>97514</v>
      </c>
      <c r="G888" t="s">
        <v>16</v>
      </c>
      <c r="H888" t="s">
        <v>981</v>
      </c>
      <c r="I888" t="s">
        <v>1111</v>
      </c>
      <c r="J888" t="s">
        <v>1093</v>
      </c>
      <c r="K888">
        <v>1</v>
      </c>
      <c r="L888" t="s">
        <v>1094</v>
      </c>
      <c r="M888" s="7">
        <f ca="1">(TODAY()-All_Staffs[[#This Row],[Date Joined]])/365</f>
        <v>3.9205479452054797</v>
      </c>
      <c r="N888" s="10">
        <f ca="1">IF(All_Staffs[Tenure]&gt;=3, 3%,2%)</f>
        <v>0.03</v>
      </c>
      <c r="O888" s="5">
        <f ca="1">All_Staffs[[#This Row],[Salary]]*All_Staffs[[#This Row],[Annual Bonus]]</f>
        <v>2925.42</v>
      </c>
    </row>
    <row r="889" spans="1:15" x14ac:dyDescent="0.25">
      <c r="A889" t="s">
        <v>48</v>
      </c>
      <c r="B889" t="s">
        <v>8</v>
      </c>
      <c r="C889" t="s">
        <v>19</v>
      </c>
      <c r="D889">
        <v>36</v>
      </c>
      <c r="E889" s="6">
        <v>44494</v>
      </c>
      <c r="F889" s="5">
        <v>82765</v>
      </c>
      <c r="G889" t="s">
        <v>16</v>
      </c>
      <c r="H889" t="s">
        <v>981</v>
      </c>
      <c r="I889" t="s">
        <v>1111</v>
      </c>
      <c r="J889" t="s">
        <v>1105</v>
      </c>
      <c r="K889">
        <v>10</v>
      </c>
      <c r="L889" t="s">
        <v>1106</v>
      </c>
      <c r="M889" s="7">
        <f ca="1">(TODAY()-All_Staffs[[#This Row],[Date Joined]])/365</f>
        <v>3.1753424657534248</v>
      </c>
      <c r="N889" s="10">
        <f ca="1">IF(All_Staffs[Tenure]&gt;=3, 3%,2%)</f>
        <v>0.03</v>
      </c>
      <c r="O889" s="5">
        <f ca="1">All_Staffs[[#This Row],[Salary]]*All_Staffs[[#This Row],[Annual Bonus]]</f>
        <v>2482.9499999999998</v>
      </c>
    </row>
    <row r="890" spans="1:15" x14ac:dyDescent="0.25">
      <c r="A890" t="s">
        <v>432</v>
      </c>
      <c r="B890" t="s">
        <v>8</v>
      </c>
      <c r="C890" t="s">
        <v>19</v>
      </c>
      <c r="D890">
        <v>41</v>
      </c>
      <c r="E890" s="6">
        <v>45610</v>
      </c>
      <c r="F890" s="5">
        <v>102643</v>
      </c>
      <c r="G890" t="s">
        <v>16</v>
      </c>
      <c r="H890" t="s">
        <v>981</v>
      </c>
      <c r="I890" t="s">
        <v>1114</v>
      </c>
      <c r="J890" t="s">
        <v>1105</v>
      </c>
      <c r="K890">
        <v>11</v>
      </c>
      <c r="L890" t="s">
        <v>1107</v>
      </c>
      <c r="M890" s="7">
        <f ca="1">(TODAY()-All_Staffs[[#This Row],[Date Joined]])/365</f>
        <v>0.11780821917808219</v>
      </c>
      <c r="N890" s="10">
        <f ca="1">IF(All_Staffs[Tenure]&gt;=3, 3%,2%)</f>
        <v>0.02</v>
      </c>
      <c r="O890" s="5">
        <f ca="1">All_Staffs[[#This Row],[Salary]]*All_Staffs[[#This Row],[Annual Bonus]]</f>
        <v>2052.86</v>
      </c>
    </row>
    <row r="891" spans="1:15" x14ac:dyDescent="0.25">
      <c r="A891" t="s">
        <v>77</v>
      </c>
      <c r="B891" t="s">
        <v>8</v>
      </c>
      <c r="C891" t="s">
        <v>19</v>
      </c>
      <c r="D891">
        <v>25</v>
      </c>
      <c r="E891" s="6">
        <v>44440</v>
      </c>
      <c r="F891" s="5">
        <v>81483</v>
      </c>
      <c r="G891" t="s">
        <v>16</v>
      </c>
      <c r="H891" t="s">
        <v>981</v>
      </c>
      <c r="I891" t="s">
        <v>1111</v>
      </c>
      <c r="J891" t="s">
        <v>1101</v>
      </c>
      <c r="K891">
        <v>9</v>
      </c>
      <c r="L891" t="s">
        <v>1104</v>
      </c>
      <c r="M891" s="7">
        <f ca="1">(TODAY()-All_Staffs[[#This Row],[Date Joined]])/365</f>
        <v>3.3232876712328765</v>
      </c>
      <c r="N891" s="10">
        <f ca="1">IF(All_Staffs[Tenure]&gt;=3, 3%,2%)</f>
        <v>0.03</v>
      </c>
      <c r="O891" s="5">
        <f ca="1">All_Staffs[[#This Row],[Salary]]*All_Staffs[[#This Row],[Annual Bonus]]</f>
        <v>2444.4899999999998</v>
      </c>
    </row>
    <row r="892" spans="1:15" x14ac:dyDescent="0.25">
      <c r="A892" t="s">
        <v>909</v>
      </c>
      <c r="B892" t="s">
        <v>8</v>
      </c>
      <c r="C892" t="s">
        <v>19</v>
      </c>
      <c r="D892">
        <v>32</v>
      </c>
      <c r="E892" s="6">
        <v>45387</v>
      </c>
      <c r="F892" s="5">
        <v>95742</v>
      </c>
      <c r="G892" t="s">
        <v>16</v>
      </c>
      <c r="H892" t="s">
        <v>981</v>
      </c>
      <c r="I892" t="s">
        <v>1114</v>
      </c>
      <c r="J892" t="s">
        <v>1097</v>
      </c>
      <c r="K892">
        <v>4</v>
      </c>
      <c r="L892" t="s">
        <v>1098</v>
      </c>
      <c r="M892" s="7">
        <f ca="1">(TODAY()-All_Staffs[[#This Row],[Date Joined]])/365</f>
        <v>0.72876712328767124</v>
      </c>
      <c r="N892" s="10">
        <f ca="1">IF(All_Staffs[Tenure]&gt;=3, 3%,2%)</f>
        <v>0.02</v>
      </c>
      <c r="O892" s="5">
        <f ca="1">All_Staffs[[#This Row],[Salary]]*All_Staffs[[#This Row],[Annual Bonus]]</f>
        <v>1914.8400000000001</v>
      </c>
    </row>
    <row r="893" spans="1:15" x14ac:dyDescent="0.25">
      <c r="A893" t="s">
        <v>556</v>
      </c>
      <c r="B893" t="s">
        <v>8</v>
      </c>
      <c r="C893" t="s">
        <v>19</v>
      </c>
      <c r="D893">
        <v>24</v>
      </c>
      <c r="E893" s="6">
        <v>44108</v>
      </c>
      <c r="F893" s="5">
        <v>83225</v>
      </c>
      <c r="G893" t="s">
        <v>16</v>
      </c>
      <c r="H893" t="s">
        <v>981</v>
      </c>
      <c r="I893" t="s">
        <v>1110</v>
      </c>
      <c r="J893" t="s">
        <v>1105</v>
      </c>
      <c r="K893">
        <v>10</v>
      </c>
      <c r="L893" t="s">
        <v>1106</v>
      </c>
      <c r="M893" s="7">
        <f ca="1">(TODAY()-All_Staffs[[#This Row],[Date Joined]])/365</f>
        <v>4.2328767123287667</v>
      </c>
      <c r="N893" s="10">
        <f ca="1">IF(All_Staffs[Tenure]&gt;=3, 3%,2%)</f>
        <v>0.03</v>
      </c>
      <c r="O893" s="5">
        <f ca="1">All_Staffs[[#This Row],[Salary]]*All_Staffs[[#This Row],[Annual Bonus]]</f>
        <v>2496.75</v>
      </c>
    </row>
    <row r="894" spans="1:15" x14ac:dyDescent="0.25">
      <c r="A894" t="s">
        <v>75</v>
      </c>
      <c r="B894" t="s">
        <v>8</v>
      </c>
      <c r="C894" t="s">
        <v>19</v>
      </c>
      <c r="D894">
        <v>28</v>
      </c>
      <c r="E894" s="6">
        <v>44475</v>
      </c>
      <c r="F894" s="5">
        <v>84322</v>
      </c>
      <c r="G894" t="s">
        <v>16</v>
      </c>
      <c r="H894" t="s">
        <v>981</v>
      </c>
      <c r="I894" t="s">
        <v>1111</v>
      </c>
      <c r="J894" t="s">
        <v>1105</v>
      </c>
      <c r="K894">
        <v>10</v>
      </c>
      <c r="L894" t="s">
        <v>1106</v>
      </c>
      <c r="M894" s="7">
        <f ca="1">(TODAY()-All_Staffs[[#This Row],[Date Joined]])/365</f>
        <v>3.2273972602739724</v>
      </c>
      <c r="N894" s="10">
        <f ca="1">IF(All_Staffs[Tenure]&gt;=3, 3%,2%)</f>
        <v>0.03</v>
      </c>
      <c r="O894" s="5">
        <f ca="1">All_Staffs[[#This Row],[Salary]]*All_Staffs[[#This Row],[Annual Bonus]]</f>
        <v>2529.66</v>
      </c>
    </row>
    <row r="895" spans="1:15" x14ac:dyDescent="0.25">
      <c r="A895" t="s">
        <v>92</v>
      </c>
      <c r="B895" t="s">
        <v>8</v>
      </c>
      <c r="C895" t="s">
        <v>979</v>
      </c>
      <c r="D895">
        <v>27</v>
      </c>
      <c r="E895" s="6">
        <v>44686</v>
      </c>
      <c r="F895" s="5">
        <v>108795</v>
      </c>
      <c r="G895" t="s">
        <v>16</v>
      </c>
      <c r="H895" t="s">
        <v>981</v>
      </c>
      <c r="I895" t="s">
        <v>1112</v>
      </c>
      <c r="J895" t="s">
        <v>1097</v>
      </c>
      <c r="K895">
        <v>5</v>
      </c>
      <c r="L895" t="s">
        <v>1099</v>
      </c>
      <c r="M895" s="7">
        <f ca="1">(TODAY()-All_Staffs[[#This Row],[Date Joined]])/365</f>
        <v>2.6493150684931508</v>
      </c>
      <c r="N895" s="10">
        <f ca="1">IF(All_Staffs[Tenure]&gt;=3, 3%,2%)</f>
        <v>0.02</v>
      </c>
      <c r="O895" s="5">
        <f ca="1">All_Staffs[[#This Row],[Salary]]*All_Staffs[[#This Row],[Annual Bonus]]</f>
        <v>2175.9</v>
      </c>
    </row>
    <row r="896" spans="1:15" x14ac:dyDescent="0.25">
      <c r="A896" t="s">
        <v>510</v>
      </c>
      <c r="B896" t="s">
        <v>8</v>
      </c>
      <c r="C896" t="s">
        <v>979</v>
      </c>
      <c r="D896">
        <v>30</v>
      </c>
      <c r="E896" s="6">
        <v>44683</v>
      </c>
      <c r="F896" s="5">
        <v>93137</v>
      </c>
      <c r="G896" t="s">
        <v>16</v>
      </c>
      <c r="H896" t="s">
        <v>981</v>
      </c>
      <c r="I896" t="s">
        <v>1112</v>
      </c>
      <c r="J896" t="s">
        <v>1097</v>
      </c>
      <c r="K896">
        <v>5</v>
      </c>
      <c r="L896" t="s">
        <v>1099</v>
      </c>
      <c r="M896" s="7">
        <f ca="1">(TODAY()-All_Staffs[[#This Row],[Date Joined]])/365</f>
        <v>2.6575342465753424</v>
      </c>
      <c r="N896" s="10">
        <f ca="1">IF(All_Staffs[Tenure]&gt;=3, 3%,2%)</f>
        <v>0.02</v>
      </c>
      <c r="O896" s="5">
        <f ca="1">All_Staffs[[#This Row],[Salary]]*All_Staffs[[#This Row],[Annual Bonus]]</f>
        <v>1862.74</v>
      </c>
    </row>
    <row r="897" spans="1:15" x14ac:dyDescent="0.25">
      <c r="A897" t="s">
        <v>26</v>
      </c>
      <c r="B897" t="s">
        <v>8</v>
      </c>
      <c r="C897" t="s">
        <v>979</v>
      </c>
      <c r="D897">
        <v>31</v>
      </c>
      <c r="E897" s="6">
        <v>44899</v>
      </c>
      <c r="F897" s="5">
        <v>89420</v>
      </c>
      <c r="G897" t="s">
        <v>16</v>
      </c>
      <c r="H897" t="s">
        <v>981</v>
      </c>
      <c r="I897" t="s">
        <v>1112</v>
      </c>
      <c r="J897" t="s">
        <v>1105</v>
      </c>
      <c r="K897">
        <v>12</v>
      </c>
      <c r="L897" t="s">
        <v>1108</v>
      </c>
      <c r="M897" s="7">
        <f ca="1">(TODAY()-All_Staffs[[#This Row],[Date Joined]])/365</f>
        <v>2.0657534246575344</v>
      </c>
      <c r="N897" s="10">
        <f ca="1">IF(All_Staffs[Tenure]&gt;=3, 3%,2%)</f>
        <v>0.02</v>
      </c>
      <c r="O897" s="5">
        <f ca="1">All_Staffs[[#This Row],[Salary]]*All_Staffs[[#This Row],[Annual Bonus]]</f>
        <v>1788.4</v>
      </c>
    </row>
    <row r="898" spans="1:15" x14ac:dyDescent="0.25">
      <c r="A898" t="s">
        <v>101</v>
      </c>
      <c r="B898" t="s">
        <v>8</v>
      </c>
      <c r="C898" t="s">
        <v>979</v>
      </c>
      <c r="D898">
        <v>40</v>
      </c>
      <c r="E898" s="6">
        <v>44293</v>
      </c>
      <c r="F898" s="5">
        <v>76270</v>
      </c>
      <c r="G898" t="s">
        <v>16</v>
      </c>
      <c r="H898" t="s">
        <v>981</v>
      </c>
      <c r="I898" t="s">
        <v>1111</v>
      </c>
      <c r="J898" t="s">
        <v>1097</v>
      </c>
      <c r="K898">
        <v>4</v>
      </c>
      <c r="L898" t="s">
        <v>1098</v>
      </c>
      <c r="M898" s="7">
        <f ca="1">(TODAY()-All_Staffs[[#This Row],[Date Joined]])/365</f>
        <v>3.7260273972602738</v>
      </c>
      <c r="N898" s="10">
        <f ca="1">IF(All_Staffs[Tenure]&gt;=3, 3%,2%)</f>
        <v>0.03</v>
      </c>
      <c r="O898" s="5">
        <f ca="1">All_Staffs[[#This Row],[Salary]]*All_Staffs[[#This Row],[Annual Bonus]]</f>
        <v>2288.1</v>
      </c>
    </row>
    <row r="899" spans="1:15" x14ac:dyDescent="0.25">
      <c r="A899" t="s">
        <v>30</v>
      </c>
      <c r="B899" t="s">
        <v>8</v>
      </c>
      <c r="C899" t="s">
        <v>979</v>
      </c>
      <c r="D899">
        <v>31</v>
      </c>
      <c r="E899" s="6">
        <v>44115</v>
      </c>
      <c r="F899" s="5">
        <v>107910</v>
      </c>
      <c r="G899" t="s">
        <v>16</v>
      </c>
      <c r="H899" t="s">
        <v>981</v>
      </c>
      <c r="I899" t="s">
        <v>1110</v>
      </c>
      <c r="J899" t="s">
        <v>1105</v>
      </c>
      <c r="K899">
        <v>10</v>
      </c>
      <c r="L899" t="s">
        <v>1106</v>
      </c>
      <c r="M899" s="7">
        <f ca="1">(TODAY()-All_Staffs[[#This Row],[Date Joined]])/365</f>
        <v>4.2136986301369861</v>
      </c>
      <c r="N899" s="10">
        <f ca="1">IF(All_Staffs[Tenure]&gt;=3, 3%,2%)</f>
        <v>0.03</v>
      </c>
      <c r="O899" s="5">
        <f ca="1">All_Staffs[[#This Row],[Salary]]*All_Staffs[[#This Row],[Annual Bonus]]</f>
        <v>3237.2999999999997</v>
      </c>
    </row>
    <row r="900" spans="1:15" x14ac:dyDescent="0.25">
      <c r="A900" t="s">
        <v>95</v>
      </c>
      <c r="B900" t="s">
        <v>8</v>
      </c>
      <c r="C900" t="s">
        <v>979</v>
      </c>
      <c r="D900">
        <v>33</v>
      </c>
      <c r="E900" s="6">
        <v>44312</v>
      </c>
      <c r="F900" s="5">
        <v>107846</v>
      </c>
      <c r="G900" t="s">
        <v>16</v>
      </c>
      <c r="H900" t="s">
        <v>981</v>
      </c>
      <c r="I900" t="s">
        <v>1111</v>
      </c>
      <c r="J900" t="s">
        <v>1097</v>
      </c>
      <c r="K900">
        <v>4</v>
      </c>
      <c r="L900" t="s">
        <v>1098</v>
      </c>
      <c r="M900" s="7">
        <f ca="1">(TODAY()-All_Staffs[[#This Row],[Date Joined]])/365</f>
        <v>3.6739726027397261</v>
      </c>
      <c r="N900" s="10">
        <f ca="1">IF(All_Staffs[Tenure]&gt;=3, 3%,2%)</f>
        <v>0.03</v>
      </c>
      <c r="O900" s="5">
        <f ca="1">All_Staffs[[#This Row],[Salary]]*All_Staffs[[#This Row],[Annual Bonus]]</f>
        <v>3235.3799999999997</v>
      </c>
    </row>
    <row r="901" spans="1:15" x14ac:dyDescent="0.25">
      <c r="A901" t="s">
        <v>658</v>
      </c>
      <c r="B901" t="s">
        <v>8</v>
      </c>
      <c r="C901" t="s">
        <v>979</v>
      </c>
      <c r="D901">
        <v>35</v>
      </c>
      <c r="E901" s="6">
        <v>44000</v>
      </c>
      <c r="F901" s="5">
        <v>89190</v>
      </c>
      <c r="G901" t="s">
        <v>16</v>
      </c>
      <c r="H901" t="s">
        <v>981</v>
      </c>
      <c r="I901" t="s">
        <v>1110</v>
      </c>
      <c r="J901" t="s">
        <v>1097</v>
      </c>
      <c r="K901">
        <v>6</v>
      </c>
      <c r="L901" t="s">
        <v>1100</v>
      </c>
      <c r="M901" s="7">
        <f ca="1">(TODAY()-All_Staffs[[#This Row],[Date Joined]])/365</f>
        <v>4.5287671232876709</v>
      </c>
      <c r="N901" s="10">
        <f ca="1">IF(All_Staffs[Tenure]&gt;=3, 3%,2%)</f>
        <v>0.03</v>
      </c>
      <c r="O901" s="5">
        <f ca="1">All_Staffs[[#This Row],[Salary]]*All_Staffs[[#This Row],[Annual Bonus]]</f>
        <v>2675.7</v>
      </c>
    </row>
    <row r="902" spans="1:15" x14ac:dyDescent="0.25">
      <c r="A902" t="s">
        <v>86</v>
      </c>
      <c r="B902" t="s">
        <v>8</v>
      </c>
      <c r="C902" t="s">
        <v>979</v>
      </c>
      <c r="D902">
        <v>21</v>
      </c>
      <c r="E902" s="6">
        <v>44678</v>
      </c>
      <c r="F902" s="5">
        <v>80732</v>
      </c>
      <c r="G902" t="s">
        <v>16</v>
      </c>
      <c r="H902" t="s">
        <v>981</v>
      </c>
      <c r="I902" t="s">
        <v>1112</v>
      </c>
      <c r="J902" t="s">
        <v>1097</v>
      </c>
      <c r="K902">
        <v>4</v>
      </c>
      <c r="L902" t="s">
        <v>1098</v>
      </c>
      <c r="M902" s="7">
        <f ca="1">(TODAY()-All_Staffs[[#This Row],[Date Joined]])/365</f>
        <v>2.6712328767123288</v>
      </c>
      <c r="N902" s="10">
        <f ca="1">IF(All_Staffs[Tenure]&gt;=3, 3%,2%)</f>
        <v>0.02</v>
      </c>
      <c r="O902" s="5">
        <f ca="1">All_Staffs[[#This Row],[Salary]]*All_Staffs[[#This Row],[Annual Bonus]]</f>
        <v>1614.64</v>
      </c>
    </row>
    <row r="903" spans="1:15" x14ac:dyDescent="0.25">
      <c r="A903" t="s">
        <v>518</v>
      </c>
      <c r="B903" t="s">
        <v>8</v>
      </c>
      <c r="C903" t="s">
        <v>979</v>
      </c>
      <c r="D903">
        <v>30</v>
      </c>
      <c r="E903" s="6">
        <v>45267</v>
      </c>
      <c r="F903" s="5">
        <v>100772</v>
      </c>
      <c r="G903" t="s">
        <v>16</v>
      </c>
      <c r="H903" t="s">
        <v>981</v>
      </c>
      <c r="I903" t="s">
        <v>1113</v>
      </c>
      <c r="J903" t="s">
        <v>1105</v>
      </c>
      <c r="K903">
        <v>12</v>
      </c>
      <c r="L903" t="s">
        <v>1108</v>
      </c>
      <c r="M903" s="7">
        <f ca="1">(TODAY()-All_Staffs[[#This Row],[Date Joined]])/365</f>
        <v>1.0575342465753426</v>
      </c>
      <c r="N903" s="10">
        <f ca="1">IF(All_Staffs[Tenure]&gt;=3, 3%,2%)</f>
        <v>0.02</v>
      </c>
      <c r="O903" s="5">
        <f ca="1">All_Staffs[[#This Row],[Salary]]*All_Staffs[[#This Row],[Annual Bonus]]</f>
        <v>2015.44</v>
      </c>
    </row>
    <row r="904" spans="1:15" x14ac:dyDescent="0.25">
      <c r="A904" t="s">
        <v>431</v>
      </c>
      <c r="B904" t="s">
        <v>8</v>
      </c>
      <c r="C904" t="s">
        <v>979</v>
      </c>
      <c r="D904">
        <v>37</v>
      </c>
      <c r="E904" s="6">
        <v>43306</v>
      </c>
      <c r="F904" s="5">
        <v>81233</v>
      </c>
      <c r="G904" t="s">
        <v>16</v>
      </c>
      <c r="H904" t="s">
        <v>981</v>
      </c>
      <c r="I904" t="s">
        <v>1092</v>
      </c>
      <c r="J904" t="s">
        <v>1101</v>
      </c>
      <c r="K904">
        <v>7</v>
      </c>
      <c r="L904" t="s">
        <v>1102</v>
      </c>
      <c r="M904" s="7">
        <f ca="1">(TODAY()-All_Staffs[[#This Row],[Date Joined]])/365</f>
        <v>6.4301369863013695</v>
      </c>
      <c r="N904" s="10">
        <f ca="1">IF(All_Staffs[Tenure]&gt;=3, 3%,2%)</f>
        <v>0.03</v>
      </c>
      <c r="O904" s="5">
        <f ca="1">All_Staffs[[#This Row],[Salary]]*All_Staffs[[#This Row],[Annual Bonus]]</f>
        <v>2436.9899999999998</v>
      </c>
    </row>
    <row r="905" spans="1:15" x14ac:dyDescent="0.25">
      <c r="A905" t="s">
        <v>843</v>
      </c>
      <c r="B905" t="s">
        <v>8</v>
      </c>
      <c r="C905" t="s">
        <v>979</v>
      </c>
      <c r="D905">
        <v>30</v>
      </c>
      <c r="E905" s="6">
        <v>45582</v>
      </c>
      <c r="F905" s="5">
        <v>77744</v>
      </c>
      <c r="G905" t="s">
        <v>16</v>
      </c>
      <c r="H905" t="s">
        <v>981</v>
      </c>
      <c r="I905" t="s">
        <v>1114</v>
      </c>
      <c r="J905" t="s">
        <v>1105</v>
      </c>
      <c r="K905">
        <v>10</v>
      </c>
      <c r="L905" t="s">
        <v>1106</v>
      </c>
      <c r="M905" s="7">
        <f ca="1">(TODAY()-All_Staffs[[#This Row],[Date Joined]])/365</f>
        <v>0.19452054794520549</v>
      </c>
      <c r="N905" s="10">
        <f ca="1">IF(All_Staffs[Tenure]&gt;=3, 3%,2%)</f>
        <v>0.02</v>
      </c>
      <c r="O905" s="5">
        <f ca="1">All_Staffs[[#This Row],[Salary]]*All_Staffs[[#This Row],[Annual Bonus]]</f>
        <v>1554.88</v>
      </c>
    </row>
    <row r="906" spans="1:15" x14ac:dyDescent="0.25">
      <c r="A906" t="s">
        <v>74</v>
      </c>
      <c r="B906" t="s">
        <v>8</v>
      </c>
      <c r="C906" t="s">
        <v>979</v>
      </c>
      <c r="D906">
        <v>40</v>
      </c>
      <c r="E906" s="6">
        <v>44337</v>
      </c>
      <c r="F906" s="5">
        <v>95914</v>
      </c>
      <c r="G906" t="s">
        <v>16</v>
      </c>
      <c r="H906" t="s">
        <v>981</v>
      </c>
      <c r="I906" t="s">
        <v>1111</v>
      </c>
      <c r="J906" t="s">
        <v>1097</v>
      </c>
      <c r="K906">
        <v>5</v>
      </c>
      <c r="L906" t="s">
        <v>1099</v>
      </c>
      <c r="M906" s="7">
        <f ca="1">(TODAY()-All_Staffs[[#This Row],[Date Joined]])/365</f>
        <v>3.6054794520547944</v>
      </c>
      <c r="N906" s="10">
        <f ca="1">IF(All_Staffs[Tenure]&gt;=3, 3%,2%)</f>
        <v>0.03</v>
      </c>
      <c r="O906" s="5">
        <f ca="1">All_Staffs[[#This Row],[Salary]]*All_Staffs[[#This Row],[Annual Bonus]]</f>
        <v>2877.42</v>
      </c>
    </row>
    <row r="907" spans="1:15" x14ac:dyDescent="0.25">
      <c r="A907" t="s">
        <v>44</v>
      </c>
      <c r="B907" t="s">
        <v>8</v>
      </c>
      <c r="C907" t="s">
        <v>979</v>
      </c>
      <c r="D907">
        <v>29</v>
      </c>
      <c r="E907" s="6">
        <v>44142</v>
      </c>
      <c r="F907" s="5">
        <v>90038</v>
      </c>
      <c r="G907" t="s">
        <v>16</v>
      </c>
      <c r="H907" t="s">
        <v>981</v>
      </c>
      <c r="I907" t="s">
        <v>1110</v>
      </c>
      <c r="J907" t="s">
        <v>1105</v>
      </c>
      <c r="K907">
        <v>11</v>
      </c>
      <c r="L907" t="s">
        <v>1107</v>
      </c>
      <c r="M907" s="7">
        <f ca="1">(TODAY()-All_Staffs[[#This Row],[Date Joined]])/365</f>
        <v>4.13972602739726</v>
      </c>
      <c r="N907" s="10">
        <f ca="1">IF(All_Staffs[Tenure]&gt;=3, 3%,2%)</f>
        <v>0.03</v>
      </c>
      <c r="O907" s="5">
        <f ca="1">All_Staffs[[#This Row],[Salary]]*All_Staffs[[#This Row],[Annual Bonus]]</f>
        <v>2701.14</v>
      </c>
    </row>
    <row r="908" spans="1:15" x14ac:dyDescent="0.25">
      <c r="A908" t="s">
        <v>644</v>
      </c>
      <c r="B908" t="s">
        <v>8</v>
      </c>
      <c r="C908" t="s">
        <v>979</v>
      </c>
      <c r="D908">
        <v>31</v>
      </c>
      <c r="E908" s="6">
        <v>45377</v>
      </c>
      <c r="F908" s="5">
        <v>101025</v>
      </c>
      <c r="G908" t="s">
        <v>16</v>
      </c>
      <c r="H908" t="s">
        <v>981</v>
      </c>
      <c r="I908" t="s">
        <v>1114</v>
      </c>
      <c r="J908" t="s">
        <v>1093</v>
      </c>
      <c r="K908">
        <v>3</v>
      </c>
      <c r="L908" t="s">
        <v>1096</v>
      </c>
      <c r="M908" s="7">
        <f ca="1">(TODAY()-All_Staffs[[#This Row],[Date Joined]])/365</f>
        <v>0.75616438356164384</v>
      </c>
      <c r="N908" s="10">
        <f ca="1">IF(All_Staffs[Tenure]&gt;=3, 3%,2%)</f>
        <v>0.02</v>
      </c>
      <c r="O908" s="5">
        <f ca="1">All_Staffs[[#This Row],[Salary]]*All_Staffs[[#This Row],[Annual Bonus]]</f>
        <v>2020.5</v>
      </c>
    </row>
    <row r="909" spans="1:15" x14ac:dyDescent="0.25">
      <c r="A909" t="s">
        <v>71</v>
      </c>
      <c r="B909" t="s">
        <v>8</v>
      </c>
      <c r="C909" t="s">
        <v>979</v>
      </c>
      <c r="D909">
        <v>33</v>
      </c>
      <c r="E909" s="6">
        <v>44190</v>
      </c>
      <c r="F909" s="5">
        <v>105443</v>
      </c>
      <c r="G909" t="s">
        <v>16</v>
      </c>
      <c r="H909" t="s">
        <v>981</v>
      </c>
      <c r="I909" t="s">
        <v>1110</v>
      </c>
      <c r="J909" t="s">
        <v>1105</v>
      </c>
      <c r="K909">
        <v>12</v>
      </c>
      <c r="L909" t="s">
        <v>1108</v>
      </c>
      <c r="M909" s="7">
        <f ca="1">(TODAY()-All_Staffs[[#This Row],[Date Joined]])/365</f>
        <v>4.0082191780821921</v>
      </c>
      <c r="N909" s="10">
        <f ca="1">IF(All_Staffs[Tenure]&gt;=3, 3%,2%)</f>
        <v>0.03</v>
      </c>
      <c r="O909" s="5">
        <f ca="1">All_Staffs[[#This Row],[Salary]]*All_Staffs[[#This Row],[Annual Bonus]]</f>
        <v>3163.29</v>
      </c>
    </row>
    <row r="910" spans="1:15" x14ac:dyDescent="0.25">
      <c r="A910" t="s">
        <v>61</v>
      </c>
      <c r="B910" t="s">
        <v>8</v>
      </c>
      <c r="C910" t="s">
        <v>979</v>
      </c>
      <c r="D910">
        <v>24</v>
      </c>
      <c r="E910" s="6">
        <v>44148</v>
      </c>
      <c r="F910" s="5">
        <v>84470</v>
      </c>
      <c r="G910" t="s">
        <v>16</v>
      </c>
      <c r="H910" t="s">
        <v>981</v>
      </c>
      <c r="I910" t="s">
        <v>1110</v>
      </c>
      <c r="J910" t="s">
        <v>1105</v>
      </c>
      <c r="K910">
        <v>11</v>
      </c>
      <c r="L910" t="s">
        <v>1107</v>
      </c>
      <c r="M910" s="7">
        <f ca="1">(TODAY()-All_Staffs[[#This Row],[Date Joined]])/365</f>
        <v>4.1232876712328768</v>
      </c>
      <c r="N910" s="10">
        <f ca="1">IF(All_Staffs[Tenure]&gt;=3, 3%,2%)</f>
        <v>0.03</v>
      </c>
      <c r="O910" s="5">
        <f ca="1">All_Staffs[[#This Row],[Salary]]*All_Staffs[[#This Row],[Annual Bonus]]</f>
        <v>2534.1</v>
      </c>
    </row>
    <row r="911" spans="1:15" x14ac:dyDescent="0.25">
      <c r="A911" t="s">
        <v>620</v>
      </c>
      <c r="B911" t="s">
        <v>8</v>
      </c>
      <c r="C911" t="s">
        <v>979</v>
      </c>
      <c r="D911">
        <v>27</v>
      </c>
      <c r="E911" s="6">
        <v>45239</v>
      </c>
      <c r="F911" s="5">
        <v>103558</v>
      </c>
      <c r="G911" t="s">
        <v>16</v>
      </c>
      <c r="H911" t="s">
        <v>981</v>
      </c>
      <c r="I911" t="s">
        <v>1113</v>
      </c>
      <c r="J911" t="s">
        <v>1105</v>
      </c>
      <c r="K911">
        <v>11</v>
      </c>
      <c r="L911" t="s">
        <v>1107</v>
      </c>
      <c r="M911" s="7">
        <f ca="1">(TODAY()-All_Staffs[[#This Row],[Date Joined]])/365</f>
        <v>1.1342465753424658</v>
      </c>
      <c r="N911" s="10">
        <f ca="1">IF(All_Staffs[Tenure]&gt;=3, 3%,2%)</f>
        <v>0.02</v>
      </c>
      <c r="O911" s="5">
        <f ca="1">All_Staffs[[#This Row],[Salary]]*All_Staffs[[#This Row],[Annual Bonus]]</f>
        <v>2071.16</v>
      </c>
    </row>
    <row r="912" spans="1:15" x14ac:dyDescent="0.25">
      <c r="A912" t="s">
        <v>17</v>
      </c>
      <c r="B912" t="s">
        <v>8</v>
      </c>
      <c r="C912" t="s">
        <v>979</v>
      </c>
      <c r="D912">
        <v>43</v>
      </c>
      <c r="E912" s="6">
        <v>45045</v>
      </c>
      <c r="F912" s="5">
        <v>104578</v>
      </c>
      <c r="G912" t="s">
        <v>16</v>
      </c>
      <c r="H912" t="s">
        <v>981</v>
      </c>
      <c r="I912" t="s">
        <v>1113</v>
      </c>
      <c r="J912" t="s">
        <v>1097</v>
      </c>
      <c r="K912">
        <v>4</v>
      </c>
      <c r="L912" t="s">
        <v>1098</v>
      </c>
      <c r="M912" s="7">
        <f ca="1">(TODAY()-All_Staffs[[#This Row],[Date Joined]])/365</f>
        <v>1.6657534246575343</v>
      </c>
      <c r="N912" s="10">
        <f ca="1">IF(All_Staffs[Tenure]&gt;=3, 3%,2%)</f>
        <v>0.02</v>
      </c>
      <c r="O912" s="5">
        <f ca="1">All_Staffs[[#This Row],[Salary]]*All_Staffs[[#This Row],[Annual Bonus]]</f>
        <v>2091.56</v>
      </c>
    </row>
    <row r="913" spans="1:15" x14ac:dyDescent="0.25">
      <c r="A913" t="s">
        <v>490</v>
      </c>
      <c r="B913" t="s">
        <v>8</v>
      </c>
      <c r="C913" t="s">
        <v>21</v>
      </c>
      <c r="D913">
        <v>36</v>
      </c>
      <c r="E913" s="6">
        <v>44799</v>
      </c>
      <c r="F913" s="5">
        <v>104676</v>
      </c>
      <c r="G913" t="s">
        <v>16</v>
      </c>
      <c r="H913" t="s">
        <v>995</v>
      </c>
      <c r="I913" t="s">
        <v>1112</v>
      </c>
      <c r="J913" t="s">
        <v>1101</v>
      </c>
      <c r="K913">
        <v>8</v>
      </c>
      <c r="L913" t="s">
        <v>1103</v>
      </c>
      <c r="M913" s="7">
        <f ca="1">(TODAY()-All_Staffs[[#This Row],[Date Joined]])/365</f>
        <v>2.3397260273972602</v>
      </c>
      <c r="N913" s="10">
        <f ca="1">IF(All_Staffs[Tenure]&gt;=3, 3%,2%)</f>
        <v>0.02</v>
      </c>
      <c r="O913" s="5">
        <f ca="1">All_Staffs[[#This Row],[Salary]]*All_Staffs[[#This Row],[Annual Bonus]]</f>
        <v>2093.52</v>
      </c>
    </row>
    <row r="914" spans="1:15" x14ac:dyDescent="0.25">
      <c r="A914" t="s">
        <v>125</v>
      </c>
      <c r="B914" t="s">
        <v>8</v>
      </c>
      <c r="C914" t="s">
        <v>21</v>
      </c>
      <c r="D914">
        <v>21</v>
      </c>
      <c r="E914" s="6">
        <v>44256</v>
      </c>
      <c r="F914" s="5">
        <v>99330</v>
      </c>
      <c r="G914" t="s">
        <v>16</v>
      </c>
      <c r="H914" t="s">
        <v>995</v>
      </c>
      <c r="I914" t="s">
        <v>1111</v>
      </c>
      <c r="J914" t="s">
        <v>1093</v>
      </c>
      <c r="K914">
        <v>3</v>
      </c>
      <c r="L914" t="s">
        <v>1096</v>
      </c>
      <c r="M914" s="7">
        <f ca="1">(TODAY()-All_Staffs[[#This Row],[Date Joined]])/365</f>
        <v>3.8273972602739725</v>
      </c>
      <c r="N914" s="10">
        <f ca="1">IF(All_Staffs[Tenure]&gt;=3, 3%,2%)</f>
        <v>0.03</v>
      </c>
      <c r="O914" s="5">
        <f ca="1">All_Staffs[[#This Row],[Salary]]*All_Staffs[[#This Row],[Annual Bonus]]</f>
        <v>2979.9</v>
      </c>
    </row>
    <row r="915" spans="1:15" x14ac:dyDescent="0.25">
      <c r="A915" t="s">
        <v>608</v>
      </c>
      <c r="B915" t="s">
        <v>8</v>
      </c>
      <c r="C915" t="s">
        <v>21</v>
      </c>
      <c r="D915">
        <v>28</v>
      </c>
      <c r="E915" s="6">
        <v>43413</v>
      </c>
      <c r="F915" s="5">
        <v>97822</v>
      </c>
      <c r="G915" t="s">
        <v>16</v>
      </c>
      <c r="H915" t="s">
        <v>995</v>
      </c>
      <c r="I915" t="s">
        <v>1092</v>
      </c>
      <c r="J915" t="s">
        <v>1105</v>
      </c>
      <c r="K915">
        <v>11</v>
      </c>
      <c r="L915" t="s">
        <v>1107</v>
      </c>
      <c r="M915" s="7">
        <f ca="1">(TODAY()-All_Staffs[[#This Row],[Date Joined]])/365</f>
        <v>6.1369863013698627</v>
      </c>
      <c r="N915" s="10">
        <f ca="1">IF(All_Staffs[Tenure]&gt;=3, 3%,2%)</f>
        <v>0.03</v>
      </c>
      <c r="O915" s="5">
        <f ca="1">All_Staffs[[#This Row],[Salary]]*All_Staffs[[#This Row],[Annual Bonus]]</f>
        <v>2934.66</v>
      </c>
    </row>
    <row r="916" spans="1:15" x14ac:dyDescent="0.25">
      <c r="A916" t="s">
        <v>480</v>
      </c>
      <c r="B916" t="s">
        <v>8</v>
      </c>
      <c r="C916" t="s">
        <v>21</v>
      </c>
      <c r="D916">
        <v>45</v>
      </c>
      <c r="E916" s="6">
        <v>44241</v>
      </c>
      <c r="F916" s="5">
        <v>93876</v>
      </c>
      <c r="G916" t="s">
        <v>16</v>
      </c>
      <c r="H916" t="s">
        <v>995</v>
      </c>
      <c r="I916" t="s">
        <v>1111</v>
      </c>
      <c r="J916" t="s">
        <v>1093</v>
      </c>
      <c r="K916">
        <v>2</v>
      </c>
      <c r="L916" t="s">
        <v>1095</v>
      </c>
      <c r="M916" s="7">
        <f ca="1">(TODAY()-All_Staffs[[#This Row],[Date Joined]])/365</f>
        <v>3.8684931506849316</v>
      </c>
      <c r="N916" s="10">
        <f ca="1">IF(All_Staffs[Tenure]&gt;=3, 3%,2%)</f>
        <v>0.03</v>
      </c>
      <c r="O916" s="5">
        <f ca="1">All_Staffs[[#This Row],[Salary]]*All_Staffs[[#This Row],[Annual Bonus]]</f>
        <v>2816.2799999999997</v>
      </c>
    </row>
    <row r="917" spans="1:15" x14ac:dyDescent="0.25">
      <c r="A917" t="s">
        <v>693</v>
      </c>
      <c r="B917" t="s">
        <v>8</v>
      </c>
      <c r="C917" t="s">
        <v>21</v>
      </c>
      <c r="D917">
        <v>35</v>
      </c>
      <c r="E917" s="6">
        <v>44070</v>
      </c>
      <c r="F917" s="5">
        <v>89187</v>
      </c>
      <c r="G917" t="s">
        <v>16</v>
      </c>
      <c r="H917" t="s">
        <v>995</v>
      </c>
      <c r="I917" t="s">
        <v>1110</v>
      </c>
      <c r="J917" t="s">
        <v>1101</v>
      </c>
      <c r="K917">
        <v>8</v>
      </c>
      <c r="L917" t="s">
        <v>1103</v>
      </c>
      <c r="M917" s="7">
        <f ca="1">(TODAY()-All_Staffs[[#This Row],[Date Joined]])/365</f>
        <v>4.3369863013698629</v>
      </c>
      <c r="N917" s="10">
        <f ca="1">IF(All_Staffs[Tenure]&gt;=3, 3%,2%)</f>
        <v>0.03</v>
      </c>
      <c r="O917" s="5">
        <f ca="1">All_Staffs[[#This Row],[Salary]]*All_Staffs[[#This Row],[Annual Bonus]]</f>
        <v>2675.61</v>
      </c>
    </row>
    <row r="918" spans="1:15" x14ac:dyDescent="0.25">
      <c r="A918" t="s">
        <v>549</v>
      </c>
      <c r="B918" t="s">
        <v>8</v>
      </c>
      <c r="C918" t="s">
        <v>21</v>
      </c>
      <c r="D918">
        <v>43</v>
      </c>
      <c r="E918" s="6">
        <v>44452</v>
      </c>
      <c r="F918" s="5">
        <v>86596</v>
      </c>
      <c r="G918" t="s">
        <v>16</v>
      </c>
      <c r="H918" t="s">
        <v>995</v>
      </c>
      <c r="I918" t="s">
        <v>1111</v>
      </c>
      <c r="J918" t="s">
        <v>1101</v>
      </c>
      <c r="K918">
        <v>9</v>
      </c>
      <c r="L918" t="s">
        <v>1104</v>
      </c>
      <c r="M918" s="7">
        <f ca="1">(TODAY()-All_Staffs[[#This Row],[Date Joined]])/365</f>
        <v>3.2904109589041095</v>
      </c>
      <c r="N918" s="10">
        <f ca="1">IF(All_Staffs[Tenure]&gt;=3, 3%,2%)</f>
        <v>0.03</v>
      </c>
      <c r="O918" s="5">
        <f ca="1">All_Staffs[[#This Row],[Salary]]*All_Staffs[[#This Row],[Annual Bonus]]</f>
        <v>2597.88</v>
      </c>
    </row>
    <row r="919" spans="1:15" x14ac:dyDescent="0.25">
      <c r="A919" t="s">
        <v>194</v>
      </c>
      <c r="B919" t="s">
        <v>8</v>
      </c>
      <c r="C919" t="s">
        <v>21</v>
      </c>
      <c r="D919">
        <v>34</v>
      </c>
      <c r="E919" s="6">
        <v>44383</v>
      </c>
      <c r="F919" s="5">
        <v>92694</v>
      </c>
      <c r="G919" t="s">
        <v>16</v>
      </c>
      <c r="H919" t="s">
        <v>995</v>
      </c>
      <c r="I919" t="s">
        <v>1111</v>
      </c>
      <c r="J919" t="s">
        <v>1101</v>
      </c>
      <c r="K919">
        <v>7</v>
      </c>
      <c r="L919" t="s">
        <v>1102</v>
      </c>
      <c r="M919" s="7">
        <f ca="1">(TODAY()-All_Staffs[[#This Row],[Date Joined]])/365</f>
        <v>3.4794520547945207</v>
      </c>
      <c r="N919" s="10">
        <f ca="1">IF(All_Staffs[Tenure]&gt;=3, 3%,2%)</f>
        <v>0.03</v>
      </c>
      <c r="O919" s="5">
        <f ca="1">All_Staffs[[#This Row],[Salary]]*All_Staffs[[#This Row],[Annual Bonus]]</f>
        <v>2780.8199999999997</v>
      </c>
    </row>
    <row r="920" spans="1:15" x14ac:dyDescent="0.25">
      <c r="A920" t="s">
        <v>908</v>
      </c>
      <c r="B920" t="s">
        <v>8</v>
      </c>
      <c r="C920" t="s">
        <v>21</v>
      </c>
      <c r="D920">
        <v>42</v>
      </c>
      <c r="E920" s="6">
        <v>44292</v>
      </c>
      <c r="F920" s="5">
        <v>98696</v>
      </c>
      <c r="G920" t="s">
        <v>16</v>
      </c>
      <c r="H920" t="s">
        <v>995</v>
      </c>
      <c r="I920" t="s">
        <v>1111</v>
      </c>
      <c r="J920" t="s">
        <v>1097</v>
      </c>
      <c r="K920">
        <v>4</v>
      </c>
      <c r="L920" t="s">
        <v>1098</v>
      </c>
      <c r="M920" s="7">
        <f ca="1">(TODAY()-All_Staffs[[#This Row],[Date Joined]])/365</f>
        <v>3.7287671232876711</v>
      </c>
      <c r="N920" s="10">
        <f ca="1">IF(All_Staffs[Tenure]&gt;=3, 3%,2%)</f>
        <v>0.03</v>
      </c>
      <c r="O920" s="5">
        <f ca="1">All_Staffs[[#This Row],[Salary]]*All_Staffs[[#This Row],[Annual Bonus]]</f>
        <v>2960.88</v>
      </c>
    </row>
    <row r="921" spans="1:15" x14ac:dyDescent="0.25">
      <c r="A921" t="s">
        <v>673</v>
      </c>
      <c r="B921" t="s">
        <v>8</v>
      </c>
      <c r="C921" t="s">
        <v>21</v>
      </c>
      <c r="D921">
        <v>29</v>
      </c>
      <c r="E921" s="6">
        <v>45172</v>
      </c>
      <c r="F921" s="5">
        <v>106198</v>
      </c>
      <c r="G921" t="s">
        <v>16</v>
      </c>
      <c r="H921" t="s">
        <v>995</v>
      </c>
      <c r="I921" t="s">
        <v>1113</v>
      </c>
      <c r="J921" t="s">
        <v>1101</v>
      </c>
      <c r="K921">
        <v>9</v>
      </c>
      <c r="L921" t="s">
        <v>1104</v>
      </c>
      <c r="M921" s="7">
        <f ca="1">(TODAY()-All_Staffs[[#This Row],[Date Joined]])/365</f>
        <v>1.3178082191780822</v>
      </c>
      <c r="N921" s="10">
        <f ca="1">IF(All_Staffs[Tenure]&gt;=3, 3%,2%)</f>
        <v>0.02</v>
      </c>
      <c r="O921" s="5">
        <f ca="1">All_Staffs[[#This Row],[Salary]]*All_Staffs[[#This Row],[Annual Bonus]]</f>
        <v>2123.96</v>
      </c>
    </row>
    <row r="922" spans="1:15" x14ac:dyDescent="0.25">
      <c r="A922" t="s">
        <v>615</v>
      </c>
      <c r="B922" t="s">
        <v>8</v>
      </c>
      <c r="C922" t="s">
        <v>21</v>
      </c>
      <c r="D922">
        <v>41</v>
      </c>
      <c r="E922" s="6">
        <v>45512</v>
      </c>
      <c r="F922" s="5">
        <v>108881</v>
      </c>
      <c r="G922" t="s">
        <v>16</v>
      </c>
      <c r="H922" t="s">
        <v>995</v>
      </c>
      <c r="I922" t="s">
        <v>1114</v>
      </c>
      <c r="J922" t="s">
        <v>1101</v>
      </c>
      <c r="K922">
        <v>8</v>
      </c>
      <c r="L922" t="s">
        <v>1103</v>
      </c>
      <c r="M922" s="7">
        <f ca="1">(TODAY()-All_Staffs[[#This Row],[Date Joined]])/365</f>
        <v>0.38630136986301372</v>
      </c>
      <c r="N922" s="10">
        <f ca="1">IF(All_Staffs[Tenure]&gt;=3, 3%,2%)</f>
        <v>0.02</v>
      </c>
      <c r="O922" s="5">
        <f ca="1">All_Staffs[[#This Row],[Salary]]*All_Staffs[[#This Row],[Annual Bonus]]</f>
        <v>2177.62</v>
      </c>
    </row>
    <row r="923" spans="1:15" x14ac:dyDescent="0.25">
      <c r="A923" t="s">
        <v>469</v>
      </c>
      <c r="B923" t="s">
        <v>8</v>
      </c>
      <c r="C923" t="s">
        <v>21</v>
      </c>
      <c r="D923">
        <v>40</v>
      </c>
      <c r="E923" s="6">
        <v>44056</v>
      </c>
      <c r="F923" s="5">
        <v>85556</v>
      </c>
      <c r="G923" t="s">
        <v>16</v>
      </c>
      <c r="H923" t="s">
        <v>995</v>
      </c>
      <c r="I923" t="s">
        <v>1110</v>
      </c>
      <c r="J923" t="s">
        <v>1101</v>
      </c>
      <c r="K923">
        <v>8</v>
      </c>
      <c r="L923" t="s">
        <v>1103</v>
      </c>
      <c r="M923" s="7">
        <f ca="1">(TODAY()-All_Staffs[[#This Row],[Date Joined]])/365</f>
        <v>4.375342465753425</v>
      </c>
      <c r="N923" s="10">
        <f ca="1">IF(All_Staffs[Tenure]&gt;=3, 3%,2%)</f>
        <v>0.03</v>
      </c>
      <c r="O923" s="5">
        <f ca="1">All_Staffs[[#This Row],[Salary]]*All_Staffs[[#This Row],[Annual Bonus]]</f>
        <v>2566.6799999999998</v>
      </c>
    </row>
    <row r="924" spans="1:15" x14ac:dyDescent="0.25">
      <c r="A924" t="s">
        <v>128</v>
      </c>
      <c r="B924" t="s">
        <v>8</v>
      </c>
      <c r="C924" t="s">
        <v>21</v>
      </c>
      <c r="D924">
        <v>28</v>
      </c>
      <c r="E924" s="6">
        <v>44124</v>
      </c>
      <c r="F924" s="5">
        <v>88337</v>
      </c>
      <c r="G924" t="s">
        <v>16</v>
      </c>
      <c r="H924" t="s">
        <v>995</v>
      </c>
      <c r="I924" t="s">
        <v>1110</v>
      </c>
      <c r="J924" t="s">
        <v>1105</v>
      </c>
      <c r="K924">
        <v>10</v>
      </c>
      <c r="L924" t="s">
        <v>1106</v>
      </c>
      <c r="M924" s="7">
        <f ca="1">(TODAY()-All_Staffs[[#This Row],[Date Joined]])/365</f>
        <v>4.1890410958904107</v>
      </c>
      <c r="N924" s="10">
        <f ca="1">IF(All_Staffs[Tenure]&gt;=3, 3%,2%)</f>
        <v>0.03</v>
      </c>
      <c r="O924" s="5">
        <f ca="1">All_Staffs[[#This Row],[Salary]]*All_Staffs[[#This Row],[Annual Bonus]]</f>
        <v>2650.11</v>
      </c>
    </row>
    <row r="925" spans="1:15" x14ac:dyDescent="0.25">
      <c r="A925" t="s">
        <v>580</v>
      </c>
      <c r="B925" t="s">
        <v>8</v>
      </c>
      <c r="C925" t="s">
        <v>21</v>
      </c>
      <c r="D925">
        <v>33</v>
      </c>
      <c r="E925" s="6">
        <v>43227</v>
      </c>
      <c r="F925" s="5">
        <v>88403</v>
      </c>
      <c r="G925" t="s">
        <v>16</v>
      </c>
      <c r="H925" t="s">
        <v>995</v>
      </c>
      <c r="I925" t="s">
        <v>1092</v>
      </c>
      <c r="J925" t="s">
        <v>1097</v>
      </c>
      <c r="K925">
        <v>5</v>
      </c>
      <c r="L925" t="s">
        <v>1099</v>
      </c>
      <c r="M925" s="7">
        <f ca="1">(TODAY()-All_Staffs[[#This Row],[Date Joined]])/365</f>
        <v>6.646575342465753</v>
      </c>
      <c r="N925" s="10">
        <f ca="1">IF(All_Staffs[Tenure]&gt;=3, 3%,2%)</f>
        <v>0.03</v>
      </c>
      <c r="O925" s="5">
        <f ca="1">All_Staffs[[#This Row],[Salary]]*All_Staffs[[#This Row],[Annual Bonus]]</f>
        <v>2652.0899999999997</v>
      </c>
    </row>
    <row r="926" spans="1:15" x14ac:dyDescent="0.25">
      <c r="A926" t="s">
        <v>553</v>
      </c>
      <c r="B926" t="s">
        <v>8</v>
      </c>
      <c r="C926" t="s">
        <v>21</v>
      </c>
      <c r="D926">
        <v>43</v>
      </c>
      <c r="E926" s="6">
        <v>44057</v>
      </c>
      <c r="F926" s="5">
        <v>99703</v>
      </c>
      <c r="G926" t="s">
        <v>16</v>
      </c>
      <c r="H926" t="s">
        <v>995</v>
      </c>
      <c r="I926" t="s">
        <v>1110</v>
      </c>
      <c r="J926" t="s">
        <v>1101</v>
      </c>
      <c r="K926">
        <v>8</v>
      </c>
      <c r="L926" t="s">
        <v>1103</v>
      </c>
      <c r="M926" s="7">
        <f ca="1">(TODAY()-All_Staffs[[#This Row],[Date Joined]])/365</f>
        <v>4.3726027397260276</v>
      </c>
      <c r="N926" s="10">
        <f ca="1">IF(All_Staffs[Tenure]&gt;=3, 3%,2%)</f>
        <v>0.03</v>
      </c>
      <c r="O926" s="5">
        <f ca="1">All_Staffs[[#This Row],[Salary]]*All_Staffs[[#This Row],[Annual Bonus]]</f>
        <v>2991.0899999999997</v>
      </c>
    </row>
    <row r="927" spans="1:15" x14ac:dyDescent="0.25">
      <c r="A927" t="s">
        <v>185</v>
      </c>
      <c r="B927" t="s">
        <v>8</v>
      </c>
      <c r="C927" t="s">
        <v>21</v>
      </c>
      <c r="D927">
        <v>33</v>
      </c>
      <c r="E927" s="6">
        <v>44006</v>
      </c>
      <c r="F927" s="5">
        <v>85470</v>
      </c>
      <c r="G927" t="s">
        <v>16</v>
      </c>
      <c r="H927" t="s">
        <v>995</v>
      </c>
      <c r="I927" t="s">
        <v>1110</v>
      </c>
      <c r="J927" t="s">
        <v>1097</v>
      </c>
      <c r="K927">
        <v>6</v>
      </c>
      <c r="L927" t="s">
        <v>1100</v>
      </c>
      <c r="M927" s="7">
        <f ca="1">(TODAY()-All_Staffs[[#This Row],[Date Joined]])/365</f>
        <v>4.5123287671232877</v>
      </c>
      <c r="N927" s="10">
        <f ca="1">IF(All_Staffs[Tenure]&gt;=3, 3%,2%)</f>
        <v>0.03</v>
      </c>
      <c r="O927" s="5">
        <f ca="1">All_Staffs[[#This Row],[Salary]]*All_Staffs[[#This Row],[Annual Bonus]]</f>
        <v>2564.1</v>
      </c>
    </row>
    <row r="928" spans="1:15" x14ac:dyDescent="0.25">
      <c r="A928" t="s">
        <v>131</v>
      </c>
      <c r="B928" t="s">
        <v>8</v>
      </c>
      <c r="C928" t="s">
        <v>21</v>
      </c>
      <c r="D928">
        <v>34</v>
      </c>
      <c r="E928" s="6">
        <v>44550</v>
      </c>
      <c r="F928" s="5">
        <v>90617</v>
      </c>
      <c r="G928" t="s">
        <v>16</v>
      </c>
      <c r="H928" t="s">
        <v>995</v>
      </c>
      <c r="I928" t="s">
        <v>1111</v>
      </c>
      <c r="J928" t="s">
        <v>1105</v>
      </c>
      <c r="K928">
        <v>12</v>
      </c>
      <c r="L928" t="s">
        <v>1108</v>
      </c>
      <c r="M928" s="7">
        <f ca="1">(TODAY()-All_Staffs[[#This Row],[Date Joined]])/365</f>
        <v>3.021917808219178</v>
      </c>
      <c r="N928" s="10">
        <f ca="1">IF(All_Staffs[Tenure]&gt;=3, 3%,2%)</f>
        <v>0.03</v>
      </c>
      <c r="O928" s="5">
        <f ca="1">All_Staffs[[#This Row],[Salary]]*All_Staffs[[#This Row],[Annual Bonus]]</f>
        <v>2718.5099999999998</v>
      </c>
    </row>
    <row r="929" spans="1:15" x14ac:dyDescent="0.25">
      <c r="A929" t="s">
        <v>180</v>
      </c>
      <c r="B929" t="s">
        <v>8</v>
      </c>
      <c r="C929" t="s">
        <v>21</v>
      </c>
      <c r="D929">
        <v>33</v>
      </c>
      <c r="E929" s="6">
        <v>44747</v>
      </c>
      <c r="F929" s="5">
        <v>98884</v>
      </c>
      <c r="G929" t="s">
        <v>16</v>
      </c>
      <c r="H929" t="s">
        <v>995</v>
      </c>
      <c r="I929" t="s">
        <v>1112</v>
      </c>
      <c r="J929" t="s">
        <v>1101</v>
      </c>
      <c r="K929">
        <v>7</v>
      </c>
      <c r="L929" t="s">
        <v>1102</v>
      </c>
      <c r="M929" s="7">
        <f ca="1">(TODAY()-All_Staffs[[#This Row],[Date Joined]])/365</f>
        <v>2.4821917808219176</v>
      </c>
      <c r="N929" s="10">
        <f ca="1">IF(All_Staffs[Tenure]&gt;=3, 3%,2%)</f>
        <v>0.02</v>
      </c>
      <c r="O929" s="5">
        <f ca="1">All_Staffs[[#This Row],[Salary]]*All_Staffs[[#This Row],[Annual Bonus]]</f>
        <v>1977.68</v>
      </c>
    </row>
    <row r="930" spans="1:15" x14ac:dyDescent="0.25">
      <c r="A930" t="s">
        <v>704</v>
      </c>
      <c r="B930" t="s">
        <v>8</v>
      </c>
      <c r="C930" t="s">
        <v>21</v>
      </c>
      <c r="D930">
        <v>30</v>
      </c>
      <c r="E930" s="6">
        <v>43789</v>
      </c>
      <c r="F930" s="5">
        <v>83593</v>
      </c>
      <c r="G930" t="s">
        <v>16</v>
      </c>
      <c r="H930" t="s">
        <v>995</v>
      </c>
      <c r="I930" t="s">
        <v>1109</v>
      </c>
      <c r="J930" t="s">
        <v>1105</v>
      </c>
      <c r="K930">
        <v>11</v>
      </c>
      <c r="L930" t="s">
        <v>1107</v>
      </c>
      <c r="M930" s="7">
        <f ca="1">(TODAY()-All_Staffs[[#This Row],[Date Joined]])/365</f>
        <v>5.1068493150684935</v>
      </c>
      <c r="N930" s="10">
        <f ca="1">IF(All_Staffs[Tenure]&gt;=3, 3%,2%)</f>
        <v>0.03</v>
      </c>
      <c r="O930" s="5">
        <f ca="1">All_Staffs[[#This Row],[Salary]]*All_Staffs[[#This Row],[Annual Bonus]]</f>
        <v>2507.79</v>
      </c>
    </row>
    <row r="931" spans="1:15" x14ac:dyDescent="0.25">
      <c r="A931" t="s">
        <v>547</v>
      </c>
      <c r="B931" t="s">
        <v>8</v>
      </c>
      <c r="C931" t="s">
        <v>21</v>
      </c>
      <c r="D931">
        <v>28</v>
      </c>
      <c r="E931" s="6">
        <v>45347</v>
      </c>
      <c r="F931" s="5">
        <v>109482</v>
      </c>
      <c r="G931" t="s">
        <v>16</v>
      </c>
      <c r="H931" t="s">
        <v>995</v>
      </c>
      <c r="I931" t="s">
        <v>1114</v>
      </c>
      <c r="J931" t="s">
        <v>1093</v>
      </c>
      <c r="K931">
        <v>2</v>
      </c>
      <c r="L931" t="s">
        <v>1095</v>
      </c>
      <c r="M931" s="7">
        <f ca="1">(TODAY()-All_Staffs[[#This Row],[Date Joined]])/365</f>
        <v>0.83835616438356164</v>
      </c>
      <c r="N931" s="10">
        <f ca="1">IF(All_Staffs[Tenure]&gt;=3, 3%,2%)</f>
        <v>0.02</v>
      </c>
      <c r="O931" s="5">
        <f ca="1">All_Staffs[[#This Row],[Salary]]*All_Staffs[[#This Row],[Annual Bonus]]</f>
        <v>2189.64</v>
      </c>
    </row>
    <row r="932" spans="1:15" x14ac:dyDescent="0.25">
      <c r="A932" t="s">
        <v>135</v>
      </c>
      <c r="B932" t="s">
        <v>8</v>
      </c>
      <c r="C932" t="s">
        <v>21</v>
      </c>
      <c r="D932">
        <v>28</v>
      </c>
      <c r="E932" s="6">
        <v>44425</v>
      </c>
      <c r="F932" s="5">
        <v>93909</v>
      </c>
      <c r="G932" t="s">
        <v>16</v>
      </c>
      <c r="H932" t="s">
        <v>995</v>
      </c>
      <c r="I932" t="s">
        <v>1111</v>
      </c>
      <c r="J932" t="s">
        <v>1101</v>
      </c>
      <c r="K932">
        <v>8</v>
      </c>
      <c r="L932" t="s">
        <v>1103</v>
      </c>
      <c r="M932" s="7">
        <f ca="1">(TODAY()-All_Staffs[[#This Row],[Date Joined]])/365</f>
        <v>3.3643835616438356</v>
      </c>
      <c r="N932" s="10">
        <f ca="1">IF(All_Staffs[Tenure]&gt;=3, 3%,2%)</f>
        <v>0.03</v>
      </c>
      <c r="O932" s="5">
        <f ca="1">All_Staffs[[#This Row],[Salary]]*All_Staffs[[#This Row],[Annual Bonus]]</f>
        <v>2817.27</v>
      </c>
    </row>
    <row r="933" spans="1:15" x14ac:dyDescent="0.25">
      <c r="A933" t="s">
        <v>121</v>
      </c>
      <c r="B933" t="s">
        <v>8</v>
      </c>
      <c r="C933" t="s">
        <v>21</v>
      </c>
      <c r="D933">
        <v>34</v>
      </c>
      <c r="E933" s="6">
        <v>44397</v>
      </c>
      <c r="F933" s="5">
        <v>98307</v>
      </c>
      <c r="G933" t="s">
        <v>16</v>
      </c>
      <c r="H933" t="s">
        <v>995</v>
      </c>
      <c r="I933" t="s">
        <v>1111</v>
      </c>
      <c r="J933" t="s">
        <v>1101</v>
      </c>
      <c r="K933">
        <v>7</v>
      </c>
      <c r="L933" t="s">
        <v>1102</v>
      </c>
      <c r="M933" s="7">
        <f ca="1">(TODAY()-All_Staffs[[#This Row],[Date Joined]])/365</f>
        <v>3.441095890410959</v>
      </c>
      <c r="N933" s="10">
        <f ca="1">IF(All_Staffs[Tenure]&gt;=3, 3%,2%)</f>
        <v>0.03</v>
      </c>
      <c r="O933" s="5">
        <f ca="1">All_Staffs[[#This Row],[Salary]]*All_Staffs[[#This Row],[Annual Bonus]]</f>
        <v>2949.21</v>
      </c>
    </row>
    <row r="934" spans="1:15" x14ac:dyDescent="0.25">
      <c r="A934" t="s">
        <v>151</v>
      </c>
      <c r="B934" t="s">
        <v>8</v>
      </c>
      <c r="C934" t="s">
        <v>56</v>
      </c>
      <c r="D934">
        <v>27</v>
      </c>
      <c r="E934" s="6">
        <v>44061</v>
      </c>
      <c r="F934" s="5">
        <v>85021</v>
      </c>
      <c r="G934" t="s">
        <v>16</v>
      </c>
      <c r="H934" t="s">
        <v>995</v>
      </c>
      <c r="I934" t="s">
        <v>1110</v>
      </c>
      <c r="J934" t="s">
        <v>1101</v>
      </c>
      <c r="K934">
        <v>8</v>
      </c>
      <c r="L934" t="s">
        <v>1103</v>
      </c>
      <c r="M934" s="7">
        <f ca="1">(TODAY()-All_Staffs[[#This Row],[Date Joined]])/365</f>
        <v>4.3616438356164382</v>
      </c>
      <c r="N934" s="10">
        <f ca="1">IF(All_Staffs[Tenure]&gt;=3, 3%,2%)</f>
        <v>0.03</v>
      </c>
      <c r="O934" s="5">
        <f ca="1">All_Staffs[[#This Row],[Salary]]*All_Staffs[[#This Row],[Annual Bonus]]</f>
        <v>2550.63</v>
      </c>
    </row>
    <row r="935" spans="1:15" x14ac:dyDescent="0.25">
      <c r="A935" t="s">
        <v>441</v>
      </c>
      <c r="B935" t="s">
        <v>8</v>
      </c>
      <c r="C935" t="s">
        <v>56</v>
      </c>
      <c r="D935">
        <v>38</v>
      </c>
      <c r="E935" s="6">
        <v>43697</v>
      </c>
      <c r="F935" s="5">
        <v>86221</v>
      </c>
      <c r="G935" t="s">
        <v>16</v>
      </c>
      <c r="H935" t="s">
        <v>995</v>
      </c>
      <c r="I935" t="s">
        <v>1109</v>
      </c>
      <c r="J935" t="s">
        <v>1101</v>
      </c>
      <c r="K935">
        <v>8</v>
      </c>
      <c r="L935" t="s">
        <v>1103</v>
      </c>
      <c r="M935" s="7">
        <f ca="1">(TODAY()-All_Staffs[[#This Row],[Date Joined]])/365</f>
        <v>5.3589041095890408</v>
      </c>
      <c r="N935" s="10">
        <f ca="1">IF(All_Staffs[Tenure]&gt;=3, 3%,2%)</f>
        <v>0.03</v>
      </c>
      <c r="O935" s="5">
        <f ca="1">All_Staffs[[#This Row],[Salary]]*All_Staffs[[#This Row],[Annual Bonus]]</f>
        <v>2586.63</v>
      </c>
    </row>
    <row r="936" spans="1:15" x14ac:dyDescent="0.25">
      <c r="A936" t="s">
        <v>592</v>
      </c>
      <c r="B936" t="s">
        <v>8</v>
      </c>
      <c r="C936" t="s">
        <v>56</v>
      </c>
      <c r="D936">
        <v>33</v>
      </c>
      <c r="E936" s="6">
        <v>45085</v>
      </c>
      <c r="F936" s="5">
        <v>100925</v>
      </c>
      <c r="G936" t="s">
        <v>16</v>
      </c>
      <c r="H936" t="s">
        <v>995</v>
      </c>
      <c r="I936" t="s">
        <v>1113</v>
      </c>
      <c r="J936" t="s">
        <v>1097</v>
      </c>
      <c r="K936">
        <v>6</v>
      </c>
      <c r="L936" t="s">
        <v>1100</v>
      </c>
      <c r="M936" s="7">
        <f ca="1">(TODAY()-All_Staffs[[#This Row],[Date Joined]])/365</f>
        <v>1.5561643835616439</v>
      </c>
      <c r="N936" s="10">
        <f ca="1">IF(All_Staffs[Tenure]&gt;=3, 3%,2%)</f>
        <v>0.02</v>
      </c>
      <c r="O936" s="5">
        <f ca="1">All_Staffs[[#This Row],[Salary]]*All_Staffs[[#This Row],[Annual Bonus]]</f>
        <v>2018.5</v>
      </c>
    </row>
    <row r="937" spans="1:15" x14ac:dyDescent="0.25">
      <c r="A937" t="s">
        <v>550</v>
      </c>
      <c r="B937" t="s">
        <v>8</v>
      </c>
      <c r="C937" t="s">
        <v>56</v>
      </c>
      <c r="D937">
        <v>45</v>
      </c>
      <c r="E937" s="6">
        <v>44101</v>
      </c>
      <c r="F937" s="5">
        <v>89280</v>
      </c>
      <c r="G937" t="s">
        <v>16</v>
      </c>
      <c r="H937" t="s">
        <v>995</v>
      </c>
      <c r="I937" t="s">
        <v>1110</v>
      </c>
      <c r="J937" t="s">
        <v>1101</v>
      </c>
      <c r="K937">
        <v>9</v>
      </c>
      <c r="L937" t="s">
        <v>1104</v>
      </c>
      <c r="M937" s="7">
        <f ca="1">(TODAY()-All_Staffs[[#This Row],[Date Joined]])/365</f>
        <v>4.2520547945205482</v>
      </c>
      <c r="N937" s="10">
        <f ca="1">IF(All_Staffs[Tenure]&gt;=3, 3%,2%)</f>
        <v>0.03</v>
      </c>
      <c r="O937" s="5">
        <f ca="1">All_Staffs[[#This Row],[Salary]]*All_Staffs[[#This Row],[Annual Bonus]]</f>
        <v>2678.4</v>
      </c>
    </row>
    <row r="938" spans="1:15" x14ac:dyDescent="0.25">
      <c r="A938" t="s">
        <v>461</v>
      </c>
      <c r="B938" t="s">
        <v>8</v>
      </c>
      <c r="C938" t="s">
        <v>56</v>
      </c>
      <c r="D938">
        <v>40</v>
      </c>
      <c r="E938" s="6">
        <v>43683</v>
      </c>
      <c r="F938" s="5">
        <v>84001</v>
      </c>
      <c r="G938" t="s">
        <v>16</v>
      </c>
      <c r="H938" t="s">
        <v>995</v>
      </c>
      <c r="I938" t="s">
        <v>1109</v>
      </c>
      <c r="J938" t="s">
        <v>1101</v>
      </c>
      <c r="K938">
        <v>8</v>
      </c>
      <c r="L938" t="s">
        <v>1103</v>
      </c>
      <c r="M938" s="7">
        <f ca="1">(TODAY()-All_Staffs[[#This Row],[Date Joined]])/365</f>
        <v>5.397260273972603</v>
      </c>
      <c r="N938" s="10">
        <f ca="1">IF(All_Staffs[Tenure]&gt;=3, 3%,2%)</f>
        <v>0.03</v>
      </c>
      <c r="O938" s="5">
        <f ca="1">All_Staffs[[#This Row],[Salary]]*All_Staffs[[#This Row],[Annual Bonus]]</f>
        <v>2520.0299999999997</v>
      </c>
    </row>
    <row r="939" spans="1:15" x14ac:dyDescent="0.25">
      <c r="A939" t="s">
        <v>906</v>
      </c>
      <c r="B939" t="s">
        <v>8</v>
      </c>
      <c r="C939" t="s">
        <v>56</v>
      </c>
      <c r="D939">
        <v>28</v>
      </c>
      <c r="E939" s="6">
        <v>44114</v>
      </c>
      <c r="F939" s="5">
        <v>77479</v>
      </c>
      <c r="G939" t="s">
        <v>16</v>
      </c>
      <c r="H939" t="s">
        <v>995</v>
      </c>
      <c r="I939" t="s">
        <v>1110</v>
      </c>
      <c r="J939" t="s">
        <v>1105</v>
      </c>
      <c r="K939">
        <v>10</v>
      </c>
      <c r="L939" t="s">
        <v>1106</v>
      </c>
      <c r="M939" s="7">
        <f ca="1">(TODAY()-All_Staffs[[#This Row],[Date Joined]])/365</f>
        <v>4.2164383561643834</v>
      </c>
      <c r="N939" s="10">
        <f ca="1">IF(All_Staffs[Tenure]&gt;=3, 3%,2%)</f>
        <v>0.03</v>
      </c>
      <c r="O939" s="5">
        <f ca="1">All_Staffs[[#This Row],[Salary]]*All_Staffs[[#This Row],[Annual Bonus]]</f>
        <v>2324.37</v>
      </c>
    </row>
    <row r="940" spans="1:15" x14ac:dyDescent="0.25">
      <c r="A940" t="s">
        <v>486</v>
      </c>
      <c r="B940" t="s">
        <v>8</v>
      </c>
      <c r="C940" t="s">
        <v>56</v>
      </c>
      <c r="D940">
        <v>33</v>
      </c>
      <c r="E940" s="6">
        <v>45508</v>
      </c>
      <c r="F940" s="5">
        <v>88567</v>
      </c>
      <c r="G940" t="s">
        <v>16</v>
      </c>
      <c r="H940" t="s">
        <v>995</v>
      </c>
      <c r="I940" t="s">
        <v>1114</v>
      </c>
      <c r="J940" t="s">
        <v>1101</v>
      </c>
      <c r="K940">
        <v>8</v>
      </c>
      <c r="L940" t="s">
        <v>1103</v>
      </c>
      <c r="M940" s="7">
        <f ca="1">(TODAY()-All_Staffs[[#This Row],[Date Joined]])/365</f>
        <v>0.39726027397260272</v>
      </c>
      <c r="N940" s="10">
        <f ca="1">IF(All_Staffs[Tenure]&gt;=3, 3%,2%)</f>
        <v>0.02</v>
      </c>
      <c r="O940" s="5">
        <f ca="1">All_Staffs[[#This Row],[Salary]]*All_Staffs[[#This Row],[Annual Bonus]]</f>
        <v>1771.3400000000001</v>
      </c>
    </row>
    <row r="941" spans="1:15" x14ac:dyDescent="0.25">
      <c r="A941" t="s">
        <v>147</v>
      </c>
      <c r="B941" t="s">
        <v>8</v>
      </c>
      <c r="C941" t="s">
        <v>56</v>
      </c>
      <c r="D941">
        <v>37</v>
      </c>
      <c r="E941" s="6">
        <v>44389</v>
      </c>
      <c r="F941" s="5">
        <v>91834</v>
      </c>
      <c r="G941" t="s">
        <v>16</v>
      </c>
      <c r="H941" t="s">
        <v>995</v>
      </c>
      <c r="I941" t="s">
        <v>1111</v>
      </c>
      <c r="J941" t="s">
        <v>1101</v>
      </c>
      <c r="K941">
        <v>7</v>
      </c>
      <c r="L941" t="s">
        <v>1102</v>
      </c>
      <c r="M941" s="7">
        <f ca="1">(TODAY()-All_Staffs[[#This Row],[Date Joined]])/365</f>
        <v>3.463013698630137</v>
      </c>
      <c r="N941" s="10">
        <f ca="1">IF(All_Staffs[Tenure]&gt;=3, 3%,2%)</f>
        <v>0.03</v>
      </c>
      <c r="O941" s="5">
        <f ca="1">All_Staffs[[#This Row],[Salary]]*All_Staffs[[#This Row],[Annual Bonus]]</f>
        <v>2755.02</v>
      </c>
    </row>
    <row r="942" spans="1:15" x14ac:dyDescent="0.25">
      <c r="A942" t="s">
        <v>200</v>
      </c>
      <c r="B942" t="s">
        <v>8</v>
      </c>
      <c r="C942" t="s">
        <v>56</v>
      </c>
      <c r="D942">
        <v>32</v>
      </c>
      <c r="E942" s="6">
        <v>44339</v>
      </c>
      <c r="F942" s="5">
        <v>104928</v>
      </c>
      <c r="G942" t="s">
        <v>16</v>
      </c>
      <c r="H942" t="s">
        <v>995</v>
      </c>
      <c r="I942" t="s">
        <v>1111</v>
      </c>
      <c r="J942" t="s">
        <v>1097</v>
      </c>
      <c r="K942">
        <v>5</v>
      </c>
      <c r="L942" t="s">
        <v>1099</v>
      </c>
      <c r="M942" s="7">
        <f ca="1">(TODAY()-All_Staffs[[#This Row],[Date Joined]])/365</f>
        <v>3.6</v>
      </c>
      <c r="N942" s="10">
        <f ca="1">IF(All_Staffs[Tenure]&gt;=3, 3%,2%)</f>
        <v>0.03</v>
      </c>
      <c r="O942" s="5">
        <f ca="1">All_Staffs[[#This Row],[Salary]]*All_Staffs[[#This Row],[Annual Bonus]]</f>
        <v>3147.8399999999997</v>
      </c>
    </row>
    <row r="943" spans="1:15" x14ac:dyDescent="0.25">
      <c r="A943" t="s">
        <v>200</v>
      </c>
      <c r="B943" t="s">
        <v>8</v>
      </c>
      <c r="C943" t="s">
        <v>56</v>
      </c>
      <c r="D943">
        <v>32</v>
      </c>
      <c r="E943" s="6">
        <v>44339</v>
      </c>
      <c r="F943" s="5">
        <v>75133</v>
      </c>
      <c r="G943" t="s">
        <v>16</v>
      </c>
      <c r="H943" t="s">
        <v>995</v>
      </c>
      <c r="I943" t="s">
        <v>1111</v>
      </c>
      <c r="J943" t="s">
        <v>1097</v>
      </c>
      <c r="K943">
        <v>5</v>
      </c>
      <c r="L943" t="s">
        <v>1099</v>
      </c>
      <c r="M943" s="7">
        <f ca="1">(TODAY()-All_Staffs[[#This Row],[Date Joined]])/365</f>
        <v>3.6</v>
      </c>
      <c r="N943" s="10">
        <f ca="1">IF(All_Staffs[Tenure]&gt;=3, 3%,2%)</f>
        <v>0.03</v>
      </c>
      <c r="O943" s="5">
        <f ca="1">All_Staffs[[#This Row],[Salary]]*All_Staffs[[#This Row],[Annual Bonus]]</f>
        <v>2253.9899999999998</v>
      </c>
    </row>
    <row r="944" spans="1:15" x14ac:dyDescent="0.25">
      <c r="A944" t="s">
        <v>459</v>
      </c>
      <c r="B944" t="s">
        <v>8</v>
      </c>
      <c r="C944" t="s">
        <v>56</v>
      </c>
      <c r="D944">
        <v>32</v>
      </c>
      <c r="E944" s="6">
        <v>43311</v>
      </c>
      <c r="F944" s="5">
        <v>104124</v>
      </c>
      <c r="G944" t="s">
        <v>16</v>
      </c>
      <c r="H944" t="s">
        <v>995</v>
      </c>
      <c r="I944" t="s">
        <v>1092</v>
      </c>
      <c r="J944" t="s">
        <v>1101</v>
      </c>
      <c r="K944">
        <v>7</v>
      </c>
      <c r="L944" t="s">
        <v>1102</v>
      </c>
      <c r="M944" s="7">
        <f ca="1">(TODAY()-All_Staffs[[#This Row],[Date Joined]])/365</f>
        <v>6.4164383561643836</v>
      </c>
      <c r="N944" s="10">
        <f ca="1">IF(All_Staffs[Tenure]&gt;=3, 3%,2%)</f>
        <v>0.03</v>
      </c>
      <c r="O944" s="5">
        <f ca="1">All_Staffs[[#This Row],[Salary]]*All_Staffs[[#This Row],[Annual Bonus]]</f>
        <v>3123.72</v>
      </c>
    </row>
    <row r="945" spans="1:15" x14ac:dyDescent="0.25">
      <c r="A945" t="s">
        <v>495</v>
      </c>
      <c r="B945" t="s">
        <v>8</v>
      </c>
      <c r="C945" t="s">
        <v>56</v>
      </c>
      <c r="D945">
        <v>29</v>
      </c>
      <c r="E945" s="6">
        <v>45512</v>
      </c>
      <c r="F945" s="5">
        <v>96439</v>
      </c>
      <c r="G945" t="s">
        <v>16</v>
      </c>
      <c r="H945" t="s">
        <v>995</v>
      </c>
      <c r="I945" t="s">
        <v>1114</v>
      </c>
      <c r="J945" t="s">
        <v>1101</v>
      </c>
      <c r="K945">
        <v>8</v>
      </c>
      <c r="L945" t="s">
        <v>1103</v>
      </c>
      <c r="M945" s="7">
        <f ca="1">(TODAY()-All_Staffs[[#This Row],[Date Joined]])/365</f>
        <v>0.38630136986301372</v>
      </c>
      <c r="N945" s="10">
        <f ca="1">IF(All_Staffs[Tenure]&gt;=3, 3%,2%)</f>
        <v>0.02</v>
      </c>
      <c r="O945" s="5">
        <f ca="1">All_Staffs[[#This Row],[Salary]]*All_Staffs[[#This Row],[Annual Bonus]]</f>
        <v>1928.78</v>
      </c>
    </row>
    <row r="946" spans="1:15" x14ac:dyDescent="0.25">
      <c r="A946" t="s">
        <v>867</v>
      </c>
      <c r="B946" t="s">
        <v>8</v>
      </c>
      <c r="C946" t="s">
        <v>56</v>
      </c>
      <c r="D946">
        <v>42</v>
      </c>
      <c r="E946" s="6">
        <v>44404</v>
      </c>
      <c r="F946" s="5">
        <v>79142</v>
      </c>
      <c r="G946" t="s">
        <v>16</v>
      </c>
      <c r="H946" t="s">
        <v>995</v>
      </c>
      <c r="I946" t="s">
        <v>1111</v>
      </c>
      <c r="J946" t="s">
        <v>1101</v>
      </c>
      <c r="K946">
        <v>7</v>
      </c>
      <c r="L946" t="s">
        <v>1102</v>
      </c>
      <c r="M946" s="7">
        <f ca="1">(TODAY()-All_Staffs[[#This Row],[Date Joined]])/365</f>
        <v>3.4219178082191779</v>
      </c>
      <c r="N946" s="10">
        <f ca="1">IF(All_Staffs[Tenure]&gt;=3, 3%,2%)</f>
        <v>0.03</v>
      </c>
      <c r="O946" s="5">
        <f ca="1">All_Staffs[[#This Row],[Salary]]*All_Staffs[[#This Row],[Annual Bonus]]</f>
        <v>2374.2599999999998</v>
      </c>
    </row>
    <row r="947" spans="1:15" x14ac:dyDescent="0.25">
      <c r="A947" t="s">
        <v>566</v>
      </c>
      <c r="B947" t="s">
        <v>8</v>
      </c>
      <c r="C947" t="s">
        <v>56</v>
      </c>
      <c r="D947">
        <v>27</v>
      </c>
      <c r="E947" s="6">
        <v>44982</v>
      </c>
      <c r="F947" s="5">
        <v>90825</v>
      </c>
      <c r="G947" t="s">
        <v>16</v>
      </c>
      <c r="H947" t="s">
        <v>995</v>
      </c>
      <c r="I947" t="s">
        <v>1113</v>
      </c>
      <c r="J947" t="s">
        <v>1093</v>
      </c>
      <c r="K947">
        <v>2</v>
      </c>
      <c r="L947" t="s">
        <v>1095</v>
      </c>
      <c r="M947" s="7">
        <f ca="1">(TODAY()-All_Staffs[[#This Row],[Date Joined]])/365</f>
        <v>1.8383561643835618</v>
      </c>
      <c r="N947" s="10">
        <f ca="1">IF(All_Staffs[Tenure]&gt;=3, 3%,2%)</f>
        <v>0.02</v>
      </c>
      <c r="O947" s="5">
        <f ca="1">All_Staffs[[#This Row],[Salary]]*All_Staffs[[#This Row],[Annual Bonus]]</f>
        <v>1816.5</v>
      </c>
    </row>
    <row r="948" spans="1:15" x14ac:dyDescent="0.25">
      <c r="A948" t="s">
        <v>1052</v>
      </c>
      <c r="B948" t="s">
        <v>8</v>
      </c>
      <c r="C948" t="s">
        <v>9</v>
      </c>
      <c r="D948">
        <v>30</v>
      </c>
      <c r="E948" s="6">
        <v>44705</v>
      </c>
      <c r="F948" s="5">
        <v>90037</v>
      </c>
      <c r="G948" t="s">
        <v>16</v>
      </c>
      <c r="H948" t="s">
        <v>995</v>
      </c>
      <c r="I948" t="s">
        <v>1112</v>
      </c>
      <c r="J948" t="s">
        <v>1097</v>
      </c>
      <c r="K948">
        <v>5</v>
      </c>
      <c r="L948" t="s">
        <v>1099</v>
      </c>
      <c r="M948" s="7">
        <f ca="1">(TODAY()-All_Staffs[[#This Row],[Date Joined]])/365</f>
        <v>2.5972602739726027</v>
      </c>
      <c r="N948" s="10">
        <f ca="1">IF(All_Staffs[Tenure]&gt;=3, 3%,2%)</f>
        <v>0.02</v>
      </c>
      <c r="O948" s="5">
        <f ca="1">All_Staffs[[#This Row],[Salary]]*All_Staffs[[#This Row],[Annual Bonus]]</f>
        <v>1800.74</v>
      </c>
    </row>
    <row r="949" spans="1:15" x14ac:dyDescent="0.25">
      <c r="A949" t="s">
        <v>449</v>
      </c>
      <c r="B949" t="s">
        <v>8</v>
      </c>
      <c r="C949" t="s">
        <v>9</v>
      </c>
      <c r="D949">
        <v>42</v>
      </c>
      <c r="E949" s="6">
        <v>43877</v>
      </c>
      <c r="F949" s="5">
        <v>88917</v>
      </c>
      <c r="G949" t="s">
        <v>16</v>
      </c>
      <c r="H949" t="s">
        <v>995</v>
      </c>
      <c r="I949" t="s">
        <v>1110</v>
      </c>
      <c r="J949" t="s">
        <v>1093</v>
      </c>
      <c r="K949">
        <v>2</v>
      </c>
      <c r="L949" t="s">
        <v>1095</v>
      </c>
      <c r="M949" s="7">
        <f ca="1">(TODAY()-All_Staffs[[#This Row],[Date Joined]])/365</f>
        <v>4.8657534246575347</v>
      </c>
      <c r="N949" s="10">
        <f ca="1">IF(All_Staffs[Tenure]&gt;=3, 3%,2%)</f>
        <v>0.03</v>
      </c>
      <c r="O949" s="5">
        <f ca="1">All_Staffs[[#This Row],[Salary]]*All_Staffs[[#This Row],[Annual Bonus]]</f>
        <v>2667.5099999999998</v>
      </c>
    </row>
    <row r="950" spans="1:15" x14ac:dyDescent="0.25">
      <c r="A950" t="s">
        <v>174</v>
      </c>
      <c r="B950" t="s">
        <v>8</v>
      </c>
      <c r="C950" t="s">
        <v>9</v>
      </c>
      <c r="D950">
        <v>36</v>
      </c>
      <c r="E950" s="6">
        <v>44023</v>
      </c>
      <c r="F950" s="5">
        <v>88210</v>
      </c>
      <c r="G950" t="s">
        <v>16</v>
      </c>
      <c r="H950" t="s">
        <v>995</v>
      </c>
      <c r="I950" t="s">
        <v>1110</v>
      </c>
      <c r="J950" t="s">
        <v>1101</v>
      </c>
      <c r="K950">
        <v>7</v>
      </c>
      <c r="L950" t="s">
        <v>1102</v>
      </c>
      <c r="M950" s="7">
        <f ca="1">(TODAY()-All_Staffs[[#This Row],[Date Joined]])/365</f>
        <v>4.4657534246575343</v>
      </c>
      <c r="N950" s="10">
        <f ca="1">IF(All_Staffs[Tenure]&gt;=3, 3%,2%)</f>
        <v>0.03</v>
      </c>
      <c r="O950" s="5">
        <f ca="1">All_Staffs[[#This Row],[Salary]]*All_Staffs[[#This Row],[Annual Bonus]]</f>
        <v>2646.2999999999997</v>
      </c>
    </row>
    <row r="951" spans="1:15" x14ac:dyDescent="0.25">
      <c r="A951" t="s">
        <v>870</v>
      </c>
      <c r="B951" t="s">
        <v>8</v>
      </c>
      <c r="C951" t="s">
        <v>9</v>
      </c>
      <c r="D951">
        <v>44</v>
      </c>
      <c r="E951" s="6">
        <v>43628</v>
      </c>
      <c r="F951" s="5">
        <v>88325</v>
      </c>
      <c r="G951" t="s">
        <v>16</v>
      </c>
      <c r="H951" t="s">
        <v>995</v>
      </c>
      <c r="I951" t="s">
        <v>1109</v>
      </c>
      <c r="J951" t="s">
        <v>1097</v>
      </c>
      <c r="K951">
        <v>6</v>
      </c>
      <c r="L951" t="s">
        <v>1100</v>
      </c>
      <c r="M951" s="7">
        <f ca="1">(TODAY()-All_Staffs[[#This Row],[Date Joined]])/365</f>
        <v>5.5479452054794525</v>
      </c>
      <c r="N951" s="10">
        <f ca="1">IF(All_Staffs[Tenure]&gt;=3, 3%,2%)</f>
        <v>0.03</v>
      </c>
      <c r="O951" s="5">
        <f ca="1">All_Staffs[[#This Row],[Salary]]*All_Staffs[[#This Row],[Annual Bonus]]</f>
        <v>2649.75</v>
      </c>
    </row>
    <row r="952" spans="1:15" x14ac:dyDescent="0.25">
      <c r="A952" t="s">
        <v>863</v>
      </c>
      <c r="B952" t="s">
        <v>8</v>
      </c>
      <c r="C952" t="s">
        <v>9</v>
      </c>
      <c r="D952">
        <v>33</v>
      </c>
      <c r="E952" s="6">
        <v>43989</v>
      </c>
      <c r="F952" s="5">
        <v>80374</v>
      </c>
      <c r="G952" t="s">
        <v>16</v>
      </c>
      <c r="H952" t="s">
        <v>995</v>
      </c>
      <c r="I952" t="s">
        <v>1110</v>
      </c>
      <c r="J952" t="s">
        <v>1097</v>
      </c>
      <c r="K952">
        <v>6</v>
      </c>
      <c r="L952" t="s">
        <v>1100</v>
      </c>
      <c r="M952" s="7">
        <f ca="1">(TODAY()-All_Staffs[[#This Row],[Date Joined]])/365</f>
        <v>4.558904109589041</v>
      </c>
      <c r="N952" s="10">
        <f ca="1">IF(All_Staffs[Tenure]&gt;=3, 3%,2%)</f>
        <v>0.03</v>
      </c>
      <c r="O952" s="5">
        <f ca="1">All_Staffs[[#This Row],[Salary]]*All_Staffs[[#This Row],[Annual Bonus]]</f>
        <v>2411.2199999999998</v>
      </c>
    </row>
    <row r="953" spans="1:15" x14ac:dyDescent="0.25">
      <c r="A953" t="s">
        <v>552</v>
      </c>
      <c r="B953" t="s">
        <v>8</v>
      </c>
      <c r="C953" t="s">
        <v>9</v>
      </c>
      <c r="D953">
        <v>44</v>
      </c>
      <c r="E953" s="6">
        <v>44466</v>
      </c>
      <c r="F953" s="5">
        <v>101298</v>
      </c>
      <c r="G953" t="s">
        <v>16</v>
      </c>
      <c r="H953" t="s">
        <v>995</v>
      </c>
      <c r="I953" t="s">
        <v>1111</v>
      </c>
      <c r="J953" t="s">
        <v>1101</v>
      </c>
      <c r="K953">
        <v>9</v>
      </c>
      <c r="L953" t="s">
        <v>1104</v>
      </c>
      <c r="M953" s="7">
        <f ca="1">(TODAY()-All_Staffs[[#This Row],[Date Joined]])/365</f>
        <v>3.2520547945205478</v>
      </c>
      <c r="N953" s="10">
        <f ca="1">IF(All_Staffs[Tenure]&gt;=3, 3%,2%)</f>
        <v>0.03</v>
      </c>
      <c r="O953" s="5">
        <f ca="1">All_Staffs[[#This Row],[Salary]]*All_Staffs[[#This Row],[Annual Bonus]]</f>
        <v>3038.94</v>
      </c>
    </row>
    <row r="954" spans="1:15" x14ac:dyDescent="0.25">
      <c r="A954" t="s">
        <v>548</v>
      </c>
      <c r="B954" t="s">
        <v>8</v>
      </c>
      <c r="C954" t="s">
        <v>9</v>
      </c>
      <c r="D954">
        <v>43</v>
      </c>
      <c r="E954" s="6">
        <v>45250</v>
      </c>
      <c r="F954" s="5">
        <v>80878</v>
      </c>
      <c r="G954" t="s">
        <v>16</v>
      </c>
      <c r="H954" t="s">
        <v>995</v>
      </c>
      <c r="I954" t="s">
        <v>1113</v>
      </c>
      <c r="J954" t="s">
        <v>1105</v>
      </c>
      <c r="K954">
        <v>11</v>
      </c>
      <c r="L954" t="s">
        <v>1107</v>
      </c>
      <c r="M954" s="7">
        <f ca="1">(TODAY()-All_Staffs[[#This Row],[Date Joined]])/365</f>
        <v>1.1041095890410959</v>
      </c>
      <c r="N954" s="10">
        <f ca="1">IF(All_Staffs[Tenure]&gt;=3, 3%,2%)</f>
        <v>0.02</v>
      </c>
      <c r="O954" s="5">
        <f ca="1">All_Staffs[[#This Row],[Salary]]*All_Staffs[[#This Row],[Annual Bonus]]</f>
        <v>1617.56</v>
      </c>
    </row>
    <row r="955" spans="1:15" x14ac:dyDescent="0.25">
      <c r="A955" t="s">
        <v>611</v>
      </c>
      <c r="B955" t="s">
        <v>8</v>
      </c>
      <c r="C955" t="s">
        <v>9</v>
      </c>
      <c r="D955">
        <v>25</v>
      </c>
      <c r="E955" s="6">
        <v>44403</v>
      </c>
      <c r="F955" s="5">
        <v>77652</v>
      </c>
      <c r="G955" t="s">
        <v>16</v>
      </c>
      <c r="H955" t="s">
        <v>995</v>
      </c>
      <c r="I955" t="s">
        <v>1111</v>
      </c>
      <c r="J955" t="s">
        <v>1101</v>
      </c>
      <c r="K955">
        <v>7</v>
      </c>
      <c r="L955" t="s">
        <v>1102</v>
      </c>
      <c r="M955" s="7">
        <f ca="1">(TODAY()-All_Staffs[[#This Row],[Date Joined]])/365</f>
        <v>3.4246575342465753</v>
      </c>
      <c r="N955" s="10">
        <f ca="1">IF(All_Staffs[Tenure]&gt;=3, 3%,2%)</f>
        <v>0.03</v>
      </c>
      <c r="O955" s="5">
        <f ca="1">All_Staffs[[#This Row],[Salary]]*All_Staffs[[#This Row],[Annual Bonus]]</f>
        <v>2329.56</v>
      </c>
    </row>
    <row r="956" spans="1:15" x14ac:dyDescent="0.25">
      <c r="A956" t="s">
        <v>668</v>
      </c>
      <c r="B956" t="s">
        <v>8</v>
      </c>
      <c r="C956" t="s">
        <v>9</v>
      </c>
      <c r="D956">
        <v>42</v>
      </c>
      <c r="E956" s="6">
        <v>43422</v>
      </c>
      <c r="F956" s="5">
        <v>93898</v>
      </c>
      <c r="G956" t="s">
        <v>16</v>
      </c>
      <c r="H956" t="s">
        <v>995</v>
      </c>
      <c r="I956" t="s">
        <v>1092</v>
      </c>
      <c r="J956" t="s">
        <v>1105</v>
      </c>
      <c r="K956">
        <v>11</v>
      </c>
      <c r="L956" t="s">
        <v>1107</v>
      </c>
      <c r="M956" s="7">
        <f ca="1">(TODAY()-All_Staffs[[#This Row],[Date Joined]])/365</f>
        <v>6.1123287671232873</v>
      </c>
      <c r="N956" s="10">
        <f ca="1">IF(All_Staffs[Tenure]&gt;=3, 3%,2%)</f>
        <v>0.03</v>
      </c>
      <c r="O956" s="5">
        <f ca="1">All_Staffs[[#This Row],[Salary]]*All_Staffs[[#This Row],[Annual Bonus]]</f>
        <v>2816.94</v>
      </c>
    </row>
    <row r="957" spans="1:15" x14ac:dyDescent="0.25">
      <c r="A957" t="s">
        <v>172</v>
      </c>
      <c r="B957" t="s">
        <v>8</v>
      </c>
      <c r="C957" t="s">
        <v>9</v>
      </c>
      <c r="D957">
        <v>30</v>
      </c>
      <c r="E957" s="6">
        <v>44800</v>
      </c>
      <c r="F957" s="5">
        <v>90674</v>
      </c>
      <c r="G957" t="s">
        <v>16</v>
      </c>
      <c r="H957" t="s">
        <v>995</v>
      </c>
      <c r="I957" t="s">
        <v>1112</v>
      </c>
      <c r="J957" t="s">
        <v>1101</v>
      </c>
      <c r="K957">
        <v>8</v>
      </c>
      <c r="L957" t="s">
        <v>1103</v>
      </c>
      <c r="M957" s="7">
        <f ca="1">(TODAY()-All_Staffs[[#This Row],[Date Joined]])/365</f>
        <v>2.3369863013698629</v>
      </c>
      <c r="N957" s="10">
        <f ca="1">IF(All_Staffs[Tenure]&gt;=3, 3%,2%)</f>
        <v>0.02</v>
      </c>
      <c r="O957" s="5">
        <f ca="1">All_Staffs[[#This Row],[Salary]]*All_Staffs[[#This Row],[Annual Bonus]]</f>
        <v>1813.48</v>
      </c>
    </row>
    <row r="958" spans="1:15" x14ac:dyDescent="0.25">
      <c r="A958" t="s">
        <v>157</v>
      </c>
      <c r="B958" t="s">
        <v>8</v>
      </c>
      <c r="C958" t="s">
        <v>9</v>
      </c>
      <c r="D958">
        <v>32</v>
      </c>
      <c r="E958" s="6">
        <v>44549</v>
      </c>
      <c r="F958" s="5">
        <v>76435</v>
      </c>
      <c r="G958" t="s">
        <v>16</v>
      </c>
      <c r="H958" t="s">
        <v>995</v>
      </c>
      <c r="I958" t="s">
        <v>1111</v>
      </c>
      <c r="J958" t="s">
        <v>1105</v>
      </c>
      <c r="K958">
        <v>12</v>
      </c>
      <c r="L958" t="s">
        <v>1108</v>
      </c>
      <c r="M958" s="7">
        <f ca="1">(TODAY()-All_Staffs[[#This Row],[Date Joined]])/365</f>
        <v>3.0246575342465754</v>
      </c>
      <c r="N958" s="10">
        <f ca="1">IF(All_Staffs[Tenure]&gt;=3, 3%,2%)</f>
        <v>0.03</v>
      </c>
      <c r="O958" s="5">
        <f ca="1">All_Staffs[[#This Row],[Salary]]*All_Staffs[[#This Row],[Annual Bonus]]</f>
        <v>2293.0499999999997</v>
      </c>
    </row>
    <row r="959" spans="1:15" x14ac:dyDescent="0.25">
      <c r="A959" t="s">
        <v>163</v>
      </c>
      <c r="B959" t="s">
        <v>8</v>
      </c>
      <c r="C959" t="s">
        <v>9</v>
      </c>
      <c r="D959">
        <v>36</v>
      </c>
      <c r="E959" s="6">
        <v>44468</v>
      </c>
      <c r="F959" s="5">
        <v>85495</v>
      </c>
      <c r="G959" t="s">
        <v>16</v>
      </c>
      <c r="H959" t="s">
        <v>995</v>
      </c>
      <c r="I959" t="s">
        <v>1111</v>
      </c>
      <c r="J959" t="s">
        <v>1101</v>
      </c>
      <c r="K959">
        <v>9</v>
      </c>
      <c r="L959" t="s">
        <v>1104</v>
      </c>
      <c r="M959" s="7">
        <f ca="1">(TODAY()-All_Staffs[[#This Row],[Date Joined]])/365</f>
        <v>3.2465753424657535</v>
      </c>
      <c r="N959" s="10">
        <f ca="1">IF(All_Staffs[Tenure]&gt;=3, 3%,2%)</f>
        <v>0.03</v>
      </c>
      <c r="O959" s="5">
        <f ca="1">All_Staffs[[#This Row],[Salary]]*All_Staffs[[#This Row],[Annual Bonus]]</f>
        <v>2564.85</v>
      </c>
    </row>
    <row r="960" spans="1:15" x14ac:dyDescent="0.25">
      <c r="A960" t="s">
        <v>546</v>
      </c>
      <c r="B960" t="s">
        <v>8</v>
      </c>
      <c r="C960" t="s">
        <v>9</v>
      </c>
      <c r="D960">
        <v>45</v>
      </c>
      <c r="E960" s="6">
        <v>44589</v>
      </c>
      <c r="F960" s="5">
        <v>89075</v>
      </c>
      <c r="G960" t="s">
        <v>16</v>
      </c>
      <c r="H960" t="s">
        <v>995</v>
      </c>
      <c r="I960" t="s">
        <v>1112</v>
      </c>
      <c r="J960" t="s">
        <v>1093</v>
      </c>
      <c r="K960">
        <v>1</v>
      </c>
      <c r="L960" t="s">
        <v>1094</v>
      </c>
      <c r="M960" s="7">
        <f ca="1">(TODAY()-All_Staffs[[#This Row],[Date Joined]])/365</f>
        <v>2.9150684931506849</v>
      </c>
      <c r="N960" s="10">
        <f ca="1">IF(All_Staffs[Tenure]&gt;=3, 3%,2%)</f>
        <v>0.02</v>
      </c>
      <c r="O960" s="5">
        <f ca="1">All_Staffs[[#This Row],[Salary]]*All_Staffs[[#This Row],[Annual Bonus]]</f>
        <v>1781.5</v>
      </c>
    </row>
    <row r="961" spans="1:15" x14ac:dyDescent="0.25">
      <c r="A961" t="s">
        <v>146</v>
      </c>
      <c r="B961" t="s">
        <v>8</v>
      </c>
      <c r="C961" t="s">
        <v>9</v>
      </c>
      <c r="D961">
        <v>30</v>
      </c>
      <c r="E961" s="6">
        <v>44789</v>
      </c>
      <c r="F961" s="5">
        <v>79236</v>
      </c>
      <c r="G961" t="s">
        <v>16</v>
      </c>
      <c r="H961" t="s">
        <v>995</v>
      </c>
      <c r="I961" t="s">
        <v>1112</v>
      </c>
      <c r="J961" t="s">
        <v>1101</v>
      </c>
      <c r="K961">
        <v>8</v>
      </c>
      <c r="L961" t="s">
        <v>1103</v>
      </c>
      <c r="M961" s="7">
        <f ca="1">(TODAY()-All_Staffs[[#This Row],[Date Joined]])/365</f>
        <v>2.3671232876712329</v>
      </c>
      <c r="N961" s="10">
        <f ca="1">IF(All_Staffs[Tenure]&gt;=3, 3%,2%)</f>
        <v>0.02</v>
      </c>
      <c r="O961" s="5">
        <f ca="1">All_Staffs[[#This Row],[Salary]]*All_Staffs[[#This Row],[Annual Bonus]]</f>
        <v>1584.72</v>
      </c>
    </row>
    <row r="962" spans="1:15" x14ac:dyDescent="0.25">
      <c r="A962" t="s">
        <v>188</v>
      </c>
      <c r="B962" t="s">
        <v>8</v>
      </c>
      <c r="C962" t="s">
        <v>9</v>
      </c>
      <c r="D962">
        <v>28</v>
      </c>
      <c r="E962" s="6">
        <v>44590</v>
      </c>
      <c r="F962" s="5">
        <v>79081</v>
      </c>
      <c r="G962" t="s">
        <v>16</v>
      </c>
      <c r="H962" t="s">
        <v>995</v>
      </c>
      <c r="I962" t="s">
        <v>1112</v>
      </c>
      <c r="J962" t="s">
        <v>1093</v>
      </c>
      <c r="K962">
        <v>1</v>
      </c>
      <c r="L962" t="s">
        <v>1094</v>
      </c>
      <c r="M962" s="7">
        <f ca="1">(TODAY()-All_Staffs[[#This Row],[Date Joined]])/365</f>
        <v>2.9123287671232876</v>
      </c>
      <c r="N962" s="10">
        <f ca="1">IF(All_Staffs[Tenure]&gt;=3, 3%,2%)</f>
        <v>0.02</v>
      </c>
      <c r="O962" s="5">
        <f ca="1">All_Staffs[[#This Row],[Salary]]*All_Staffs[[#This Row],[Annual Bonus]]</f>
        <v>1581.6200000000001</v>
      </c>
    </row>
    <row r="963" spans="1:15" x14ac:dyDescent="0.25">
      <c r="A963" t="s">
        <v>199</v>
      </c>
      <c r="B963" t="s">
        <v>8</v>
      </c>
      <c r="C963" t="s">
        <v>9</v>
      </c>
      <c r="D963">
        <v>28</v>
      </c>
      <c r="E963" s="6">
        <v>44571</v>
      </c>
      <c r="F963" s="5">
        <v>100427</v>
      </c>
      <c r="G963" t="s">
        <v>16</v>
      </c>
      <c r="H963" t="s">
        <v>995</v>
      </c>
      <c r="I963" t="s">
        <v>1112</v>
      </c>
      <c r="J963" t="s">
        <v>1093</v>
      </c>
      <c r="K963">
        <v>1</v>
      </c>
      <c r="L963" t="s">
        <v>1094</v>
      </c>
      <c r="M963" s="7">
        <f ca="1">(TODAY()-All_Staffs[[#This Row],[Date Joined]])/365</f>
        <v>2.9643835616438357</v>
      </c>
      <c r="N963" s="10">
        <f ca="1">IF(All_Staffs[Tenure]&gt;=3, 3%,2%)</f>
        <v>0.02</v>
      </c>
      <c r="O963" s="5">
        <f ca="1">All_Staffs[[#This Row],[Salary]]*All_Staffs[[#This Row],[Annual Bonus]]</f>
        <v>2008.54</v>
      </c>
    </row>
    <row r="964" spans="1:15" x14ac:dyDescent="0.25">
      <c r="A964" t="s">
        <v>606</v>
      </c>
      <c r="B964" t="s">
        <v>8</v>
      </c>
      <c r="C964" t="s">
        <v>9</v>
      </c>
      <c r="D964">
        <v>32</v>
      </c>
      <c r="E964" s="6">
        <v>44209</v>
      </c>
      <c r="F964" s="5">
        <v>76657</v>
      </c>
      <c r="G964" t="s">
        <v>16</v>
      </c>
      <c r="H964" t="s">
        <v>995</v>
      </c>
      <c r="I964" t="s">
        <v>1111</v>
      </c>
      <c r="J964" t="s">
        <v>1093</v>
      </c>
      <c r="K964">
        <v>1</v>
      </c>
      <c r="L964" t="s">
        <v>1094</v>
      </c>
      <c r="M964" s="7">
        <f ca="1">(TODAY()-All_Staffs[[#This Row],[Date Joined]])/365</f>
        <v>3.956164383561644</v>
      </c>
      <c r="N964" s="10">
        <f ca="1">IF(All_Staffs[Tenure]&gt;=3, 3%,2%)</f>
        <v>0.03</v>
      </c>
      <c r="O964" s="5">
        <f ca="1">All_Staffs[[#This Row],[Salary]]*All_Staffs[[#This Row],[Annual Bonus]]</f>
        <v>2299.71</v>
      </c>
    </row>
    <row r="965" spans="1:15" x14ac:dyDescent="0.25">
      <c r="A965" t="s">
        <v>618</v>
      </c>
      <c r="B965" t="s">
        <v>8</v>
      </c>
      <c r="C965" t="s">
        <v>19</v>
      </c>
      <c r="D965">
        <v>43</v>
      </c>
      <c r="E965" s="6">
        <v>44762</v>
      </c>
      <c r="F965" s="5">
        <v>90051</v>
      </c>
      <c r="G965" t="s">
        <v>16</v>
      </c>
      <c r="H965" t="s">
        <v>995</v>
      </c>
      <c r="I965" t="s">
        <v>1112</v>
      </c>
      <c r="J965" t="s">
        <v>1101</v>
      </c>
      <c r="K965">
        <v>7</v>
      </c>
      <c r="L965" t="s">
        <v>1102</v>
      </c>
      <c r="M965" s="7">
        <f ca="1">(TODAY()-All_Staffs[[#This Row],[Date Joined]])/365</f>
        <v>2.441095890410959</v>
      </c>
      <c r="N965" s="10">
        <f ca="1">IF(All_Staffs[Tenure]&gt;=3, 3%,2%)</f>
        <v>0.02</v>
      </c>
      <c r="O965" s="5">
        <f ca="1">All_Staffs[[#This Row],[Salary]]*All_Staffs[[#This Row],[Annual Bonus]]</f>
        <v>1801.02</v>
      </c>
    </row>
    <row r="966" spans="1:15" x14ac:dyDescent="0.25">
      <c r="A966" t="s">
        <v>853</v>
      </c>
      <c r="B966" t="s">
        <v>8</v>
      </c>
      <c r="C966" t="s">
        <v>19</v>
      </c>
      <c r="D966">
        <v>26</v>
      </c>
      <c r="E966" s="6">
        <v>43220</v>
      </c>
      <c r="F966" s="5">
        <v>102350</v>
      </c>
      <c r="G966" t="s">
        <v>16</v>
      </c>
      <c r="H966" t="s">
        <v>995</v>
      </c>
      <c r="I966" t="s">
        <v>1092</v>
      </c>
      <c r="J966" t="s">
        <v>1097</v>
      </c>
      <c r="K966">
        <v>4</v>
      </c>
      <c r="L966" t="s">
        <v>1098</v>
      </c>
      <c r="M966" s="7">
        <f ca="1">(TODAY()-All_Staffs[[#This Row],[Date Joined]])/365</f>
        <v>6.6657534246575345</v>
      </c>
      <c r="N966" s="10">
        <f ca="1">IF(All_Staffs[Tenure]&gt;=3, 3%,2%)</f>
        <v>0.03</v>
      </c>
      <c r="O966" s="5">
        <f ca="1">All_Staffs[[#This Row],[Salary]]*All_Staffs[[#This Row],[Annual Bonus]]</f>
        <v>3070.5</v>
      </c>
    </row>
    <row r="967" spans="1:15" x14ac:dyDescent="0.25">
      <c r="A967" t="s">
        <v>166</v>
      </c>
      <c r="B967" t="s">
        <v>8</v>
      </c>
      <c r="C967" t="s">
        <v>19</v>
      </c>
      <c r="D967">
        <v>28</v>
      </c>
      <c r="E967" s="6">
        <v>44296</v>
      </c>
      <c r="F967" s="5">
        <v>78577</v>
      </c>
      <c r="G967" t="s">
        <v>16</v>
      </c>
      <c r="H967" t="s">
        <v>995</v>
      </c>
      <c r="I967" t="s">
        <v>1111</v>
      </c>
      <c r="J967" t="s">
        <v>1097</v>
      </c>
      <c r="K967">
        <v>4</v>
      </c>
      <c r="L967" t="s">
        <v>1098</v>
      </c>
      <c r="M967" s="7">
        <f ca="1">(TODAY()-All_Staffs[[#This Row],[Date Joined]])/365</f>
        <v>3.7178082191780821</v>
      </c>
      <c r="N967" s="10">
        <f ca="1">IF(All_Staffs[Tenure]&gt;=3, 3%,2%)</f>
        <v>0.03</v>
      </c>
      <c r="O967" s="5">
        <f ca="1">All_Staffs[[#This Row],[Salary]]*All_Staffs[[#This Row],[Annual Bonus]]</f>
        <v>2357.31</v>
      </c>
    </row>
    <row r="968" spans="1:15" x14ac:dyDescent="0.25">
      <c r="A968" t="s">
        <v>702</v>
      </c>
      <c r="B968" t="s">
        <v>8</v>
      </c>
      <c r="C968" t="s">
        <v>19</v>
      </c>
      <c r="D968">
        <v>44</v>
      </c>
      <c r="E968" s="6">
        <v>43321</v>
      </c>
      <c r="F968" s="5">
        <v>90428</v>
      </c>
      <c r="G968" t="s">
        <v>16</v>
      </c>
      <c r="H968" t="s">
        <v>995</v>
      </c>
      <c r="I968" t="s">
        <v>1092</v>
      </c>
      <c r="J968" t="s">
        <v>1101</v>
      </c>
      <c r="K968">
        <v>8</v>
      </c>
      <c r="L968" t="s">
        <v>1103</v>
      </c>
      <c r="M968" s="7">
        <f ca="1">(TODAY()-All_Staffs[[#This Row],[Date Joined]])/365</f>
        <v>6.3890410958904109</v>
      </c>
      <c r="N968" s="10">
        <f ca="1">IF(All_Staffs[Tenure]&gt;=3, 3%,2%)</f>
        <v>0.03</v>
      </c>
      <c r="O968" s="5">
        <f ca="1">All_Staffs[[#This Row],[Salary]]*All_Staffs[[#This Row],[Annual Bonus]]</f>
        <v>2712.8399999999997</v>
      </c>
    </row>
    <row r="969" spans="1:15" x14ac:dyDescent="0.25">
      <c r="A969" t="s">
        <v>871</v>
      </c>
      <c r="B969" t="s">
        <v>8</v>
      </c>
      <c r="C969" t="s">
        <v>19</v>
      </c>
      <c r="D969">
        <v>24</v>
      </c>
      <c r="E969" s="6">
        <v>44601</v>
      </c>
      <c r="F969" s="5">
        <v>95691</v>
      </c>
      <c r="G969" t="s">
        <v>16</v>
      </c>
      <c r="H969" t="s">
        <v>995</v>
      </c>
      <c r="I969" t="s">
        <v>1112</v>
      </c>
      <c r="J969" t="s">
        <v>1093</v>
      </c>
      <c r="K969">
        <v>2</v>
      </c>
      <c r="L969" t="s">
        <v>1095</v>
      </c>
      <c r="M969" s="7">
        <f ca="1">(TODAY()-All_Staffs[[#This Row],[Date Joined]])/365</f>
        <v>2.882191780821918</v>
      </c>
      <c r="N969" s="10">
        <f ca="1">IF(All_Staffs[Tenure]&gt;=3, 3%,2%)</f>
        <v>0.02</v>
      </c>
      <c r="O969" s="5">
        <f ca="1">All_Staffs[[#This Row],[Salary]]*All_Staffs[[#This Row],[Annual Bonus]]</f>
        <v>1913.82</v>
      </c>
    </row>
    <row r="970" spans="1:15" x14ac:dyDescent="0.25">
      <c r="A970" t="s">
        <v>605</v>
      </c>
      <c r="B970" t="s">
        <v>8</v>
      </c>
      <c r="C970" t="s">
        <v>19</v>
      </c>
      <c r="D970">
        <v>42</v>
      </c>
      <c r="E970" s="6">
        <v>43271</v>
      </c>
      <c r="F970" s="5">
        <v>107898</v>
      </c>
      <c r="G970" t="s">
        <v>16</v>
      </c>
      <c r="H970" t="s">
        <v>995</v>
      </c>
      <c r="I970" t="s">
        <v>1092</v>
      </c>
      <c r="J970" t="s">
        <v>1097</v>
      </c>
      <c r="K970">
        <v>6</v>
      </c>
      <c r="L970" t="s">
        <v>1100</v>
      </c>
      <c r="M970" s="7">
        <f ca="1">(TODAY()-All_Staffs[[#This Row],[Date Joined]])/365</f>
        <v>6.5260273972602736</v>
      </c>
      <c r="N970" s="10">
        <f ca="1">IF(All_Staffs[Tenure]&gt;=3, 3%,2%)</f>
        <v>0.03</v>
      </c>
      <c r="O970" s="5">
        <f ca="1">All_Staffs[[#This Row],[Salary]]*All_Staffs[[#This Row],[Annual Bonus]]</f>
        <v>3236.94</v>
      </c>
    </row>
    <row r="971" spans="1:15" x14ac:dyDescent="0.25">
      <c r="A971" t="s">
        <v>458</v>
      </c>
      <c r="B971" t="s">
        <v>8</v>
      </c>
      <c r="C971" t="s">
        <v>19</v>
      </c>
      <c r="D971">
        <v>24</v>
      </c>
      <c r="E971" s="6">
        <v>44696</v>
      </c>
      <c r="F971" s="5">
        <v>104820</v>
      </c>
      <c r="G971" t="s">
        <v>16</v>
      </c>
      <c r="H971" t="s">
        <v>995</v>
      </c>
      <c r="I971" t="s">
        <v>1112</v>
      </c>
      <c r="J971" t="s">
        <v>1097</v>
      </c>
      <c r="K971">
        <v>5</v>
      </c>
      <c r="L971" t="s">
        <v>1099</v>
      </c>
      <c r="M971" s="7">
        <f ca="1">(TODAY()-All_Staffs[[#This Row],[Date Joined]])/365</f>
        <v>2.6219178082191781</v>
      </c>
      <c r="N971" s="10">
        <f ca="1">IF(All_Staffs[Tenure]&gt;=3, 3%,2%)</f>
        <v>0.02</v>
      </c>
      <c r="O971" s="5">
        <f ca="1">All_Staffs[[#This Row],[Salary]]*All_Staffs[[#This Row],[Annual Bonus]]</f>
        <v>2096.4</v>
      </c>
    </row>
    <row r="972" spans="1:15" x14ac:dyDescent="0.25">
      <c r="A972" t="s">
        <v>568</v>
      </c>
      <c r="B972" t="s">
        <v>8</v>
      </c>
      <c r="C972" t="s">
        <v>19</v>
      </c>
      <c r="D972">
        <v>39</v>
      </c>
      <c r="E972" s="6">
        <v>45095</v>
      </c>
      <c r="F972" s="5">
        <v>98653</v>
      </c>
      <c r="G972" t="s">
        <v>16</v>
      </c>
      <c r="H972" t="s">
        <v>995</v>
      </c>
      <c r="I972" t="s">
        <v>1113</v>
      </c>
      <c r="J972" t="s">
        <v>1097</v>
      </c>
      <c r="K972">
        <v>6</v>
      </c>
      <c r="L972" t="s">
        <v>1100</v>
      </c>
      <c r="M972" s="7">
        <f ca="1">(TODAY()-All_Staffs[[#This Row],[Date Joined]])/365</f>
        <v>1.5287671232876712</v>
      </c>
      <c r="N972" s="10">
        <f ca="1">IF(All_Staffs[Tenure]&gt;=3, 3%,2%)</f>
        <v>0.02</v>
      </c>
      <c r="O972" s="5">
        <f ca="1">All_Staffs[[#This Row],[Salary]]*All_Staffs[[#This Row],[Annual Bonus]]</f>
        <v>1973.06</v>
      </c>
    </row>
    <row r="973" spans="1:15" x14ac:dyDescent="0.25">
      <c r="A973" t="s">
        <v>892</v>
      </c>
      <c r="B973" t="s">
        <v>8</v>
      </c>
      <c r="C973" t="s">
        <v>19</v>
      </c>
      <c r="D973">
        <v>29</v>
      </c>
      <c r="E973" s="6">
        <v>45067</v>
      </c>
      <c r="F973" s="5">
        <v>109025</v>
      </c>
      <c r="G973" t="s">
        <v>16</v>
      </c>
      <c r="H973" t="s">
        <v>995</v>
      </c>
      <c r="I973" t="s">
        <v>1113</v>
      </c>
      <c r="J973" t="s">
        <v>1097</v>
      </c>
      <c r="K973">
        <v>5</v>
      </c>
      <c r="L973" t="s">
        <v>1099</v>
      </c>
      <c r="M973" s="7">
        <f ca="1">(TODAY()-All_Staffs[[#This Row],[Date Joined]])/365</f>
        <v>1.6054794520547946</v>
      </c>
      <c r="N973" s="10">
        <f ca="1">IF(All_Staffs[Tenure]&gt;=3, 3%,2%)</f>
        <v>0.02</v>
      </c>
      <c r="O973" s="5">
        <f ca="1">All_Staffs[[#This Row],[Salary]]*All_Staffs[[#This Row],[Annual Bonus]]</f>
        <v>2180.5</v>
      </c>
    </row>
    <row r="974" spans="1:15" x14ac:dyDescent="0.25">
      <c r="A974" t="s">
        <v>168</v>
      </c>
      <c r="B974" t="s">
        <v>8</v>
      </c>
      <c r="C974" t="s">
        <v>19</v>
      </c>
      <c r="D974">
        <v>25</v>
      </c>
      <c r="E974" s="6">
        <v>44144</v>
      </c>
      <c r="F974" s="5">
        <v>87684</v>
      </c>
      <c r="G974" t="s">
        <v>16</v>
      </c>
      <c r="H974" t="s">
        <v>995</v>
      </c>
      <c r="I974" t="s">
        <v>1110</v>
      </c>
      <c r="J974" t="s">
        <v>1105</v>
      </c>
      <c r="K974">
        <v>11</v>
      </c>
      <c r="L974" t="s">
        <v>1107</v>
      </c>
      <c r="M974" s="7">
        <f ca="1">(TODAY()-All_Staffs[[#This Row],[Date Joined]])/365</f>
        <v>4.1342465753424653</v>
      </c>
      <c r="N974" s="10">
        <f ca="1">IF(All_Staffs[Tenure]&gt;=3, 3%,2%)</f>
        <v>0.03</v>
      </c>
      <c r="O974" s="5">
        <f ca="1">All_Staffs[[#This Row],[Salary]]*All_Staffs[[#This Row],[Annual Bonus]]</f>
        <v>2630.52</v>
      </c>
    </row>
    <row r="975" spans="1:15" x14ac:dyDescent="0.25">
      <c r="A975" t="s">
        <v>168</v>
      </c>
      <c r="B975" t="s">
        <v>8</v>
      </c>
      <c r="C975" t="s">
        <v>19</v>
      </c>
      <c r="D975">
        <v>26</v>
      </c>
      <c r="E975" s="6">
        <v>44145</v>
      </c>
      <c r="F975" s="5">
        <v>87685</v>
      </c>
      <c r="G975" t="s">
        <v>16</v>
      </c>
      <c r="H975" t="s">
        <v>995</v>
      </c>
      <c r="I975" t="s">
        <v>1110</v>
      </c>
      <c r="J975" t="s">
        <v>1105</v>
      </c>
      <c r="K975">
        <v>11</v>
      </c>
      <c r="L975" t="s">
        <v>1107</v>
      </c>
      <c r="M975" s="7">
        <f ca="1">(TODAY()-All_Staffs[[#This Row],[Date Joined]])/365</f>
        <v>4.1315068493150688</v>
      </c>
      <c r="N975" s="10">
        <f ca="1">IF(All_Staffs[Tenure]&gt;=3, 3%,2%)</f>
        <v>0.03</v>
      </c>
      <c r="O975" s="5">
        <f ca="1">All_Staffs[[#This Row],[Salary]]*All_Staffs[[#This Row],[Annual Bonus]]</f>
        <v>2630.5499999999997</v>
      </c>
    </row>
    <row r="976" spans="1:15" x14ac:dyDescent="0.25">
      <c r="A976" t="s">
        <v>140</v>
      </c>
      <c r="B976" t="s">
        <v>8</v>
      </c>
      <c r="C976" t="s">
        <v>19</v>
      </c>
      <c r="D976">
        <v>36</v>
      </c>
      <c r="E976" s="6">
        <v>44433</v>
      </c>
      <c r="F976" s="5">
        <v>109527</v>
      </c>
      <c r="G976" t="s">
        <v>16</v>
      </c>
      <c r="H976" t="s">
        <v>995</v>
      </c>
      <c r="I976" t="s">
        <v>1111</v>
      </c>
      <c r="J976" t="s">
        <v>1101</v>
      </c>
      <c r="K976">
        <v>8</v>
      </c>
      <c r="L976" t="s">
        <v>1103</v>
      </c>
      <c r="M976" s="7">
        <f ca="1">(TODAY()-All_Staffs[[#This Row],[Date Joined]])/365</f>
        <v>3.3424657534246576</v>
      </c>
      <c r="N976" s="10">
        <f ca="1">IF(All_Staffs[Tenure]&gt;=3, 3%,2%)</f>
        <v>0.03</v>
      </c>
      <c r="O976" s="5">
        <f ca="1">All_Staffs[[#This Row],[Salary]]*All_Staffs[[#This Row],[Annual Bonus]]</f>
        <v>3285.81</v>
      </c>
    </row>
    <row r="977" spans="1:15" x14ac:dyDescent="0.25">
      <c r="A977" t="s">
        <v>483</v>
      </c>
      <c r="B977" t="s">
        <v>8</v>
      </c>
      <c r="C977" t="s">
        <v>19</v>
      </c>
      <c r="D977">
        <v>42</v>
      </c>
      <c r="E977" s="6">
        <v>44550</v>
      </c>
      <c r="F977" s="5">
        <v>86249</v>
      </c>
      <c r="G977" t="s">
        <v>16</v>
      </c>
      <c r="H977" t="s">
        <v>995</v>
      </c>
      <c r="I977" t="s">
        <v>1111</v>
      </c>
      <c r="J977" t="s">
        <v>1105</v>
      </c>
      <c r="K977">
        <v>12</v>
      </c>
      <c r="L977" t="s">
        <v>1108</v>
      </c>
      <c r="M977" s="7">
        <f ca="1">(TODAY()-All_Staffs[[#This Row],[Date Joined]])/365</f>
        <v>3.021917808219178</v>
      </c>
      <c r="N977" s="10">
        <f ca="1">IF(All_Staffs[Tenure]&gt;=3, 3%,2%)</f>
        <v>0.03</v>
      </c>
      <c r="O977" s="5">
        <f ca="1">All_Staffs[[#This Row],[Salary]]*All_Staffs[[#This Row],[Annual Bonus]]</f>
        <v>2587.4699999999998</v>
      </c>
    </row>
    <row r="978" spans="1:15" x14ac:dyDescent="0.25">
      <c r="A978" t="s">
        <v>617</v>
      </c>
      <c r="B978" t="s">
        <v>8</v>
      </c>
      <c r="C978" t="s">
        <v>979</v>
      </c>
      <c r="D978">
        <v>41</v>
      </c>
      <c r="E978" s="6">
        <v>43285</v>
      </c>
      <c r="F978" s="5">
        <v>106015</v>
      </c>
      <c r="G978" t="s">
        <v>16</v>
      </c>
      <c r="H978" t="s">
        <v>995</v>
      </c>
      <c r="I978" t="s">
        <v>1092</v>
      </c>
      <c r="J978" t="s">
        <v>1101</v>
      </c>
      <c r="K978">
        <v>7</v>
      </c>
      <c r="L978" t="s">
        <v>1102</v>
      </c>
      <c r="M978" s="7">
        <f ca="1">(TODAY()-All_Staffs[[#This Row],[Date Joined]])/365</f>
        <v>6.4876712328767123</v>
      </c>
      <c r="N978" s="10">
        <f ca="1">IF(All_Staffs[Tenure]&gt;=3, 3%,2%)</f>
        <v>0.03</v>
      </c>
      <c r="O978" s="5">
        <f ca="1">All_Staffs[[#This Row],[Salary]]*All_Staffs[[#This Row],[Annual Bonus]]</f>
        <v>3180.45</v>
      </c>
    </row>
    <row r="979" spans="1:15" x14ac:dyDescent="0.25">
      <c r="A979" t="s">
        <v>489</v>
      </c>
      <c r="B979" t="s">
        <v>8</v>
      </c>
      <c r="C979" t="s">
        <v>979</v>
      </c>
      <c r="D979">
        <v>42</v>
      </c>
      <c r="E979" s="6">
        <v>45452</v>
      </c>
      <c r="F979" s="5">
        <v>76572</v>
      </c>
      <c r="G979" t="s">
        <v>16</v>
      </c>
      <c r="H979" t="s">
        <v>995</v>
      </c>
      <c r="I979" t="s">
        <v>1114</v>
      </c>
      <c r="J979" t="s">
        <v>1097</v>
      </c>
      <c r="K979">
        <v>6</v>
      </c>
      <c r="L979" t="s">
        <v>1100</v>
      </c>
      <c r="M979" s="7">
        <f ca="1">(TODAY()-All_Staffs[[#This Row],[Date Joined]])/365</f>
        <v>0.55068493150684927</v>
      </c>
      <c r="N979" s="10">
        <f ca="1">IF(All_Staffs[Tenure]&gt;=3, 3%,2%)</f>
        <v>0.02</v>
      </c>
      <c r="O979" s="5">
        <f ca="1">All_Staffs[[#This Row],[Salary]]*All_Staffs[[#This Row],[Annual Bonus]]</f>
        <v>1531.44</v>
      </c>
    </row>
    <row r="980" spans="1:15" x14ac:dyDescent="0.25">
      <c r="A980" t="s">
        <v>152</v>
      </c>
      <c r="B980" t="s">
        <v>8</v>
      </c>
      <c r="C980" t="s">
        <v>979</v>
      </c>
      <c r="D980">
        <v>24</v>
      </c>
      <c r="E980" s="6">
        <v>44087</v>
      </c>
      <c r="F980" s="5">
        <v>105798</v>
      </c>
      <c r="G980" t="s">
        <v>16</v>
      </c>
      <c r="H980" t="s">
        <v>995</v>
      </c>
      <c r="I980" t="s">
        <v>1110</v>
      </c>
      <c r="J980" t="s">
        <v>1101</v>
      </c>
      <c r="K980">
        <v>9</v>
      </c>
      <c r="L980" t="s">
        <v>1104</v>
      </c>
      <c r="M980" s="7">
        <f ca="1">(TODAY()-All_Staffs[[#This Row],[Date Joined]])/365</f>
        <v>4.2904109589041095</v>
      </c>
      <c r="N980" s="10">
        <f ca="1">IF(All_Staffs[Tenure]&gt;=3, 3%,2%)</f>
        <v>0.03</v>
      </c>
      <c r="O980" s="5">
        <f ca="1">All_Staffs[[#This Row],[Salary]]*All_Staffs[[#This Row],[Annual Bonus]]</f>
        <v>3173.94</v>
      </c>
    </row>
    <row r="981" spans="1:15" x14ac:dyDescent="0.25">
      <c r="A981" t="s">
        <v>589</v>
      </c>
      <c r="B981" t="s">
        <v>8</v>
      </c>
      <c r="C981" t="s">
        <v>979</v>
      </c>
      <c r="D981">
        <v>38</v>
      </c>
      <c r="E981" s="6">
        <v>43849</v>
      </c>
      <c r="F981" s="5">
        <v>82798</v>
      </c>
      <c r="G981" t="s">
        <v>16</v>
      </c>
      <c r="H981" t="s">
        <v>995</v>
      </c>
      <c r="I981" t="s">
        <v>1110</v>
      </c>
      <c r="J981" t="s">
        <v>1093</v>
      </c>
      <c r="K981">
        <v>1</v>
      </c>
      <c r="L981" t="s">
        <v>1094</v>
      </c>
      <c r="M981" s="7">
        <f ca="1">(TODAY()-All_Staffs[[#This Row],[Date Joined]])/365</f>
        <v>4.9424657534246572</v>
      </c>
      <c r="N981" s="10">
        <f ca="1">IF(All_Staffs[Tenure]&gt;=3, 3%,2%)</f>
        <v>0.03</v>
      </c>
      <c r="O981" s="5">
        <f ca="1">All_Staffs[[#This Row],[Salary]]*All_Staffs[[#This Row],[Annual Bonus]]</f>
        <v>2483.94</v>
      </c>
    </row>
    <row r="982" spans="1:15" x14ac:dyDescent="0.25">
      <c r="A982" t="s">
        <v>165</v>
      </c>
      <c r="B982" t="s">
        <v>8</v>
      </c>
      <c r="C982" t="s">
        <v>979</v>
      </c>
      <c r="D982">
        <v>40</v>
      </c>
      <c r="E982" s="6">
        <v>44276</v>
      </c>
      <c r="F982" s="5">
        <v>93243</v>
      </c>
      <c r="G982" t="s">
        <v>16</v>
      </c>
      <c r="H982" t="s">
        <v>995</v>
      </c>
      <c r="I982" t="s">
        <v>1111</v>
      </c>
      <c r="J982" t="s">
        <v>1093</v>
      </c>
      <c r="K982">
        <v>3</v>
      </c>
      <c r="L982" t="s">
        <v>1096</v>
      </c>
      <c r="M982" s="7">
        <f ca="1">(TODAY()-All_Staffs[[#This Row],[Date Joined]])/365</f>
        <v>3.7726027397260276</v>
      </c>
      <c r="N982" s="10">
        <f ca="1">IF(All_Staffs[Tenure]&gt;=3, 3%,2%)</f>
        <v>0.03</v>
      </c>
      <c r="O982" s="5">
        <f ca="1">All_Staffs[[#This Row],[Salary]]*All_Staffs[[#This Row],[Annual Bonus]]</f>
        <v>2797.29</v>
      </c>
    </row>
    <row r="983" spans="1:15" x14ac:dyDescent="0.25">
      <c r="A983" t="s">
        <v>551</v>
      </c>
      <c r="B983" t="s">
        <v>8</v>
      </c>
      <c r="C983" t="s">
        <v>979</v>
      </c>
      <c r="D983">
        <v>44</v>
      </c>
      <c r="E983" s="6">
        <v>43691</v>
      </c>
      <c r="F983" s="5">
        <v>108040</v>
      </c>
      <c r="G983" t="s">
        <v>16</v>
      </c>
      <c r="H983" t="s">
        <v>995</v>
      </c>
      <c r="I983" t="s">
        <v>1109</v>
      </c>
      <c r="J983" t="s">
        <v>1101</v>
      </c>
      <c r="K983">
        <v>8</v>
      </c>
      <c r="L983" t="s">
        <v>1103</v>
      </c>
      <c r="M983" s="7">
        <f ca="1">(TODAY()-All_Staffs[[#This Row],[Date Joined]])/365</f>
        <v>5.375342465753425</v>
      </c>
      <c r="N983" s="10">
        <f ca="1">IF(All_Staffs[Tenure]&gt;=3, 3%,2%)</f>
        <v>0.03</v>
      </c>
      <c r="O983" s="5">
        <f ca="1">All_Staffs[[#This Row],[Salary]]*All_Staffs[[#This Row],[Annual Bonus]]</f>
        <v>3241.2</v>
      </c>
    </row>
    <row r="984" spans="1:15" x14ac:dyDescent="0.25">
      <c r="A984" t="s">
        <v>187</v>
      </c>
      <c r="B984" t="s">
        <v>8</v>
      </c>
      <c r="C984" t="s">
        <v>979</v>
      </c>
      <c r="D984">
        <v>33</v>
      </c>
      <c r="E984" s="6">
        <v>44253</v>
      </c>
      <c r="F984" s="5">
        <v>85708</v>
      </c>
      <c r="G984" t="s">
        <v>16</v>
      </c>
      <c r="H984" t="s">
        <v>995</v>
      </c>
      <c r="I984" t="s">
        <v>1111</v>
      </c>
      <c r="J984" t="s">
        <v>1093</v>
      </c>
      <c r="K984">
        <v>2</v>
      </c>
      <c r="L984" t="s">
        <v>1095</v>
      </c>
      <c r="M984" s="7">
        <f ca="1">(TODAY()-All_Staffs[[#This Row],[Date Joined]])/365</f>
        <v>3.8356164383561642</v>
      </c>
      <c r="N984" s="10">
        <f ca="1">IF(All_Staffs[Tenure]&gt;=3, 3%,2%)</f>
        <v>0.03</v>
      </c>
      <c r="O984" s="5">
        <f ca="1">All_Staffs[[#This Row],[Salary]]*All_Staffs[[#This Row],[Annual Bonus]]</f>
        <v>2571.2399999999998</v>
      </c>
    </row>
    <row r="985" spans="1:15" x14ac:dyDescent="0.25">
      <c r="A985" t="s">
        <v>689</v>
      </c>
      <c r="B985" t="s">
        <v>8</v>
      </c>
      <c r="C985" t="s">
        <v>979</v>
      </c>
      <c r="D985">
        <v>40</v>
      </c>
      <c r="E985" s="6">
        <v>43545</v>
      </c>
      <c r="F985" s="5">
        <v>78552</v>
      </c>
      <c r="G985" t="s">
        <v>16</v>
      </c>
      <c r="H985" t="s">
        <v>995</v>
      </c>
      <c r="I985" t="s">
        <v>1109</v>
      </c>
      <c r="J985" t="s">
        <v>1093</v>
      </c>
      <c r="K985">
        <v>3</v>
      </c>
      <c r="L985" t="s">
        <v>1096</v>
      </c>
      <c r="M985" s="7">
        <f ca="1">(TODAY()-All_Staffs[[#This Row],[Date Joined]])/365</f>
        <v>5.7753424657534245</v>
      </c>
      <c r="N985" s="10">
        <f ca="1">IF(All_Staffs[Tenure]&gt;=3, 3%,2%)</f>
        <v>0.03</v>
      </c>
      <c r="O985" s="5">
        <f ca="1">All_Staffs[[#This Row],[Salary]]*All_Staffs[[#This Row],[Annual Bonus]]</f>
        <v>2356.56</v>
      </c>
    </row>
    <row r="986" spans="1:15" x14ac:dyDescent="0.25">
      <c r="A986" t="s">
        <v>123</v>
      </c>
      <c r="B986" t="s">
        <v>8</v>
      </c>
      <c r="C986" t="s">
        <v>979</v>
      </c>
      <c r="D986">
        <v>31</v>
      </c>
      <c r="E986" s="6">
        <v>44084</v>
      </c>
      <c r="F986" s="5">
        <v>86683</v>
      </c>
      <c r="G986" t="s">
        <v>16</v>
      </c>
      <c r="H986" t="s">
        <v>995</v>
      </c>
      <c r="I986" t="s">
        <v>1110</v>
      </c>
      <c r="J986" t="s">
        <v>1101</v>
      </c>
      <c r="K986">
        <v>9</v>
      </c>
      <c r="L986" t="s">
        <v>1104</v>
      </c>
      <c r="M986" s="7">
        <f ca="1">(TODAY()-All_Staffs[[#This Row],[Date Joined]])/365</f>
        <v>4.2986301369863016</v>
      </c>
      <c r="N986" s="10">
        <f ca="1">IF(All_Staffs[Tenure]&gt;=3, 3%,2%)</f>
        <v>0.03</v>
      </c>
      <c r="O986" s="5">
        <f ca="1">All_Staffs[[#This Row],[Salary]]*All_Staffs[[#This Row],[Annual Bonus]]</f>
        <v>2600.4899999999998</v>
      </c>
    </row>
    <row r="987" spans="1:15" x14ac:dyDescent="0.25">
      <c r="A987" t="s">
        <v>129</v>
      </c>
      <c r="B987" t="s">
        <v>8</v>
      </c>
      <c r="C987" t="s">
        <v>979</v>
      </c>
      <c r="D987">
        <v>34</v>
      </c>
      <c r="E987" s="6">
        <v>44594</v>
      </c>
      <c r="F987" s="5">
        <v>87825</v>
      </c>
      <c r="G987" t="s">
        <v>16</v>
      </c>
      <c r="H987" t="s">
        <v>995</v>
      </c>
      <c r="I987" t="s">
        <v>1112</v>
      </c>
      <c r="J987" t="s">
        <v>1093</v>
      </c>
      <c r="K987">
        <v>2</v>
      </c>
      <c r="L987" t="s">
        <v>1095</v>
      </c>
      <c r="M987" s="7">
        <f ca="1">(TODAY()-All_Staffs[[#This Row],[Date Joined]])/365</f>
        <v>2.9013698630136986</v>
      </c>
      <c r="N987" s="10">
        <f ca="1">IF(All_Staffs[Tenure]&gt;=3, 3%,2%)</f>
        <v>0.02</v>
      </c>
      <c r="O987" s="5">
        <f ca="1">All_Staffs[[#This Row],[Salary]]*All_Staffs[[#This Row],[Annual Bonus]]</f>
        <v>1756.5</v>
      </c>
    </row>
    <row r="988" spans="1:15" x14ac:dyDescent="0.25">
      <c r="A988" t="s">
        <v>184</v>
      </c>
      <c r="B988" t="s">
        <v>8</v>
      </c>
      <c r="C988" t="s">
        <v>979</v>
      </c>
      <c r="D988">
        <v>27</v>
      </c>
      <c r="E988" s="6">
        <v>44625</v>
      </c>
      <c r="F988" s="5">
        <v>88709</v>
      </c>
      <c r="G988" t="s">
        <v>16</v>
      </c>
      <c r="H988" t="s">
        <v>995</v>
      </c>
      <c r="I988" t="s">
        <v>1112</v>
      </c>
      <c r="J988" t="s">
        <v>1093</v>
      </c>
      <c r="K988">
        <v>3</v>
      </c>
      <c r="L988" t="s">
        <v>1096</v>
      </c>
      <c r="M988" s="7">
        <f ca="1">(TODAY()-All_Staffs[[#This Row],[Date Joined]])/365</f>
        <v>2.8164383561643835</v>
      </c>
      <c r="N988" s="10">
        <f ca="1">IF(All_Staffs[Tenure]&gt;=3, 3%,2%)</f>
        <v>0.02</v>
      </c>
      <c r="O988" s="5">
        <f ca="1">All_Staffs[[#This Row],[Salary]]*All_Staffs[[#This Row],[Annual Bonus]]</f>
        <v>1774.18</v>
      </c>
    </row>
    <row r="989" spans="1:15" x14ac:dyDescent="0.25">
      <c r="A989" t="s">
        <v>670</v>
      </c>
      <c r="B989" t="s">
        <v>8</v>
      </c>
      <c r="C989" t="s">
        <v>979</v>
      </c>
      <c r="D989">
        <v>34</v>
      </c>
      <c r="E989" s="6">
        <v>45519</v>
      </c>
      <c r="F989" s="5">
        <v>81216</v>
      </c>
      <c r="G989" t="s">
        <v>16</v>
      </c>
      <c r="H989" t="s">
        <v>995</v>
      </c>
      <c r="I989" t="s">
        <v>1114</v>
      </c>
      <c r="J989" t="s">
        <v>1101</v>
      </c>
      <c r="K989">
        <v>8</v>
      </c>
      <c r="L989" t="s">
        <v>1103</v>
      </c>
      <c r="M989" s="7">
        <f ca="1">(TODAY()-All_Staffs[[#This Row],[Date Joined]])/365</f>
        <v>0.36712328767123287</v>
      </c>
      <c r="N989" s="10">
        <f ca="1">IF(All_Staffs[Tenure]&gt;=3, 3%,2%)</f>
        <v>0.02</v>
      </c>
      <c r="O989" s="5">
        <f ca="1">All_Staffs[[#This Row],[Salary]]*All_Staffs[[#This Row],[Annual Bonus]]</f>
        <v>1624.32</v>
      </c>
    </row>
    <row r="990" spans="1:15" x14ac:dyDescent="0.25">
      <c r="A990" t="s">
        <v>861</v>
      </c>
      <c r="B990" t="s">
        <v>8</v>
      </c>
      <c r="C990" t="s">
        <v>979</v>
      </c>
      <c r="D990">
        <v>37</v>
      </c>
      <c r="E990" s="6">
        <v>43541</v>
      </c>
      <c r="F990" s="5">
        <v>77252</v>
      </c>
      <c r="G990" t="s">
        <v>16</v>
      </c>
      <c r="H990" t="s">
        <v>995</v>
      </c>
      <c r="I990" t="s">
        <v>1109</v>
      </c>
      <c r="J990" t="s">
        <v>1093</v>
      </c>
      <c r="K990">
        <v>3</v>
      </c>
      <c r="L990" t="s">
        <v>1096</v>
      </c>
      <c r="M990" s="7">
        <f ca="1">(TODAY()-All_Staffs[[#This Row],[Date Joined]])/365</f>
        <v>5.7863013698630139</v>
      </c>
      <c r="N990" s="10">
        <f ca="1">IF(All_Staffs[Tenure]&gt;=3, 3%,2%)</f>
        <v>0.03</v>
      </c>
      <c r="O990" s="5">
        <f ca="1">All_Staffs[[#This Row],[Salary]]*All_Staffs[[#This Row],[Annual Bonus]]</f>
        <v>2317.56</v>
      </c>
    </row>
    <row r="991" spans="1:15" x14ac:dyDescent="0.25">
      <c r="A991" t="s">
        <v>193</v>
      </c>
      <c r="B991" t="s">
        <v>8</v>
      </c>
      <c r="C991" t="s">
        <v>979</v>
      </c>
      <c r="D991">
        <v>40</v>
      </c>
      <c r="E991" s="6">
        <v>44320</v>
      </c>
      <c r="F991" s="5">
        <v>85080</v>
      </c>
      <c r="G991" t="s">
        <v>16</v>
      </c>
      <c r="H991" t="s">
        <v>995</v>
      </c>
      <c r="I991" t="s">
        <v>1111</v>
      </c>
      <c r="J991" t="s">
        <v>1097</v>
      </c>
      <c r="K991">
        <v>5</v>
      </c>
      <c r="L991" t="s">
        <v>1099</v>
      </c>
      <c r="M991" s="7">
        <f ca="1">(TODAY()-All_Staffs[[#This Row],[Date Joined]])/365</f>
        <v>3.6520547945205482</v>
      </c>
      <c r="N991" s="10">
        <f ca="1">IF(All_Staffs[Tenure]&gt;=3, 3%,2%)</f>
        <v>0.03</v>
      </c>
      <c r="O991" s="5">
        <f ca="1">All_Staffs[[#This Row],[Salary]]*All_Staffs[[#This Row],[Annual Bonus]]</f>
        <v>2552.4</v>
      </c>
    </row>
    <row r="992" spans="1:15" x14ac:dyDescent="0.25">
      <c r="A992" t="s">
        <v>193</v>
      </c>
      <c r="B992" t="s">
        <v>8</v>
      </c>
      <c r="C992" t="s">
        <v>979</v>
      </c>
      <c r="D992">
        <v>40</v>
      </c>
      <c r="E992" s="6">
        <v>44320</v>
      </c>
      <c r="F992" s="5">
        <v>76134</v>
      </c>
      <c r="G992" t="s">
        <v>16</v>
      </c>
      <c r="H992" t="s">
        <v>995</v>
      </c>
      <c r="I992" t="s">
        <v>1111</v>
      </c>
      <c r="J992" t="s">
        <v>1097</v>
      </c>
      <c r="K992">
        <v>5</v>
      </c>
      <c r="L992" t="s">
        <v>1099</v>
      </c>
      <c r="M992" s="7">
        <f ca="1">(TODAY()-All_Staffs[[#This Row],[Date Joined]])/365</f>
        <v>3.6520547945205482</v>
      </c>
      <c r="N992" s="10">
        <f ca="1">IF(All_Staffs[Tenure]&gt;=3, 3%,2%)</f>
        <v>0.03</v>
      </c>
      <c r="O992" s="5">
        <f ca="1">All_Staffs[[#This Row],[Salary]]*All_Staffs[[#This Row],[Annual Bonus]]</f>
        <v>2284.02</v>
      </c>
    </row>
    <row r="993" spans="1:15" x14ac:dyDescent="0.25">
      <c r="A993" t="s">
        <v>851</v>
      </c>
      <c r="B993" t="s">
        <v>8</v>
      </c>
      <c r="C993" t="s">
        <v>979</v>
      </c>
      <c r="D993">
        <v>27</v>
      </c>
      <c r="E993" s="6">
        <v>44082</v>
      </c>
      <c r="F993" s="5">
        <v>98307</v>
      </c>
      <c r="G993" t="s">
        <v>16</v>
      </c>
      <c r="H993" t="s">
        <v>995</v>
      </c>
      <c r="I993" t="s">
        <v>1110</v>
      </c>
      <c r="J993" t="s">
        <v>1101</v>
      </c>
      <c r="K993">
        <v>9</v>
      </c>
      <c r="L993" t="s">
        <v>1104</v>
      </c>
      <c r="M993" s="7">
        <f ca="1">(TODAY()-All_Staffs[[#This Row],[Date Joined]])/365</f>
        <v>4.3041095890410963</v>
      </c>
      <c r="N993" s="10">
        <f ca="1">IF(All_Staffs[Tenure]&gt;=3, 3%,2%)</f>
        <v>0.03</v>
      </c>
      <c r="O993" s="5">
        <f ca="1">All_Staffs[[#This Row],[Salary]]*All_Staffs[[#This Row],[Annual Bonus]]</f>
        <v>2949.21</v>
      </c>
    </row>
    <row r="994" spans="1:15" x14ac:dyDescent="0.25">
      <c r="A994" t="s">
        <v>463</v>
      </c>
      <c r="B994" t="s">
        <v>8</v>
      </c>
      <c r="C994" t="s">
        <v>979</v>
      </c>
      <c r="D994">
        <v>31</v>
      </c>
      <c r="E994" s="6">
        <v>44189</v>
      </c>
      <c r="F994" s="5">
        <v>83823</v>
      </c>
      <c r="G994" t="s">
        <v>16</v>
      </c>
      <c r="H994" t="s">
        <v>995</v>
      </c>
      <c r="I994" t="s">
        <v>1110</v>
      </c>
      <c r="J994" t="s">
        <v>1105</v>
      </c>
      <c r="K994">
        <v>12</v>
      </c>
      <c r="L994" t="s">
        <v>1108</v>
      </c>
      <c r="M994" s="7">
        <f ca="1">(TODAY()-All_Staffs[[#This Row],[Date Joined]])/365</f>
        <v>4.0109589041095894</v>
      </c>
      <c r="N994" s="10">
        <f ca="1">IF(All_Staffs[Tenure]&gt;=3, 3%,2%)</f>
        <v>0.03</v>
      </c>
      <c r="O994" s="5">
        <f ca="1">All_Staffs[[#This Row],[Salary]]*All_Staffs[[#This Row],[Annual Bonus]]</f>
        <v>2514.69</v>
      </c>
    </row>
    <row r="995" spans="1:15" x14ac:dyDescent="0.25">
      <c r="A995" t="s">
        <v>119</v>
      </c>
      <c r="B995" t="s">
        <v>8</v>
      </c>
      <c r="C995" t="s">
        <v>979</v>
      </c>
      <c r="D995">
        <v>31</v>
      </c>
      <c r="E995" s="6">
        <v>44604</v>
      </c>
      <c r="F995" s="5">
        <v>108730</v>
      </c>
      <c r="G995" t="s">
        <v>16</v>
      </c>
      <c r="H995" t="s">
        <v>995</v>
      </c>
      <c r="I995" t="s">
        <v>1112</v>
      </c>
      <c r="J995" t="s">
        <v>1093</v>
      </c>
      <c r="K995">
        <v>2</v>
      </c>
      <c r="L995" t="s">
        <v>1095</v>
      </c>
      <c r="M995" s="7">
        <f ca="1">(TODAY()-All_Staffs[[#This Row],[Date Joined]])/365</f>
        <v>2.8739726027397259</v>
      </c>
      <c r="N995" s="10">
        <f ca="1">IF(All_Staffs[Tenure]&gt;=3, 3%,2%)</f>
        <v>0.02</v>
      </c>
      <c r="O995" s="5">
        <f ca="1">All_Staffs[[#This Row],[Salary]]*All_Staffs[[#This Row],[Annual Bonus]]</f>
        <v>2174.6</v>
      </c>
    </row>
    <row r="996" spans="1:15" x14ac:dyDescent="0.25">
      <c r="A996" t="s">
        <v>113</v>
      </c>
      <c r="B996" t="s">
        <v>8</v>
      </c>
      <c r="C996" t="s">
        <v>979</v>
      </c>
      <c r="D996">
        <v>44</v>
      </c>
      <c r="E996" s="6">
        <v>44985</v>
      </c>
      <c r="F996" s="5">
        <v>96257</v>
      </c>
      <c r="G996" t="s">
        <v>16</v>
      </c>
      <c r="H996" t="s">
        <v>995</v>
      </c>
      <c r="I996" t="s">
        <v>1113</v>
      </c>
      <c r="J996" t="s">
        <v>1093</v>
      </c>
      <c r="K996">
        <v>2</v>
      </c>
      <c r="L996" t="s">
        <v>1095</v>
      </c>
      <c r="M996" s="7">
        <f ca="1">(TODAY()-All_Staffs[[#This Row],[Date Joined]])/365</f>
        <v>1.8301369863013699</v>
      </c>
      <c r="N996" s="10">
        <f ca="1">IF(All_Staffs[Tenure]&gt;=3, 3%,2%)</f>
        <v>0.02</v>
      </c>
      <c r="O996" s="5">
        <f ca="1">All_Staffs[[#This Row],[Salary]]*All_Staffs[[#This Row],[Annual Bonus]]</f>
        <v>1925.14</v>
      </c>
    </row>
    <row r="997" spans="1:15" x14ac:dyDescent="0.25">
      <c r="A997" t="s">
        <v>858</v>
      </c>
      <c r="B997" t="s">
        <v>8</v>
      </c>
      <c r="C997" t="s">
        <v>979</v>
      </c>
      <c r="D997">
        <v>45</v>
      </c>
      <c r="E997" s="6">
        <v>44798</v>
      </c>
      <c r="F997" s="5">
        <v>76588</v>
      </c>
      <c r="G997" t="s">
        <v>16</v>
      </c>
      <c r="H997" t="s">
        <v>995</v>
      </c>
      <c r="I997" t="s">
        <v>1112</v>
      </c>
      <c r="J997" t="s">
        <v>1101</v>
      </c>
      <c r="K997">
        <v>8</v>
      </c>
      <c r="L997" t="s">
        <v>1103</v>
      </c>
      <c r="M997" s="7">
        <f ca="1">(TODAY()-All_Staffs[[#This Row],[Date Joined]])/365</f>
        <v>2.3424657534246576</v>
      </c>
      <c r="N997" s="10">
        <f ca="1">IF(All_Staffs[Tenure]&gt;=3, 3%,2%)</f>
        <v>0.02</v>
      </c>
      <c r="O997" s="5">
        <f ca="1">All_Staffs[[#This Row],[Salary]]*All_Staffs[[#This Row],[Annual Bonus]]</f>
        <v>1531.76</v>
      </c>
    </row>
    <row r="998" spans="1:15" x14ac:dyDescent="0.25">
      <c r="A998" t="s">
        <v>697</v>
      </c>
      <c r="B998" t="s">
        <v>8</v>
      </c>
      <c r="C998" t="s">
        <v>979</v>
      </c>
      <c r="D998">
        <v>40</v>
      </c>
      <c r="E998" s="6">
        <v>44802</v>
      </c>
      <c r="F998" s="5">
        <v>80809</v>
      </c>
      <c r="G998" t="s">
        <v>16</v>
      </c>
      <c r="H998" t="s">
        <v>995</v>
      </c>
      <c r="I998" t="s">
        <v>1112</v>
      </c>
      <c r="J998" t="s">
        <v>1101</v>
      </c>
      <c r="K998">
        <v>8</v>
      </c>
      <c r="L998" t="s">
        <v>1103</v>
      </c>
      <c r="M998" s="7">
        <f ca="1">(TODAY()-All_Staffs[[#This Row],[Date Joined]])/365</f>
        <v>2.3315068493150686</v>
      </c>
      <c r="N998" s="10">
        <f ca="1">IF(All_Staffs[Tenure]&gt;=3, 3%,2%)</f>
        <v>0.02</v>
      </c>
      <c r="O998" s="5">
        <f ca="1">All_Staffs[[#This Row],[Salary]]*All_Staffs[[#This Row],[Annual Bonus]]</f>
        <v>1616.18</v>
      </c>
    </row>
    <row r="999" spans="1:15" x14ac:dyDescent="0.25">
      <c r="A999" t="s">
        <v>178</v>
      </c>
      <c r="B999" t="s">
        <v>8</v>
      </c>
      <c r="C999" t="s">
        <v>979</v>
      </c>
      <c r="D999">
        <v>21</v>
      </c>
      <c r="E999" s="6">
        <v>44619</v>
      </c>
      <c r="F999" s="5">
        <v>78775</v>
      </c>
      <c r="G999" t="s">
        <v>16</v>
      </c>
      <c r="H999" t="s">
        <v>995</v>
      </c>
      <c r="I999" t="s">
        <v>1112</v>
      </c>
      <c r="J999" t="s">
        <v>1093</v>
      </c>
      <c r="K999">
        <v>2</v>
      </c>
      <c r="L999" t="s">
        <v>1095</v>
      </c>
      <c r="M999" s="7">
        <f ca="1">(TODAY()-All_Staffs[[#This Row],[Date Joined]])/365</f>
        <v>2.8328767123287673</v>
      </c>
      <c r="N999" s="10">
        <f ca="1">IF(All_Staffs[Tenure]&gt;=3, 3%,2%)</f>
        <v>0.02</v>
      </c>
      <c r="O999" s="5">
        <f ca="1">All_Staffs[[#This Row],[Salary]]*All_Staffs[[#This Row],[Annual Bonus]]</f>
        <v>1575.5</v>
      </c>
    </row>
    <row r="1000" spans="1:15" x14ac:dyDescent="0.25">
      <c r="A1000" t="s">
        <v>136</v>
      </c>
      <c r="B1000" t="s">
        <v>8</v>
      </c>
      <c r="C1000" t="s">
        <v>979</v>
      </c>
      <c r="D1000">
        <v>29</v>
      </c>
      <c r="E1000" s="6">
        <v>43962</v>
      </c>
      <c r="F1000" s="5">
        <v>89224</v>
      </c>
      <c r="G1000" t="s">
        <v>16</v>
      </c>
      <c r="H1000" t="s">
        <v>995</v>
      </c>
      <c r="I1000" t="s">
        <v>1110</v>
      </c>
      <c r="J1000" t="s">
        <v>1097</v>
      </c>
      <c r="K1000">
        <v>5</v>
      </c>
      <c r="L1000" t="s">
        <v>1099</v>
      </c>
      <c r="M1000" s="7">
        <f ca="1">(TODAY()-All_Staffs[[#This Row],[Date Joined]])/365</f>
        <v>4.6328767123287671</v>
      </c>
      <c r="N1000" s="10">
        <f ca="1">IF(All_Staffs[Tenure]&gt;=3, 3%,2%)</f>
        <v>0.03</v>
      </c>
      <c r="O1000" s="5">
        <f ca="1">All_Staffs[[#This Row],[Salary]]*All_Staffs[[#This Row],[Annual Bonus]]</f>
        <v>2676.72</v>
      </c>
    </row>
    <row r="1001" spans="1:15" x14ac:dyDescent="0.25">
      <c r="A1001" t="s">
        <v>162</v>
      </c>
      <c r="B1001" t="s">
        <v>8</v>
      </c>
      <c r="C1001" t="s">
        <v>979</v>
      </c>
      <c r="D1001">
        <v>33</v>
      </c>
      <c r="E1001" s="6">
        <v>44129</v>
      </c>
      <c r="F1001" s="5">
        <v>79523</v>
      </c>
      <c r="G1001" t="s">
        <v>16</v>
      </c>
      <c r="H1001" t="s">
        <v>995</v>
      </c>
      <c r="I1001" t="s">
        <v>1110</v>
      </c>
      <c r="J1001" t="s">
        <v>1105</v>
      </c>
      <c r="K1001">
        <v>10</v>
      </c>
      <c r="L1001" t="s">
        <v>1106</v>
      </c>
      <c r="M1001" s="7">
        <f ca="1">(TODAY()-All_Staffs[[#This Row],[Date Joined]])/365</f>
        <v>4.1753424657534248</v>
      </c>
      <c r="N1001" s="10">
        <f ca="1">IF(All_Staffs[Tenure]&gt;=3, 3%,2%)</f>
        <v>0.03</v>
      </c>
      <c r="O1001" s="5">
        <f ca="1">All_Staffs[[#This Row],[Salary]]*All_Staffs[[#This Row],[Annual Bonus]]</f>
        <v>2385.69</v>
      </c>
    </row>
    <row r="1002" spans="1:15" x14ac:dyDescent="0.25">
      <c r="A1002" t="s">
        <v>49</v>
      </c>
      <c r="B1002" t="s">
        <v>818</v>
      </c>
      <c r="C1002" t="s">
        <v>21</v>
      </c>
      <c r="D1002">
        <v>37</v>
      </c>
      <c r="E1002" s="6">
        <v>44146</v>
      </c>
      <c r="F1002" s="5">
        <v>61623</v>
      </c>
      <c r="G1002" t="s">
        <v>24</v>
      </c>
      <c r="H1002" t="s">
        <v>981</v>
      </c>
      <c r="I1002" t="s">
        <v>1110</v>
      </c>
      <c r="J1002" t="s">
        <v>1105</v>
      </c>
      <c r="K1002">
        <v>11</v>
      </c>
      <c r="L1002" t="s">
        <v>1107</v>
      </c>
      <c r="M1002" s="7">
        <f ca="1">(TODAY()-All_Staffs[[#This Row],[Date Joined]])/365</f>
        <v>4.1287671232876715</v>
      </c>
      <c r="N1002" s="10">
        <f ca="1">IF(All_Staffs[Tenure]&gt;=3, 3%,2%)</f>
        <v>0.03</v>
      </c>
      <c r="O1002" s="5">
        <f ca="1">All_Staffs[[#This Row],[Salary]]*All_Staffs[[#This Row],[Annual Bonus]]</f>
        <v>1848.6899999999998</v>
      </c>
    </row>
    <row r="1003" spans="1:15" x14ac:dyDescent="0.25">
      <c r="A1003" t="s">
        <v>20</v>
      </c>
      <c r="B1003" t="s">
        <v>818</v>
      </c>
      <c r="C1003" t="s">
        <v>21</v>
      </c>
      <c r="D1003">
        <v>30</v>
      </c>
      <c r="E1003" s="6">
        <v>44683</v>
      </c>
      <c r="F1003" s="5">
        <v>80827</v>
      </c>
      <c r="G1003" t="s">
        <v>16</v>
      </c>
      <c r="H1003" t="s">
        <v>981</v>
      </c>
      <c r="I1003" t="s">
        <v>1112</v>
      </c>
      <c r="J1003" t="s">
        <v>1097</v>
      </c>
      <c r="K1003">
        <v>5</v>
      </c>
      <c r="L1003" t="s">
        <v>1099</v>
      </c>
      <c r="M1003" s="7">
        <f ca="1">(TODAY()-All_Staffs[[#This Row],[Date Joined]])/365</f>
        <v>2.6575342465753424</v>
      </c>
      <c r="N1003" s="10">
        <f ca="1">IF(All_Staffs[Tenure]&gt;=3, 3%,2%)</f>
        <v>0.02</v>
      </c>
      <c r="O1003" s="5">
        <f ca="1">All_Staffs[[#This Row],[Salary]]*All_Staffs[[#This Row],[Annual Bonus]]</f>
        <v>1616.54</v>
      </c>
    </row>
    <row r="1004" spans="1:15" x14ac:dyDescent="0.25">
      <c r="A1004" t="s">
        <v>650</v>
      </c>
      <c r="B1004" t="s">
        <v>818</v>
      </c>
      <c r="C1004" t="s">
        <v>21</v>
      </c>
      <c r="D1004">
        <v>35</v>
      </c>
      <c r="E1004" s="6">
        <v>44242</v>
      </c>
      <c r="F1004" s="5">
        <v>90112</v>
      </c>
      <c r="G1004" t="s">
        <v>16</v>
      </c>
      <c r="H1004" t="s">
        <v>981</v>
      </c>
      <c r="I1004" t="s">
        <v>1111</v>
      </c>
      <c r="J1004" t="s">
        <v>1093</v>
      </c>
      <c r="K1004">
        <v>2</v>
      </c>
      <c r="L1004" t="s">
        <v>1095</v>
      </c>
      <c r="M1004" s="7">
        <f ca="1">(TODAY()-All_Staffs[[#This Row],[Date Joined]])/365</f>
        <v>3.8657534246575342</v>
      </c>
      <c r="N1004" s="10">
        <f ca="1">IF(All_Staffs[Tenure]&gt;=3, 3%,2%)</f>
        <v>0.03</v>
      </c>
      <c r="O1004" s="5">
        <f ca="1">All_Staffs[[#This Row],[Salary]]*All_Staffs[[#This Row],[Annual Bonus]]</f>
        <v>2703.3599999999997</v>
      </c>
    </row>
    <row r="1005" spans="1:15" x14ac:dyDescent="0.25">
      <c r="A1005" t="s">
        <v>883</v>
      </c>
      <c r="B1005" t="s">
        <v>818</v>
      </c>
      <c r="C1005" t="s">
        <v>21</v>
      </c>
      <c r="D1005">
        <v>36</v>
      </c>
      <c r="E1005" s="6">
        <v>43297</v>
      </c>
      <c r="F1005" s="5">
        <v>136256</v>
      </c>
      <c r="G1005" t="s">
        <v>963</v>
      </c>
      <c r="H1005" t="s">
        <v>981</v>
      </c>
      <c r="I1005" t="s">
        <v>1092</v>
      </c>
      <c r="J1005" t="s">
        <v>1101</v>
      </c>
      <c r="K1005">
        <v>7</v>
      </c>
      <c r="L1005" t="s">
        <v>1102</v>
      </c>
      <c r="M1005" s="7">
        <f ca="1">(TODAY()-All_Staffs[[#This Row],[Date Joined]])/365</f>
        <v>6.4547945205479449</v>
      </c>
      <c r="N1005" s="10">
        <f ca="1">IF(All_Staffs[Tenure]&gt;=3, 3%,2%)</f>
        <v>0.03</v>
      </c>
      <c r="O1005" s="5">
        <f ca="1">All_Staffs[[#This Row],[Salary]]*All_Staffs[[#This Row],[Annual Bonus]]</f>
        <v>4087.68</v>
      </c>
    </row>
    <row r="1006" spans="1:15" x14ac:dyDescent="0.25">
      <c r="A1006" t="s">
        <v>888</v>
      </c>
      <c r="B1006" t="s">
        <v>818</v>
      </c>
      <c r="C1006" t="s">
        <v>21</v>
      </c>
      <c r="D1006">
        <v>26</v>
      </c>
      <c r="E1006" s="6">
        <v>44891</v>
      </c>
      <c r="F1006" s="5">
        <v>169014</v>
      </c>
      <c r="G1006" t="s">
        <v>963</v>
      </c>
      <c r="H1006" t="s">
        <v>981</v>
      </c>
      <c r="I1006" t="s">
        <v>1112</v>
      </c>
      <c r="J1006" t="s">
        <v>1105</v>
      </c>
      <c r="K1006">
        <v>11</v>
      </c>
      <c r="L1006" t="s">
        <v>1107</v>
      </c>
      <c r="M1006" s="7">
        <f ca="1">(TODAY()-All_Staffs[[#This Row],[Date Joined]])/365</f>
        <v>2.0876712328767124</v>
      </c>
      <c r="N1006" s="10">
        <f ca="1">IF(All_Staffs[Tenure]&gt;=3, 3%,2%)</f>
        <v>0.02</v>
      </c>
      <c r="O1006" s="5">
        <f ca="1">All_Staffs[[#This Row],[Salary]]*All_Staffs[[#This Row],[Annual Bonus]]</f>
        <v>3380.28</v>
      </c>
    </row>
    <row r="1007" spans="1:15" x14ac:dyDescent="0.25">
      <c r="A1007" t="s">
        <v>647</v>
      </c>
      <c r="B1007" t="s">
        <v>818</v>
      </c>
      <c r="C1007" t="s">
        <v>56</v>
      </c>
      <c r="D1007">
        <v>39</v>
      </c>
      <c r="E1007" s="6">
        <v>44374</v>
      </c>
      <c r="F1007" s="5">
        <v>205004</v>
      </c>
      <c r="G1007" t="s">
        <v>963</v>
      </c>
      <c r="H1007" t="s">
        <v>981</v>
      </c>
      <c r="I1007" t="s">
        <v>1111</v>
      </c>
      <c r="J1007" t="s">
        <v>1097</v>
      </c>
      <c r="K1007">
        <v>6</v>
      </c>
      <c r="L1007" t="s">
        <v>1100</v>
      </c>
      <c r="M1007" s="7">
        <f ca="1">(TODAY()-All_Staffs[[#This Row],[Date Joined]])/365</f>
        <v>3.504109589041096</v>
      </c>
      <c r="N1007" s="10">
        <f ca="1">IF(All_Staffs[Tenure]&gt;=3, 3%,2%)</f>
        <v>0.03</v>
      </c>
      <c r="O1007" s="5">
        <f ca="1">All_Staffs[[#This Row],[Salary]]*All_Staffs[[#This Row],[Annual Bonus]]</f>
        <v>6150.12</v>
      </c>
    </row>
    <row r="1008" spans="1:15" x14ac:dyDescent="0.25">
      <c r="A1008" t="s">
        <v>649</v>
      </c>
      <c r="B1008" t="s">
        <v>818</v>
      </c>
      <c r="C1008" t="s">
        <v>56</v>
      </c>
      <c r="D1008">
        <v>31</v>
      </c>
      <c r="E1008" s="6">
        <v>44115</v>
      </c>
      <c r="F1008" s="5">
        <v>104652</v>
      </c>
      <c r="G1008" t="s">
        <v>16</v>
      </c>
      <c r="H1008" t="s">
        <v>981</v>
      </c>
      <c r="I1008" t="s">
        <v>1110</v>
      </c>
      <c r="J1008" t="s">
        <v>1105</v>
      </c>
      <c r="K1008">
        <v>10</v>
      </c>
      <c r="L1008" t="s">
        <v>1106</v>
      </c>
      <c r="M1008" s="7">
        <f ca="1">(TODAY()-All_Staffs[[#This Row],[Date Joined]])/365</f>
        <v>4.2136986301369861</v>
      </c>
      <c r="N1008" s="10">
        <f ca="1">IF(All_Staffs[Tenure]&gt;=3, 3%,2%)</f>
        <v>0.03</v>
      </c>
      <c r="O1008" s="5">
        <f ca="1">All_Staffs[[#This Row],[Salary]]*All_Staffs[[#This Row],[Annual Bonus]]</f>
        <v>3139.56</v>
      </c>
    </row>
    <row r="1009" spans="1:15" x14ac:dyDescent="0.25">
      <c r="A1009" t="s">
        <v>889</v>
      </c>
      <c r="B1009" t="s">
        <v>818</v>
      </c>
      <c r="C1009" t="s">
        <v>56</v>
      </c>
      <c r="D1009">
        <v>28</v>
      </c>
      <c r="E1009" s="6">
        <v>45221</v>
      </c>
      <c r="F1009" s="5">
        <v>172734</v>
      </c>
      <c r="G1009" t="s">
        <v>963</v>
      </c>
      <c r="H1009" t="s">
        <v>981</v>
      </c>
      <c r="I1009" t="s">
        <v>1113</v>
      </c>
      <c r="J1009" t="s">
        <v>1105</v>
      </c>
      <c r="K1009">
        <v>10</v>
      </c>
      <c r="L1009" t="s">
        <v>1106</v>
      </c>
      <c r="M1009" s="7">
        <f ca="1">(TODAY()-All_Staffs[[#This Row],[Date Joined]])/365</f>
        <v>1.1835616438356165</v>
      </c>
      <c r="N1009" s="10">
        <f ca="1">IF(All_Staffs[Tenure]&gt;=3, 3%,2%)</f>
        <v>0.02</v>
      </c>
      <c r="O1009" s="5">
        <f ca="1">All_Staffs[[#This Row],[Salary]]*All_Staffs[[#This Row],[Annual Bonus]]</f>
        <v>3454.6800000000003</v>
      </c>
    </row>
    <row r="1010" spans="1:15" x14ac:dyDescent="0.25">
      <c r="A1010" t="s">
        <v>884</v>
      </c>
      <c r="B1010" t="s">
        <v>818</v>
      </c>
      <c r="C1010" t="s">
        <v>56</v>
      </c>
      <c r="D1010">
        <v>27</v>
      </c>
      <c r="E1010" s="6">
        <v>43166</v>
      </c>
      <c r="F1010" s="5">
        <v>472653</v>
      </c>
      <c r="G1010" t="s">
        <v>10</v>
      </c>
      <c r="H1010" t="s">
        <v>981</v>
      </c>
      <c r="I1010" t="s">
        <v>1092</v>
      </c>
      <c r="J1010" t="s">
        <v>1093</v>
      </c>
      <c r="K1010">
        <v>3</v>
      </c>
      <c r="L1010" t="s">
        <v>1096</v>
      </c>
      <c r="M1010" s="7">
        <f ca="1">(TODAY()-All_Staffs[[#This Row],[Date Joined]])/365</f>
        <v>6.8136986301369866</v>
      </c>
      <c r="N1010" s="10">
        <f ca="1">IF(All_Staffs[Tenure]&gt;=3, 3%,2%)</f>
        <v>0.03</v>
      </c>
      <c r="O1010" s="5">
        <f ca="1">All_Staffs[[#This Row],[Salary]]*All_Staffs[[#This Row],[Annual Bonus]]</f>
        <v>14179.59</v>
      </c>
    </row>
    <row r="1011" spans="1:15" x14ac:dyDescent="0.25">
      <c r="A1011" t="s">
        <v>645</v>
      </c>
      <c r="B1011" t="s">
        <v>818</v>
      </c>
      <c r="C1011" t="s">
        <v>9</v>
      </c>
      <c r="D1011">
        <v>37</v>
      </c>
      <c r="E1011" s="6">
        <v>44185</v>
      </c>
      <c r="F1011" s="5">
        <v>204211</v>
      </c>
      <c r="G1011" t="s">
        <v>963</v>
      </c>
      <c r="H1011" t="s">
        <v>981</v>
      </c>
      <c r="I1011" t="s">
        <v>1110</v>
      </c>
      <c r="J1011" t="s">
        <v>1105</v>
      </c>
      <c r="K1011">
        <v>12</v>
      </c>
      <c r="L1011" t="s">
        <v>1108</v>
      </c>
      <c r="M1011" s="7">
        <f ca="1">(TODAY()-All_Staffs[[#This Row],[Date Joined]])/365</f>
        <v>4.021917808219178</v>
      </c>
      <c r="N1011" s="10">
        <f ca="1">IF(All_Staffs[Tenure]&gt;=3, 3%,2%)</f>
        <v>0.03</v>
      </c>
      <c r="O1011" s="5">
        <f ca="1">All_Staffs[[#This Row],[Salary]]*All_Staffs[[#This Row],[Annual Bonus]]</f>
        <v>6126.33</v>
      </c>
    </row>
    <row r="1012" spans="1:15" x14ac:dyDescent="0.25">
      <c r="A1012" t="s">
        <v>882</v>
      </c>
      <c r="B1012" t="s">
        <v>818</v>
      </c>
      <c r="C1012" t="s">
        <v>9</v>
      </c>
      <c r="D1012">
        <v>34</v>
      </c>
      <c r="E1012" s="6">
        <v>44556</v>
      </c>
      <c r="F1012" s="5">
        <v>342378</v>
      </c>
      <c r="G1012" t="s">
        <v>10</v>
      </c>
      <c r="H1012" t="s">
        <v>981</v>
      </c>
      <c r="I1012" t="s">
        <v>1111</v>
      </c>
      <c r="J1012" t="s">
        <v>1105</v>
      </c>
      <c r="K1012">
        <v>12</v>
      </c>
      <c r="L1012" t="s">
        <v>1108</v>
      </c>
      <c r="M1012" s="7">
        <f ca="1">(TODAY()-All_Staffs[[#This Row],[Date Joined]])/365</f>
        <v>3.0054794520547947</v>
      </c>
      <c r="N1012" s="10">
        <f ca="1">IF(All_Staffs[Tenure]&gt;=3, 3%,2%)</f>
        <v>0.03</v>
      </c>
      <c r="O1012" s="5">
        <f ca="1">All_Staffs[[#This Row],[Salary]]*All_Staffs[[#This Row],[Annual Bonus]]</f>
        <v>10271.34</v>
      </c>
    </row>
    <row r="1013" spans="1:15" x14ac:dyDescent="0.25">
      <c r="A1013" t="s">
        <v>887</v>
      </c>
      <c r="B1013" t="s">
        <v>818</v>
      </c>
      <c r="C1013" t="s">
        <v>9</v>
      </c>
      <c r="D1013">
        <v>28</v>
      </c>
      <c r="E1013" s="6">
        <v>44830</v>
      </c>
      <c r="F1013" s="5">
        <v>38969</v>
      </c>
      <c r="G1013" t="s">
        <v>964</v>
      </c>
      <c r="H1013" t="s">
        <v>981</v>
      </c>
      <c r="I1013" t="s">
        <v>1112</v>
      </c>
      <c r="J1013" t="s">
        <v>1101</v>
      </c>
      <c r="K1013">
        <v>9</v>
      </c>
      <c r="L1013" t="s">
        <v>1104</v>
      </c>
      <c r="M1013" s="7">
        <f ca="1">(TODAY()-All_Staffs[[#This Row],[Date Joined]])/365</f>
        <v>2.2547945205479452</v>
      </c>
      <c r="N1013" s="10">
        <f ca="1">IF(All_Staffs[Tenure]&gt;=3, 3%,2%)</f>
        <v>0.02</v>
      </c>
      <c r="O1013" s="5">
        <f ca="1">All_Staffs[[#This Row],[Salary]]*All_Staffs[[#This Row],[Annual Bonus]]</f>
        <v>779.38</v>
      </c>
    </row>
    <row r="1014" spans="1:15" x14ac:dyDescent="0.25">
      <c r="A1014" t="s">
        <v>886</v>
      </c>
      <c r="B1014" t="s">
        <v>818</v>
      </c>
      <c r="C1014" t="s">
        <v>19</v>
      </c>
      <c r="D1014">
        <v>33</v>
      </c>
      <c r="E1014" s="6">
        <v>43229</v>
      </c>
      <c r="F1014" s="5">
        <v>135228</v>
      </c>
      <c r="G1014" t="s">
        <v>963</v>
      </c>
      <c r="H1014" t="s">
        <v>981</v>
      </c>
      <c r="I1014" t="s">
        <v>1092</v>
      </c>
      <c r="J1014" t="s">
        <v>1097</v>
      </c>
      <c r="K1014">
        <v>5</v>
      </c>
      <c r="L1014" t="s">
        <v>1099</v>
      </c>
      <c r="M1014" s="7">
        <f ca="1">(TODAY()-All_Staffs[[#This Row],[Date Joined]])/365</f>
        <v>6.6410958904109592</v>
      </c>
      <c r="N1014" s="10">
        <f ca="1">IF(All_Staffs[Tenure]&gt;=3, 3%,2%)</f>
        <v>0.03</v>
      </c>
      <c r="O1014" s="5">
        <f ca="1">All_Staffs[[#This Row],[Salary]]*All_Staffs[[#This Row],[Annual Bonus]]</f>
        <v>4056.8399999999997</v>
      </c>
    </row>
    <row r="1015" spans="1:15" x14ac:dyDescent="0.25">
      <c r="A1015" t="s">
        <v>891</v>
      </c>
      <c r="B1015" t="s">
        <v>818</v>
      </c>
      <c r="C1015" t="s">
        <v>19</v>
      </c>
      <c r="D1015">
        <v>28</v>
      </c>
      <c r="E1015" s="6">
        <v>43686</v>
      </c>
      <c r="F1015" s="5">
        <v>60025</v>
      </c>
      <c r="G1015" t="s">
        <v>24</v>
      </c>
      <c r="H1015" t="s">
        <v>981</v>
      </c>
      <c r="I1015" t="s">
        <v>1109</v>
      </c>
      <c r="J1015" t="s">
        <v>1101</v>
      </c>
      <c r="K1015">
        <v>8</v>
      </c>
      <c r="L1015" t="s">
        <v>1103</v>
      </c>
      <c r="M1015" s="7">
        <f ca="1">(TODAY()-All_Staffs[[#This Row],[Date Joined]])/365</f>
        <v>5.3890410958904109</v>
      </c>
      <c r="N1015" s="10">
        <f ca="1">IF(All_Staffs[Tenure]&gt;=3, 3%,2%)</f>
        <v>0.03</v>
      </c>
      <c r="O1015" s="5">
        <f ca="1">All_Staffs[[#This Row],[Salary]]*All_Staffs[[#This Row],[Annual Bonus]]</f>
        <v>1800.75</v>
      </c>
    </row>
    <row r="1016" spans="1:15" x14ac:dyDescent="0.25">
      <c r="A1016" t="s">
        <v>881</v>
      </c>
      <c r="B1016" t="s">
        <v>818</v>
      </c>
      <c r="C1016" t="s">
        <v>19</v>
      </c>
      <c r="D1016">
        <v>38</v>
      </c>
      <c r="E1016" s="6">
        <v>45280</v>
      </c>
      <c r="F1016" s="5">
        <v>54113</v>
      </c>
      <c r="G1016" t="s">
        <v>24</v>
      </c>
      <c r="H1016" t="s">
        <v>981</v>
      </c>
      <c r="I1016" t="s">
        <v>1113</v>
      </c>
      <c r="J1016" t="s">
        <v>1105</v>
      </c>
      <c r="K1016">
        <v>12</v>
      </c>
      <c r="L1016" t="s">
        <v>1108</v>
      </c>
      <c r="M1016" s="7">
        <f ca="1">(TODAY()-All_Staffs[[#This Row],[Date Joined]])/365</f>
        <v>1.021917808219178</v>
      </c>
      <c r="N1016" s="10">
        <f ca="1">IF(All_Staffs[Tenure]&gt;=3, 3%,2%)</f>
        <v>0.02</v>
      </c>
      <c r="O1016" s="5">
        <f ca="1">All_Staffs[[#This Row],[Salary]]*All_Staffs[[#This Row],[Annual Bonus]]</f>
        <v>1082.26</v>
      </c>
    </row>
    <row r="1017" spans="1:15" x14ac:dyDescent="0.25">
      <c r="A1017" t="s">
        <v>890</v>
      </c>
      <c r="B1017" t="s">
        <v>818</v>
      </c>
      <c r="C1017" t="s">
        <v>979</v>
      </c>
      <c r="D1017">
        <v>24</v>
      </c>
      <c r="E1017" s="6">
        <v>44571</v>
      </c>
      <c r="F1017" s="5">
        <v>326698</v>
      </c>
      <c r="G1017" t="s">
        <v>10</v>
      </c>
      <c r="H1017" t="s">
        <v>981</v>
      </c>
      <c r="I1017" t="s">
        <v>1112</v>
      </c>
      <c r="J1017" t="s">
        <v>1093</v>
      </c>
      <c r="K1017">
        <v>1</v>
      </c>
      <c r="L1017" t="s">
        <v>1094</v>
      </c>
      <c r="M1017" s="7">
        <f ca="1">(TODAY()-All_Staffs[[#This Row],[Date Joined]])/365</f>
        <v>2.9643835616438357</v>
      </c>
      <c r="N1017" s="10">
        <f ca="1">IF(All_Staffs[Tenure]&gt;=3, 3%,2%)</f>
        <v>0.02</v>
      </c>
      <c r="O1017" s="5">
        <f ca="1">All_Staffs[[#This Row],[Salary]]*All_Staffs[[#This Row],[Annual Bonus]]</f>
        <v>6533.96</v>
      </c>
    </row>
    <row r="1018" spans="1:15" x14ac:dyDescent="0.25">
      <c r="A1018" t="s">
        <v>651</v>
      </c>
      <c r="B1018" t="s">
        <v>818</v>
      </c>
      <c r="C1018" t="s">
        <v>979</v>
      </c>
      <c r="D1018">
        <v>43</v>
      </c>
      <c r="E1018" s="6">
        <v>44713</v>
      </c>
      <c r="F1018" s="5">
        <v>200553</v>
      </c>
      <c r="G1018" t="s">
        <v>963</v>
      </c>
      <c r="H1018" t="s">
        <v>981</v>
      </c>
      <c r="I1018" t="s">
        <v>1112</v>
      </c>
      <c r="J1018" t="s">
        <v>1097</v>
      </c>
      <c r="K1018">
        <v>6</v>
      </c>
      <c r="L1018" t="s">
        <v>1100</v>
      </c>
      <c r="M1018" s="7">
        <f ca="1">(TODAY()-All_Staffs[[#This Row],[Date Joined]])/365</f>
        <v>2.5753424657534247</v>
      </c>
      <c r="N1018" s="10">
        <f ca="1">IF(All_Staffs[Tenure]&gt;=3, 3%,2%)</f>
        <v>0.02</v>
      </c>
      <c r="O1018" s="5">
        <f ca="1">All_Staffs[[#This Row],[Salary]]*All_Staffs[[#This Row],[Annual Bonus]]</f>
        <v>4011.06</v>
      </c>
    </row>
    <row r="1019" spans="1:15" x14ac:dyDescent="0.25">
      <c r="A1019" t="s">
        <v>11</v>
      </c>
      <c r="B1019" t="s">
        <v>818</v>
      </c>
      <c r="C1019" t="s">
        <v>979</v>
      </c>
      <c r="D1019">
        <v>26</v>
      </c>
      <c r="E1019" s="6">
        <v>44271</v>
      </c>
      <c r="F1019" s="5">
        <v>130110</v>
      </c>
      <c r="G1019" t="s">
        <v>963</v>
      </c>
      <c r="H1019" t="s">
        <v>981</v>
      </c>
      <c r="I1019" t="s">
        <v>1111</v>
      </c>
      <c r="J1019" t="s">
        <v>1093</v>
      </c>
      <c r="K1019">
        <v>3</v>
      </c>
      <c r="L1019" t="s">
        <v>1096</v>
      </c>
      <c r="M1019" s="7">
        <f ca="1">(TODAY()-All_Staffs[[#This Row],[Date Joined]])/365</f>
        <v>3.7863013698630139</v>
      </c>
      <c r="N1019" s="10">
        <f ca="1">IF(All_Staffs[Tenure]&gt;=3, 3%,2%)</f>
        <v>0.03</v>
      </c>
      <c r="O1019" s="5">
        <f ca="1">All_Staffs[[#This Row],[Salary]]*All_Staffs[[#This Row],[Annual Bonus]]</f>
        <v>3903.2999999999997</v>
      </c>
    </row>
    <row r="1020" spans="1:15" x14ac:dyDescent="0.25">
      <c r="A1020" t="s">
        <v>646</v>
      </c>
      <c r="B1020" t="s">
        <v>818</v>
      </c>
      <c r="C1020" t="s">
        <v>979</v>
      </c>
      <c r="D1020">
        <v>36</v>
      </c>
      <c r="E1020" s="6">
        <v>44612</v>
      </c>
      <c r="F1020" s="5">
        <v>91676</v>
      </c>
      <c r="G1020" t="s">
        <v>16</v>
      </c>
      <c r="H1020" t="s">
        <v>981</v>
      </c>
      <c r="I1020" t="s">
        <v>1112</v>
      </c>
      <c r="J1020" t="s">
        <v>1093</v>
      </c>
      <c r="K1020">
        <v>2</v>
      </c>
      <c r="L1020" t="s">
        <v>1095</v>
      </c>
      <c r="M1020" s="7">
        <f ca="1">(TODAY()-All_Staffs[[#This Row],[Date Joined]])/365</f>
        <v>2.8520547945205479</v>
      </c>
      <c r="N1020" s="10">
        <f ca="1">IF(All_Staffs[Tenure]&gt;=3, 3%,2%)</f>
        <v>0.02</v>
      </c>
      <c r="O1020" s="5">
        <f ca="1">All_Staffs[[#This Row],[Salary]]*All_Staffs[[#This Row],[Annual Bonus]]</f>
        <v>1833.52</v>
      </c>
    </row>
    <row r="1021" spans="1:15" x14ac:dyDescent="0.25">
      <c r="A1021" t="s">
        <v>52</v>
      </c>
      <c r="B1021" t="s">
        <v>818</v>
      </c>
      <c r="C1021" t="s">
        <v>979</v>
      </c>
      <c r="D1021">
        <v>32</v>
      </c>
      <c r="E1021" s="6">
        <v>44569</v>
      </c>
      <c r="F1021" s="5">
        <v>81766</v>
      </c>
      <c r="G1021" t="s">
        <v>16</v>
      </c>
      <c r="H1021" t="s">
        <v>981</v>
      </c>
      <c r="I1021" t="s">
        <v>1112</v>
      </c>
      <c r="J1021" t="s">
        <v>1093</v>
      </c>
      <c r="K1021">
        <v>1</v>
      </c>
      <c r="L1021" t="s">
        <v>1094</v>
      </c>
      <c r="M1021" s="7">
        <f ca="1">(TODAY()-All_Staffs[[#This Row],[Date Joined]])/365</f>
        <v>2.9698630136986299</v>
      </c>
      <c r="N1021" s="10">
        <f ca="1">IF(All_Staffs[Tenure]&gt;=3, 3%,2%)</f>
        <v>0.02</v>
      </c>
      <c r="O1021" s="5">
        <f ca="1">All_Staffs[[#This Row],[Salary]]*All_Staffs[[#This Row],[Annual Bonus]]</f>
        <v>1635.32</v>
      </c>
    </row>
    <row r="1022" spans="1:15" x14ac:dyDescent="0.25">
      <c r="A1022" t="s">
        <v>648</v>
      </c>
      <c r="B1022" t="s">
        <v>818</v>
      </c>
      <c r="C1022" t="s">
        <v>979</v>
      </c>
      <c r="D1022">
        <v>32</v>
      </c>
      <c r="E1022" s="6">
        <v>44762</v>
      </c>
      <c r="F1022" s="5">
        <v>128059</v>
      </c>
      <c r="G1022" t="s">
        <v>963</v>
      </c>
      <c r="H1022" t="s">
        <v>981</v>
      </c>
      <c r="I1022" t="s">
        <v>1112</v>
      </c>
      <c r="J1022" t="s">
        <v>1101</v>
      </c>
      <c r="K1022">
        <v>7</v>
      </c>
      <c r="L1022" t="s">
        <v>1102</v>
      </c>
      <c r="M1022" s="7">
        <f ca="1">(TODAY()-All_Staffs[[#This Row],[Date Joined]])/365</f>
        <v>2.441095890410959</v>
      </c>
      <c r="N1022" s="10">
        <f ca="1">IF(All_Staffs[Tenure]&gt;=3, 3%,2%)</f>
        <v>0.02</v>
      </c>
      <c r="O1022" s="5">
        <f ca="1">All_Staffs[[#This Row],[Salary]]*All_Staffs[[#This Row],[Annual Bonus]]</f>
        <v>2561.1799999999998</v>
      </c>
    </row>
    <row r="1023" spans="1:15" x14ac:dyDescent="0.25">
      <c r="A1023" t="s">
        <v>885</v>
      </c>
      <c r="B1023" t="s">
        <v>818</v>
      </c>
      <c r="C1023" t="s">
        <v>979</v>
      </c>
      <c r="D1023">
        <v>29</v>
      </c>
      <c r="E1023" s="6">
        <v>43485</v>
      </c>
      <c r="F1023" s="5">
        <v>104466</v>
      </c>
      <c r="G1023" t="s">
        <v>16</v>
      </c>
      <c r="H1023" t="s">
        <v>981</v>
      </c>
      <c r="I1023" t="s">
        <v>1109</v>
      </c>
      <c r="J1023" t="s">
        <v>1093</v>
      </c>
      <c r="K1023">
        <v>1</v>
      </c>
      <c r="L1023" t="s">
        <v>1094</v>
      </c>
      <c r="M1023" s="7">
        <f ca="1">(TODAY()-All_Staffs[[#This Row],[Date Joined]])/365</f>
        <v>5.9397260273972599</v>
      </c>
      <c r="N1023" s="10">
        <f ca="1">IF(All_Staffs[Tenure]&gt;=3, 3%,2%)</f>
        <v>0.03</v>
      </c>
      <c r="O1023" s="5">
        <f ca="1">All_Staffs[[#This Row],[Salary]]*All_Staffs[[#This Row],[Annual Bonus]]</f>
        <v>3133.98</v>
      </c>
    </row>
    <row r="1024" spans="1:15" x14ac:dyDescent="0.25">
      <c r="A1024" t="s">
        <v>914</v>
      </c>
      <c r="B1024" t="s">
        <v>818</v>
      </c>
      <c r="C1024" t="s">
        <v>21</v>
      </c>
      <c r="D1024">
        <v>32</v>
      </c>
      <c r="E1024" s="6">
        <v>44231</v>
      </c>
      <c r="F1024" s="5">
        <v>67967</v>
      </c>
      <c r="G1024" t="s">
        <v>24</v>
      </c>
      <c r="H1024" t="s">
        <v>995</v>
      </c>
      <c r="I1024" t="s">
        <v>1111</v>
      </c>
      <c r="J1024" t="s">
        <v>1093</v>
      </c>
      <c r="K1024">
        <v>2</v>
      </c>
      <c r="L1024" t="s">
        <v>1095</v>
      </c>
      <c r="M1024" s="7">
        <f ca="1">(TODAY()-All_Staffs[[#This Row],[Date Joined]])/365</f>
        <v>3.8958904109589043</v>
      </c>
      <c r="N1024" s="10">
        <f ca="1">IF(All_Staffs[Tenure]&gt;=3, 3%,2%)</f>
        <v>0.03</v>
      </c>
      <c r="O1024" s="5">
        <f ca="1">All_Staffs[[#This Row],[Salary]]*All_Staffs[[#This Row],[Annual Bonus]]</f>
        <v>2039.01</v>
      </c>
    </row>
    <row r="1025" spans="1:15" x14ac:dyDescent="0.25">
      <c r="A1025" t="s">
        <v>874</v>
      </c>
      <c r="B1025" t="s">
        <v>818</v>
      </c>
      <c r="C1025" t="s">
        <v>21</v>
      </c>
      <c r="D1025">
        <v>26</v>
      </c>
      <c r="E1025" s="6">
        <v>44268</v>
      </c>
      <c r="F1025" s="5">
        <v>107297</v>
      </c>
      <c r="G1025" t="s">
        <v>16</v>
      </c>
      <c r="H1025" t="s">
        <v>995</v>
      </c>
      <c r="I1025" t="s">
        <v>1111</v>
      </c>
      <c r="J1025" t="s">
        <v>1093</v>
      </c>
      <c r="K1025">
        <v>3</v>
      </c>
      <c r="L1025" t="s">
        <v>1096</v>
      </c>
      <c r="M1025" s="7">
        <f ca="1">(TODAY()-All_Staffs[[#This Row],[Date Joined]])/365</f>
        <v>3.7945205479452055</v>
      </c>
      <c r="N1025" s="10">
        <f ca="1">IF(All_Staffs[Tenure]&gt;=3, 3%,2%)</f>
        <v>0.03</v>
      </c>
      <c r="O1025" s="5">
        <f ca="1">All_Staffs[[#This Row],[Salary]]*All_Staffs[[#This Row],[Annual Bonus]]</f>
        <v>3218.91</v>
      </c>
    </row>
    <row r="1026" spans="1:15" x14ac:dyDescent="0.25">
      <c r="A1026" t="s">
        <v>913</v>
      </c>
      <c r="B1026" t="s">
        <v>818</v>
      </c>
      <c r="C1026" t="s">
        <v>21</v>
      </c>
      <c r="D1026">
        <v>40</v>
      </c>
      <c r="E1026" s="6">
        <v>43721</v>
      </c>
      <c r="F1026" s="5">
        <v>55575</v>
      </c>
      <c r="G1026" t="s">
        <v>24</v>
      </c>
      <c r="H1026" t="s">
        <v>995</v>
      </c>
      <c r="I1026" t="s">
        <v>1109</v>
      </c>
      <c r="J1026" t="s">
        <v>1101</v>
      </c>
      <c r="K1026">
        <v>9</v>
      </c>
      <c r="L1026" t="s">
        <v>1104</v>
      </c>
      <c r="M1026" s="7">
        <f ca="1">(TODAY()-All_Staffs[[#This Row],[Date Joined]])/365</f>
        <v>5.2931506849315069</v>
      </c>
      <c r="N1026" s="10">
        <f ca="1">IF(All_Staffs[Tenure]&gt;=3, 3%,2%)</f>
        <v>0.03</v>
      </c>
      <c r="O1026" s="5">
        <f ca="1">All_Staffs[[#This Row],[Salary]]*All_Staffs[[#This Row],[Annual Bonus]]</f>
        <v>1667.25</v>
      </c>
    </row>
    <row r="1027" spans="1:15" x14ac:dyDescent="0.25">
      <c r="A1027" t="s">
        <v>141</v>
      </c>
      <c r="B1027" t="s">
        <v>818</v>
      </c>
      <c r="C1027" t="s">
        <v>21</v>
      </c>
      <c r="D1027">
        <v>37</v>
      </c>
      <c r="E1027" s="6">
        <v>44085</v>
      </c>
      <c r="F1027" s="5">
        <v>60480</v>
      </c>
      <c r="G1027" t="s">
        <v>24</v>
      </c>
      <c r="H1027" t="s">
        <v>995</v>
      </c>
      <c r="I1027" t="s">
        <v>1110</v>
      </c>
      <c r="J1027" t="s">
        <v>1101</v>
      </c>
      <c r="K1027">
        <v>9</v>
      </c>
      <c r="L1027" t="s">
        <v>1104</v>
      </c>
      <c r="M1027" s="7">
        <f ca="1">(TODAY()-All_Staffs[[#This Row],[Date Joined]])/365</f>
        <v>4.2958904109589042</v>
      </c>
      <c r="N1027" s="10">
        <f ca="1">IF(All_Staffs[Tenure]&gt;=3, 3%,2%)</f>
        <v>0.03</v>
      </c>
      <c r="O1027" s="5">
        <f ca="1">All_Staffs[[#This Row],[Salary]]*All_Staffs[[#This Row],[Annual Bonus]]</f>
        <v>1814.3999999999999</v>
      </c>
    </row>
    <row r="1028" spans="1:15" x14ac:dyDescent="0.25">
      <c r="A1028" t="s">
        <v>141</v>
      </c>
      <c r="B1028" t="s">
        <v>818</v>
      </c>
      <c r="C1028" t="s">
        <v>21</v>
      </c>
      <c r="D1028">
        <v>38</v>
      </c>
      <c r="E1028" s="6">
        <v>44086</v>
      </c>
      <c r="F1028" s="5">
        <v>60481</v>
      </c>
      <c r="G1028" t="s">
        <v>24</v>
      </c>
      <c r="H1028" t="s">
        <v>995</v>
      </c>
      <c r="I1028" t="s">
        <v>1110</v>
      </c>
      <c r="J1028" t="s">
        <v>1101</v>
      </c>
      <c r="K1028">
        <v>9</v>
      </c>
      <c r="L1028" t="s">
        <v>1104</v>
      </c>
      <c r="M1028" s="7">
        <f ca="1">(TODAY()-All_Staffs[[#This Row],[Date Joined]])/365</f>
        <v>4.2931506849315069</v>
      </c>
      <c r="N1028" s="10">
        <f ca="1">IF(All_Staffs[Tenure]&gt;=3, 3%,2%)</f>
        <v>0.03</v>
      </c>
      <c r="O1028" s="5">
        <f ca="1">All_Staffs[[#This Row],[Salary]]*All_Staffs[[#This Row],[Annual Bonus]]</f>
        <v>1814.4299999999998</v>
      </c>
    </row>
    <row r="1029" spans="1:15" x14ac:dyDescent="0.25">
      <c r="A1029" t="s">
        <v>115</v>
      </c>
      <c r="B1029" t="s">
        <v>818</v>
      </c>
      <c r="C1029" t="s">
        <v>21</v>
      </c>
      <c r="D1029">
        <v>30</v>
      </c>
      <c r="E1029" s="6">
        <v>44535</v>
      </c>
      <c r="F1029" s="5">
        <v>97721</v>
      </c>
      <c r="G1029" t="s">
        <v>16</v>
      </c>
      <c r="H1029" t="s">
        <v>995</v>
      </c>
      <c r="I1029" t="s">
        <v>1111</v>
      </c>
      <c r="J1029" t="s">
        <v>1105</v>
      </c>
      <c r="K1029">
        <v>12</v>
      </c>
      <c r="L1029" t="s">
        <v>1108</v>
      </c>
      <c r="M1029" s="7">
        <f ca="1">(TODAY()-All_Staffs[[#This Row],[Date Joined]])/365</f>
        <v>3.0630136986301371</v>
      </c>
      <c r="N1029" s="10">
        <f ca="1">IF(All_Staffs[Tenure]&gt;=3, 3%,2%)</f>
        <v>0.03</v>
      </c>
      <c r="O1029" s="5">
        <f ca="1">All_Staffs[[#This Row],[Salary]]*All_Staffs[[#This Row],[Annual Bonus]]</f>
        <v>2931.63</v>
      </c>
    </row>
    <row r="1030" spans="1:15" x14ac:dyDescent="0.25">
      <c r="A1030" t="s">
        <v>872</v>
      </c>
      <c r="B1030" t="s">
        <v>818</v>
      </c>
      <c r="C1030" t="s">
        <v>56</v>
      </c>
      <c r="D1030">
        <v>45</v>
      </c>
      <c r="E1030" s="6">
        <v>44251</v>
      </c>
      <c r="F1030" s="5">
        <v>33425</v>
      </c>
      <c r="G1030" t="s">
        <v>964</v>
      </c>
      <c r="H1030" t="s">
        <v>995</v>
      </c>
      <c r="I1030" t="s">
        <v>1111</v>
      </c>
      <c r="J1030" t="s">
        <v>1093</v>
      </c>
      <c r="K1030">
        <v>2</v>
      </c>
      <c r="L1030" t="s">
        <v>1095</v>
      </c>
      <c r="M1030" s="7">
        <f ca="1">(TODAY()-All_Staffs[[#This Row],[Date Joined]])/365</f>
        <v>3.8410958904109589</v>
      </c>
      <c r="N1030" s="10">
        <f ca="1">IF(All_Staffs[Tenure]&gt;=3, 3%,2%)</f>
        <v>0.03</v>
      </c>
      <c r="O1030" s="5">
        <f ca="1">All_Staffs[[#This Row],[Salary]]*All_Staffs[[#This Row],[Annual Bonus]]</f>
        <v>1002.75</v>
      </c>
    </row>
    <row r="1031" spans="1:15" x14ac:dyDescent="0.25">
      <c r="A1031" t="s">
        <v>915</v>
      </c>
      <c r="B1031" t="s">
        <v>818</v>
      </c>
      <c r="C1031" t="s">
        <v>56</v>
      </c>
      <c r="D1031">
        <v>40</v>
      </c>
      <c r="E1031" s="6">
        <v>43592</v>
      </c>
      <c r="F1031" s="5">
        <v>78585</v>
      </c>
      <c r="G1031" t="s">
        <v>16</v>
      </c>
      <c r="H1031" t="s">
        <v>995</v>
      </c>
      <c r="I1031" t="s">
        <v>1109</v>
      </c>
      <c r="J1031" t="s">
        <v>1097</v>
      </c>
      <c r="K1031">
        <v>5</v>
      </c>
      <c r="L1031" t="s">
        <v>1099</v>
      </c>
      <c r="M1031" s="7">
        <f ca="1">(TODAY()-All_Staffs[[#This Row],[Date Joined]])/365</f>
        <v>5.646575342465753</v>
      </c>
      <c r="N1031" s="10">
        <f ca="1">IF(All_Staffs[Tenure]&gt;=3, 3%,2%)</f>
        <v>0.03</v>
      </c>
      <c r="O1031" s="5">
        <f ca="1">All_Staffs[[#This Row],[Salary]]*All_Staffs[[#This Row],[Annual Bonus]]</f>
        <v>2357.5499999999997</v>
      </c>
    </row>
    <row r="1032" spans="1:15" x14ac:dyDescent="0.25">
      <c r="A1032" t="s">
        <v>917</v>
      </c>
      <c r="B1032" t="s">
        <v>818</v>
      </c>
      <c r="C1032" t="s">
        <v>19</v>
      </c>
      <c r="D1032">
        <v>25</v>
      </c>
      <c r="E1032" s="6">
        <v>43662</v>
      </c>
      <c r="F1032" s="5">
        <v>108918</v>
      </c>
      <c r="G1032" t="s">
        <v>16</v>
      </c>
      <c r="H1032" t="s">
        <v>995</v>
      </c>
      <c r="I1032" t="s">
        <v>1109</v>
      </c>
      <c r="J1032" t="s">
        <v>1101</v>
      </c>
      <c r="K1032">
        <v>7</v>
      </c>
      <c r="L1032" t="s">
        <v>1102</v>
      </c>
      <c r="M1032" s="7">
        <f ca="1">(TODAY()-All_Staffs[[#This Row],[Date Joined]])/365</f>
        <v>5.4547945205479449</v>
      </c>
      <c r="N1032" s="10">
        <f ca="1">IF(All_Staffs[Tenure]&gt;=3, 3%,2%)</f>
        <v>0.03</v>
      </c>
      <c r="O1032" s="5">
        <f ca="1">All_Staffs[[#This Row],[Salary]]*All_Staffs[[#This Row],[Annual Bonus]]</f>
        <v>3267.54</v>
      </c>
    </row>
    <row r="1033" spans="1:15" x14ac:dyDescent="0.25">
      <c r="A1033" t="s">
        <v>916</v>
      </c>
      <c r="B1033" t="s">
        <v>818</v>
      </c>
      <c r="C1033" t="s">
        <v>19</v>
      </c>
      <c r="D1033">
        <v>41</v>
      </c>
      <c r="E1033" s="6">
        <v>43296</v>
      </c>
      <c r="F1033" s="5">
        <v>61236</v>
      </c>
      <c r="G1033" t="s">
        <v>24</v>
      </c>
      <c r="H1033" t="s">
        <v>995</v>
      </c>
      <c r="I1033" t="s">
        <v>1092</v>
      </c>
      <c r="J1033" t="s">
        <v>1101</v>
      </c>
      <c r="K1033">
        <v>7</v>
      </c>
      <c r="L1033" t="s">
        <v>1102</v>
      </c>
      <c r="M1033" s="7">
        <f ca="1">(TODAY()-All_Staffs[[#This Row],[Date Joined]])/365</f>
        <v>6.4575342465753423</v>
      </c>
      <c r="N1033" s="10">
        <f ca="1">IF(All_Staffs[Tenure]&gt;=3, 3%,2%)</f>
        <v>0.03</v>
      </c>
      <c r="O1033" s="5">
        <f ca="1">All_Staffs[[#This Row],[Salary]]*All_Staffs[[#This Row],[Annual Bonus]]</f>
        <v>1837.08</v>
      </c>
    </row>
    <row r="1034" spans="1:15" x14ac:dyDescent="0.25">
      <c r="A1034" t="s">
        <v>111</v>
      </c>
      <c r="B1034" t="s">
        <v>818</v>
      </c>
      <c r="C1034" t="s">
        <v>979</v>
      </c>
      <c r="D1034">
        <v>27</v>
      </c>
      <c r="E1034" s="6">
        <v>44212</v>
      </c>
      <c r="F1034" s="5">
        <v>125357</v>
      </c>
      <c r="G1034" t="s">
        <v>963</v>
      </c>
      <c r="H1034" t="s">
        <v>995</v>
      </c>
      <c r="I1034" t="s">
        <v>1111</v>
      </c>
      <c r="J1034" t="s">
        <v>1093</v>
      </c>
      <c r="K1034">
        <v>1</v>
      </c>
      <c r="L1034" t="s">
        <v>1094</v>
      </c>
      <c r="M1034" s="7">
        <f ca="1">(TODAY()-All_Staffs[[#This Row],[Date Joined]])/365</f>
        <v>3.9479452054794519</v>
      </c>
      <c r="N1034" s="10">
        <f ca="1">IF(All_Staffs[Tenure]&gt;=3, 3%,2%)</f>
        <v>0.03</v>
      </c>
      <c r="O1034" s="5">
        <f ca="1">All_Staffs[[#This Row],[Salary]]*All_Staffs[[#This Row],[Annual Bonus]]</f>
        <v>3760.71</v>
      </c>
    </row>
    <row r="1035" spans="1:15" x14ac:dyDescent="0.25">
      <c r="A1035" t="s">
        <v>873</v>
      </c>
      <c r="B1035" t="s">
        <v>818</v>
      </c>
      <c r="C1035" t="s">
        <v>979</v>
      </c>
      <c r="D1035">
        <v>34</v>
      </c>
      <c r="E1035" s="6">
        <v>44315</v>
      </c>
      <c r="F1035" s="5">
        <v>90051</v>
      </c>
      <c r="G1035" t="s">
        <v>16</v>
      </c>
      <c r="H1035" t="s">
        <v>995</v>
      </c>
      <c r="I1035" t="s">
        <v>1111</v>
      </c>
      <c r="J1035" t="s">
        <v>1097</v>
      </c>
      <c r="K1035">
        <v>4</v>
      </c>
      <c r="L1035" t="s">
        <v>1098</v>
      </c>
      <c r="M1035" s="7">
        <f ca="1">(TODAY()-All_Staffs[[#This Row],[Date Joined]])/365</f>
        <v>3.6657534246575341</v>
      </c>
      <c r="N1035" s="10">
        <f ca="1">IF(All_Staffs[Tenure]&gt;=3, 3%,2%)</f>
        <v>0.03</v>
      </c>
      <c r="O1035" s="5">
        <f ca="1">All_Staffs[[#This Row],[Salary]]*All_Staffs[[#This Row],[Annual Bonus]]</f>
        <v>2701.5299999999997</v>
      </c>
    </row>
    <row r="1036" spans="1:15" x14ac:dyDescent="0.25">
      <c r="A1036" t="s">
        <v>875</v>
      </c>
      <c r="B1036" t="s">
        <v>818</v>
      </c>
      <c r="C1036" t="s">
        <v>979</v>
      </c>
      <c r="D1036">
        <v>27</v>
      </c>
      <c r="E1036" s="6">
        <v>45017</v>
      </c>
      <c r="F1036" s="5">
        <v>243511</v>
      </c>
      <c r="G1036" t="s">
        <v>963</v>
      </c>
      <c r="H1036" t="s">
        <v>995</v>
      </c>
      <c r="I1036" t="s">
        <v>1113</v>
      </c>
      <c r="J1036" t="s">
        <v>1097</v>
      </c>
      <c r="K1036">
        <v>4</v>
      </c>
      <c r="L1036" t="s">
        <v>1098</v>
      </c>
      <c r="M1036" s="7">
        <f ca="1">(TODAY()-All_Staffs[[#This Row],[Date Joined]])/365</f>
        <v>1.7424657534246575</v>
      </c>
      <c r="N1036" s="10">
        <f ca="1">IF(All_Staffs[Tenure]&gt;=3, 3%,2%)</f>
        <v>0.02</v>
      </c>
      <c r="O1036" s="5">
        <f ca="1">All_Staffs[[#This Row],[Salary]]*All_Staffs[[#This Row],[Annual Bonus]]</f>
        <v>4870.22</v>
      </c>
    </row>
    <row r="1037" spans="1:15" x14ac:dyDescent="0.25">
      <c r="A1037" t="s">
        <v>918</v>
      </c>
      <c r="B1037" t="s">
        <v>818</v>
      </c>
      <c r="C1037" t="s">
        <v>979</v>
      </c>
      <c r="D1037">
        <v>35</v>
      </c>
      <c r="E1037" s="6">
        <v>44180</v>
      </c>
      <c r="F1037" s="5">
        <v>180466</v>
      </c>
      <c r="G1037" t="s">
        <v>963</v>
      </c>
      <c r="H1037" t="s">
        <v>995</v>
      </c>
      <c r="I1037" t="s">
        <v>1110</v>
      </c>
      <c r="J1037" t="s">
        <v>1105</v>
      </c>
      <c r="K1037">
        <v>12</v>
      </c>
      <c r="L1037" t="s">
        <v>1108</v>
      </c>
      <c r="M1037" s="7">
        <f ca="1">(TODAY()-All_Staffs[[#This Row],[Date Joined]])/365</f>
        <v>4.0356164383561648</v>
      </c>
      <c r="N1037" s="10">
        <f ca="1">IF(All_Staffs[Tenure]&gt;=3, 3%,2%)</f>
        <v>0.03</v>
      </c>
      <c r="O1037" s="5">
        <f ca="1">All_Staffs[[#This Row],[Salary]]*All_Staffs[[#This Row],[Annual Bonus]]</f>
        <v>5413.98</v>
      </c>
    </row>
    <row r="1038" spans="1:15" x14ac:dyDescent="0.25">
      <c r="A1038" t="s">
        <v>144</v>
      </c>
      <c r="B1038" t="s">
        <v>818</v>
      </c>
      <c r="C1038" t="s">
        <v>979</v>
      </c>
      <c r="D1038">
        <v>32</v>
      </c>
      <c r="E1038" s="6">
        <v>44713</v>
      </c>
      <c r="F1038" s="5">
        <v>94697</v>
      </c>
      <c r="G1038" t="s">
        <v>16</v>
      </c>
      <c r="H1038" t="s">
        <v>995</v>
      </c>
      <c r="I1038" t="s">
        <v>1112</v>
      </c>
      <c r="J1038" t="s">
        <v>1097</v>
      </c>
      <c r="K1038">
        <v>6</v>
      </c>
      <c r="L1038" t="s">
        <v>1100</v>
      </c>
      <c r="M1038" s="7">
        <f ca="1">(TODAY()-All_Staffs[[#This Row],[Date Joined]])/365</f>
        <v>2.5753424657534247</v>
      </c>
      <c r="N1038" s="10">
        <f ca="1">IF(All_Staffs[Tenure]&gt;=3, 3%,2%)</f>
        <v>0.02</v>
      </c>
      <c r="O1038" s="5">
        <f ca="1">All_Staffs[[#This Row],[Salary]]*All_Staffs[[#This Row],[Annual Bonus]]</f>
        <v>1893.94</v>
      </c>
    </row>
    <row r="1039" spans="1:15" x14ac:dyDescent="0.25">
      <c r="A1039" t="s">
        <v>144</v>
      </c>
      <c r="B1039" t="s">
        <v>818</v>
      </c>
      <c r="C1039" t="s">
        <v>979</v>
      </c>
      <c r="D1039">
        <v>33</v>
      </c>
      <c r="E1039" s="6">
        <v>44714</v>
      </c>
      <c r="F1039" s="5">
        <v>94698</v>
      </c>
      <c r="G1039" t="s">
        <v>16</v>
      </c>
      <c r="H1039" t="s">
        <v>995</v>
      </c>
      <c r="I1039" t="s">
        <v>1112</v>
      </c>
      <c r="J1039" t="s">
        <v>1097</v>
      </c>
      <c r="K1039">
        <v>6</v>
      </c>
      <c r="L1039" t="s">
        <v>1100</v>
      </c>
      <c r="M1039" s="7">
        <f ca="1">(TODAY()-All_Staffs[[#This Row],[Date Joined]])/365</f>
        <v>2.5726027397260274</v>
      </c>
      <c r="N1039" s="10">
        <f ca="1">IF(All_Staffs[Tenure]&gt;=3, 3%,2%)</f>
        <v>0.02</v>
      </c>
      <c r="O1039" s="5">
        <f ca="1">All_Staffs[[#This Row],[Salary]]*All_Staffs[[#This Row],[Annual Bonus]]</f>
        <v>1893.96</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R465"/>
  <sheetViews>
    <sheetView zoomScale="90" zoomScaleNormal="90" workbookViewId="0"/>
  </sheetViews>
  <sheetFormatPr defaultRowHeight="15" x14ac:dyDescent="0.25"/>
  <cols>
    <col min="1" max="1" width="25.28515625" customWidth="1"/>
    <col min="2" max="2" width="11.28515625" customWidth="1"/>
    <col min="3" max="3" width="15.7109375" customWidth="1"/>
    <col min="4" max="4" width="10.85546875" customWidth="1"/>
    <col min="5" max="5" width="16.7109375" customWidth="1"/>
    <col min="6" max="6" width="15" style="5" customWidth="1"/>
    <col min="7" max="7" width="22.28515625" customWidth="1"/>
    <col min="8" max="8" width="11.85546875" customWidth="1"/>
    <col min="9" max="9" width="24.7109375" bestFit="1" customWidth="1"/>
    <col min="10" max="10" width="25.140625" bestFit="1" customWidth="1"/>
    <col min="11" max="11" width="12.5703125" bestFit="1" customWidth="1"/>
    <col min="12" max="12" width="12.42578125" bestFit="1" customWidth="1"/>
    <col min="13" max="13" width="21.85546875" bestFit="1" customWidth="1"/>
    <col min="14" max="14" width="20.5703125" bestFit="1" customWidth="1"/>
    <col min="15" max="15" width="14.5703125" bestFit="1" customWidth="1"/>
  </cols>
  <sheetData>
    <row r="1" spans="1:9" x14ac:dyDescent="0.25">
      <c r="A1" t="s">
        <v>0</v>
      </c>
      <c r="B1" t="s">
        <v>1</v>
      </c>
      <c r="C1" t="s">
        <v>2</v>
      </c>
      <c r="D1" t="s">
        <v>3</v>
      </c>
      <c r="E1" t="s">
        <v>4</v>
      </c>
      <c r="F1" s="5" t="s">
        <v>5</v>
      </c>
      <c r="G1" t="s">
        <v>6</v>
      </c>
      <c r="H1" s="1"/>
      <c r="I1" s="1"/>
    </row>
    <row r="2" spans="1:9" x14ac:dyDescent="0.25">
      <c r="A2" t="s">
        <v>424</v>
      </c>
      <c r="B2" t="s">
        <v>8</v>
      </c>
      <c r="C2" t="s">
        <v>21</v>
      </c>
      <c r="D2">
        <v>29</v>
      </c>
      <c r="E2" s="6">
        <v>43154</v>
      </c>
      <c r="F2" s="5">
        <v>44135</v>
      </c>
      <c r="G2" t="s">
        <v>964</v>
      </c>
    </row>
    <row r="3" spans="1:9" x14ac:dyDescent="0.25">
      <c r="A3" t="s">
        <v>216</v>
      </c>
      <c r="B3" t="s">
        <v>8</v>
      </c>
      <c r="C3" t="s">
        <v>21</v>
      </c>
      <c r="D3">
        <v>35</v>
      </c>
      <c r="E3" s="6">
        <v>44606</v>
      </c>
      <c r="F3" s="5">
        <v>324687</v>
      </c>
      <c r="G3" t="s">
        <v>10</v>
      </c>
    </row>
    <row r="4" spans="1:9" x14ac:dyDescent="0.25">
      <c r="A4" t="s">
        <v>878</v>
      </c>
      <c r="B4" t="s">
        <v>8</v>
      </c>
      <c r="C4" t="s">
        <v>21</v>
      </c>
      <c r="D4">
        <v>39</v>
      </c>
      <c r="E4" s="6">
        <v>44045</v>
      </c>
      <c r="F4" s="5">
        <v>341122</v>
      </c>
      <c r="G4" t="s">
        <v>10</v>
      </c>
    </row>
    <row r="5" spans="1:9" x14ac:dyDescent="0.25">
      <c r="A5" t="s">
        <v>214</v>
      </c>
      <c r="B5" t="s">
        <v>8</v>
      </c>
      <c r="C5" t="s">
        <v>21</v>
      </c>
      <c r="D5">
        <v>29</v>
      </c>
      <c r="E5" s="6">
        <v>44273</v>
      </c>
      <c r="F5" s="5">
        <v>481362</v>
      </c>
      <c r="G5" t="s">
        <v>10</v>
      </c>
    </row>
    <row r="6" spans="1:9" x14ac:dyDescent="0.25">
      <c r="A6" t="s">
        <v>630</v>
      </c>
      <c r="B6" t="s">
        <v>8</v>
      </c>
      <c r="C6" t="s">
        <v>21</v>
      </c>
      <c r="D6">
        <v>34</v>
      </c>
      <c r="E6" s="6">
        <v>45008</v>
      </c>
      <c r="F6" s="5">
        <v>366726</v>
      </c>
      <c r="G6" t="s">
        <v>10</v>
      </c>
    </row>
    <row r="7" spans="1:9" x14ac:dyDescent="0.25">
      <c r="A7" t="s">
        <v>94</v>
      </c>
      <c r="B7" t="s">
        <v>15</v>
      </c>
      <c r="C7" t="s">
        <v>21</v>
      </c>
      <c r="D7">
        <v>36</v>
      </c>
      <c r="E7" s="6">
        <v>44333</v>
      </c>
      <c r="F7" s="5">
        <v>102510</v>
      </c>
      <c r="G7" t="s">
        <v>16</v>
      </c>
    </row>
    <row r="8" spans="1:9" x14ac:dyDescent="0.25">
      <c r="A8" t="s">
        <v>49</v>
      </c>
      <c r="B8" t="s">
        <v>818</v>
      </c>
      <c r="C8" t="s">
        <v>21</v>
      </c>
      <c r="D8">
        <v>37</v>
      </c>
      <c r="E8" s="6">
        <v>44146</v>
      </c>
      <c r="F8" s="5">
        <v>61623</v>
      </c>
      <c r="G8" t="s">
        <v>24</v>
      </c>
    </row>
    <row r="9" spans="1:9" x14ac:dyDescent="0.25">
      <c r="A9" t="s">
        <v>49</v>
      </c>
      <c r="B9" t="s">
        <v>818</v>
      </c>
      <c r="C9" t="s">
        <v>21</v>
      </c>
      <c r="D9">
        <v>37</v>
      </c>
      <c r="E9" s="6">
        <v>44146</v>
      </c>
      <c r="F9" s="5">
        <v>61623</v>
      </c>
      <c r="G9" t="s">
        <v>24</v>
      </c>
    </row>
    <row r="10" spans="1:9" x14ac:dyDescent="0.25">
      <c r="A10" t="s">
        <v>35</v>
      </c>
      <c r="B10" t="s">
        <v>8</v>
      </c>
      <c r="C10" t="s">
        <v>21</v>
      </c>
      <c r="D10">
        <v>28</v>
      </c>
      <c r="E10" s="6">
        <v>44185</v>
      </c>
      <c r="F10" s="5">
        <v>93599</v>
      </c>
      <c r="G10" t="s">
        <v>16</v>
      </c>
    </row>
    <row r="11" spans="1:9" x14ac:dyDescent="0.25">
      <c r="A11" t="s">
        <v>290</v>
      </c>
      <c r="B11" t="s">
        <v>15</v>
      </c>
      <c r="C11" t="s">
        <v>21</v>
      </c>
      <c r="D11">
        <v>38</v>
      </c>
      <c r="E11" s="6">
        <v>44597</v>
      </c>
      <c r="F11" s="5">
        <v>44028</v>
      </c>
      <c r="G11" t="s">
        <v>964</v>
      </c>
    </row>
    <row r="12" spans="1:9" x14ac:dyDescent="0.25">
      <c r="A12" t="s">
        <v>961</v>
      </c>
      <c r="B12" t="s">
        <v>15</v>
      </c>
      <c r="C12" t="s">
        <v>21</v>
      </c>
      <c r="D12">
        <v>29</v>
      </c>
      <c r="E12" s="6">
        <v>43207</v>
      </c>
      <c r="F12" s="5">
        <v>329920</v>
      </c>
      <c r="G12" t="s">
        <v>10</v>
      </c>
    </row>
    <row r="13" spans="1:9" x14ac:dyDescent="0.25">
      <c r="A13" t="s">
        <v>839</v>
      </c>
      <c r="B13" t="s">
        <v>8</v>
      </c>
      <c r="C13" t="s">
        <v>21</v>
      </c>
      <c r="D13">
        <v>38</v>
      </c>
      <c r="E13" s="6">
        <v>44357</v>
      </c>
      <c r="F13" s="5">
        <v>362394</v>
      </c>
      <c r="G13" t="s">
        <v>10</v>
      </c>
    </row>
    <row r="14" spans="1:9" x14ac:dyDescent="0.25">
      <c r="A14" t="s">
        <v>643</v>
      </c>
      <c r="B14" t="s">
        <v>8</v>
      </c>
      <c r="C14" t="s">
        <v>21</v>
      </c>
      <c r="D14">
        <v>35</v>
      </c>
      <c r="E14" s="6">
        <v>44034</v>
      </c>
      <c r="F14" s="5">
        <v>95887</v>
      </c>
      <c r="G14" t="s">
        <v>16</v>
      </c>
    </row>
    <row r="15" spans="1:9" x14ac:dyDescent="0.25">
      <c r="A15" t="s">
        <v>513</v>
      </c>
      <c r="B15" t="s">
        <v>8</v>
      </c>
      <c r="C15" t="s">
        <v>21</v>
      </c>
      <c r="D15">
        <v>24</v>
      </c>
      <c r="E15" s="6">
        <v>44817</v>
      </c>
      <c r="F15" s="5">
        <v>186363</v>
      </c>
      <c r="G15" t="s">
        <v>963</v>
      </c>
    </row>
    <row r="16" spans="1:9" x14ac:dyDescent="0.25">
      <c r="A16" t="s">
        <v>789</v>
      </c>
      <c r="B16" t="s">
        <v>15</v>
      </c>
      <c r="C16" t="s">
        <v>21</v>
      </c>
      <c r="D16">
        <v>31</v>
      </c>
      <c r="E16" s="6">
        <v>45013</v>
      </c>
      <c r="F16" s="5">
        <v>200025</v>
      </c>
      <c r="G16" t="s">
        <v>963</v>
      </c>
    </row>
    <row r="17" spans="1:7" x14ac:dyDescent="0.25">
      <c r="A17" t="s">
        <v>636</v>
      </c>
      <c r="B17" t="s">
        <v>8</v>
      </c>
      <c r="C17" t="s">
        <v>21</v>
      </c>
      <c r="D17">
        <v>36</v>
      </c>
      <c r="E17" s="6">
        <v>44199</v>
      </c>
      <c r="F17" s="5">
        <v>428388</v>
      </c>
      <c r="G17" t="s">
        <v>10</v>
      </c>
    </row>
    <row r="18" spans="1:7" x14ac:dyDescent="0.25">
      <c r="A18" t="s">
        <v>790</v>
      </c>
      <c r="B18" t="s">
        <v>15</v>
      </c>
      <c r="C18" t="s">
        <v>21</v>
      </c>
      <c r="D18">
        <v>29</v>
      </c>
      <c r="E18" s="6">
        <v>45232</v>
      </c>
      <c r="F18" s="5">
        <v>52255</v>
      </c>
      <c r="G18" t="s">
        <v>24</v>
      </c>
    </row>
    <row r="19" spans="1:7" x14ac:dyDescent="0.25">
      <c r="A19" t="s">
        <v>243</v>
      </c>
      <c r="B19" t="s">
        <v>15</v>
      </c>
      <c r="C19" t="s">
        <v>21</v>
      </c>
      <c r="D19">
        <v>26</v>
      </c>
      <c r="E19" s="6">
        <v>44758</v>
      </c>
      <c r="F19" s="5">
        <v>187403</v>
      </c>
      <c r="G19" t="s">
        <v>963</v>
      </c>
    </row>
    <row r="20" spans="1:7" x14ac:dyDescent="0.25">
      <c r="A20" t="s">
        <v>243</v>
      </c>
      <c r="B20" t="s">
        <v>15</v>
      </c>
      <c r="C20" t="s">
        <v>21</v>
      </c>
      <c r="D20">
        <v>26</v>
      </c>
      <c r="E20" s="6">
        <v>44758</v>
      </c>
      <c r="F20" s="5">
        <v>187403</v>
      </c>
      <c r="G20" t="s">
        <v>963</v>
      </c>
    </row>
    <row r="21" spans="1:7" x14ac:dyDescent="0.25">
      <c r="A21" t="s">
        <v>262</v>
      </c>
      <c r="B21" t="s">
        <v>15</v>
      </c>
      <c r="C21" t="s">
        <v>21</v>
      </c>
      <c r="D21">
        <v>41</v>
      </c>
      <c r="E21" s="6">
        <v>44126</v>
      </c>
      <c r="F21" s="5">
        <v>32140</v>
      </c>
      <c r="G21" t="s">
        <v>964</v>
      </c>
    </row>
    <row r="22" spans="1:7" x14ac:dyDescent="0.25">
      <c r="A22" t="s">
        <v>262</v>
      </c>
      <c r="B22" t="s">
        <v>15</v>
      </c>
      <c r="C22" t="s">
        <v>21</v>
      </c>
      <c r="D22">
        <v>42</v>
      </c>
      <c r="E22" s="6">
        <v>44491</v>
      </c>
      <c r="F22" s="5">
        <v>32141</v>
      </c>
      <c r="G22" t="s">
        <v>964</v>
      </c>
    </row>
    <row r="23" spans="1:7" x14ac:dyDescent="0.25">
      <c r="A23" t="s">
        <v>653</v>
      </c>
      <c r="B23" t="s">
        <v>8</v>
      </c>
      <c r="C23" t="s">
        <v>21</v>
      </c>
      <c r="D23">
        <v>25</v>
      </c>
      <c r="E23" s="6">
        <v>45054</v>
      </c>
      <c r="F23" s="5">
        <v>225788</v>
      </c>
      <c r="G23" t="s">
        <v>963</v>
      </c>
    </row>
    <row r="24" spans="1:7" x14ac:dyDescent="0.25">
      <c r="A24" t="s">
        <v>255</v>
      </c>
      <c r="B24" t="s">
        <v>15</v>
      </c>
      <c r="C24" t="s">
        <v>21</v>
      </c>
      <c r="D24">
        <v>24</v>
      </c>
      <c r="E24" s="6">
        <v>44431</v>
      </c>
      <c r="F24" s="5">
        <v>82051</v>
      </c>
      <c r="G24" t="s">
        <v>16</v>
      </c>
    </row>
    <row r="25" spans="1:7" x14ac:dyDescent="0.25">
      <c r="A25" t="s">
        <v>595</v>
      </c>
      <c r="B25" t="s">
        <v>8</v>
      </c>
      <c r="C25" t="s">
        <v>21</v>
      </c>
      <c r="D25">
        <v>35</v>
      </c>
      <c r="E25" s="6">
        <v>44462</v>
      </c>
      <c r="F25" s="5">
        <v>155481</v>
      </c>
      <c r="G25" t="s">
        <v>963</v>
      </c>
    </row>
    <row r="26" spans="1:7" x14ac:dyDescent="0.25">
      <c r="A26" t="s">
        <v>85</v>
      </c>
      <c r="B26" t="s">
        <v>15</v>
      </c>
      <c r="C26" t="s">
        <v>21</v>
      </c>
      <c r="D26">
        <v>30</v>
      </c>
      <c r="E26" s="6">
        <v>44606</v>
      </c>
      <c r="F26" s="5">
        <v>102517</v>
      </c>
      <c r="G26" t="s">
        <v>16</v>
      </c>
    </row>
    <row r="27" spans="1:7" x14ac:dyDescent="0.25">
      <c r="A27" t="s">
        <v>20</v>
      </c>
      <c r="B27" t="s">
        <v>818</v>
      </c>
      <c r="C27" t="s">
        <v>21</v>
      </c>
      <c r="D27">
        <v>30</v>
      </c>
      <c r="E27" s="6">
        <v>44683</v>
      </c>
      <c r="F27" s="5">
        <v>80827</v>
      </c>
      <c r="G27" t="s">
        <v>16</v>
      </c>
    </row>
    <row r="28" spans="1:7" x14ac:dyDescent="0.25">
      <c r="A28" t="s">
        <v>242</v>
      </c>
      <c r="B28" t="s">
        <v>15</v>
      </c>
      <c r="C28" t="s">
        <v>21</v>
      </c>
      <c r="D28">
        <v>31</v>
      </c>
      <c r="E28" s="6">
        <v>44863</v>
      </c>
      <c r="F28" s="5">
        <v>55913</v>
      </c>
      <c r="G28" t="s">
        <v>24</v>
      </c>
    </row>
    <row r="29" spans="1:7" x14ac:dyDescent="0.25">
      <c r="A29" t="s">
        <v>244</v>
      </c>
      <c r="B29" t="s">
        <v>15</v>
      </c>
      <c r="C29" t="s">
        <v>21</v>
      </c>
      <c r="D29">
        <v>35</v>
      </c>
      <c r="E29" s="6">
        <v>43298</v>
      </c>
      <c r="F29" s="5">
        <v>85578</v>
      </c>
      <c r="G29" t="s">
        <v>16</v>
      </c>
    </row>
    <row r="30" spans="1:7" x14ac:dyDescent="0.25">
      <c r="A30" t="s">
        <v>641</v>
      </c>
      <c r="B30" t="s">
        <v>8</v>
      </c>
      <c r="C30" t="s">
        <v>21</v>
      </c>
      <c r="D30">
        <v>26</v>
      </c>
      <c r="E30" s="6">
        <v>43863</v>
      </c>
      <c r="F30" s="5">
        <v>462869</v>
      </c>
      <c r="G30" t="s">
        <v>10</v>
      </c>
    </row>
    <row r="31" spans="1:7" x14ac:dyDescent="0.25">
      <c r="A31" t="s">
        <v>498</v>
      </c>
      <c r="B31" t="s">
        <v>8</v>
      </c>
      <c r="C31" t="s">
        <v>21</v>
      </c>
      <c r="D31">
        <v>41</v>
      </c>
      <c r="E31" s="6">
        <v>44720</v>
      </c>
      <c r="F31" s="5">
        <v>215181</v>
      </c>
      <c r="G31" t="s">
        <v>963</v>
      </c>
    </row>
    <row r="32" spans="1:7" x14ac:dyDescent="0.25">
      <c r="A32" t="s">
        <v>579</v>
      </c>
      <c r="B32" t="s">
        <v>8</v>
      </c>
      <c r="C32" t="s">
        <v>21</v>
      </c>
      <c r="D32">
        <v>45</v>
      </c>
      <c r="E32" s="6">
        <v>43139</v>
      </c>
      <c r="F32" s="5">
        <v>43773</v>
      </c>
      <c r="G32" t="s">
        <v>964</v>
      </c>
    </row>
    <row r="33" spans="1:7" x14ac:dyDescent="0.25">
      <c r="A33" t="s">
        <v>68</v>
      </c>
      <c r="B33" t="s">
        <v>15</v>
      </c>
      <c r="C33" t="s">
        <v>21</v>
      </c>
      <c r="D33">
        <v>27</v>
      </c>
      <c r="E33" s="6">
        <v>44441</v>
      </c>
      <c r="F33" s="5">
        <v>197200</v>
      </c>
      <c r="G33" t="s">
        <v>13</v>
      </c>
    </row>
    <row r="34" spans="1:7" x14ac:dyDescent="0.25">
      <c r="A34" t="s">
        <v>53</v>
      </c>
      <c r="B34" t="s">
        <v>15</v>
      </c>
      <c r="C34" t="s">
        <v>21</v>
      </c>
      <c r="D34">
        <v>27</v>
      </c>
      <c r="E34" s="6">
        <v>44713</v>
      </c>
      <c r="F34" s="5">
        <v>99760</v>
      </c>
      <c r="G34" t="s">
        <v>16</v>
      </c>
    </row>
    <row r="35" spans="1:7" x14ac:dyDescent="0.25">
      <c r="A35" t="s">
        <v>777</v>
      </c>
      <c r="B35" t="s">
        <v>15</v>
      </c>
      <c r="C35" t="s">
        <v>21</v>
      </c>
      <c r="D35">
        <v>36</v>
      </c>
      <c r="E35" s="6">
        <v>45299</v>
      </c>
      <c r="F35" s="5">
        <v>98664</v>
      </c>
      <c r="G35" t="s">
        <v>16</v>
      </c>
    </row>
    <row r="36" spans="1:7" x14ac:dyDescent="0.25">
      <c r="A36" t="s">
        <v>426</v>
      </c>
      <c r="B36" t="s">
        <v>8</v>
      </c>
      <c r="C36" t="s">
        <v>21</v>
      </c>
      <c r="D36">
        <v>29</v>
      </c>
      <c r="E36" s="6">
        <v>43650</v>
      </c>
      <c r="F36" s="5">
        <v>158809</v>
      </c>
      <c r="G36" t="s">
        <v>963</v>
      </c>
    </row>
    <row r="37" spans="1:7" x14ac:dyDescent="0.25">
      <c r="A37" t="s">
        <v>758</v>
      </c>
      <c r="B37" t="s">
        <v>15</v>
      </c>
      <c r="C37" t="s">
        <v>21</v>
      </c>
      <c r="D37">
        <v>31</v>
      </c>
      <c r="E37" s="6">
        <v>44154</v>
      </c>
      <c r="F37" s="5">
        <v>370149</v>
      </c>
      <c r="G37" t="s">
        <v>10</v>
      </c>
    </row>
    <row r="38" spans="1:7" x14ac:dyDescent="0.25">
      <c r="A38" t="s">
        <v>413</v>
      </c>
      <c r="B38" t="s">
        <v>8</v>
      </c>
      <c r="C38" t="s">
        <v>21</v>
      </c>
      <c r="D38">
        <v>28</v>
      </c>
      <c r="E38" s="6">
        <v>44216</v>
      </c>
      <c r="F38" s="5">
        <v>226599</v>
      </c>
      <c r="G38" t="s">
        <v>963</v>
      </c>
    </row>
    <row r="39" spans="1:7" x14ac:dyDescent="0.25">
      <c r="A39" t="s">
        <v>287</v>
      </c>
      <c r="B39" t="s">
        <v>15</v>
      </c>
      <c r="C39" t="s">
        <v>21</v>
      </c>
      <c r="D39">
        <v>35</v>
      </c>
      <c r="E39" s="6">
        <v>43454</v>
      </c>
      <c r="F39" s="5">
        <v>39772</v>
      </c>
      <c r="G39" t="s">
        <v>964</v>
      </c>
    </row>
    <row r="40" spans="1:7" x14ac:dyDescent="0.25">
      <c r="A40" t="s">
        <v>27</v>
      </c>
      <c r="B40" t="s">
        <v>8</v>
      </c>
      <c r="C40" t="s">
        <v>21</v>
      </c>
      <c r="D40">
        <v>30</v>
      </c>
      <c r="E40" s="6">
        <v>44537</v>
      </c>
      <c r="F40" s="5">
        <v>57192</v>
      </c>
      <c r="G40" t="s">
        <v>24</v>
      </c>
    </row>
    <row r="41" spans="1:7" x14ac:dyDescent="0.25">
      <c r="A41" t="s">
        <v>514</v>
      </c>
      <c r="B41" t="s">
        <v>8</v>
      </c>
      <c r="C41" t="s">
        <v>21</v>
      </c>
      <c r="D41">
        <v>28</v>
      </c>
      <c r="E41" s="6">
        <v>43585</v>
      </c>
      <c r="F41" s="5">
        <v>316865</v>
      </c>
      <c r="G41" t="s">
        <v>10</v>
      </c>
    </row>
    <row r="42" spans="1:7" x14ac:dyDescent="0.25">
      <c r="A42" t="s">
        <v>798</v>
      </c>
      <c r="B42" t="s">
        <v>15</v>
      </c>
      <c r="C42" t="s">
        <v>21</v>
      </c>
      <c r="D42">
        <v>40</v>
      </c>
      <c r="E42" s="6">
        <v>43558</v>
      </c>
      <c r="F42" s="5">
        <v>137496</v>
      </c>
      <c r="G42" t="s">
        <v>963</v>
      </c>
    </row>
    <row r="43" spans="1:7" x14ac:dyDescent="0.25">
      <c r="A43" t="s">
        <v>254</v>
      </c>
      <c r="B43" t="s">
        <v>15</v>
      </c>
      <c r="C43" t="s">
        <v>21</v>
      </c>
      <c r="D43">
        <v>39</v>
      </c>
      <c r="E43" s="6">
        <v>45584</v>
      </c>
      <c r="F43" s="5">
        <v>103886</v>
      </c>
      <c r="G43" t="s">
        <v>16</v>
      </c>
    </row>
    <row r="44" spans="1:7" x14ac:dyDescent="0.25">
      <c r="A44" t="s">
        <v>507</v>
      </c>
      <c r="B44" t="s">
        <v>8</v>
      </c>
      <c r="C44" t="s">
        <v>21</v>
      </c>
      <c r="D44">
        <v>25</v>
      </c>
      <c r="E44" s="6">
        <v>44537</v>
      </c>
      <c r="F44" s="5">
        <v>99438</v>
      </c>
      <c r="G44" t="s">
        <v>16</v>
      </c>
    </row>
    <row r="45" spans="1:7" x14ac:dyDescent="0.25">
      <c r="A45" t="s">
        <v>764</v>
      </c>
      <c r="B45" t="s">
        <v>15</v>
      </c>
      <c r="C45" t="s">
        <v>21</v>
      </c>
      <c r="D45">
        <v>27</v>
      </c>
      <c r="E45" s="6">
        <v>44975</v>
      </c>
      <c r="F45" s="5">
        <v>361410</v>
      </c>
      <c r="G45" t="s">
        <v>10</v>
      </c>
    </row>
    <row r="46" spans="1:7" x14ac:dyDescent="0.25">
      <c r="A46" t="s">
        <v>274</v>
      </c>
      <c r="B46" t="s">
        <v>15</v>
      </c>
      <c r="C46" t="s">
        <v>21</v>
      </c>
      <c r="D46">
        <v>26</v>
      </c>
      <c r="E46" s="6">
        <v>43826</v>
      </c>
      <c r="F46" s="5">
        <v>55104</v>
      </c>
      <c r="G46" t="s">
        <v>24</v>
      </c>
    </row>
    <row r="47" spans="1:7" x14ac:dyDescent="0.25">
      <c r="A47" t="s">
        <v>29</v>
      </c>
      <c r="B47" t="s">
        <v>15</v>
      </c>
      <c r="C47" t="s">
        <v>21</v>
      </c>
      <c r="D47">
        <v>28</v>
      </c>
      <c r="E47" s="6">
        <v>44041</v>
      </c>
      <c r="F47" s="5">
        <v>242804</v>
      </c>
      <c r="G47" t="s">
        <v>13</v>
      </c>
    </row>
    <row r="48" spans="1:7" x14ac:dyDescent="0.25">
      <c r="A48" t="s">
        <v>420</v>
      </c>
      <c r="B48" t="s">
        <v>8</v>
      </c>
      <c r="C48" t="s">
        <v>21</v>
      </c>
      <c r="D48">
        <v>31</v>
      </c>
      <c r="E48" s="6">
        <v>45571</v>
      </c>
      <c r="F48" s="5">
        <v>34561</v>
      </c>
      <c r="G48" t="s">
        <v>964</v>
      </c>
    </row>
    <row r="49" spans="1:7" x14ac:dyDescent="0.25">
      <c r="A49" t="s">
        <v>619</v>
      </c>
      <c r="B49" t="s">
        <v>8</v>
      </c>
      <c r="C49" t="s">
        <v>21</v>
      </c>
      <c r="D49">
        <v>30</v>
      </c>
      <c r="E49" s="6">
        <v>43717</v>
      </c>
      <c r="F49" s="5">
        <v>76937</v>
      </c>
      <c r="G49" t="s">
        <v>16</v>
      </c>
    </row>
    <row r="50" spans="1:7" x14ac:dyDescent="0.25">
      <c r="A50" t="s">
        <v>38</v>
      </c>
      <c r="B50" t="s">
        <v>8</v>
      </c>
      <c r="C50" t="s">
        <v>21</v>
      </c>
      <c r="D50">
        <v>34</v>
      </c>
      <c r="E50" s="6">
        <v>44612</v>
      </c>
      <c r="F50" s="5">
        <v>98151</v>
      </c>
      <c r="G50" t="s">
        <v>16</v>
      </c>
    </row>
    <row r="51" spans="1:7" x14ac:dyDescent="0.25">
      <c r="A51" t="s">
        <v>841</v>
      </c>
      <c r="B51" t="s">
        <v>8</v>
      </c>
      <c r="C51" t="s">
        <v>21</v>
      </c>
      <c r="D51">
        <v>26</v>
      </c>
      <c r="E51" s="6">
        <v>43344</v>
      </c>
      <c r="F51" s="5">
        <v>55211</v>
      </c>
      <c r="G51" t="s">
        <v>24</v>
      </c>
    </row>
    <row r="52" spans="1:7" x14ac:dyDescent="0.25">
      <c r="A52" t="s">
        <v>752</v>
      </c>
      <c r="B52" t="s">
        <v>15</v>
      </c>
      <c r="C52" t="s">
        <v>21</v>
      </c>
      <c r="D52">
        <v>25</v>
      </c>
      <c r="E52" s="6">
        <v>44242</v>
      </c>
      <c r="F52" s="5">
        <v>237800</v>
      </c>
      <c r="G52" t="s">
        <v>963</v>
      </c>
    </row>
    <row r="53" spans="1:7" x14ac:dyDescent="0.25">
      <c r="A53" t="s">
        <v>781</v>
      </c>
      <c r="B53" t="s">
        <v>15</v>
      </c>
      <c r="C53" t="s">
        <v>21</v>
      </c>
      <c r="D53">
        <v>42</v>
      </c>
      <c r="E53" s="6">
        <v>44164</v>
      </c>
      <c r="F53" s="5">
        <v>75610</v>
      </c>
      <c r="G53" t="s">
        <v>16</v>
      </c>
    </row>
    <row r="54" spans="1:7" x14ac:dyDescent="0.25">
      <c r="A54" t="s">
        <v>802</v>
      </c>
      <c r="B54" t="s">
        <v>15</v>
      </c>
      <c r="C54" t="s">
        <v>21</v>
      </c>
      <c r="D54">
        <v>28</v>
      </c>
      <c r="E54" s="6">
        <v>43533</v>
      </c>
      <c r="F54" s="5">
        <v>89021</v>
      </c>
      <c r="G54" t="s">
        <v>16</v>
      </c>
    </row>
    <row r="55" spans="1:7" x14ac:dyDescent="0.25">
      <c r="A55" t="s">
        <v>911</v>
      </c>
      <c r="B55" t="s">
        <v>8</v>
      </c>
      <c r="C55" t="s">
        <v>21</v>
      </c>
      <c r="D55">
        <v>24</v>
      </c>
      <c r="E55" s="6">
        <v>45447</v>
      </c>
      <c r="F55" s="5">
        <v>168815</v>
      </c>
      <c r="G55" t="s">
        <v>963</v>
      </c>
    </row>
    <row r="56" spans="1:7" x14ac:dyDescent="0.25">
      <c r="A56" t="s">
        <v>245</v>
      </c>
      <c r="B56" t="s">
        <v>15</v>
      </c>
      <c r="C56" t="s">
        <v>21</v>
      </c>
      <c r="D56">
        <v>29</v>
      </c>
      <c r="E56" s="6">
        <v>43934</v>
      </c>
      <c r="F56" s="5">
        <v>217052</v>
      </c>
      <c r="G56" t="s">
        <v>963</v>
      </c>
    </row>
    <row r="57" spans="1:7" x14ac:dyDescent="0.25">
      <c r="A57" t="s">
        <v>554</v>
      </c>
      <c r="B57" t="s">
        <v>8</v>
      </c>
      <c r="C57" t="s">
        <v>21</v>
      </c>
      <c r="D57">
        <v>33</v>
      </c>
      <c r="E57" s="6">
        <v>43532</v>
      </c>
      <c r="F57" s="5">
        <v>39965</v>
      </c>
      <c r="G57" t="s">
        <v>964</v>
      </c>
    </row>
    <row r="58" spans="1:7" x14ac:dyDescent="0.25">
      <c r="A58" t="s">
        <v>278</v>
      </c>
      <c r="B58" t="s">
        <v>15</v>
      </c>
      <c r="C58" t="s">
        <v>21</v>
      </c>
      <c r="D58">
        <v>29</v>
      </c>
      <c r="E58" s="6">
        <v>44835</v>
      </c>
      <c r="F58" s="5">
        <v>65432</v>
      </c>
      <c r="G58" t="s">
        <v>24</v>
      </c>
    </row>
    <row r="59" spans="1:7" x14ac:dyDescent="0.25">
      <c r="A59" t="s">
        <v>28</v>
      </c>
      <c r="B59" t="s">
        <v>8</v>
      </c>
      <c r="C59" t="s">
        <v>21</v>
      </c>
      <c r="D59">
        <v>34</v>
      </c>
      <c r="E59" s="6">
        <v>44459</v>
      </c>
      <c r="F59" s="5">
        <v>104244</v>
      </c>
      <c r="G59" t="s">
        <v>16</v>
      </c>
    </row>
    <row r="60" spans="1:7" x14ac:dyDescent="0.25">
      <c r="A60" t="s">
        <v>63</v>
      </c>
      <c r="B60" t="s">
        <v>15</v>
      </c>
      <c r="C60" t="s">
        <v>21</v>
      </c>
      <c r="D60">
        <v>24</v>
      </c>
      <c r="E60" s="6">
        <v>44436</v>
      </c>
      <c r="F60" s="5">
        <v>63227</v>
      </c>
      <c r="G60" t="s">
        <v>24</v>
      </c>
    </row>
    <row r="61" spans="1:7" x14ac:dyDescent="0.25">
      <c r="A61" t="s">
        <v>422</v>
      </c>
      <c r="B61" t="s">
        <v>8</v>
      </c>
      <c r="C61" t="s">
        <v>21</v>
      </c>
      <c r="D61">
        <v>38</v>
      </c>
      <c r="E61" s="6">
        <v>44555</v>
      </c>
      <c r="F61" s="5">
        <v>474071</v>
      </c>
      <c r="G61" t="s">
        <v>10</v>
      </c>
    </row>
    <row r="62" spans="1:7" x14ac:dyDescent="0.25">
      <c r="A62" t="s">
        <v>275</v>
      </c>
      <c r="B62" t="s">
        <v>15</v>
      </c>
      <c r="C62" t="s">
        <v>21</v>
      </c>
      <c r="D62">
        <v>24</v>
      </c>
      <c r="E62" s="6">
        <v>43296</v>
      </c>
      <c r="F62" s="5">
        <v>66429</v>
      </c>
      <c r="G62" t="s">
        <v>24</v>
      </c>
    </row>
    <row r="63" spans="1:7" x14ac:dyDescent="0.25">
      <c r="A63" t="s">
        <v>627</v>
      </c>
      <c r="B63" t="s">
        <v>8</v>
      </c>
      <c r="C63" t="s">
        <v>21</v>
      </c>
      <c r="D63">
        <v>27</v>
      </c>
      <c r="E63" s="6">
        <v>44373</v>
      </c>
      <c r="F63" s="5">
        <v>42786</v>
      </c>
      <c r="G63" t="s">
        <v>964</v>
      </c>
    </row>
    <row r="64" spans="1:7" x14ac:dyDescent="0.25">
      <c r="A64" t="s">
        <v>960</v>
      </c>
      <c r="B64" t="s">
        <v>15</v>
      </c>
      <c r="C64" t="s">
        <v>21</v>
      </c>
      <c r="D64">
        <v>33</v>
      </c>
      <c r="E64" s="6">
        <v>43346</v>
      </c>
      <c r="F64" s="5">
        <v>414334</v>
      </c>
      <c r="G64" t="s">
        <v>10</v>
      </c>
    </row>
    <row r="65" spans="1:7" x14ac:dyDescent="0.25">
      <c r="A65" t="s">
        <v>434</v>
      </c>
      <c r="B65" t="s">
        <v>8</v>
      </c>
      <c r="C65" t="s">
        <v>21</v>
      </c>
      <c r="D65">
        <v>39</v>
      </c>
      <c r="E65" s="6">
        <v>44584</v>
      </c>
      <c r="F65" s="5">
        <v>86381</v>
      </c>
      <c r="G65" t="s">
        <v>16</v>
      </c>
    </row>
    <row r="66" spans="1:7" x14ac:dyDescent="0.25">
      <c r="A66" t="s">
        <v>633</v>
      </c>
      <c r="B66" t="s">
        <v>8</v>
      </c>
      <c r="C66" t="s">
        <v>21</v>
      </c>
      <c r="D66">
        <v>38</v>
      </c>
      <c r="E66" s="6">
        <v>44700</v>
      </c>
      <c r="F66" s="5">
        <v>50951</v>
      </c>
      <c r="G66" t="s">
        <v>24</v>
      </c>
    </row>
    <row r="67" spans="1:7" x14ac:dyDescent="0.25">
      <c r="A67" t="s">
        <v>102</v>
      </c>
      <c r="B67" t="s">
        <v>8</v>
      </c>
      <c r="C67" t="s">
        <v>21</v>
      </c>
      <c r="D67">
        <v>34</v>
      </c>
      <c r="E67" s="6">
        <v>44356</v>
      </c>
      <c r="F67" s="5">
        <v>89606</v>
      </c>
      <c r="G67" t="s">
        <v>16</v>
      </c>
    </row>
    <row r="68" spans="1:7" x14ac:dyDescent="0.25">
      <c r="A68" t="s">
        <v>639</v>
      </c>
      <c r="B68" t="s">
        <v>8</v>
      </c>
      <c r="C68" t="s">
        <v>21</v>
      </c>
      <c r="D68">
        <v>45</v>
      </c>
      <c r="E68" s="6">
        <v>43540</v>
      </c>
      <c r="F68" s="5">
        <v>314120</v>
      </c>
      <c r="G68" t="s">
        <v>10</v>
      </c>
    </row>
    <row r="69" spans="1:7" x14ac:dyDescent="0.25">
      <c r="A69" t="s">
        <v>650</v>
      </c>
      <c r="B69" t="s">
        <v>818</v>
      </c>
      <c r="C69" t="s">
        <v>21</v>
      </c>
      <c r="D69">
        <v>35</v>
      </c>
      <c r="E69" s="6">
        <v>44242</v>
      </c>
      <c r="F69" s="5">
        <v>90112</v>
      </c>
      <c r="G69" t="s">
        <v>16</v>
      </c>
    </row>
    <row r="70" spans="1:7" x14ac:dyDescent="0.25">
      <c r="A70" t="s">
        <v>499</v>
      </c>
      <c r="B70" t="s">
        <v>8</v>
      </c>
      <c r="C70" t="s">
        <v>21</v>
      </c>
      <c r="D70">
        <v>38</v>
      </c>
      <c r="E70" s="6">
        <v>44337</v>
      </c>
      <c r="F70" s="5">
        <v>86507</v>
      </c>
      <c r="G70" t="s">
        <v>16</v>
      </c>
    </row>
    <row r="71" spans="1:7" x14ac:dyDescent="0.25">
      <c r="A71" t="s">
        <v>516</v>
      </c>
      <c r="B71" t="s">
        <v>8</v>
      </c>
      <c r="C71" t="s">
        <v>21</v>
      </c>
      <c r="D71">
        <v>30</v>
      </c>
      <c r="E71" s="6">
        <v>44371</v>
      </c>
      <c r="F71" s="5">
        <v>349722</v>
      </c>
      <c r="G71" t="s">
        <v>10</v>
      </c>
    </row>
    <row r="72" spans="1:7" x14ac:dyDescent="0.25">
      <c r="A72" t="s">
        <v>506</v>
      </c>
      <c r="B72" t="s">
        <v>8</v>
      </c>
      <c r="C72" t="s">
        <v>21</v>
      </c>
      <c r="D72">
        <v>34</v>
      </c>
      <c r="E72" s="6">
        <v>44596</v>
      </c>
      <c r="F72" s="5">
        <v>211034</v>
      </c>
      <c r="G72" t="s">
        <v>963</v>
      </c>
    </row>
    <row r="73" spans="1:7" x14ac:dyDescent="0.25">
      <c r="A73" t="s">
        <v>32</v>
      </c>
      <c r="B73" t="s">
        <v>8</v>
      </c>
      <c r="C73" t="s">
        <v>21</v>
      </c>
      <c r="D73">
        <v>21</v>
      </c>
      <c r="E73" s="6">
        <v>44201</v>
      </c>
      <c r="F73" s="5">
        <v>97903</v>
      </c>
      <c r="G73" t="s">
        <v>16</v>
      </c>
    </row>
    <row r="74" spans="1:7" x14ac:dyDescent="0.25">
      <c r="A74" t="s">
        <v>238</v>
      </c>
      <c r="B74" t="s">
        <v>15</v>
      </c>
      <c r="C74" t="s">
        <v>21</v>
      </c>
      <c r="D74">
        <v>33</v>
      </c>
      <c r="E74" s="6">
        <v>44935</v>
      </c>
      <c r="F74" s="5">
        <v>53928</v>
      </c>
      <c r="G74" t="s">
        <v>24</v>
      </c>
    </row>
    <row r="75" spans="1:7" x14ac:dyDescent="0.25">
      <c r="A75" t="s">
        <v>299</v>
      </c>
      <c r="B75" t="s">
        <v>15</v>
      </c>
      <c r="C75" t="s">
        <v>21</v>
      </c>
      <c r="D75">
        <v>37</v>
      </c>
      <c r="E75" s="6">
        <v>44596</v>
      </c>
      <c r="F75" s="5">
        <v>109583</v>
      </c>
      <c r="G75" t="s">
        <v>16</v>
      </c>
    </row>
    <row r="76" spans="1:7" x14ac:dyDescent="0.25">
      <c r="A76" t="s">
        <v>299</v>
      </c>
      <c r="B76" t="s">
        <v>15</v>
      </c>
      <c r="C76" t="s">
        <v>21</v>
      </c>
      <c r="D76">
        <v>37</v>
      </c>
      <c r="E76" s="6">
        <v>44596</v>
      </c>
      <c r="F76" s="5">
        <v>109583</v>
      </c>
      <c r="G76" t="s">
        <v>16</v>
      </c>
    </row>
    <row r="77" spans="1:7" x14ac:dyDescent="0.25">
      <c r="A77" t="s">
        <v>257</v>
      </c>
      <c r="B77" t="s">
        <v>15</v>
      </c>
      <c r="C77" t="s">
        <v>21</v>
      </c>
      <c r="D77">
        <v>37</v>
      </c>
      <c r="E77" s="6">
        <v>45377</v>
      </c>
      <c r="F77" s="5">
        <v>190956</v>
      </c>
      <c r="G77" t="s">
        <v>963</v>
      </c>
    </row>
    <row r="78" spans="1:7" x14ac:dyDescent="0.25">
      <c r="A78" t="s">
        <v>560</v>
      </c>
      <c r="B78" t="s">
        <v>8</v>
      </c>
      <c r="C78" t="s">
        <v>21</v>
      </c>
      <c r="D78">
        <v>29</v>
      </c>
      <c r="E78" s="6">
        <v>43501</v>
      </c>
      <c r="F78" s="5">
        <v>394384</v>
      </c>
      <c r="G78" t="s">
        <v>10</v>
      </c>
    </row>
    <row r="79" spans="1:7" x14ac:dyDescent="0.25">
      <c r="A79" t="s">
        <v>79</v>
      </c>
      <c r="B79" t="s">
        <v>15</v>
      </c>
      <c r="C79" t="s">
        <v>21</v>
      </c>
      <c r="D79">
        <v>33</v>
      </c>
      <c r="E79" s="6">
        <v>44243</v>
      </c>
      <c r="F79" s="5">
        <v>91843</v>
      </c>
      <c r="G79" t="s">
        <v>16</v>
      </c>
    </row>
    <row r="80" spans="1:7" x14ac:dyDescent="0.25">
      <c r="A80" t="s">
        <v>504</v>
      </c>
      <c r="B80" t="s">
        <v>8</v>
      </c>
      <c r="C80" t="s">
        <v>21</v>
      </c>
      <c r="D80">
        <v>36</v>
      </c>
      <c r="E80" s="6">
        <v>44901</v>
      </c>
      <c r="F80" s="5">
        <v>152257</v>
      </c>
      <c r="G80" t="s">
        <v>963</v>
      </c>
    </row>
    <row r="81" spans="1:7" x14ac:dyDescent="0.25">
      <c r="A81" t="s">
        <v>36</v>
      </c>
      <c r="B81" t="s">
        <v>8</v>
      </c>
      <c r="C81" t="s">
        <v>21</v>
      </c>
      <c r="D81">
        <v>34</v>
      </c>
      <c r="E81" s="6">
        <v>44596</v>
      </c>
      <c r="F81" s="5">
        <v>106276</v>
      </c>
      <c r="G81" t="s">
        <v>16</v>
      </c>
    </row>
    <row r="82" spans="1:7" x14ac:dyDescent="0.25">
      <c r="A82" t="s">
        <v>437</v>
      </c>
      <c r="B82" t="s">
        <v>8</v>
      </c>
      <c r="C82" t="s">
        <v>21</v>
      </c>
      <c r="D82">
        <v>45</v>
      </c>
      <c r="E82" s="6">
        <v>43231</v>
      </c>
      <c r="F82" s="5">
        <v>52355</v>
      </c>
      <c r="G82" t="s">
        <v>24</v>
      </c>
    </row>
    <row r="83" spans="1:7" x14ac:dyDescent="0.25">
      <c r="A83" t="s">
        <v>505</v>
      </c>
      <c r="B83" t="s">
        <v>8</v>
      </c>
      <c r="C83" t="s">
        <v>21</v>
      </c>
      <c r="D83">
        <v>36</v>
      </c>
      <c r="E83" s="6">
        <v>44511</v>
      </c>
      <c r="F83" s="5">
        <v>75234</v>
      </c>
      <c r="G83" t="s">
        <v>16</v>
      </c>
    </row>
    <row r="84" spans="1:7" x14ac:dyDescent="0.25">
      <c r="A84" t="s">
        <v>910</v>
      </c>
      <c r="B84" t="s">
        <v>8</v>
      </c>
      <c r="C84" t="s">
        <v>21</v>
      </c>
      <c r="D84">
        <v>32</v>
      </c>
      <c r="E84" s="6">
        <v>45357</v>
      </c>
      <c r="F84" s="5">
        <v>77726</v>
      </c>
      <c r="G84" t="s">
        <v>16</v>
      </c>
    </row>
    <row r="85" spans="1:7" x14ac:dyDescent="0.25">
      <c r="A85" t="s">
        <v>575</v>
      </c>
      <c r="B85" t="s">
        <v>8</v>
      </c>
      <c r="C85" t="s">
        <v>21</v>
      </c>
      <c r="D85">
        <v>26</v>
      </c>
      <c r="E85" s="6">
        <v>45376</v>
      </c>
      <c r="F85" s="5">
        <v>86764</v>
      </c>
      <c r="G85" t="s">
        <v>16</v>
      </c>
    </row>
    <row r="86" spans="1:7" x14ac:dyDescent="0.25">
      <c r="A86" t="s">
        <v>565</v>
      </c>
      <c r="B86" t="s">
        <v>8</v>
      </c>
      <c r="C86" t="s">
        <v>21</v>
      </c>
      <c r="D86">
        <v>35</v>
      </c>
      <c r="E86" s="6">
        <v>44462</v>
      </c>
      <c r="F86" s="5">
        <v>32817</v>
      </c>
      <c r="G86" t="s">
        <v>964</v>
      </c>
    </row>
    <row r="87" spans="1:7" x14ac:dyDescent="0.25">
      <c r="A87" t="s">
        <v>205</v>
      </c>
      <c r="B87" t="s">
        <v>15</v>
      </c>
      <c r="C87" t="s">
        <v>21</v>
      </c>
      <c r="D87">
        <v>32</v>
      </c>
      <c r="E87" s="6">
        <v>44164</v>
      </c>
      <c r="F87" s="5">
        <v>105318</v>
      </c>
      <c r="G87" t="s">
        <v>16</v>
      </c>
    </row>
    <row r="88" spans="1:7" x14ac:dyDescent="0.25">
      <c r="A88" t="s">
        <v>555</v>
      </c>
      <c r="B88" t="s">
        <v>8</v>
      </c>
      <c r="C88" t="s">
        <v>21</v>
      </c>
      <c r="D88">
        <v>37</v>
      </c>
      <c r="E88" s="6">
        <v>43441</v>
      </c>
      <c r="F88" s="5">
        <v>41116</v>
      </c>
      <c r="G88" t="s">
        <v>964</v>
      </c>
    </row>
    <row r="89" spans="1:7" x14ac:dyDescent="0.25">
      <c r="A89" t="s">
        <v>90</v>
      </c>
      <c r="B89" t="s">
        <v>15</v>
      </c>
      <c r="C89" t="s">
        <v>21</v>
      </c>
      <c r="D89">
        <v>42</v>
      </c>
      <c r="E89" s="6">
        <v>44731</v>
      </c>
      <c r="F89" s="5">
        <v>65281</v>
      </c>
      <c r="G89" t="s">
        <v>24</v>
      </c>
    </row>
    <row r="90" spans="1:7" x14ac:dyDescent="0.25">
      <c r="A90" t="s">
        <v>88</v>
      </c>
      <c r="B90" t="s">
        <v>8</v>
      </c>
      <c r="C90" t="s">
        <v>21</v>
      </c>
      <c r="D90">
        <v>33</v>
      </c>
      <c r="E90" s="6">
        <v>44690</v>
      </c>
      <c r="F90" s="5">
        <v>85627</v>
      </c>
      <c r="G90" t="s">
        <v>16</v>
      </c>
    </row>
    <row r="91" spans="1:7" x14ac:dyDescent="0.25">
      <c r="A91" t="s">
        <v>883</v>
      </c>
      <c r="B91" t="s">
        <v>818</v>
      </c>
      <c r="C91" t="s">
        <v>21</v>
      </c>
      <c r="D91">
        <v>36</v>
      </c>
      <c r="E91" s="6">
        <v>43297</v>
      </c>
      <c r="F91" s="5">
        <v>136256</v>
      </c>
      <c r="G91" t="s">
        <v>963</v>
      </c>
    </row>
    <row r="92" spans="1:7" x14ac:dyDescent="0.25">
      <c r="A92" t="s">
        <v>746</v>
      </c>
      <c r="B92" t="s">
        <v>15</v>
      </c>
      <c r="C92" t="s">
        <v>21</v>
      </c>
      <c r="D92">
        <v>36</v>
      </c>
      <c r="E92" s="6">
        <v>45018</v>
      </c>
      <c r="F92" s="5">
        <v>235490</v>
      </c>
      <c r="G92" t="s">
        <v>963</v>
      </c>
    </row>
    <row r="93" spans="1:7" x14ac:dyDescent="0.25">
      <c r="A93" t="s">
        <v>93</v>
      </c>
      <c r="B93" t="s">
        <v>8</v>
      </c>
      <c r="C93" t="s">
        <v>21</v>
      </c>
      <c r="D93">
        <v>33</v>
      </c>
      <c r="E93" s="6">
        <v>44067</v>
      </c>
      <c r="F93" s="5">
        <v>81476</v>
      </c>
      <c r="G93" t="s">
        <v>16</v>
      </c>
    </row>
    <row r="94" spans="1:7" x14ac:dyDescent="0.25">
      <c r="A94" t="s">
        <v>846</v>
      </c>
      <c r="B94" t="s">
        <v>8</v>
      </c>
      <c r="C94" t="s">
        <v>21</v>
      </c>
      <c r="D94">
        <v>27</v>
      </c>
      <c r="E94" s="6">
        <v>45254</v>
      </c>
      <c r="F94" s="5">
        <v>64399</v>
      </c>
      <c r="G94" t="s">
        <v>24</v>
      </c>
    </row>
    <row r="95" spans="1:7" x14ac:dyDescent="0.25">
      <c r="A95" t="s">
        <v>757</v>
      </c>
      <c r="B95" t="s">
        <v>15</v>
      </c>
      <c r="C95" t="s">
        <v>21</v>
      </c>
      <c r="D95">
        <v>36</v>
      </c>
      <c r="E95" s="6">
        <v>44256</v>
      </c>
      <c r="F95" s="5">
        <v>378215</v>
      </c>
      <c r="G95" t="s">
        <v>10</v>
      </c>
    </row>
    <row r="96" spans="1:7" x14ac:dyDescent="0.25">
      <c r="A96" t="s">
        <v>888</v>
      </c>
      <c r="B96" t="s">
        <v>818</v>
      </c>
      <c r="C96" t="s">
        <v>21</v>
      </c>
      <c r="D96">
        <v>26</v>
      </c>
      <c r="E96" s="6">
        <v>44891</v>
      </c>
      <c r="F96" s="5">
        <v>169014</v>
      </c>
      <c r="G96" t="s">
        <v>963</v>
      </c>
    </row>
    <row r="97" spans="1:17" x14ac:dyDescent="0.25">
      <c r="A97" t="s">
        <v>765</v>
      </c>
      <c r="B97" t="s">
        <v>15</v>
      </c>
      <c r="C97" t="s">
        <v>21</v>
      </c>
      <c r="D97">
        <v>25</v>
      </c>
      <c r="E97" s="6">
        <v>45263</v>
      </c>
      <c r="F97" s="5">
        <v>304337</v>
      </c>
      <c r="G97" t="s">
        <v>10</v>
      </c>
    </row>
    <row r="98" spans="1:17" x14ac:dyDescent="0.25">
      <c r="A98" t="s">
        <v>840</v>
      </c>
      <c r="B98" t="s">
        <v>8</v>
      </c>
      <c r="C98" t="s">
        <v>21</v>
      </c>
      <c r="D98">
        <v>35</v>
      </c>
      <c r="E98" s="6">
        <v>45469</v>
      </c>
      <c r="F98" s="5">
        <v>42532</v>
      </c>
      <c r="G98" t="s">
        <v>964</v>
      </c>
    </row>
    <row r="99" spans="1:17" x14ac:dyDescent="0.25">
      <c r="A99" t="s">
        <v>296</v>
      </c>
      <c r="B99" t="s">
        <v>15</v>
      </c>
      <c r="C99" t="s">
        <v>21</v>
      </c>
      <c r="D99">
        <v>31</v>
      </c>
      <c r="E99" s="6">
        <v>45456</v>
      </c>
      <c r="F99" s="5">
        <v>435625</v>
      </c>
      <c r="G99" t="s">
        <v>10</v>
      </c>
    </row>
    <row r="100" spans="1:17" x14ac:dyDescent="0.25">
      <c r="A100" t="s">
        <v>652</v>
      </c>
      <c r="B100" t="s">
        <v>8</v>
      </c>
      <c r="C100" t="s">
        <v>21</v>
      </c>
      <c r="D100">
        <v>35</v>
      </c>
      <c r="E100" s="6">
        <v>44596</v>
      </c>
      <c r="F100" s="5">
        <v>62316</v>
      </c>
      <c r="G100" t="s">
        <v>24</v>
      </c>
    </row>
    <row r="101" spans="1:17" x14ac:dyDescent="0.25">
      <c r="A101" t="s">
        <v>782</v>
      </c>
      <c r="B101" t="s">
        <v>15</v>
      </c>
      <c r="C101" t="s">
        <v>21</v>
      </c>
      <c r="D101">
        <v>26</v>
      </c>
      <c r="E101" s="6">
        <v>44494</v>
      </c>
      <c r="F101" s="5">
        <v>101419</v>
      </c>
      <c r="G101" t="s">
        <v>16</v>
      </c>
    </row>
    <row r="102" spans="1:17" x14ac:dyDescent="0.25">
      <c r="A102" t="s">
        <v>850</v>
      </c>
      <c r="B102" t="s">
        <v>8</v>
      </c>
      <c r="C102" t="s">
        <v>21</v>
      </c>
      <c r="D102">
        <v>37</v>
      </c>
      <c r="E102" s="6">
        <v>45279</v>
      </c>
      <c r="F102" s="5">
        <v>173415</v>
      </c>
      <c r="G102" t="s">
        <v>963</v>
      </c>
    </row>
    <row r="103" spans="1:17" x14ac:dyDescent="0.25">
      <c r="A103" t="s">
        <v>306</v>
      </c>
      <c r="B103" t="s">
        <v>15</v>
      </c>
      <c r="C103" t="s">
        <v>21</v>
      </c>
      <c r="D103">
        <v>43</v>
      </c>
      <c r="E103" s="6">
        <v>44432</v>
      </c>
      <c r="F103" s="5">
        <v>35294</v>
      </c>
      <c r="G103" t="s">
        <v>964</v>
      </c>
      <c r="O103" s="3"/>
      <c r="P103" s="2"/>
      <c r="Q103" s="2"/>
    </row>
    <row r="104" spans="1:17" x14ac:dyDescent="0.25">
      <c r="A104" t="s">
        <v>912</v>
      </c>
      <c r="B104" t="s">
        <v>8</v>
      </c>
      <c r="C104" t="s">
        <v>21</v>
      </c>
      <c r="D104">
        <v>41</v>
      </c>
      <c r="E104" s="6">
        <v>44305</v>
      </c>
      <c r="F104" s="5">
        <v>43900</v>
      </c>
      <c r="G104" t="s">
        <v>964</v>
      </c>
      <c r="O104" s="3"/>
      <c r="P104" s="2"/>
      <c r="Q104" s="2"/>
    </row>
    <row r="105" spans="1:17" x14ac:dyDescent="0.25">
      <c r="A105" t="s">
        <v>440</v>
      </c>
      <c r="B105" t="s">
        <v>8</v>
      </c>
      <c r="C105" t="s">
        <v>56</v>
      </c>
      <c r="D105">
        <v>28</v>
      </c>
      <c r="E105" s="6">
        <v>44613</v>
      </c>
      <c r="F105" s="5">
        <v>186513</v>
      </c>
      <c r="G105" t="s">
        <v>963</v>
      </c>
      <c r="O105" s="3"/>
      <c r="P105" s="2"/>
      <c r="Q105" s="2"/>
    </row>
    <row r="106" spans="1:17" x14ac:dyDescent="0.25">
      <c r="A106" t="s">
        <v>837</v>
      </c>
      <c r="B106" t="s">
        <v>8</v>
      </c>
      <c r="C106" t="s">
        <v>56</v>
      </c>
      <c r="D106">
        <v>32</v>
      </c>
      <c r="E106" s="6">
        <v>43814</v>
      </c>
      <c r="F106" s="5">
        <v>52484</v>
      </c>
      <c r="G106" t="s">
        <v>24</v>
      </c>
      <c r="O106" s="3"/>
      <c r="P106" s="2"/>
      <c r="Q106" s="2"/>
    </row>
    <row r="107" spans="1:17" x14ac:dyDescent="0.25">
      <c r="A107" t="s">
        <v>215</v>
      </c>
      <c r="B107" t="s">
        <v>15</v>
      </c>
      <c r="C107" t="s">
        <v>56</v>
      </c>
      <c r="D107">
        <v>36</v>
      </c>
      <c r="E107" s="6">
        <v>45156</v>
      </c>
      <c r="F107" s="5">
        <v>90397</v>
      </c>
      <c r="G107" t="s">
        <v>16</v>
      </c>
      <c r="O107" s="3"/>
      <c r="P107" s="2"/>
      <c r="Q107" s="2"/>
    </row>
    <row r="108" spans="1:17" x14ac:dyDescent="0.25">
      <c r="A108" t="s">
        <v>659</v>
      </c>
      <c r="B108" t="s">
        <v>8</v>
      </c>
      <c r="C108" t="s">
        <v>56</v>
      </c>
      <c r="D108">
        <v>38</v>
      </c>
      <c r="E108" s="6">
        <v>43728</v>
      </c>
      <c r="F108" s="5">
        <v>423798</v>
      </c>
      <c r="G108" t="s">
        <v>10</v>
      </c>
      <c r="O108" s="3"/>
      <c r="P108" s="2"/>
      <c r="Q108" s="2"/>
    </row>
    <row r="109" spans="1:17" x14ac:dyDescent="0.25">
      <c r="A109" t="s">
        <v>421</v>
      </c>
      <c r="B109" t="s">
        <v>8</v>
      </c>
      <c r="C109" t="s">
        <v>56</v>
      </c>
      <c r="D109">
        <v>33</v>
      </c>
      <c r="E109" s="6">
        <v>45587</v>
      </c>
      <c r="F109" s="5">
        <v>365545</v>
      </c>
      <c r="G109" t="s">
        <v>10</v>
      </c>
      <c r="O109" s="3"/>
      <c r="P109" s="2"/>
      <c r="Q109" s="2"/>
    </row>
    <row r="110" spans="1:17" x14ac:dyDescent="0.25">
      <c r="A110" t="s">
        <v>919</v>
      </c>
      <c r="B110" t="s">
        <v>15</v>
      </c>
      <c r="C110" t="s">
        <v>56</v>
      </c>
      <c r="D110">
        <v>27</v>
      </c>
      <c r="E110" s="6">
        <v>44959</v>
      </c>
      <c r="F110" s="5">
        <v>207759</v>
      </c>
      <c r="G110" t="s">
        <v>963</v>
      </c>
      <c r="O110" s="3"/>
      <c r="P110" s="2"/>
      <c r="Q110" s="2"/>
    </row>
    <row r="111" spans="1:17" x14ac:dyDescent="0.25">
      <c r="A111" t="s">
        <v>302</v>
      </c>
      <c r="B111" t="s">
        <v>15</v>
      </c>
      <c r="C111" t="s">
        <v>56</v>
      </c>
      <c r="D111">
        <v>28</v>
      </c>
      <c r="E111" s="6">
        <v>44242</v>
      </c>
      <c r="F111" s="5">
        <v>109506</v>
      </c>
      <c r="G111" t="s">
        <v>16</v>
      </c>
      <c r="O111" s="3"/>
      <c r="P111" s="2"/>
      <c r="Q111" s="2"/>
    </row>
    <row r="112" spans="1:17" x14ac:dyDescent="0.25">
      <c r="A112" t="s">
        <v>842</v>
      </c>
      <c r="B112" t="s">
        <v>8</v>
      </c>
      <c r="C112" t="s">
        <v>56</v>
      </c>
      <c r="D112">
        <v>38</v>
      </c>
      <c r="E112" s="6">
        <v>43113</v>
      </c>
      <c r="F112" s="5">
        <v>353421</v>
      </c>
      <c r="G112" t="s">
        <v>10</v>
      </c>
      <c r="O112" s="3"/>
      <c r="P112" s="2"/>
      <c r="Q112" s="2"/>
    </row>
    <row r="113" spans="1:18" x14ac:dyDescent="0.25">
      <c r="A113" t="s">
        <v>785</v>
      </c>
      <c r="B113" t="s">
        <v>15</v>
      </c>
      <c r="C113" t="s">
        <v>56</v>
      </c>
      <c r="D113">
        <v>27</v>
      </c>
      <c r="E113" s="6">
        <v>44537</v>
      </c>
      <c r="F113" s="5">
        <v>397788</v>
      </c>
      <c r="G113" t="s">
        <v>10</v>
      </c>
      <c r="O113" s="3"/>
      <c r="P113" s="2"/>
      <c r="Q113" s="2"/>
    </row>
    <row r="114" spans="1:18" x14ac:dyDescent="0.25">
      <c r="A114" t="s">
        <v>647</v>
      </c>
      <c r="B114" t="s">
        <v>818</v>
      </c>
      <c r="C114" t="s">
        <v>56</v>
      </c>
      <c r="D114">
        <v>39</v>
      </c>
      <c r="E114" s="6">
        <v>44374</v>
      </c>
      <c r="F114" s="5">
        <v>205004</v>
      </c>
      <c r="G114" t="s">
        <v>963</v>
      </c>
      <c r="O114" s="3"/>
      <c r="P114" s="2"/>
      <c r="Q114" s="2"/>
    </row>
    <row r="115" spans="1:18" x14ac:dyDescent="0.25">
      <c r="A115" t="s">
        <v>775</v>
      </c>
      <c r="B115" t="s">
        <v>15</v>
      </c>
      <c r="C115" t="s">
        <v>56</v>
      </c>
      <c r="D115">
        <v>26</v>
      </c>
      <c r="E115" s="6">
        <v>44551</v>
      </c>
      <c r="F115" s="5">
        <v>408024</v>
      </c>
      <c r="G115" t="s">
        <v>10</v>
      </c>
      <c r="O115" s="3"/>
      <c r="P115" s="2"/>
      <c r="Q115" s="2"/>
    </row>
    <row r="116" spans="1:18" x14ac:dyDescent="0.25">
      <c r="A116" t="s">
        <v>248</v>
      </c>
      <c r="B116" t="s">
        <v>15</v>
      </c>
      <c r="C116" t="s">
        <v>56</v>
      </c>
      <c r="D116">
        <v>33</v>
      </c>
      <c r="E116" s="6">
        <v>45535</v>
      </c>
      <c r="F116" s="5">
        <v>362849</v>
      </c>
      <c r="G116" t="s">
        <v>10</v>
      </c>
      <c r="O116" s="3"/>
      <c r="P116" s="2"/>
      <c r="Q116" s="2"/>
    </row>
    <row r="117" spans="1:18" x14ac:dyDescent="0.25">
      <c r="A117" t="s">
        <v>252</v>
      </c>
      <c r="B117" t="s">
        <v>15</v>
      </c>
      <c r="C117" t="s">
        <v>56</v>
      </c>
      <c r="D117">
        <v>38</v>
      </c>
      <c r="E117" s="6">
        <v>44899</v>
      </c>
      <c r="F117" s="5">
        <v>383315</v>
      </c>
      <c r="G117" t="s">
        <v>10</v>
      </c>
      <c r="O117" s="3"/>
      <c r="P117" s="2"/>
      <c r="Q117" s="2"/>
    </row>
    <row r="118" spans="1:18" x14ac:dyDescent="0.25">
      <c r="A118" t="s">
        <v>237</v>
      </c>
      <c r="B118" t="s">
        <v>15</v>
      </c>
      <c r="C118" t="s">
        <v>56</v>
      </c>
      <c r="D118">
        <v>30</v>
      </c>
      <c r="E118" s="6">
        <v>44170</v>
      </c>
      <c r="F118" s="5">
        <v>87157</v>
      </c>
      <c r="G118" t="s">
        <v>16</v>
      </c>
      <c r="O118" s="3"/>
      <c r="P118" s="2"/>
      <c r="Q118" s="2"/>
    </row>
    <row r="119" spans="1:18" x14ac:dyDescent="0.25">
      <c r="A119" t="s">
        <v>751</v>
      </c>
      <c r="B119" t="s">
        <v>15</v>
      </c>
      <c r="C119" t="s">
        <v>56</v>
      </c>
      <c r="D119">
        <v>38</v>
      </c>
      <c r="E119" s="6">
        <v>44115</v>
      </c>
      <c r="F119" s="5">
        <v>209609</v>
      </c>
      <c r="G119" t="s">
        <v>963</v>
      </c>
      <c r="O119" s="3"/>
      <c r="P119" s="2"/>
      <c r="Q119" s="2"/>
    </row>
    <row r="120" spans="1:18" x14ac:dyDescent="0.25">
      <c r="A120" t="s">
        <v>212</v>
      </c>
      <c r="B120" t="s">
        <v>15</v>
      </c>
      <c r="C120" t="s">
        <v>56</v>
      </c>
      <c r="D120">
        <v>37</v>
      </c>
      <c r="E120" s="6">
        <v>45183</v>
      </c>
      <c r="F120" s="5">
        <v>370458</v>
      </c>
      <c r="G120" t="s">
        <v>10</v>
      </c>
      <c r="P120" s="2"/>
      <c r="Q120" s="2"/>
    </row>
    <row r="121" spans="1:18" x14ac:dyDescent="0.25">
      <c r="A121" t="s">
        <v>776</v>
      </c>
      <c r="B121" t="s">
        <v>15</v>
      </c>
      <c r="C121" t="s">
        <v>56</v>
      </c>
      <c r="D121">
        <v>32</v>
      </c>
      <c r="E121" s="6">
        <v>45253</v>
      </c>
      <c r="F121" s="5">
        <v>33850</v>
      </c>
      <c r="G121" t="s">
        <v>964</v>
      </c>
      <c r="P121" s="2"/>
      <c r="Q121" s="2"/>
    </row>
    <row r="122" spans="1:18" x14ac:dyDescent="0.25">
      <c r="A122" t="s">
        <v>414</v>
      </c>
      <c r="B122" t="s">
        <v>8</v>
      </c>
      <c r="C122" t="s">
        <v>56</v>
      </c>
      <c r="D122">
        <v>40</v>
      </c>
      <c r="E122" s="6">
        <v>43553</v>
      </c>
      <c r="F122" s="5">
        <v>37146</v>
      </c>
      <c r="G122" t="s">
        <v>964</v>
      </c>
      <c r="P122" s="2"/>
      <c r="Q122" s="2"/>
    </row>
    <row r="123" spans="1:18" x14ac:dyDescent="0.25">
      <c r="A123" t="s">
        <v>60</v>
      </c>
      <c r="B123" t="s">
        <v>8</v>
      </c>
      <c r="C123" t="s">
        <v>56</v>
      </c>
      <c r="D123">
        <v>27</v>
      </c>
      <c r="E123" s="6">
        <v>44122</v>
      </c>
      <c r="F123" s="5">
        <v>86539</v>
      </c>
      <c r="G123" t="s">
        <v>16</v>
      </c>
      <c r="P123" s="2"/>
      <c r="Q123" s="2"/>
      <c r="R123" s="2"/>
    </row>
    <row r="124" spans="1:18" x14ac:dyDescent="0.25">
      <c r="A124" t="s">
        <v>561</v>
      </c>
      <c r="B124" t="s">
        <v>8</v>
      </c>
      <c r="C124" t="s">
        <v>56</v>
      </c>
      <c r="D124">
        <v>28</v>
      </c>
      <c r="E124" s="6">
        <v>44983</v>
      </c>
      <c r="F124" s="5">
        <v>163812</v>
      </c>
      <c r="G124" t="s">
        <v>963</v>
      </c>
    </row>
    <row r="125" spans="1:18" x14ac:dyDescent="0.25">
      <c r="A125" t="s">
        <v>957</v>
      </c>
      <c r="B125" t="s">
        <v>15</v>
      </c>
      <c r="C125" t="s">
        <v>56</v>
      </c>
      <c r="D125">
        <v>24</v>
      </c>
      <c r="E125" s="6">
        <v>45572</v>
      </c>
      <c r="F125" s="5">
        <v>50880</v>
      </c>
      <c r="G125" t="s">
        <v>24</v>
      </c>
    </row>
    <row r="126" spans="1:18" x14ac:dyDescent="0.25">
      <c r="A126" t="s">
        <v>920</v>
      </c>
      <c r="B126" t="s">
        <v>15</v>
      </c>
      <c r="C126" t="s">
        <v>56</v>
      </c>
      <c r="D126">
        <v>34</v>
      </c>
      <c r="E126" s="6">
        <v>44849</v>
      </c>
      <c r="F126" s="5">
        <v>143552</v>
      </c>
      <c r="G126" t="s">
        <v>963</v>
      </c>
    </row>
    <row r="127" spans="1:18" x14ac:dyDescent="0.25">
      <c r="A127" t="s">
        <v>108</v>
      </c>
      <c r="B127" t="s">
        <v>8</v>
      </c>
      <c r="C127" t="s">
        <v>56</v>
      </c>
      <c r="D127">
        <v>32</v>
      </c>
      <c r="E127" s="6">
        <v>44400</v>
      </c>
      <c r="F127" s="5">
        <v>99539</v>
      </c>
      <c r="G127" t="s">
        <v>16</v>
      </c>
    </row>
    <row r="128" spans="1:18" x14ac:dyDescent="0.25">
      <c r="A128" t="s">
        <v>791</v>
      </c>
      <c r="B128" t="s">
        <v>15</v>
      </c>
      <c r="C128" t="s">
        <v>56</v>
      </c>
      <c r="D128">
        <v>33</v>
      </c>
      <c r="E128" s="6">
        <v>43455</v>
      </c>
      <c r="F128" s="5">
        <v>79109</v>
      </c>
      <c r="G128" t="s">
        <v>16</v>
      </c>
    </row>
    <row r="129" spans="1:7" x14ac:dyDescent="0.25">
      <c r="A129" t="s">
        <v>792</v>
      </c>
      <c r="B129" t="s">
        <v>15</v>
      </c>
      <c r="C129" t="s">
        <v>56</v>
      </c>
      <c r="D129">
        <v>39</v>
      </c>
      <c r="E129" s="6">
        <v>43907</v>
      </c>
      <c r="F129" s="5">
        <v>378747</v>
      </c>
      <c r="G129" t="s">
        <v>10</v>
      </c>
    </row>
    <row r="130" spans="1:7" x14ac:dyDescent="0.25">
      <c r="A130" t="s">
        <v>282</v>
      </c>
      <c r="B130" t="s">
        <v>15</v>
      </c>
      <c r="C130" t="s">
        <v>56</v>
      </c>
      <c r="D130">
        <v>28</v>
      </c>
      <c r="E130" s="6">
        <v>44390</v>
      </c>
      <c r="F130" s="5">
        <v>497097</v>
      </c>
      <c r="G130" t="s">
        <v>10</v>
      </c>
    </row>
    <row r="131" spans="1:7" x14ac:dyDescent="0.25">
      <c r="A131" t="s">
        <v>515</v>
      </c>
      <c r="B131" t="s">
        <v>8</v>
      </c>
      <c r="C131" t="s">
        <v>56</v>
      </c>
      <c r="D131">
        <v>43</v>
      </c>
      <c r="E131" s="6">
        <v>45463</v>
      </c>
      <c r="F131" s="5">
        <v>65484</v>
      </c>
      <c r="G131" t="s">
        <v>24</v>
      </c>
    </row>
    <row r="132" spans="1:7" x14ac:dyDescent="0.25">
      <c r="A132" t="s">
        <v>573</v>
      </c>
      <c r="B132" t="s">
        <v>8</v>
      </c>
      <c r="C132" t="s">
        <v>56</v>
      </c>
      <c r="D132">
        <v>45</v>
      </c>
      <c r="E132" s="6">
        <v>43879</v>
      </c>
      <c r="F132" s="5">
        <v>104269</v>
      </c>
      <c r="G132" t="s">
        <v>16</v>
      </c>
    </row>
    <row r="133" spans="1:7" x14ac:dyDescent="0.25">
      <c r="A133" t="s">
        <v>622</v>
      </c>
      <c r="B133" t="s">
        <v>8</v>
      </c>
      <c r="C133" t="s">
        <v>56</v>
      </c>
      <c r="D133">
        <v>37</v>
      </c>
      <c r="E133" s="6">
        <v>45225</v>
      </c>
      <c r="F133" s="5">
        <v>43293</v>
      </c>
      <c r="G133" t="s">
        <v>964</v>
      </c>
    </row>
    <row r="134" spans="1:7" x14ac:dyDescent="0.25">
      <c r="A134" t="s">
        <v>294</v>
      </c>
      <c r="B134" t="s">
        <v>15</v>
      </c>
      <c r="C134" t="s">
        <v>56</v>
      </c>
      <c r="D134">
        <v>31</v>
      </c>
      <c r="E134" s="6">
        <v>43232</v>
      </c>
      <c r="F134" s="5">
        <v>82641</v>
      </c>
      <c r="G134" t="s">
        <v>16</v>
      </c>
    </row>
    <row r="135" spans="1:7" x14ac:dyDescent="0.25">
      <c r="A135" t="s">
        <v>879</v>
      </c>
      <c r="B135" t="s">
        <v>8</v>
      </c>
      <c r="C135" t="s">
        <v>56</v>
      </c>
      <c r="D135">
        <v>29</v>
      </c>
      <c r="E135" s="6">
        <v>44101</v>
      </c>
      <c r="F135" s="5">
        <v>349502</v>
      </c>
      <c r="G135" t="s">
        <v>10</v>
      </c>
    </row>
    <row r="136" spans="1:7" x14ac:dyDescent="0.25">
      <c r="A136" t="s">
        <v>649</v>
      </c>
      <c r="B136" t="s">
        <v>818</v>
      </c>
      <c r="C136" t="s">
        <v>56</v>
      </c>
      <c r="D136">
        <v>31</v>
      </c>
      <c r="E136" s="6">
        <v>44115</v>
      </c>
      <c r="F136" s="5">
        <v>104652</v>
      </c>
      <c r="G136" t="s">
        <v>16</v>
      </c>
    </row>
    <row r="137" spans="1:7" x14ac:dyDescent="0.25">
      <c r="A137" t="s">
        <v>211</v>
      </c>
      <c r="B137" t="s">
        <v>15</v>
      </c>
      <c r="C137" t="s">
        <v>56</v>
      </c>
      <c r="D137">
        <v>60</v>
      </c>
      <c r="E137" s="6">
        <v>44786</v>
      </c>
      <c r="F137" s="5">
        <v>500000</v>
      </c>
      <c r="G137" t="s">
        <v>10</v>
      </c>
    </row>
    <row r="138" spans="1:7" x14ac:dyDescent="0.25">
      <c r="A138" t="s">
        <v>279</v>
      </c>
      <c r="B138" t="s">
        <v>15</v>
      </c>
      <c r="C138" t="s">
        <v>56</v>
      </c>
      <c r="D138">
        <v>41</v>
      </c>
      <c r="E138" s="6">
        <v>43709</v>
      </c>
      <c r="F138" s="5">
        <v>139482</v>
      </c>
      <c r="G138" t="s">
        <v>963</v>
      </c>
    </row>
    <row r="139" spans="1:7" x14ac:dyDescent="0.25">
      <c r="A139" t="s">
        <v>285</v>
      </c>
      <c r="B139" t="s">
        <v>15</v>
      </c>
      <c r="C139" t="s">
        <v>56</v>
      </c>
      <c r="D139">
        <v>26</v>
      </c>
      <c r="E139" s="6">
        <v>44318</v>
      </c>
      <c r="F139" s="5">
        <v>53714</v>
      </c>
      <c r="G139" t="s">
        <v>24</v>
      </c>
    </row>
    <row r="140" spans="1:7" x14ac:dyDescent="0.25">
      <c r="A140" t="s">
        <v>838</v>
      </c>
      <c r="B140" t="s">
        <v>8</v>
      </c>
      <c r="C140" t="s">
        <v>56</v>
      </c>
      <c r="D140">
        <v>26</v>
      </c>
      <c r="E140" s="6">
        <v>44278</v>
      </c>
      <c r="F140" s="5">
        <v>103807</v>
      </c>
      <c r="G140" t="s">
        <v>16</v>
      </c>
    </row>
    <row r="141" spans="1:7" x14ac:dyDescent="0.25">
      <c r="A141" t="s">
        <v>766</v>
      </c>
      <c r="B141" t="s">
        <v>15</v>
      </c>
      <c r="C141" t="s">
        <v>56</v>
      </c>
      <c r="D141">
        <v>29</v>
      </c>
      <c r="E141" s="6">
        <v>43920</v>
      </c>
      <c r="F141" s="5">
        <v>219018</v>
      </c>
      <c r="G141" t="s">
        <v>963</v>
      </c>
    </row>
    <row r="142" spans="1:7" x14ac:dyDescent="0.25">
      <c r="A142" t="s">
        <v>847</v>
      </c>
      <c r="B142" t="s">
        <v>8</v>
      </c>
      <c r="C142" t="s">
        <v>56</v>
      </c>
      <c r="D142">
        <v>32</v>
      </c>
      <c r="E142" s="6">
        <v>43780</v>
      </c>
      <c r="F142" s="5">
        <v>66489</v>
      </c>
      <c r="G142" t="s">
        <v>24</v>
      </c>
    </row>
    <row r="143" spans="1:7" x14ac:dyDescent="0.25">
      <c r="A143" t="s">
        <v>220</v>
      </c>
      <c r="B143" t="s">
        <v>8</v>
      </c>
      <c r="C143" t="s">
        <v>56</v>
      </c>
      <c r="D143">
        <v>32</v>
      </c>
      <c r="E143" s="6">
        <v>43879</v>
      </c>
      <c r="F143" s="5">
        <v>89932</v>
      </c>
      <c r="G143" t="s">
        <v>16</v>
      </c>
    </row>
    <row r="144" spans="1:7" x14ac:dyDescent="0.25">
      <c r="A144" t="s">
        <v>271</v>
      </c>
      <c r="B144" t="s">
        <v>15</v>
      </c>
      <c r="C144" t="s">
        <v>56</v>
      </c>
      <c r="D144">
        <v>32</v>
      </c>
      <c r="E144" s="6">
        <v>43970</v>
      </c>
      <c r="F144" s="5">
        <v>53361</v>
      </c>
      <c r="G144" t="s">
        <v>24</v>
      </c>
    </row>
    <row r="145" spans="1:7" x14ac:dyDescent="0.25">
      <c r="A145" t="s">
        <v>819</v>
      </c>
      <c r="B145" t="s">
        <v>15</v>
      </c>
      <c r="C145" t="s">
        <v>56</v>
      </c>
      <c r="D145">
        <v>29</v>
      </c>
      <c r="E145" s="6">
        <v>44734</v>
      </c>
      <c r="F145" s="5">
        <v>94994</v>
      </c>
      <c r="G145" t="s">
        <v>16</v>
      </c>
    </row>
    <row r="146" spans="1:7" x14ac:dyDescent="0.25">
      <c r="A146" t="s">
        <v>236</v>
      </c>
      <c r="B146" t="s">
        <v>15</v>
      </c>
      <c r="C146" t="s">
        <v>56</v>
      </c>
      <c r="D146">
        <v>24</v>
      </c>
      <c r="E146" s="6">
        <v>44110</v>
      </c>
      <c r="F146" s="5">
        <v>244982</v>
      </c>
      <c r="G146" t="s">
        <v>963</v>
      </c>
    </row>
    <row r="147" spans="1:7" x14ac:dyDescent="0.25">
      <c r="A147" t="s">
        <v>236</v>
      </c>
      <c r="B147" t="s">
        <v>15</v>
      </c>
      <c r="C147" t="s">
        <v>56</v>
      </c>
      <c r="D147">
        <v>25</v>
      </c>
      <c r="E147" s="6">
        <v>44475</v>
      </c>
      <c r="F147" s="5">
        <v>244983</v>
      </c>
      <c r="G147" t="s">
        <v>963</v>
      </c>
    </row>
    <row r="148" spans="1:7" x14ac:dyDescent="0.25">
      <c r="A148" t="s">
        <v>247</v>
      </c>
      <c r="B148" t="s">
        <v>15</v>
      </c>
      <c r="C148" t="s">
        <v>56</v>
      </c>
      <c r="D148">
        <v>32</v>
      </c>
      <c r="E148" s="6">
        <v>44557</v>
      </c>
      <c r="F148" s="5">
        <v>100094</v>
      </c>
      <c r="G148" t="s">
        <v>16</v>
      </c>
    </row>
    <row r="149" spans="1:7" x14ac:dyDescent="0.25">
      <c r="A149" t="s">
        <v>889</v>
      </c>
      <c r="B149" t="s">
        <v>818</v>
      </c>
      <c r="C149" t="s">
        <v>56</v>
      </c>
      <c r="D149">
        <v>28</v>
      </c>
      <c r="E149" s="6">
        <v>45221</v>
      </c>
      <c r="F149" s="5">
        <v>172734</v>
      </c>
      <c r="G149" t="s">
        <v>963</v>
      </c>
    </row>
    <row r="150" spans="1:7" x14ac:dyDescent="0.25">
      <c r="A150" t="s">
        <v>745</v>
      </c>
      <c r="B150" t="s">
        <v>15</v>
      </c>
      <c r="C150" t="s">
        <v>56</v>
      </c>
      <c r="D150">
        <v>24</v>
      </c>
      <c r="E150" s="6">
        <v>44720</v>
      </c>
      <c r="F150" s="5">
        <v>230915</v>
      </c>
      <c r="G150" t="s">
        <v>963</v>
      </c>
    </row>
    <row r="151" spans="1:7" x14ac:dyDescent="0.25">
      <c r="A151" t="s">
        <v>562</v>
      </c>
      <c r="B151" t="s">
        <v>8</v>
      </c>
      <c r="C151" t="s">
        <v>56</v>
      </c>
      <c r="D151">
        <v>38</v>
      </c>
      <c r="E151" s="6">
        <v>44338</v>
      </c>
      <c r="F151" s="5">
        <v>102492</v>
      </c>
      <c r="G151" t="s">
        <v>16</v>
      </c>
    </row>
    <row r="152" spans="1:7" x14ac:dyDescent="0.25">
      <c r="A152" t="s">
        <v>635</v>
      </c>
      <c r="B152" t="s">
        <v>8</v>
      </c>
      <c r="C152" t="s">
        <v>56</v>
      </c>
      <c r="D152">
        <v>36</v>
      </c>
      <c r="E152" s="6">
        <v>45605</v>
      </c>
      <c r="F152" s="5">
        <v>53560</v>
      </c>
      <c r="G152" t="s">
        <v>24</v>
      </c>
    </row>
    <row r="153" spans="1:7" x14ac:dyDescent="0.25">
      <c r="A153" t="s">
        <v>884</v>
      </c>
      <c r="B153" t="s">
        <v>818</v>
      </c>
      <c r="C153" t="s">
        <v>56</v>
      </c>
      <c r="D153">
        <v>27</v>
      </c>
      <c r="E153" s="6">
        <v>43166</v>
      </c>
      <c r="F153" s="5">
        <v>472653</v>
      </c>
      <c r="G153" t="s">
        <v>10</v>
      </c>
    </row>
    <row r="154" spans="1:7" x14ac:dyDescent="0.25">
      <c r="A154" t="s">
        <v>497</v>
      </c>
      <c r="B154" t="s">
        <v>8</v>
      </c>
      <c r="C154" t="s">
        <v>56</v>
      </c>
      <c r="D154">
        <v>45</v>
      </c>
      <c r="E154" s="6">
        <v>44683</v>
      </c>
      <c r="F154" s="5">
        <v>94301</v>
      </c>
      <c r="G154" t="s">
        <v>16</v>
      </c>
    </row>
    <row r="155" spans="1:7" x14ac:dyDescent="0.25">
      <c r="A155" t="s">
        <v>238</v>
      </c>
      <c r="B155" t="s">
        <v>15</v>
      </c>
      <c r="C155" t="s">
        <v>56</v>
      </c>
      <c r="D155">
        <v>25</v>
      </c>
      <c r="E155" s="6">
        <v>45506</v>
      </c>
      <c r="F155" s="5">
        <v>56053</v>
      </c>
      <c r="G155" t="s">
        <v>24</v>
      </c>
    </row>
    <row r="156" spans="1:7" x14ac:dyDescent="0.25">
      <c r="A156" t="s">
        <v>238</v>
      </c>
      <c r="B156" t="s">
        <v>15</v>
      </c>
      <c r="C156" t="s">
        <v>56</v>
      </c>
      <c r="D156">
        <v>36</v>
      </c>
      <c r="E156" s="6">
        <v>44288</v>
      </c>
      <c r="F156" s="5">
        <v>324577</v>
      </c>
      <c r="G156" t="s">
        <v>10</v>
      </c>
    </row>
    <row r="157" spans="1:7" x14ac:dyDescent="0.25">
      <c r="A157" t="s">
        <v>272</v>
      </c>
      <c r="B157" t="s">
        <v>15</v>
      </c>
      <c r="C157" t="s">
        <v>56</v>
      </c>
      <c r="D157">
        <v>35</v>
      </c>
      <c r="E157" s="6">
        <v>43550</v>
      </c>
      <c r="F157" s="5">
        <v>59550</v>
      </c>
      <c r="G157" t="s">
        <v>24</v>
      </c>
    </row>
    <row r="158" spans="1:7" x14ac:dyDescent="0.25">
      <c r="A158" t="s">
        <v>303</v>
      </c>
      <c r="B158" t="s">
        <v>15</v>
      </c>
      <c r="C158" t="s">
        <v>56</v>
      </c>
      <c r="D158">
        <v>30</v>
      </c>
      <c r="E158" s="6">
        <v>45244</v>
      </c>
      <c r="F158" s="5">
        <v>33699</v>
      </c>
      <c r="G158" t="s">
        <v>964</v>
      </c>
    </row>
    <row r="159" spans="1:7" x14ac:dyDescent="0.25">
      <c r="A159" t="s">
        <v>563</v>
      </c>
      <c r="B159" t="s">
        <v>8</v>
      </c>
      <c r="C159" t="s">
        <v>56</v>
      </c>
      <c r="D159">
        <v>30</v>
      </c>
      <c r="E159" s="6">
        <v>45005</v>
      </c>
      <c r="F159" s="5">
        <v>172200</v>
      </c>
      <c r="G159" t="s">
        <v>963</v>
      </c>
    </row>
    <row r="160" spans="1:7" x14ac:dyDescent="0.25">
      <c r="A160" t="s">
        <v>428</v>
      </c>
      <c r="B160" t="s">
        <v>8</v>
      </c>
      <c r="C160" t="s">
        <v>56</v>
      </c>
      <c r="D160">
        <v>43</v>
      </c>
      <c r="E160" s="6">
        <v>43464</v>
      </c>
      <c r="F160" s="5">
        <v>83038</v>
      </c>
      <c r="G160" t="s">
        <v>16</v>
      </c>
    </row>
    <row r="161" spans="1:7" x14ac:dyDescent="0.25">
      <c r="A161" t="s">
        <v>295</v>
      </c>
      <c r="B161" t="s">
        <v>15</v>
      </c>
      <c r="C161" t="s">
        <v>56</v>
      </c>
      <c r="D161">
        <v>29</v>
      </c>
      <c r="E161" s="6">
        <v>44941</v>
      </c>
      <c r="F161" s="5">
        <v>37699</v>
      </c>
      <c r="G161" t="s">
        <v>964</v>
      </c>
    </row>
    <row r="162" spans="1:7" x14ac:dyDescent="0.25">
      <c r="A162" t="s">
        <v>241</v>
      </c>
      <c r="B162" t="s">
        <v>15</v>
      </c>
      <c r="C162" t="s">
        <v>56</v>
      </c>
      <c r="D162">
        <v>37</v>
      </c>
      <c r="E162" s="6">
        <v>44618</v>
      </c>
      <c r="F162" s="5">
        <v>67661</v>
      </c>
      <c r="G162" t="s">
        <v>24</v>
      </c>
    </row>
    <row r="163" spans="1:7" x14ac:dyDescent="0.25">
      <c r="A163" t="s">
        <v>511</v>
      </c>
      <c r="B163" t="s">
        <v>8</v>
      </c>
      <c r="C163" t="s">
        <v>56</v>
      </c>
      <c r="D163">
        <v>42</v>
      </c>
      <c r="E163" s="6">
        <v>44629</v>
      </c>
      <c r="F163" s="5">
        <v>44017</v>
      </c>
      <c r="G163" t="s">
        <v>964</v>
      </c>
    </row>
    <row r="164" spans="1:7" x14ac:dyDescent="0.25">
      <c r="A164" t="s">
        <v>629</v>
      </c>
      <c r="B164" t="s">
        <v>8</v>
      </c>
      <c r="C164" t="s">
        <v>56</v>
      </c>
      <c r="D164">
        <v>41</v>
      </c>
      <c r="E164" s="6">
        <v>44923</v>
      </c>
      <c r="F164" s="5">
        <v>129710</v>
      </c>
      <c r="G164" t="s">
        <v>963</v>
      </c>
    </row>
    <row r="165" spans="1:7" x14ac:dyDescent="0.25">
      <c r="A165" t="s">
        <v>258</v>
      </c>
      <c r="B165" t="s">
        <v>15</v>
      </c>
      <c r="C165" t="s">
        <v>56</v>
      </c>
      <c r="D165">
        <v>39</v>
      </c>
      <c r="E165" s="6">
        <v>45056</v>
      </c>
      <c r="F165" s="5">
        <v>87030</v>
      </c>
      <c r="G165" t="s">
        <v>16</v>
      </c>
    </row>
    <row r="166" spans="1:7" x14ac:dyDescent="0.25">
      <c r="A166" t="s">
        <v>596</v>
      </c>
      <c r="B166" t="s">
        <v>8</v>
      </c>
      <c r="C166" t="s">
        <v>56</v>
      </c>
      <c r="D166">
        <v>34</v>
      </c>
      <c r="E166" s="6">
        <v>45012</v>
      </c>
      <c r="F166" s="5">
        <v>79677</v>
      </c>
      <c r="G166" t="s">
        <v>16</v>
      </c>
    </row>
    <row r="167" spans="1:7" x14ac:dyDescent="0.25">
      <c r="A167" t="s">
        <v>806</v>
      </c>
      <c r="B167" t="s">
        <v>15</v>
      </c>
      <c r="C167" t="s">
        <v>56</v>
      </c>
      <c r="D167">
        <v>33</v>
      </c>
      <c r="E167" s="6">
        <v>43401</v>
      </c>
      <c r="F167" s="5">
        <v>135392</v>
      </c>
      <c r="G167" t="s">
        <v>963</v>
      </c>
    </row>
    <row r="168" spans="1:7" x14ac:dyDescent="0.25">
      <c r="A168" t="s">
        <v>741</v>
      </c>
      <c r="B168" t="s">
        <v>15</v>
      </c>
      <c r="C168" t="s">
        <v>56</v>
      </c>
      <c r="D168">
        <v>27</v>
      </c>
      <c r="E168" s="6">
        <v>43362</v>
      </c>
      <c r="F168" s="5">
        <v>365506</v>
      </c>
      <c r="G168" t="s">
        <v>10</v>
      </c>
    </row>
    <row r="169" spans="1:7" x14ac:dyDescent="0.25">
      <c r="A169" t="s">
        <v>418</v>
      </c>
      <c r="B169" t="s">
        <v>8</v>
      </c>
      <c r="C169" t="s">
        <v>56</v>
      </c>
      <c r="D169">
        <v>44</v>
      </c>
      <c r="E169" s="6">
        <v>45339</v>
      </c>
      <c r="F169" s="5">
        <v>57206</v>
      </c>
      <c r="G169" t="s">
        <v>24</v>
      </c>
    </row>
    <row r="170" spans="1:7" x14ac:dyDescent="0.25">
      <c r="A170" t="s">
        <v>572</v>
      </c>
      <c r="B170" t="s">
        <v>8</v>
      </c>
      <c r="C170" t="s">
        <v>56</v>
      </c>
      <c r="D170">
        <v>27</v>
      </c>
      <c r="E170" s="6">
        <v>45359</v>
      </c>
      <c r="F170" s="5">
        <v>85586</v>
      </c>
      <c r="G170" t="s">
        <v>16</v>
      </c>
    </row>
    <row r="171" spans="1:7" x14ac:dyDescent="0.25">
      <c r="A171" t="s">
        <v>503</v>
      </c>
      <c r="B171" t="s">
        <v>8</v>
      </c>
      <c r="C171" t="s">
        <v>56</v>
      </c>
      <c r="D171">
        <v>27</v>
      </c>
      <c r="E171" s="6">
        <v>44190</v>
      </c>
      <c r="F171" s="5">
        <v>90006</v>
      </c>
      <c r="G171" t="s">
        <v>16</v>
      </c>
    </row>
    <row r="172" spans="1:7" x14ac:dyDescent="0.25">
      <c r="A172" t="s">
        <v>78</v>
      </c>
      <c r="B172" t="s">
        <v>15</v>
      </c>
      <c r="C172" t="s">
        <v>56</v>
      </c>
      <c r="D172">
        <v>21</v>
      </c>
      <c r="E172" s="6">
        <v>44242</v>
      </c>
      <c r="F172" s="5">
        <v>75937</v>
      </c>
      <c r="G172" t="s">
        <v>16</v>
      </c>
    </row>
    <row r="173" spans="1:7" x14ac:dyDescent="0.25">
      <c r="A173" t="s">
        <v>638</v>
      </c>
      <c r="B173" t="s">
        <v>8</v>
      </c>
      <c r="C173" t="s">
        <v>56</v>
      </c>
      <c r="D173">
        <v>26</v>
      </c>
      <c r="E173" s="6">
        <v>44622</v>
      </c>
      <c r="F173" s="5">
        <v>164579</v>
      </c>
      <c r="G173" t="s">
        <v>963</v>
      </c>
    </row>
    <row r="174" spans="1:7" x14ac:dyDescent="0.25">
      <c r="A174" t="s">
        <v>624</v>
      </c>
      <c r="B174" t="s">
        <v>8</v>
      </c>
      <c r="C174" t="s">
        <v>56</v>
      </c>
      <c r="D174">
        <v>36</v>
      </c>
      <c r="E174" s="6">
        <v>45497</v>
      </c>
      <c r="F174" s="5">
        <v>67545</v>
      </c>
      <c r="G174" t="s">
        <v>24</v>
      </c>
    </row>
    <row r="175" spans="1:7" x14ac:dyDescent="0.25">
      <c r="A175" t="s">
        <v>742</v>
      </c>
      <c r="B175" t="s">
        <v>15</v>
      </c>
      <c r="C175" t="s">
        <v>56</v>
      </c>
      <c r="D175">
        <v>24</v>
      </c>
      <c r="E175" s="6">
        <v>43376</v>
      </c>
      <c r="F175" s="5">
        <v>120313</v>
      </c>
      <c r="G175" t="s">
        <v>963</v>
      </c>
    </row>
    <row r="176" spans="1:7" x14ac:dyDescent="0.25">
      <c r="A176" t="s">
        <v>55</v>
      </c>
      <c r="B176" t="s">
        <v>8</v>
      </c>
      <c r="C176" t="s">
        <v>56</v>
      </c>
      <c r="D176">
        <v>37</v>
      </c>
      <c r="E176" s="6">
        <v>44539</v>
      </c>
      <c r="F176" s="5">
        <v>84437</v>
      </c>
      <c r="G176" t="s">
        <v>16</v>
      </c>
    </row>
    <row r="177" spans="1:7" x14ac:dyDescent="0.25">
      <c r="A177" t="s">
        <v>632</v>
      </c>
      <c r="B177" t="s">
        <v>8</v>
      </c>
      <c r="C177" t="s">
        <v>56</v>
      </c>
      <c r="D177">
        <v>29</v>
      </c>
      <c r="E177" s="6">
        <v>43924</v>
      </c>
      <c r="F177" s="5">
        <v>97629</v>
      </c>
      <c r="G177" t="s">
        <v>16</v>
      </c>
    </row>
    <row r="178" spans="1:7" x14ac:dyDescent="0.25">
      <c r="A178" t="s">
        <v>222</v>
      </c>
      <c r="B178" t="s">
        <v>15</v>
      </c>
      <c r="C178" t="s">
        <v>56</v>
      </c>
      <c r="D178">
        <v>39</v>
      </c>
      <c r="E178" s="6">
        <v>43821</v>
      </c>
      <c r="F178" s="5">
        <v>36377</v>
      </c>
      <c r="G178" t="s">
        <v>964</v>
      </c>
    </row>
    <row r="179" spans="1:7" x14ac:dyDescent="0.25">
      <c r="A179" t="s">
        <v>978</v>
      </c>
      <c r="B179" t="s">
        <v>15</v>
      </c>
      <c r="C179" t="s">
        <v>979</v>
      </c>
      <c r="D179">
        <v>30</v>
      </c>
      <c r="E179" s="6">
        <v>44132</v>
      </c>
      <c r="F179" s="5">
        <v>461043</v>
      </c>
      <c r="G179" t="s">
        <v>10</v>
      </c>
    </row>
    <row r="180" spans="1:7" x14ac:dyDescent="0.25">
      <c r="A180" t="s">
        <v>760</v>
      </c>
      <c r="B180" t="s">
        <v>15</v>
      </c>
      <c r="C180" t="s">
        <v>9</v>
      </c>
      <c r="D180">
        <v>32</v>
      </c>
      <c r="E180" s="6">
        <v>44179</v>
      </c>
      <c r="F180" s="5">
        <v>177160</v>
      </c>
      <c r="G180" t="s">
        <v>963</v>
      </c>
    </row>
    <row r="181" spans="1:7" x14ac:dyDescent="0.25">
      <c r="A181" t="s">
        <v>276</v>
      </c>
      <c r="B181" t="s">
        <v>15</v>
      </c>
      <c r="C181" t="s">
        <v>9</v>
      </c>
      <c r="D181">
        <v>33</v>
      </c>
      <c r="E181" s="6">
        <v>45404</v>
      </c>
      <c r="F181" s="5">
        <v>127513</v>
      </c>
      <c r="G181" t="s">
        <v>963</v>
      </c>
    </row>
    <row r="182" spans="1:7" x14ac:dyDescent="0.25">
      <c r="A182" t="s">
        <v>744</v>
      </c>
      <c r="B182" t="s">
        <v>15</v>
      </c>
      <c r="C182" t="s">
        <v>9</v>
      </c>
      <c r="D182">
        <v>28</v>
      </c>
      <c r="E182" s="6">
        <v>44529</v>
      </c>
      <c r="F182" s="5">
        <v>228982</v>
      </c>
      <c r="G182" t="s">
        <v>963</v>
      </c>
    </row>
    <row r="183" spans="1:7" x14ac:dyDescent="0.25">
      <c r="A183" t="s">
        <v>72</v>
      </c>
      <c r="B183" t="s">
        <v>8</v>
      </c>
      <c r="C183" t="s">
        <v>9</v>
      </c>
      <c r="D183">
        <v>36</v>
      </c>
      <c r="E183" s="6">
        <v>44529</v>
      </c>
      <c r="F183" s="5">
        <v>83556</v>
      </c>
      <c r="G183" t="s">
        <v>16</v>
      </c>
    </row>
    <row r="184" spans="1:7" x14ac:dyDescent="0.25">
      <c r="A184" t="s">
        <v>645</v>
      </c>
      <c r="B184" t="s">
        <v>818</v>
      </c>
      <c r="C184" t="s">
        <v>9</v>
      </c>
      <c r="D184">
        <v>37</v>
      </c>
      <c r="E184" s="6">
        <v>44185</v>
      </c>
      <c r="F184" s="5">
        <v>204211</v>
      </c>
      <c r="G184" t="s">
        <v>963</v>
      </c>
    </row>
    <row r="185" spans="1:7" x14ac:dyDescent="0.25">
      <c r="A185" t="s">
        <v>70</v>
      </c>
      <c r="B185" t="s">
        <v>15</v>
      </c>
      <c r="C185" t="s">
        <v>9</v>
      </c>
      <c r="D185">
        <v>46</v>
      </c>
      <c r="E185" s="6">
        <v>44758</v>
      </c>
      <c r="F185" s="5">
        <v>77675</v>
      </c>
      <c r="G185" t="s">
        <v>16</v>
      </c>
    </row>
    <row r="186" spans="1:7" x14ac:dyDescent="0.25">
      <c r="A186" t="s">
        <v>70</v>
      </c>
      <c r="B186" t="s">
        <v>15</v>
      </c>
      <c r="C186" t="s">
        <v>9</v>
      </c>
      <c r="D186">
        <v>46</v>
      </c>
      <c r="E186" s="6">
        <v>44758</v>
      </c>
      <c r="F186" s="5">
        <v>80068</v>
      </c>
      <c r="G186" t="s">
        <v>16</v>
      </c>
    </row>
    <row r="187" spans="1:7" x14ac:dyDescent="0.25">
      <c r="A187" t="s">
        <v>300</v>
      </c>
      <c r="B187" t="s">
        <v>15</v>
      </c>
      <c r="C187" t="s">
        <v>9</v>
      </c>
      <c r="D187">
        <v>28</v>
      </c>
      <c r="E187" s="6">
        <v>44762</v>
      </c>
      <c r="F187" s="5">
        <v>100102</v>
      </c>
      <c r="G187" t="s">
        <v>16</v>
      </c>
    </row>
    <row r="188" spans="1:7" x14ac:dyDescent="0.25">
      <c r="A188" t="s">
        <v>263</v>
      </c>
      <c r="B188" t="s">
        <v>15</v>
      </c>
      <c r="C188" t="s">
        <v>9</v>
      </c>
      <c r="D188">
        <v>42</v>
      </c>
      <c r="E188" s="6">
        <v>43801</v>
      </c>
      <c r="F188" s="5">
        <v>107831</v>
      </c>
      <c r="G188" t="s">
        <v>16</v>
      </c>
    </row>
    <row r="189" spans="1:7" x14ac:dyDescent="0.25">
      <c r="A189" t="s">
        <v>57</v>
      </c>
      <c r="B189" t="s">
        <v>15</v>
      </c>
      <c r="C189" t="s">
        <v>9</v>
      </c>
      <c r="D189">
        <v>35</v>
      </c>
      <c r="E189" s="6">
        <v>44727</v>
      </c>
      <c r="F189" s="5">
        <v>99267</v>
      </c>
      <c r="G189" t="s">
        <v>16</v>
      </c>
    </row>
    <row r="190" spans="1:7" x14ac:dyDescent="0.25">
      <c r="A190" t="s">
        <v>430</v>
      </c>
      <c r="B190" t="s">
        <v>8</v>
      </c>
      <c r="C190" t="s">
        <v>9</v>
      </c>
      <c r="D190">
        <v>36</v>
      </c>
      <c r="E190" s="6">
        <v>45568</v>
      </c>
      <c r="F190" s="5">
        <v>194564</v>
      </c>
      <c r="G190" t="s">
        <v>963</v>
      </c>
    </row>
    <row r="191" spans="1:7" x14ac:dyDescent="0.25">
      <c r="A191" t="s">
        <v>427</v>
      </c>
      <c r="B191" t="s">
        <v>8</v>
      </c>
      <c r="C191" t="s">
        <v>9</v>
      </c>
      <c r="D191">
        <v>38</v>
      </c>
      <c r="E191" s="6">
        <v>44492</v>
      </c>
      <c r="F191" s="5">
        <v>99639</v>
      </c>
      <c r="G191" t="s">
        <v>16</v>
      </c>
    </row>
    <row r="192" spans="1:7" x14ac:dyDescent="0.25">
      <c r="A192" t="s">
        <v>260</v>
      </c>
      <c r="B192" t="s">
        <v>15</v>
      </c>
      <c r="C192" t="s">
        <v>9</v>
      </c>
      <c r="D192">
        <v>28</v>
      </c>
      <c r="E192" s="6">
        <v>44489</v>
      </c>
      <c r="F192" s="5">
        <v>93916</v>
      </c>
      <c r="G192" t="s">
        <v>16</v>
      </c>
    </row>
    <row r="193" spans="1:7" x14ac:dyDescent="0.25">
      <c r="A193" t="s">
        <v>305</v>
      </c>
      <c r="B193" t="s">
        <v>15</v>
      </c>
      <c r="C193" t="s">
        <v>9</v>
      </c>
      <c r="D193">
        <v>38</v>
      </c>
      <c r="E193" s="6">
        <v>44982</v>
      </c>
      <c r="F193" s="5">
        <v>67100</v>
      </c>
      <c r="G193" t="s">
        <v>24</v>
      </c>
    </row>
    <row r="194" spans="1:7" x14ac:dyDescent="0.25">
      <c r="A194" t="s">
        <v>626</v>
      </c>
      <c r="B194" t="s">
        <v>8</v>
      </c>
      <c r="C194" t="s">
        <v>9</v>
      </c>
      <c r="D194">
        <v>39</v>
      </c>
      <c r="E194" s="6">
        <v>45360</v>
      </c>
      <c r="F194" s="5">
        <v>57874</v>
      </c>
      <c r="G194" t="s">
        <v>24</v>
      </c>
    </row>
    <row r="195" spans="1:7" x14ac:dyDescent="0.25">
      <c r="A195" t="s">
        <v>7</v>
      </c>
      <c r="B195" t="s">
        <v>8</v>
      </c>
      <c r="C195" t="s">
        <v>9</v>
      </c>
      <c r="D195">
        <v>42</v>
      </c>
      <c r="E195" s="6">
        <v>44720</v>
      </c>
      <c r="F195" s="5">
        <v>492659</v>
      </c>
      <c r="G195" t="s">
        <v>10</v>
      </c>
    </row>
    <row r="196" spans="1:7" x14ac:dyDescent="0.25">
      <c r="A196" t="s">
        <v>831</v>
      </c>
      <c r="B196" t="s">
        <v>8</v>
      </c>
      <c r="C196" t="s">
        <v>9</v>
      </c>
      <c r="D196">
        <v>34</v>
      </c>
      <c r="E196" s="6">
        <v>44019</v>
      </c>
      <c r="F196" s="5">
        <v>92552</v>
      </c>
      <c r="G196" t="s">
        <v>16</v>
      </c>
    </row>
    <row r="197" spans="1:7" x14ac:dyDescent="0.25">
      <c r="A197" t="s">
        <v>107</v>
      </c>
      <c r="B197" t="s">
        <v>8</v>
      </c>
      <c r="C197" t="s">
        <v>9</v>
      </c>
      <c r="D197">
        <v>28</v>
      </c>
      <c r="E197" s="6">
        <v>44837</v>
      </c>
      <c r="F197" s="5">
        <v>93832</v>
      </c>
      <c r="G197" t="s">
        <v>16</v>
      </c>
    </row>
    <row r="198" spans="1:7" x14ac:dyDescent="0.25">
      <c r="A198" t="s">
        <v>923</v>
      </c>
      <c r="B198" t="s">
        <v>15</v>
      </c>
      <c r="C198" t="s">
        <v>9</v>
      </c>
      <c r="D198">
        <v>25</v>
      </c>
      <c r="E198" s="6">
        <v>44408</v>
      </c>
      <c r="F198" s="5">
        <v>58407</v>
      </c>
      <c r="G198" t="s">
        <v>24</v>
      </c>
    </row>
    <row r="199" spans="1:7" x14ac:dyDescent="0.25">
      <c r="A199" t="s">
        <v>96</v>
      </c>
      <c r="B199" t="s">
        <v>8</v>
      </c>
      <c r="C199" t="s">
        <v>9</v>
      </c>
      <c r="D199">
        <v>28</v>
      </c>
      <c r="E199" s="6">
        <v>44649</v>
      </c>
      <c r="F199" s="5">
        <v>103683</v>
      </c>
      <c r="G199" t="s">
        <v>16</v>
      </c>
    </row>
    <row r="200" spans="1:7" x14ac:dyDescent="0.25">
      <c r="A200" t="s">
        <v>756</v>
      </c>
      <c r="B200" t="s">
        <v>15</v>
      </c>
      <c r="C200" t="s">
        <v>9</v>
      </c>
      <c r="D200">
        <v>30</v>
      </c>
      <c r="E200" s="6">
        <v>45293</v>
      </c>
      <c r="F200" s="5">
        <v>84209</v>
      </c>
      <c r="G200" t="s">
        <v>16</v>
      </c>
    </row>
    <row r="201" spans="1:7" x14ac:dyDescent="0.25">
      <c r="A201" t="s">
        <v>882</v>
      </c>
      <c r="B201" t="s">
        <v>818</v>
      </c>
      <c r="C201" t="s">
        <v>9</v>
      </c>
      <c r="D201">
        <v>34</v>
      </c>
      <c r="E201" s="6">
        <v>44556</v>
      </c>
      <c r="F201" s="5">
        <v>342378</v>
      </c>
      <c r="G201" t="s">
        <v>10</v>
      </c>
    </row>
    <row r="202" spans="1:7" x14ac:dyDescent="0.25">
      <c r="A202" t="s">
        <v>759</v>
      </c>
      <c r="B202" t="s">
        <v>15</v>
      </c>
      <c r="C202" t="s">
        <v>9</v>
      </c>
      <c r="D202">
        <v>33</v>
      </c>
      <c r="E202" s="6">
        <v>43183</v>
      </c>
      <c r="F202" s="5">
        <v>157758</v>
      </c>
      <c r="G202" t="s">
        <v>963</v>
      </c>
    </row>
    <row r="203" spans="1:7" x14ac:dyDescent="0.25">
      <c r="A203" t="s">
        <v>66</v>
      </c>
      <c r="B203" t="s">
        <v>8</v>
      </c>
      <c r="C203" t="s">
        <v>9</v>
      </c>
      <c r="D203">
        <v>32</v>
      </c>
      <c r="E203" s="6">
        <v>44611</v>
      </c>
      <c r="F203" s="5">
        <v>100756</v>
      </c>
      <c r="G203" t="s">
        <v>16</v>
      </c>
    </row>
    <row r="204" spans="1:7" x14ac:dyDescent="0.25">
      <c r="A204" t="s">
        <v>887</v>
      </c>
      <c r="B204" t="s">
        <v>818</v>
      </c>
      <c r="C204" t="s">
        <v>9</v>
      </c>
      <c r="D204">
        <v>28</v>
      </c>
      <c r="E204" s="6">
        <v>44830</v>
      </c>
      <c r="F204" s="5">
        <v>38969</v>
      </c>
      <c r="G204" t="s">
        <v>964</v>
      </c>
    </row>
    <row r="205" spans="1:7" x14ac:dyDescent="0.25">
      <c r="A205" t="s">
        <v>59</v>
      </c>
      <c r="B205" t="s">
        <v>15</v>
      </c>
      <c r="C205" t="s">
        <v>9</v>
      </c>
      <c r="D205">
        <v>26</v>
      </c>
      <c r="E205" s="6">
        <v>44225</v>
      </c>
      <c r="F205" s="5">
        <v>78286</v>
      </c>
      <c r="G205" t="s">
        <v>16</v>
      </c>
    </row>
    <row r="206" spans="1:7" x14ac:dyDescent="0.25">
      <c r="A206" t="s">
        <v>50</v>
      </c>
      <c r="B206" t="s">
        <v>15</v>
      </c>
      <c r="C206" t="s">
        <v>9</v>
      </c>
      <c r="D206">
        <v>31</v>
      </c>
      <c r="E206" s="6">
        <v>44901</v>
      </c>
      <c r="F206" s="5">
        <v>96702</v>
      </c>
      <c r="G206" t="s">
        <v>16</v>
      </c>
    </row>
    <row r="207" spans="1:7" x14ac:dyDescent="0.25">
      <c r="A207" t="s">
        <v>45</v>
      </c>
      <c r="B207" t="s">
        <v>15</v>
      </c>
      <c r="C207" t="s">
        <v>9</v>
      </c>
      <c r="D207">
        <v>30</v>
      </c>
      <c r="E207" s="6">
        <v>44701</v>
      </c>
      <c r="F207" s="5">
        <v>93424</v>
      </c>
      <c r="G207" t="s">
        <v>16</v>
      </c>
    </row>
    <row r="208" spans="1:7" x14ac:dyDescent="0.25">
      <c r="A208" t="s">
        <v>769</v>
      </c>
      <c r="B208" t="s">
        <v>15</v>
      </c>
      <c r="C208" t="s">
        <v>9</v>
      </c>
      <c r="D208">
        <v>24</v>
      </c>
      <c r="E208" s="6">
        <v>44576</v>
      </c>
      <c r="F208" s="5">
        <v>91576</v>
      </c>
      <c r="G208" t="s">
        <v>16</v>
      </c>
    </row>
    <row r="209" spans="1:7" x14ac:dyDescent="0.25">
      <c r="A209" t="s">
        <v>439</v>
      </c>
      <c r="B209" t="s">
        <v>8</v>
      </c>
      <c r="C209" t="s">
        <v>9</v>
      </c>
      <c r="D209">
        <v>35</v>
      </c>
      <c r="E209" s="6">
        <v>44728</v>
      </c>
      <c r="F209" s="5">
        <v>425587</v>
      </c>
      <c r="G209" t="s">
        <v>10</v>
      </c>
    </row>
    <row r="210" spans="1:7" x14ac:dyDescent="0.25">
      <c r="A210" t="s">
        <v>51</v>
      </c>
      <c r="B210" t="s">
        <v>15</v>
      </c>
      <c r="C210" t="s">
        <v>9</v>
      </c>
      <c r="D210">
        <v>33</v>
      </c>
      <c r="E210" s="6">
        <v>44701</v>
      </c>
      <c r="F210" s="5">
        <v>165602</v>
      </c>
      <c r="G210" t="s">
        <v>13</v>
      </c>
    </row>
    <row r="211" spans="1:7" x14ac:dyDescent="0.25">
      <c r="A211" t="s">
        <v>51</v>
      </c>
      <c r="B211" t="s">
        <v>15</v>
      </c>
      <c r="C211" t="s">
        <v>9</v>
      </c>
      <c r="D211">
        <v>33</v>
      </c>
      <c r="E211" s="6">
        <v>44701</v>
      </c>
      <c r="F211" s="5">
        <v>146664</v>
      </c>
      <c r="G211" t="s">
        <v>13</v>
      </c>
    </row>
    <row r="212" spans="1:7" x14ac:dyDescent="0.25">
      <c r="A212" t="s">
        <v>827</v>
      </c>
      <c r="B212" t="s">
        <v>8</v>
      </c>
      <c r="C212" t="s">
        <v>9</v>
      </c>
      <c r="D212">
        <v>24</v>
      </c>
      <c r="E212" s="6">
        <v>45578</v>
      </c>
      <c r="F212" s="5">
        <v>106448</v>
      </c>
      <c r="G212" t="s">
        <v>16</v>
      </c>
    </row>
    <row r="213" spans="1:7" x14ac:dyDescent="0.25">
      <c r="A213" t="s">
        <v>778</v>
      </c>
      <c r="B213" t="s">
        <v>15</v>
      </c>
      <c r="C213" t="s">
        <v>9</v>
      </c>
      <c r="D213">
        <v>40</v>
      </c>
      <c r="E213" s="6">
        <v>44899</v>
      </c>
      <c r="F213" s="5">
        <v>149306</v>
      </c>
      <c r="G213" t="s">
        <v>963</v>
      </c>
    </row>
    <row r="214" spans="1:7" x14ac:dyDescent="0.25">
      <c r="A214" t="s">
        <v>794</v>
      </c>
      <c r="B214" t="s">
        <v>15</v>
      </c>
      <c r="C214" t="s">
        <v>9</v>
      </c>
      <c r="D214">
        <v>35</v>
      </c>
      <c r="E214" s="6">
        <v>45011</v>
      </c>
      <c r="F214" s="5">
        <v>181094</v>
      </c>
      <c r="G214" t="s">
        <v>963</v>
      </c>
    </row>
    <row r="215" spans="1:7" x14ac:dyDescent="0.25">
      <c r="A215" t="s">
        <v>570</v>
      </c>
      <c r="B215" t="s">
        <v>8</v>
      </c>
      <c r="C215" t="s">
        <v>9</v>
      </c>
      <c r="D215">
        <v>30</v>
      </c>
      <c r="E215" s="6">
        <v>45336</v>
      </c>
      <c r="F215" s="5">
        <v>100002</v>
      </c>
      <c r="G215" t="s">
        <v>16</v>
      </c>
    </row>
    <row r="216" spans="1:7" x14ac:dyDescent="0.25">
      <c r="A216" t="s">
        <v>779</v>
      </c>
      <c r="B216" t="s">
        <v>15</v>
      </c>
      <c r="C216" t="s">
        <v>9</v>
      </c>
      <c r="D216">
        <v>31</v>
      </c>
      <c r="E216" s="6">
        <v>44537</v>
      </c>
      <c r="F216" s="5">
        <v>318382</v>
      </c>
      <c r="G216" t="s">
        <v>10</v>
      </c>
    </row>
    <row r="217" spans="1:7" x14ac:dyDescent="0.25">
      <c r="A217" t="s">
        <v>849</v>
      </c>
      <c r="B217" t="s">
        <v>8</v>
      </c>
      <c r="C217" t="s">
        <v>9</v>
      </c>
      <c r="D217">
        <v>29</v>
      </c>
      <c r="E217" s="6">
        <v>45135</v>
      </c>
      <c r="F217" s="5">
        <v>63328</v>
      </c>
      <c r="G217" t="s">
        <v>24</v>
      </c>
    </row>
    <row r="218" spans="1:7" x14ac:dyDescent="0.25">
      <c r="A218" t="s">
        <v>81</v>
      </c>
      <c r="B218" t="s">
        <v>8</v>
      </c>
      <c r="C218" t="s">
        <v>9</v>
      </c>
      <c r="D218">
        <v>30</v>
      </c>
      <c r="E218" s="6">
        <v>44861</v>
      </c>
      <c r="F218" s="5">
        <v>78948</v>
      </c>
      <c r="G218" t="s">
        <v>16</v>
      </c>
    </row>
    <row r="219" spans="1:7" x14ac:dyDescent="0.25">
      <c r="A219" t="s">
        <v>81</v>
      </c>
      <c r="B219" t="s">
        <v>8</v>
      </c>
      <c r="C219" t="s">
        <v>9</v>
      </c>
      <c r="D219">
        <v>30</v>
      </c>
      <c r="E219" s="6">
        <v>44861</v>
      </c>
      <c r="F219" s="5">
        <v>99242</v>
      </c>
      <c r="G219" t="s">
        <v>16</v>
      </c>
    </row>
    <row r="220" spans="1:7" x14ac:dyDescent="0.25">
      <c r="A220" t="s">
        <v>771</v>
      </c>
      <c r="B220" t="s">
        <v>15</v>
      </c>
      <c r="C220" t="s">
        <v>9</v>
      </c>
      <c r="D220">
        <v>33</v>
      </c>
      <c r="E220" s="6">
        <v>45223</v>
      </c>
      <c r="F220" s="5">
        <v>102730</v>
      </c>
      <c r="G220" t="s">
        <v>16</v>
      </c>
    </row>
    <row r="221" spans="1:7" x14ac:dyDescent="0.25">
      <c r="A221" t="s">
        <v>54</v>
      </c>
      <c r="B221" t="s">
        <v>8</v>
      </c>
      <c r="C221" t="s">
        <v>9</v>
      </c>
      <c r="D221">
        <v>30</v>
      </c>
      <c r="E221" s="6">
        <v>44850</v>
      </c>
      <c r="F221" s="5">
        <v>95225</v>
      </c>
      <c r="G221" t="s">
        <v>16</v>
      </c>
    </row>
    <row r="222" spans="1:7" x14ac:dyDescent="0.25">
      <c r="A222" t="s">
        <v>517</v>
      </c>
      <c r="B222" t="s">
        <v>8</v>
      </c>
      <c r="C222" t="s">
        <v>9</v>
      </c>
      <c r="D222">
        <v>44</v>
      </c>
      <c r="E222" s="6">
        <v>44713</v>
      </c>
      <c r="F222" s="5">
        <v>30243</v>
      </c>
      <c r="G222" t="s">
        <v>964</v>
      </c>
    </row>
    <row r="223" spans="1:7" x14ac:dyDescent="0.25">
      <c r="A223" t="s">
        <v>246</v>
      </c>
      <c r="B223" t="s">
        <v>15</v>
      </c>
      <c r="C223" t="s">
        <v>9</v>
      </c>
      <c r="D223">
        <v>31</v>
      </c>
      <c r="E223" s="6">
        <v>44288</v>
      </c>
      <c r="F223" s="5">
        <v>197841</v>
      </c>
      <c r="G223" t="s">
        <v>963</v>
      </c>
    </row>
    <row r="224" spans="1:7" x14ac:dyDescent="0.25">
      <c r="A224" t="s">
        <v>246</v>
      </c>
      <c r="B224" t="s">
        <v>15</v>
      </c>
      <c r="C224" t="s">
        <v>9</v>
      </c>
      <c r="D224">
        <v>31</v>
      </c>
      <c r="E224" s="6">
        <v>44288</v>
      </c>
      <c r="F224" s="5">
        <v>197841</v>
      </c>
      <c r="G224" t="s">
        <v>963</v>
      </c>
    </row>
    <row r="225" spans="1:7" x14ac:dyDescent="0.25">
      <c r="A225" t="s">
        <v>239</v>
      </c>
      <c r="B225" t="s">
        <v>15</v>
      </c>
      <c r="C225" t="s">
        <v>9</v>
      </c>
      <c r="D225">
        <v>31</v>
      </c>
      <c r="E225" s="6">
        <v>44417</v>
      </c>
      <c r="F225" s="5">
        <v>75906</v>
      </c>
      <c r="G225" t="s">
        <v>16</v>
      </c>
    </row>
    <row r="226" spans="1:7" x14ac:dyDescent="0.25">
      <c r="A226" t="s">
        <v>269</v>
      </c>
      <c r="B226" t="s">
        <v>15</v>
      </c>
      <c r="C226" t="s">
        <v>9</v>
      </c>
      <c r="D226">
        <v>33</v>
      </c>
      <c r="E226" s="6">
        <v>44614</v>
      </c>
      <c r="F226" s="5">
        <v>40306</v>
      </c>
      <c r="G226" t="s">
        <v>964</v>
      </c>
    </row>
    <row r="227" spans="1:7" x14ac:dyDescent="0.25">
      <c r="A227" t="s">
        <v>43</v>
      </c>
      <c r="B227" t="s">
        <v>8</v>
      </c>
      <c r="C227" t="s">
        <v>9</v>
      </c>
      <c r="D227">
        <v>28</v>
      </c>
      <c r="E227" s="6">
        <v>44486</v>
      </c>
      <c r="F227" s="5">
        <v>91761</v>
      </c>
      <c r="G227" t="s">
        <v>16</v>
      </c>
    </row>
    <row r="228" spans="1:7" x14ac:dyDescent="0.25">
      <c r="A228" t="s">
        <v>767</v>
      </c>
      <c r="B228" t="s">
        <v>15</v>
      </c>
      <c r="C228" t="s">
        <v>9</v>
      </c>
      <c r="D228">
        <v>35</v>
      </c>
      <c r="E228" s="6">
        <v>45328</v>
      </c>
      <c r="F228" s="5">
        <v>60695</v>
      </c>
      <c r="G228" t="s">
        <v>24</v>
      </c>
    </row>
    <row r="229" spans="1:7" x14ac:dyDescent="0.25">
      <c r="A229" t="s">
        <v>801</v>
      </c>
      <c r="B229" t="s">
        <v>15</v>
      </c>
      <c r="C229" t="s">
        <v>9</v>
      </c>
      <c r="D229">
        <v>27</v>
      </c>
      <c r="E229" s="6">
        <v>43735</v>
      </c>
      <c r="F229" s="5">
        <v>35208</v>
      </c>
      <c r="G229" t="s">
        <v>964</v>
      </c>
    </row>
    <row r="230" spans="1:7" x14ac:dyDescent="0.25">
      <c r="A230" t="s">
        <v>309</v>
      </c>
      <c r="B230" t="s">
        <v>15</v>
      </c>
      <c r="C230" t="s">
        <v>9</v>
      </c>
      <c r="D230">
        <v>39</v>
      </c>
      <c r="E230" s="6">
        <v>43891</v>
      </c>
      <c r="F230" s="5">
        <v>233977</v>
      </c>
      <c r="G230" t="s">
        <v>963</v>
      </c>
    </row>
    <row r="231" spans="1:7" x14ac:dyDescent="0.25">
      <c r="A231" t="s">
        <v>283</v>
      </c>
      <c r="B231" t="s">
        <v>15</v>
      </c>
      <c r="C231" t="s">
        <v>9</v>
      </c>
      <c r="D231">
        <v>45</v>
      </c>
      <c r="E231" s="6">
        <v>45194</v>
      </c>
      <c r="F231" s="5">
        <v>64204</v>
      </c>
      <c r="G231" t="s">
        <v>24</v>
      </c>
    </row>
    <row r="232" spans="1:7" x14ac:dyDescent="0.25">
      <c r="A232" t="s">
        <v>527</v>
      </c>
      <c r="B232" t="s">
        <v>8</v>
      </c>
      <c r="C232" t="s">
        <v>9</v>
      </c>
      <c r="D232">
        <v>29</v>
      </c>
      <c r="E232" s="6">
        <v>44596</v>
      </c>
      <c r="F232" s="5">
        <v>328118</v>
      </c>
      <c r="G232" t="s">
        <v>10</v>
      </c>
    </row>
    <row r="233" spans="1:7" x14ac:dyDescent="0.25">
      <c r="A233" t="s">
        <v>31</v>
      </c>
      <c r="B233" t="s">
        <v>15</v>
      </c>
      <c r="C233" t="s">
        <v>9</v>
      </c>
      <c r="D233">
        <v>21</v>
      </c>
      <c r="E233" s="6">
        <v>44762</v>
      </c>
      <c r="F233" s="5">
        <v>92790</v>
      </c>
      <c r="G233" t="s">
        <v>16</v>
      </c>
    </row>
    <row r="234" spans="1:7" x14ac:dyDescent="0.25">
      <c r="A234" t="s">
        <v>104</v>
      </c>
      <c r="B234" t="s">
        <v>15</v>
      </c>
      <c r="C234" t="s">
        <v>9</v>
      </c>
      <c r="D234">
        <v>20</v>
      </c>
      <c r="E234" s="6">
        <v>44599</v>
      </c>
      <c r="F234" s="5">
        <v>92823</v>
      </c>
      <c r="G234" t="s">
        <v>16</v>
      </c>
    </row>
    <row r="235" spans="1:7" x14ac:dyDescent="0.25">
      <c r="A235" t="s">
        <v>69</v>
      </c>
      <c r="B235" t="s">
        <v>15</v>
      </c>
      <c r="C235" t="s">
        <v>9</v>
      </c>
      <c r="D235">
        <v>23</v>
      </c>
      <c r="E235" s="6">
        <v>44205</v>
      </c>
      <c r="F235" s="5">
        <v>106981</v>
      </c>
      <c r="G235" t="s">
        <v>16</v>
      </c>
    </row>
    <row r="236" spans="1:7" x14ac:dyDescent="0.25">
      <c r="A236" t="s">
        <v>528</v>
      </c>
      <c r="B236" t="s">
        <v>8</v>
      </c>
      <c r="C236" t="s">
        <v>9</v>
      </c>
      <c r="D236">
        <v>31</v>
      </c>
      <c r="E236" s="6">
        <v>45018</v>
      </c>
      <c r="F236" s="5">
        <v>456257</v>
      </c>
      <c r="G236" t="s">
        <v>10</v>
      </c>
    </row>
    <row r="237" spans="1:7" x14ac:dyDescent="0.25">
      <c r="A237" t="s">
        <v>100</v>
      </c>
      <c r="B237" t="s">
        <v>15</v>
      </c>
      <c r="C237" t="s">
        <v>9</v>
      </c>
      <c r="D237">
        <v>19</v>
      </c>
      <c r="E237" s="6">
        <v>44277</v>
      </c>
      <c r="F237" s="5">
        <v>94194</v>
      </c>
      <c r="G237" t="s">
        <v>16</v>
      </c>
    </row>
    <row r="238" spans="1:7" x14ac:dyDescent="0.25">
      <c r="A238" t="s">
        <v>509</v>
      </c>
      <c r="B238" t="s">
        <v>8</v>
      </c>
      <c r="C238" t="s">
        <v>9</v>
      </c>
      <c r="D238">
        <v>33</v>
      </c>
      <c r="E238" s="6">
        <v>44713</v>
      </c>
      <c r="F238" s="5">
        <v>249769</v>
      </c>
      <c r="G238" t="s">
        <v>963</v>
      </c>
    </row>
    <row r="239" spans="1:7" x14ac:dyDescent="0.25">
      <c r="A239" t="s">
        <v>512</v>
      </c>
      <c r="B239" t="s">
        <v>8</v>
      </c>
      <c r="C239" t="s">
        <v>9</v>
      </c>
      <c r="D239">
        <v>25</v>
      </c>
      <c r="E239" s="6">
        <v>43853</v>
      </c>
      <c r="F239" s="5">
        <v>457438</v>
      </c>
      <c r="G239" t="s">
        <v>10</v>
      </c>
    </row>
    <row r="240" spans="1:7" x14ac:dyDescent="0.25">
      <c r="A240" t="s">
        <v>34</v>
      </c>
      <c r="B240" t="s">
        <v>15</v>
      </c>
      <c r="C240" t="s">
        <v>9</v>
      </c>
      <c r="D240">
        <v>25</v>
      </c>
      <c r="E240" s="6">
        <v>44726</v>
      </c>
      <c r="F240" s="5">
        <v>156605</v>
      </c>
      <c r="G240" t="s">
        <v>13</v>
      </c>
    </row>
    <row r="241" spans="1:7" x14ac:dyDescent="0.25">
      <c r="A241" t="s">
        <v>98</v>
      </c>
      <c r="B241" t="s">
        <v>15</v>
      </c>
      <c r="C241" t="s">
        <v>9</v>
      </c>
      <c r="D241">
        <v>27</v>
      </c>
      <c r="E241" s="6">
        <v>44609</v>
      </c>
      <c r="F241" s="5">
        <v>43001</v>
      </c>
      <c r="G241" t="s">
        <v>42</v>
      </c>
    </row>
    <row r="242" spans="1:7" x14ac:dyDescent="0.25">
      <c r="A242" t="s">
        <v>37</v>
      </c>
      <c r="B242" t="s">
        <v>15</v>
      </c>
      <c r="C242" t="s">
        <v>9</v>
      </c>
      <c r="D242">
        <v>30</v>
      </c>
      <c r="E242" s="6">
        <v>44666</v>
      </c>
      <c r="F242" s="5">
        <v>101615</v>
      </c>
      <c r="G242" t="s">
        <v>16</v>
      </c>
    </row>
    <row r="243" spans="1:7" x14ac:dyDescent="0.25">
      <c r="A243" t="s">
        <v>218</v>
      </c>
      <c r="B243" t="s">
        <v>15</v>
      </c>
      <c r="C243" t="s">
        <v>9</v>
      </c>
      <c r="D243">
        <v>25</v>
      </c>
      <c r="E243" s="6">
        <v>43220</v>
      </c>
      <c r="F243" s="5">
        <v>39013</v>
      </c>
      <c r="G243" t="s">
        <v>964</v>
      </c>
    </row>
    <row r="244" spans="1:7" x14ac:dyDescent="0.25">
      <c r="A244" t="s">
        <v>209</v>
      </c>
      <c r="B244" t="s">
        <v>15</v>
      </c>
      <c r="C244" t="s">
        <v>9</v>
      </c>
      <c r="D244">
        <v>28</v>
      </c>
      <c r="E244" s="6">
        <v>43103</v>
      </c>
      <c r="F244" s="5">
        <v>44769</v>
      </c>
      <c r="G244" t="s">
        <v>964</v>
      </c>
    </row>
    <row r="245" spans="1:7" x14ac:dyDescent="0.25">
      <c r="A245" t="s">
        <v>559</v>
      </c>
      <c r="B245" t="s">
        <v>8</v>
      </c>
      <c r="C245" t="s">
        <v>9</v>
      </c>
      <c r="D245">
        <v>36</v>
      </c>
      <c r="E245" s="6">
        <v>45409</v>
      </c>
      <c r="F245" s="5">
        <v>416156</v>
      </c>
      <c r="G245" t="s">
        <v>10</v>
      </c>
    </row>
    <row r="246" spans="1:7" x14ac:dyDescent="0.25">
      <c r="A246" t="s">
        <v>250</v>
      </c>
      <c r="B246" t="s">
        <v>15</v>
      </c>
      <c r="C246" t="s">
        <v>9</v>
      </c>
      <c r="D246">
        <v>32</v>
      </c>
      <c r="E246" s="6">
        <v>44981</v>
      </c>
      <c r="F246" s="5">
        <v>217553</v>
      </c>
      <c r="G246" t="s">
        <v>963</v>
      </c>
    </row>
    <row r="247" spans="1:7" x14ac:dyDescent="0.25">
      <c r="A247" t="s">
        <v>288</v>
      </c>
      <c r="B247" t="s">
        <v>15</v>
      </c>
      <c r="C247" t="s">
        <v>9</v>
      </c>
      <c r="D247">
        <v>34</v>
      </c>
      <c r="E247" s="6">
        <v>43140</v>
      </c>
      <c r="F247" s="5">
        <v>205729</v>
      </c>
      <c r="G247" t="s">
        <v>963</v>
      </c>
    </row>
    <row r="248" spans="1:7" x14ac:dyDescent="0.25">
      <c r="A248" t="s">
        <v>501</v>
      </c>
      <c r="B248" t="s">
        <v>8</v>
      </c>
      <c r="C248" t="s">
        <v>9</v>
      </c>
      <c r="D248">
        <v>28</v>
      </c>
      <c r="E248" s="6">
        <v>44810</v>
      </c>
      <c r="F248" s="5">
        <v>179356</v>
      </c>
      <c r="G248" t="s">
        <v>963</v>
      </c>
    </row>
    <row r="249" spans="1:7" x14ac:dyDescent="0.25">
      <c r="A249" t="s">
        <v>303</v>
      </c>
      <c r="B249" t="s">
        <v>15</v>
      </c>
      <c r="C249" t="s">
        <v>9</v>
      </c>
      <c r="D249">
        <v>43</v>
      </c>
      <c r="E249" s="6">
        <v>43462</v>
      </c>
      <c r="F249" s="5">
        <v>54740</v>
      </c>
      <c r="G249" t="s">
        <v>24</v>
      </c>
    </row>
    <row r="250" spans="1:7" x14ac:dyDescent="0.25">
      <c r="A250" t="s">
        <v>926</v>
      </c>
      <c r="B250" t="s">
        <v>15</v>
      </c>
      <c r="C250" t="s">
        <v>9</v>
      </c>
      <c r="D250">
        <v>30</v>
      </c>
      <c r="E250" s="6">
        <v>43831</v>
      </c>
      <c r="F250" s="5">
        <v>221914</v>
      </c>
      <c r="G250" t="s">
        <v>963</v>
      </c>
    </row>
    <row r="251" spans="1:7" x14ac:dyDescent="0.25">
      <c r="A251" t="s">
        <v>656</v>
      </c>
      <c r="B251" t="s">
        <v>8</v>
      </c>
      <c r="C251" t="s">
        <v>9</v>
      </c>
      <c r="D251">
        <v>32</v>
      </c>
      <c r="E251" s="6">
        <v>44964</v>
      </c>
      <c r="F251" s="5">
        <v>41436</v>
      </c>
      <c r="G251" t="s">
        <v>964</v>
      </c>
    </row>
    <row r="252" spans="1:7" x14ac:dyDescent="0.25">
      <c r="A252" t="s">
        <v>292</v>
      </c>
      <c r="B252" t="s">
        <v>15</v>
      </c>
      <c r="C252" t="s">
        <v>9</v>
      </c>
      <c r="D252">
        <v>45</v>
      </c>
      <c r="E252" s="6">
        <v>43190</v>
      </c>
      <c r="F252" s="5">
        <v>222087</v>
      </c>
      <c r="G252" t="s">
        <v>963</v>
      </c>
    </row>
    <row r="253" spans="1:7" x14ac:dyDescent="0.25">
      <c r="A253" t="s">
        <v>64</v>
      </c>
      <c r="B253" t="s">
        <v>15</v>
      </c>
      <c r="C253" t="s">
        <v>9</v>
      </c>
      <c r="D253">
        <v>34</v>
      </c>
      <c r="E253" s="6">
        <v>44703</v>
      </c>
      <c r="F253" s="5">
        <v>103330</v>
      </c>
      <c r="G253" t="s">
        <v>16</v>
      </c>
    </row>
    <row r="254" spans="1:7" x14ac:dyDescent="0.25">
      <c r="A254" t="s">
        <v>64</v>
      </c>
      <c r="B254" t="s">
        <v>15</v>
      </c>
      <c r="C254" t="s">
        <v>9</v>
      </c>
      <c r="D254">
        <v>34</v>
      </c>
      <c r="E254" s="6">
        <v>44703</v>
      </c>
      <c r="F254" s="5">
        <v>103330</v>
      </c>
      <c r="G254" t="s">
        <v>16</v>
      </c>
    </row>
    <row r="255" spans="1:7" x14ac:dyDescent="0.25">
      <c r="A255" t="s">
        <v>47</v>
      </c>
      <c r="B255" t="s">
        <v>15</v>
      </c>
      <c r="C255" t="s">
        <v>9</v>
      </c>
      <c r="D255">
        <v>21</v>
      </c>
      <c r="E255" s="6">
        <v>44104</v>
      </c>
      <c r="F255" s="5">
        <v>98585</v>
      </c>
      <c r="G255" t="s">
        <v>16</v>
      </c>
    </row>
    <row r="256" spans="1:7" x14ac:dyDescent="0.25">
      <c r="A256" t="s">
        <v>762</v>
      </c>
      <c r="B256" t="s">
        <v>15</v>
      </c>
      <c r="C256" t="s">
        <v>9</v>
      </c>
      <c r="D256">
        <v>25</v>
      </c>
      <c r="E256" s="6">
        <v>45518</v>
      </c>
      <c r="F256" s="5">
        <v>44032</v>
      </c>
      <c r="G256" t="s">
        <v>964</v>
      </c>
    </row>
    <row r="257" spans="1:7" x14ac:dyDescent="0.25">
      <c r="A257" t="s">
        <v>845</v>
      </c>
      <c r="B257" t="s">
        <v>8</v>
      </c>
      <c r="C257" t="s">
        <v>9</v>
      </c>
      <c r="D257">
        <v>24</v>
      </c>
      <c r="E257" s="6">
        <v>44326</v>
      </c>
      <c r="F257" s="5">
        <v>44178</v>
      </c>
      <c r="G257" t="s">
        <v>964</v>
      </c>
    </row>
    <row r="258" spans="1:7" x14ac:dyDescent="0.25">
      <c r="A258" t="s">
        <v>740</v>
      </c>
      <c r="B258" t="s">
        <v>15</v>
      </c>
      <c r="C258" t="s">
        <v>9</v>
      </c>
      <c r="D258">
        <v>38</v>
      </c>
      <c r="E258" s="6">
        <v>43874</v>
      </c>
      <c r="F258" s="5">
        <v>41782</v>
      </c>
      <c r="G258" t="s">
        <v>964</v>
      </c>
    </row>
    <row r="259" spans="1:7" x14ac:dyDescent="0.25">
      <c r="A259" t="s">
        <v>660</v>
      </c>
      <c r="B259" t="s">
        <v>8</v>
      </c>
      <c r="C259" t="s">
        <v>9</v>
      </c>
      <c r="D259">
        <v>39</v>
      </c>
      <c r="E259" s="6">
        <v>45599</v>
      </c>
      <c r="F259" s="5">
        <v>32491</v>
      </c>
      <c r="G259" t="s">
        <v>964</v>
      </c>
    </row>
    <row r="260" spans="1:7" x14ac:dyDescent="0.25">
      <c r="A260" t="s">
        <v>40</v>
      </c>
      <c r="B260" t="s">
        <v>15</v>
      </c>
      <c r="C260" t="s">
        <v>9</v>
      </c>
      <c r="D260">
        <v>33</v>
      </c>
      <c r="E260" s="6">
        <v>44164</v>
      </c>
      <c r="F260" s="5">
        <v>91137</v>
      </c>
      <c r="G260" t="s">
        <v>16</v>
      </c>
    </row>
    <row r="261" spans="1:7" x14ac:dyDescent="0.25">
      <c r="A261" t="s">
        <v>877</v>
      </c>
      <c r="B261" t="s">
        <v>8</v>
      </c>
      <c r="C261" t="s">
        <v>9</v>
      </c>
      <c r="D261">
        <v>29</v>
      </c>
      <c r="E261" s="6">
        <v>45217</v>
      </c>
      <c r="F261" s="5">
        <v>37803</v>
      </c>
      <c r="G261" t="s">
        <v>964</v>
      </c>
    </row>
    <row r="262" spans="1:7" x14ac:dyDescent="0.25">
      <c r="A262" t="s">
        <v>761</v>
      </c>
      <c r="B262" t="s">
        <v>15</v>
      </c>
      <c r="C262" t="s">
        <v>9</v>
      </c>
      <c r="D262">
        <v>33</v>
      </c>
      <c r="E262" s="6">
        <v>44916</v>
      </c>
      <c r="F262" s="5">
        <v>85870</v>
      </c>
      <c r="G262" t="s">
        <v>16</v>
      </c>
    </row>
    <row r="263" spans="1:7" x14ac:dyDescent="0.25">
      <c r="A263" t="s">
        <v>597</v>
      </c>
      <c r="B263" t="s">
        <v>8</v>
      </c>
      <c r="C263" t="s">
        <v>9</v>
      </c>
      <c r="D263">
        <v>35</v>
      </c>
      <c r="E263" s="6">
        <v>44144</v>
      </c>
      <c r="F263" s="5">
        <v>235684</v>
      </c>
      <c r="G263" t="s">
        <v>963</v>
      </c>
    </row>
    <row r="264" spans="1:7" x14ac:dyDescent="0.25">
      <c r="A264" t="s">
        <v>749</v>
      </c>
      <c r="B264" t="s">
        <v>15</v>
      </c>
      <c r="C264" t="s">
        <v>9</v>
      </c>
      <c r="D264">
        <v>28</v>
      </c>
      <c r="E264" s="6">
        <v>44751</v>
      </c>
      <c r="F264" s="5">
        <v>57076</v>
      </c>
      <c r="G264" t="s">
        <v>24</v>
      </c>
    </row>
    <row r="265" spans="1:7" x14ac:dyDescent="0.25">
      <c r="A265" t="s">
        <v>204</v>
      </c>
      <c r="B265" t="s">
        <v>15</v>
      </c>
      <c r="C265" t="s">
        <v>9</v>
      </c>
      <c r="D265">
        <v>30</v>
      </c>
      <c r="E265" s="6">
        <v>43555</v>
      </c>
      <c r="F265" s="5">
        <v>88787</v>
      </c>
      <c r="G265" t="s">
        <v>16</v>
      </c>
    </row>
    <row r="266" spans="1:7" x14ac:dyDescent="0.25">
      <c r="A266" t="s">
        <v>105</v>
      </c>
      <c r="B266" t="s">
        <v>15</v>
      </c>
      <c r="C266" t="s">
        <v>9</v>
      </c>
      <c r="D266">
        <v>40</v>
      </c>
      <c r="E266" s="6">
        <v>44411</v>
      </c>
      <c r="F266" s="5">
        <v>80728</v>
      </c>
      <c r="G266" t="s">
        <v>16</v>
      </c>
    </row>
    <row r="267" spans="1:7" x14ac:dyDescent="0.25">
      <c r="A267" t="s">
        <v>433</v>
      </c>
      <c r="B267" t="s">
        <v>8</v>
      </c>
      <c r="C267" t="s">
        <v>9</v>
      </c>
      <c r="D267">
        <v>33</v>
      </c>
      <c r="E267" s="6">
        <v>44406</v>
      </c>
      <c r="F267" s="5">
        <v>62896</v>
      </c>
      <c r="G267" t="s">
        <v>24</v>
      </c>
    </row>
    <row r="268" spans="1:7" x14ac:dyDescent="0.25">
      <c r="A268" t="s">
        <v>83</v>
      </c>
      <c r="B268" t="s">
        <v>8</v>
      </c>
      <c r="C268" t="s">
        <v>9</v>
      </c>
      <c r="D268">
        <v>36</v>
      </c>
      <c r="E268" s="6">
        <v>44144</v>
      </c>
      <c r="F268" s="5">
        <v>98780</v>
      </c>
      <c r="G268" t="s">
        <v>16</v>
      </c>
    </row>
    <row r="269" spans="1:7" x14ac:dyDescent="0.25">
      <c r="A269" t="s">
        <v>281</v>
      </c>
      <c r="B269" t="s">
        <v>15</v>
      </c>
      <c r="C269" t="s">
        <v>9</v>
      </c>
      <c r="D269">
        <v>28</v>
      </c>
      <c r="E269" s="6">
        <v>44574</v>
      </c>
      <c r="F269" s="5">
        <v>222887</v>
      </c>
      <c r="G269" t="s">
        <v>963</v>
      </c>
    </row>
    <row r="270" spans="1:7" x14ac:dyDescent="0.25">
      <c r="A270" t="s">
        <v>62</v>
      </c>
      <c r="B270" t="s">
        <v>8</v>
      </c>
      <c r="C270" t="s">
        <v>9</v>
      </c>
      <c r="D270">
        <v>22</v>
      </c>
      <c r="E270" s="6">
        <v>44509</v>
      </c>
      <c r="F270" s="5">
        <v>161883</v>
      </c>
      <c r="G270" t="s">
        <v>13</v>
      </c>
    </row>
    <row r="271" spans="1:7" x14ac:dyDescent="0.25">
      <c r="A271" t="s">
        <v>773</v>
      </c>
      <c r="B271" t="s">
        <v>15</v>
      </c>
      <c r="C271" t="s">
        <v>9</v>
      </c>
      <c r="D271">
        <v>29</v>
      </c>
      <c r="E271" s="6">
        <v>43109</v>
      </c>
      <c r="F271" s="5">
        <v>103297</v>
      </c>
      <c r="G271" t="s">
        <v>16</v>
      </c>
    </row>
    <row r="272" spans="1:7" x14ac:dyDescent="0.25">
      <c r="A272" t="s">
        <v>268</v>
      </c>
      <c r="B272" t="s">
        <v>15</v>
      </c>
      <c r="C272" t="s">
        <v>9</v>
      </c>
      <c r="D272">
        <v>37</v>
      </c>
      <c r="E272" s="6">
        <v>43790</v>
      </c>
      <c r="F272" s="5">
        <v>57512</v>
      </c>
      <c r="G272" t="s">
        <v>24</v>
      </c>
    </row>
    <row r="273" spans="1:7" x14ac:dyDescent="0.25">
      <c r="A273" t="s">
        <v>46</v>
      </c>
      <c r="B273" t="s">
        <v>15</v>
      </c>
      <c r="C273" t="s">
        <v>9</v>
      </c>
      <c r="D273">
        <v>26</v>
      </c>
      <c r="E273" s="6">
        <v>44263</v>
      </c>
      <c r="F273" s="5">
        <v>93925</v>
      </c>
      <c r="G273" t="s">
        <v>16</v>
      </c>
    </row>
    <row r="274" spans="1:7" x14ac:dyDescent="0.25">
      <c r="A274" t="s">
        <v>826</v>
      </c>
      <c r="B274" t="s">
        <v>8</v>
      </c>
      <c r="C274" t="s">
        <v>9</v>
      </c>
      <c r="D274">
        <v>30</v>
      </c>
      <c r="E274" s="6">
        <v>43951</v>
      </c>
      <c r="F274" s="5">
        <v>168451</v>
      </c>
      <c r="G274" t="s">
        <v>963</v>
      </c>
    </row>
    <row r="275" spans="1:7" x14ac:dyDescent="0.25">
      <c r="A275" t="s">
        <v>593</v>
      </c>
      <c r="B275" t="s">
        <v>8</v>
      </c>
      <c r="C275" t="s">
        <v>9</v>
      </c>
      <c r="D275">
        <v>24</v>
      </c>
      <c r="E275" s="6">
        <v>44792</v>
      </c>
      <c r="F275" s="5">
        <v>324295</v>
      </c>
      <c r="G275" t="s">
        <v>10</v>
      </c>
    </row>
    <row r="276" spans="1:7" x14ac:dyDescent="0.25">
      <c r="A276" t="s">
        <v>657</v>
      </c>
      <c r="B276" t="s">
        <v>8</v>
      </c>
      <c r="C276" t="s">
        <v>19</v>
      </c>
      <c r="D276">
        <v>45</v>
      </c>
      <c r="E276" s="6">
        <v>45038</v>
      </c>
      <c r="F276" s="5">
        <v>356427</v>
      </c>
      <c r="G276" t="s">
        <v>10</v>
      </c>
    </row>
    <row r="277" spans="1:7" x14ac:dyDescent="0.25">
      <c r="A277" t="s">
        <v>836</v>
      </c>
      <c r="B277" t="s">
        <v>8</v>
      </c>
      <c r="C277" t="s">
        <v>19</v>
      </c>
      <c r="D277">
        <v>29</v>
      </c>
      <c r="E277" s="6">
        <v>44895</v>
      </c>
      <c r="F277" s="5">
        <v>103818</v>
      </c>
      <c r="G277" t="s">
        <v>16</v>
      </c>
    </row>
    <row r="278" spans="1:7" x14ac:dyDescent="0.25">
      <c r="A278" t="s">
        <v>743</v>
      </c>
      <c r="B278" t="s">
        <v>15</v>
      </c>
      <c r="C278" t="s">
        <v>19</v>
      </c>
      <c r="D278">
        <v>27</v>
      </c>
      <c r="E278" s="6">
        <v>44436</v>
      </c>
      <c r="F278" s="5">
        <v>236506</v>
      </c>
      <c r="G278" t="s">
        <v>963</v>
      </c>
    </row>
    <row r="279" spans="1:7" x14ac:dyDescent="0.25">
      <c r="A279" t="s">
        <v>508</v>
      </c>
      <c r="B279" t="s">
        <v>8</v>
      </c>
      <c r="C279" t="s">
        <v>19</v>
      </c>
      <c r="D279">
        <v>38</v>
      </c>
      <c r="E279" s="6">
        <v>44899</v>
      </c>
      <c r="F279" s="5">
        <v>91431</v>
      </c>
      <c r="G279" t="s">
        <v>16</v>
      </c>
    </row>
    <row r="280" spans="1:7" x14ac:dyDescent="0.25">
      <c r="A280" t="s">
        <v>210</v>
      </c>
      <c r="B280" t="s">
        <v>15</v>
      </c>
      <c r="C280" t="s">
        <v>19</v>
      </c>
      <c r="D280">
        <v>37</v>
      </c>
      <c r="E280" s="6">
        <v>44103</v>
      </c>
      <c r="F280" s="5">
        <v>104004</v>
      </c>
      <c r="G280" t="s">
        <v>16</v>
      </c>
    </row>
    <row r="281" spans="1:7" x14ac:dyDescent="0.25">
      <c r="A281" t="s">
        <v>89</v>
      </c>
      <c r="B281" t="s">
        <v>15</v>
      </c>
      <c r="C281" t="s">
        <v>19</v>
      </c>
      <c r="D281">
        <v>27</v>
      </c>
      <c r="E281" s="6">
        <v>44134</v>
      </c>
      <c r="F281" s="5">
        <v>103965</v>
      </c>
      <c r="G281" t="s">
        <v>16</v>
      </c>
    </row>
    <row r="282" spans="1:7" x14ac:dyDescent="0.25">
      <c r="A282" t="s">
        <v>835</v>
      </c>
      <c r="B282" t="s">
        <v>8</v>
      </c>
      <c r="C282" t="s">
        <v>19</v>
      </c>
      <c r="D282">
        <v>28</v>
      </c>
      <c r="E282" s="6">
        <v>45182</v>
      </c>
      <c r="F282" s="5">
        <v>124373</v>
      </c>
      <c r="G282" t="s">
        <v>963</v>
      </c>
    </row>
    <row r="283" spans="1:7" x14ac:dyDescent="0.25">
      <c r="A283" t="s">
        <v>304</v>
      </c>
      <c r="B283" t="s">
        <v>15</v>
      </c>
      <c r="C283" t="s">
        <v>19</v>
      </c>
      <c r="D283">
        <v>24</v>
      </c>
      <c r="E283" s="6">
        <v>45115</v>
      </c>
      <c r="F283" s="5">
        <v>37229</v>
      </c>
      <c r="G283" t="s">
        <v>964</v>
      </c>
    </row>
    <row r="284" spans="1:7" x14ac:dyDescent="0.25">
      <c r="A284" t="s">
        <v>574</v>
      </c>
      <c r="B284" t="s">
        <v>8</v>
      </c>
      <c r="C284" t="s">
        <v>19</v>
      </c>
      <c r="D284">
        <v>32</v>
      </c>
      <c r="E284" s="6">
        <v>45557</v>
      </c>
      <c r="F284" s="5">
        <v>101676</v>
      </c>
      <c r="G284" t="s">
        <v>16</v>
      </c>
    </row>
    <row r="285" spans="1:7" x14ac:dyDescent="0.25">
      <c r="A285" t="s">
        <v>655</v>
      </c>
      <c r="B285" t="s">
        <v>8</v>
      </c>
      <c r="C285" t="s">
        <v>19</v>
      </c>
      <c r="D285">
        <v>30</v>
      </c>
      <c r="E285" s="6">
        <v>44674</v>
      </c>
      <c r="F285" s="5">
        <v>56212</v>
      </c>
      <c r="G285" t="s">
        <v>24</v>
      </c>
    </row>
    <row r="286" spans="1:7" x14ac:dyDescent="0.25">
      <c r="A286" t="s">
        <v>784</v>
      </c>
      <c r="B286" t="s">
        <v>15</v>
      </c>
      <c r="C286" t="s">
        <v>19</v>
      </c>
      <c r="D286">
        <v>29</v>
      </c>
      <c r="E286" s="6">
        <v>44596</v>
      </c>
      <c r="F286" s="5">
        <v>131550</v>
      </c>
      <c r="G286" t="s">
        <v>963</v>
      </c>
    </row>
    <row r="287" spans="1:7" x14ac:dyDescent="0.25">
      <c r="A287" t="s">
        <v>876</v>
      </c>
      <c r="B287" t="s">
        <v>8</v>
      </c>
      <c r="C287" t="s">
        <v>19</v>
      </c>
      <c r="D287">
        <v>26</v>
      </c>
      <c r="E287" s="6">
        <v>43814</v>
      </c>
      <c r="F287" s="5">
        <v>461844</v>
      </c>
      <c r="G287" t="s">
        <v>10</v>
      </c>
    </row>
    <row r="288" spans="1:7" x14ac:dyDescent="0.25">
      <c r="A288" t="s">
        <v>640</v>
      </c>
      <c r="B288" t="s">
        <v>8</v>
      </c>
      <c r="C288" t="s">
        <v>19</v>
      </c>
      <c r="D288">
        <v>24</v>
      </c>
      <c r="E288" s="6">
        <v>45539</v>
      </c>
      <c r="F288" s="5">
        <v>86105</v>
      </c>
      <c r="G288" t="s">
        <v>16</v>
      </c>
    </row>
    <row r="289" spans="1:7" x14ac:dyDescent="0.25">
      <c r="A289" t="s">
        <v>834</v>
      </c>
      <c r="B289" t="s">
        <v>8</v>
      </c>
      <c r="C289" t="s">
        <v>19</v>
      </c>
      <c r="D289">
        <v>39</v>
      </c>
      <c r="E289" s="6">
        <v>44222</v>
      </c>
      <c r="F289" s="5">
        <v>97514</v>
      </c>
      <c r="G289" t="s">
        <v>16</v>
      </c>
    </row>
    <row r="290" spans="1:7" x14ac:dyDescent="0.25">
      <c r="A290" t="s">
        <v>99</v>
      </c>
      <c r="B290" t="s">
        <v>15</v>
      </c>
      <c r="C290" t="s">
        <v>19</v>
      </c>
      <c r="D290">
        <v>43</v>
      </c>
      <c r="E290" s="6">
        <v>44620</v>
      </c>
      <c r="F290" s="5">
        <v>84320</v>
      </c>
      <c r="G290" t="s">
        <v>16</v>
      </c>
    </row>
    <row r="291" spans="1:7" x14ac:dyDescent="0.25">
      <c r="A291" t="s">
        <v>259</v>
      </c>
      <c r="B291" t="s">
        <v>15</v>
      </c>
      <c r="C291" t="s">
        <v>19</v>
      </c>
      <c r="D291">
        <v>31</v>
      </c>
      <c r="E291" s="6">
        <v>44876</v>
      </c>
      <c r="F291" s="5">
        <v>51883</v>
      </c>
      <c r="G291" t="s">
        <v>24</v>
      </c>
    </row>
    <row r="292" spans="1:7" x14ac:dyDescent="0.25">
      <c r="A292" t="s">
        <v>747</v>
      </c>
      <c r="B292" t="s">
        <v>15</v>
      </c>
      <c r="C292" t="s">
        <v>19</v>
      </c>
      <c r="D292">
        <v>31</v>
      </c>
      <c r="E292" s="6">
        <v>44537</v>
      </c>
      <c r="F292" s="5">
        <v>194197</v>
      </c>
      <c r="G292" t="s">
        <v>963</v>
      </c>
    </row>
    <row r="293" spans="1:7" x14ac:dyDescent="0.25">
      <c r="A293" t="s">
        <v>628</v>
      </c>
      <c r="B293" t="s">
        <v>8</v>
      </c>
      <c r="C293" t="s">
        <v>19</v>
      </c>
      <c r="D293">
        <v>27</v>
      </c>
      <c r="E293" s="6">
        <v>44885</v>
      </c>
      <c r="F293" s="5">
        <v>202251</v>
      </c>
      <c r="G293" t="s">
        <v>963</v>
      </c>
    </row>
    <row r="294" spans="1:7" x14ac:dyDescent="0.25">
      <c r="A294" t="s">
        <v>786</v>
      </c>
      <c r="B294" t="s">
        <v>15</v>
      </c>
      <c r="C294" t="s">
        <v>19</v>
      </c>
      <c r="D294">
        <v>35</v>
      </c>
      <c r="E294" s="6">
        <v>44242</v>
      </c>
      <c r="F294" s="5">
        <v>426397</v>
      </c>
      <c r="G294" t="s">
        <v>10</v>
      </c>
    </row>
    <row r="295" spans="1:7" x14ac:dyDescent="0.25">
      <c r="A295" t="s">
        <v>787</v>
      </c>
      <c r="B295" t="s">
        <v>15</v>
      </c>
      <c r="C295" t="s">
        <v>19</v>
      </c>
      <c r="D295">
        <v>34</v>
      </c>
      <c r="E295" s="6">
        <v>44596</v>
      </c>
      <c r="F295" s="5">
        <v>223562</v>
      </c>
      <c r="G295" t="s">
        <v>963</v>
      </c>
    </row>
    <row r="296" spans="1:7" x14ac:dyDescent="0.25">
      <c r="A296" t="s">
        <v>788</v>
      </c>
      <c r="B296" t="s">
        <v>15</v>
      </c>
      <c r="C296" t="s">
        <v>19</v>
      </c>
      <c r="D296">
        <v>32</v>
      </c>
      <c r="E296" s="6">
        <v>44087</v>
      </c>
      <c r="F296" s="5">
        <v>200921</v>
      </c>
      <c r="G296" t="s">
        <v>963</v>
      </c>
    </row>
    <row r="297" spans="1:7" x14ac:dyDescent="0.25">
      <c r="A297" t="s">
        <v>578</v>
      </c>
      <c r="B297" t="s">
        <v>8</v>
      </c>
      <c r="C297" t="s">
        <v>19</v>
      </c>
      <c r="D297">
        <v>33</v>
      </c>
      <c r="E297" s="6">
        <v>43162</v>
      </c>
      <c r="F297" s="5">
        <v>147179</v>
      </c>
      <c r="G297" t="s">
        <v>963</v>
      </c>
    </row>
    <row r="298" spans="1:7" x14ac:dyDescent="0.25">
      <c r="A298" t="s">
        <v>959</v>
      </c>
      <c r="B298" t="s">
        <v>15</v>
      </c>
      <c r="C298" t="s">
        <v>19</v>
      </c>
      <c r="D298">
        <v>35</v>
      </c>
      <c r="E298" s="6">
        <v>45021</v>
      </c>
      <c r="F298" s="5">
        <v>471477</v>
      </c>
      <c r="G298" t="s">
        <v>10</v>
      </c>
    </row>
    <row r="299" spans="1:7" x14ac:dyDescent="0.25">
      <c r="A299" t="s">
        <v>273</v>
      </c>
      <c r="B299" t="s">
        <v>15</v>
      </c>
      <c r="C299" t="s">
        <v>19</v>
      </c>
      <c r="D299">
        <v>29</v>
      </c>
      <c r="E299" s="6">
        <v>44537</v>
      </c>
      <c r="F299" s="5">
        <v>245328</v>
      </c>
      <c r="G299" t="s">
        <v>963</v>
      </c>
    </row>
    <row r="300" spans="1:7" x14ac:dyDescent="0.25">
      <c r="A300" t="s">
        <v>273</v>
      </c>
      <c r="B300" t="s">
        <v>15</v>
      </c>
      <c r="C300" t="s">
        <v>19</v>
      </c>
      <c r="D300">
        <v>29</v>
      </c>
      <c r="E300" s="6">
        <v>44537</v>
      </c>
      <c r="F300" s="5">
        <v>245328</v>
      </c>
      <c r="G300" t="s">
        <v>963</v>
      </c>
    </row>
    <row r="301" spans="1:7" x14ac:dyDescent="0.25">
      <c r="A301" t="s">
        <v>213</v>
      </c>
      <c r="B301" t="s">
        <v>15</v>
      </c>
      <c r="C301" t="s">
        <v>19</v>
      </c>
      <c r="D301">
        <v>34</v>
      </c>
      <c r="E301" s="6">
        <v>44225</v>
      </c>
      <c r="F301" s="5">
        <v>201443</v>
      </c>
      <c r="G301" t="s">
        <v>963</v>
      </c>
    </row>
    <row r="302" spans="1:7" x14ac:dyDescent="0.25">
      <c r="A302" t="s">
        <v>80</v>
      </c>
      <c r="B302" t="s">
        <v>15</v>
      </c>
      <c r="C302" t="s">
        <v>19</v>
      </c>
      <c r="D302">
        <v>28</v>
      </c>
      <c r="E302" s="6">
        <v>44820</v>
      </c>
      <c r="F302" s="5">
        <v>33185</v>
      </c>
      <c r="G302" t="s">
        <v>42</v>
      </c>
    </row>
    <row r="303" spans="1:7" x14ac:dyDescent="0.25">
      <c r="A303" t="s">
        <v>533</v>
      </c>
      <c r="B303" t="s">
        <v>8</v>
      </c>
      <c r="C303" t="s">
        <v>19</v>
      </c>
      <c r="D303">
        <v>28</v>
      </c>
      <c r="E303" s="6">
        <v>44242</v>
      </c>
      <c r="F303" s="5">
        <v>227498</v>
      </c>
      <c r="G303" t="s">
        <v>963</v>
      </c>
    </row>
    <row r="304" spans="1:7" x14ac:dyDescent="0.25">
      <c r="A304" t="s">
        <v>768</v>
      </c>
      <c r="B304" t="s">
        <v>15</v>
      </c>
      <c r="C304" t="s">
        <v>19</v>
      </c>
      <c r="D304">
        <v>28</v>
      </c>
      <c r="E304" s="6">
        <v>44307</v>
      </c>
      <c r="F304" s="5">
        <v>43270</v>
      </c>
      <c r="G304" t="s">
        <v>964</v>
      </c>
    </row>
    <row r="305" spans="1:7" x14ac:dyDescent="0.25">
      <c r="A305" t="s">
        <v>848</v>
      </c>
      <c r="B305" t="s">
        <v>8</v>
      </c>
      <c r="C305" t="s">
        <v>19</v>
      </c>
      <c r="D305">
        <v>37</v>
      </c>
      <c r="E305" s="6">
        <v>45300</v>
      </c>
      <c r="F305" s="5">
        <v>158650</v>
      </c>
      <c r="G305" t="s">
        <v>963</v>
      </c>
    </row>
    <row r="306" spans="1:7" x14ac:dyDescent="0.25">
      <c r="A306" t="s">
        <v>642</v>
      </c>
      <c r="B306" t="s">
        <v>8</v>
      </c>
      <c r="C306" t="s">
        <v>19</v>
      </c>
      <c r="D306">
        <v>35</v>
      </c>
      <c r="E306" s="6">
        <v>43797</v>
      </c>
      <c r="F306" s="5">
        <v>32734</v>
      </c>
      <c r="G306" t="s">
        <v>964</v>
      </c>
    </row>
    <row r="307" spans="1:7" x14ac:dyDescent="0.25">
      <c r="A307" t="s">
        <v>423</v>
      </c>
      <c r="B307" t="s">
        <v>8</v>
      </c>
      <c r="C307" t="s">
        <v>19</v>
      </c>
      <c r="D307">
        <v>27</v>
      </c>
      <c r="E307" s="6">
        <v>43963</v>
      </c>
      <c r="F307" s="5">
        <v>159429</v>
      </c>
      <c r="G307" t="s">
        <v>963</v>
      </c>
    </row>
    <row r="308" spans="1:7" x14ac:dyDescent="0.25">
      <c r="A308" t="s">
        <v>531</v>
      </c>
      <c r="B308" t="s">
        <v>8</v>
      </c>
      <c r="C308" t="s">
        <v>19</v>
      </c>
      <c r="D308">
        <v>29</v>
      </c>
      <c r="E308" s="6">
        <v>44762</v>
      </c>
      <c r="F308" s="5">
        <v>408579</v>
      </c>
      <c r="G308" t="s">
        <v>10</v>
      </c>
    </row>
    <row r="309" spans="1:7" x14ac:dyDescent="0.25">
      <c r="A309" t="s">
        <v>277</v>
      </c>
      <c r="B309" t="s">
        <v>15</v>
      </c>
      <c r="C309" t="s">
        <v>19</v>
      </c>
      <c r="D309">
        <v>42</v>
      </c>
      <c r="E309" s="6">
        <v>44023</v>
      </c>
      <c r="F309" s="5">
        <v>37833</v>
      </c>
      <c r="G309" t="s">
        <v>964</v>
      </c>
    </row>
    <row r="310" spans="1:7" x14ac:dyDescent="0.25">
      <c r="A310" t="s">
        <v>530</v>
      </c>
      <c r="B310" t="s">
        <v>8</v>
      </c>
      <c r="C310" t="s">
        <v>19</v>
      </c>
      <c r="D310">
        <v>26</v>
      </c>
      <c r="E310" s="6">
        <v>44537</v>
      </c>
      <c r="F310" s="5">
        <v>324878</v>
      </c>
      <c r="G310" t="s">
        <v>10</v>
      </c>
    </row>
    <row r="311" spans="1:7" x14ac:dyDescent="0.25">
      <c r="A311" t="s">
        <v>763</v>
      </c>
      <c r="B311" t="s">
        <v>15</v>
      </c>
      <c r="C311" t="s">
        <v>19</v>
      </c>
      <c r="D311">
        <v>29</v>
      </c>
      <c r="E311" s="6">
        <v>44162</v>
      </c>
      <c r="F311" s="5">
        <v>54449</v>
      </c>
      <c r="G311" t="s">
        <v>24</v>
      </c>
    </row>
    <row r="312" spans="1:7" x14ac:dyDescent="0.25">
      <c r="A312" t="s">
        <v>770</v>
      </c>
      <c r="B312" t="s">
        <v>15</v>
      </c>
      <c r="C312" t="s">
        <v>19</v>
      </c>
      <c r="D312">
        <v>39</v>
      </c>
      <c r="E312" s="6">
        <v>45548</v>
      </c>
      <c r="F312" s="5">
        <v>78159</v>
      </c>
      <c r="G312" t="s">
        <v>16</v>
      </c>
    </row>
    <row r="313" spans="1:7" x14ac:dyDescent="0.25">
      <c r="A313" t="s">
        <v>793</v>
      </c>
      <c r="B313" t="s">
        <v>15</v>
      </c>
      <c r="C313" t="s">
        <v>19</v>
      </c>
      <c r="D313">
        <v>24</v>
      </c>
      <c r="E313" s="6">
        <v>44861</v>
      </c>
      <c r="F313" s="5">
        <v>383386</v>
      </c>
      <c r="G313" t="s">
        <v>10</v>
      </c>
    </row>
    <row r="314" spans="1:7" x14ac:dyDescent="0.25">
      <c r="A314" t="s">
        <v>18</v>
      </c>
      <c r="B314" t="s">
        <v>15</v>
      </c>
      <c r="C314" t="s">
        <v>19</v>
      </c>
      <c r="D314">
        <v>33</v>
      </c>
      <c r="E314" s="6">
        <v>44415</v>
      </c>
      <c r="F314" s="5">
        <v>77287</v>
      </c>
      <c r="G314" t="s">
        <v>16</v>
      </c>
    </row>
    <row r="315" spans="1:7" x14ac:dyDescent="0.25">
      <c r="A315" t="s">
        <v>48</v>
      </c>
      <c r="B315" t="s">
        <v>8</v>
      </c>
      <c r="C315" t="s">
        <v>19</v>
      </c>
      <c r="D315">
        <v>36</v>
      </c>
      <c r="E315" s="6">
        <v>44494</v>
      </c>
      <c r="F315" s="5">
        <v>82765</v>
      </c>
      <c r="G315" t="s">
        <v>16</v>
      </c>
    </row>
    <row r="316" spans="1:7" x14ac:dyDescent="0.25">
      <c r="A316" t="s">
        <v>795</v>
      </c>
      <c r="B316" t="s">
        <v>15</v>
      </c>
      <c r="C316" t="s">
        <v>19</v>
      </c>
      <c r="D316">
        <v>37</v>
      </c>
      <c r="E316" s="6">
        <v>43761</v>
      </c>
      <c r="F316" s="5">
        <v>180076</v>
      </c>
      <c r="G316" t="s">
        <v>963</v>
      </c>
    </row>
    <row r="317" spans="1:7" x14ac:dyDescent="0.25">
      <c r="A317" t="s">
        <v>577</v>
      </c>
      <c r="B317" t="s">
        <v>8</v>
      </c>
      <c r="C317" t="s">
        <v>19</v>
      </c>
      <c r="D317">
        <v>26</v>
      </c>
      <c r="E317" s="6">
        <v>44710</v>
      </c>
      <c r="F317" s="5">
        <v>468105</v>
      </c>
      <c r="G317" t="s">
        <v>10</v>
      </c>
    </row>
    <row r="318" spans="1:7" x14ac:dyDescent="0.25">
      <c r="A318" t="s">
        <v>432</v>
      </c>
      <c r="B318" t="s">
        <v>8</v>
      </c>
      <c r="C318" t="s">
        <v>19</v>
      </c>
      <c r="D318">
        <v>41</v>
      </c>
      <c r="E318" s="6">
        <v>45610</v>
      </c>
      <c r="F318" s="5">
        <v>102643</v>
      </c>
      <c r="G318" t="s">
        <v>16</v>
      </c>
    </row>
    <row r="319" spans="1:7" x14ac:dyDescent="0.25">
      <c r="A319" t="s">
        <v>844</v>
      </c>
      <c r="B319" t="s">
        <v>8</v>
      </c>
      <c r="C319" t="s">
        <v>19</v>
      </c>
      <c r="D319">
        <v>30</v>
      </c>
      <c r="E319" s="6">
        <v>44896</v>
      </c>
      <c r="F319" s="5">
        <v>152796</v>
      </c>
      <c r="G319" t="s">
        <v>963</v>
      </c>
    </row>
    <row r="320" spans="1:7" x14ac:dyDescent="0.25">
      <c r="A320" t="s">
        <v>772</v>
      </c>
      <c r="B320" t="s">
        <v>15</v>
      </c>
      <c r="C320" t="s">
        <v>19</v>
      </c>
      <c r="D320">
        <v>32</v>
      </c>
      <c r="E320" s="6">
        <v>43619</v>
      </c>
      <c r="F320" s="5">
        <v>104093</v>
      </c>
      <c r="G320" t="s">
        <v>16</v>
      </c>
    </row>
    <row r="321" spans="1:7" x14ac:dyDescent="0.25">
      <c r="A321" t="s">
        <v>77</v>
      </c>
      <c r="B321" t="s">
        <v>8</v>
      </c>
      <c r="C321" t="s">
        <v>19</v>
      </c>
      <c r="D321">
        <v>25</v>
      </c>
      <c r="E321" s="6">
        <v>44440</v>
      </c>
      <c r="F321" s="5">
        <v>81483</v>
      </c>
      <c r="G321" t="s">
        <v>16</v>
      </c>
    </row>
    <row r="322" spans="1:7" x14ac:dyDescent="0.25">
      <c r="A322" t="s">
        <v>921</v>
      </c>
      <c r="B322" t="s">
        <v>15</v>
      </c>
      <c r="C322" t="s">
        <v>19</v>
      </c>
      <c r="D322">
        <v>45</v>
      </c>
      <c r="E322" s="6">
        <v>44500</v>
      </c>
      <c r="F322" s="5">
        <v>34819</v>
      </c>
      <c r="G322" t="s">
        <v>964</v>
      </c>
    </row>
    <row r="323" spans="1:7" x14ac:dyDescent="0.25">
      <c r="A323" t="s">
        <v>65</v>
      </c>
      <c r="B323" t="s">
        <v>15</v>
      </c>
      <c r="C323" t="s">
        <v>19</v>
      </c>
      <c r="D323">
        <v>32</v>
      </c>
      <c r="E323" s="6">
        <v>44465</v>
      </c>
      <c r="F323" s="5">
        <v>85277</v>
      </c>
      <c r="G323" t="s">
        <v>16</v>
      </c>
    </row>
    <row r="324" spans="1:7" x14ac:dyDescent="0.25">
      <c r="A324" t="s">
        <v>65</v>
      </c>
      <c r="B324" t="s">
        <v>15</v>
      </c>
      <c r="C324" t="s">
        <v>19</v>
      </c>
      <c r="D324">
        <v>32</v>
      </c>
      <c r="E324" s="6">
        <v>44465</v>
      </c>
      <c r="F324" s="5">
        <v>91525</v>
      </c>
      <c r="G324" t="s">
        <v>16</v>
      </c>
    </row>
    <row r="325" spans="1:7" x14ac:dyDescent="0.25">
      <c r="A325" t="s">
        <v>251</v>
      </c>
      <c r="B325" t="s">
        <v>15</v>
      </c>
      <c r="C325" t="s">
        <v>19</v>
      </c>
      <c r="D325">
        <v>33</v>
      </c>
      <c r="E325" s="6">
        <v>45585</v>
      </c>
      <c r="F325" s="5">
        <v>31749</v>
      </c>
      <c r="G325" t="s">
        <v>964</v>
      </c>
    </row>
    <row r="326" spans="1:7" x14ac:dyDescent="0.25">
      <c r="A326" t="s">
        <v>91</v>
      </c>
      <c r="B326" t="s">
        <v>8</v>
      </c>
      <c r="C326" t="s">
        <v>19</v>
      </c>
      <c r="D326">
        <v>20</v>
      </c>
      <c r="E326" s="6">
        <v>44389</v>
      </c>
      <c r="F326" s="5">
        <v>59045</v>
      </c>
      <c r="G326" t="s">
        <v>24</v>
      </c>
    </row>
    <row r="327" spans="1:7" x14ac:dyDescent="0.25">
      <c r="A327" t="s">
        <v>796</v>
      </c>
      <c r="B327" t="s">
        <v>15</v>
      </c>
      <c r="C327" t="s">
        <v>19</v>
      </c>
      <c r="D327">
        <v>33</v>
      </c>
      <c r="E327" s="6">
        <v>43234</v>
      </c>
      <c r="F327" s="5">
        <v>42987</v>
      </c>
      <c r="G327" t="s">
        <v>964</v>
      </c>
    </row>
    <row r="328" spans="1:7" x14ac:dyDescent="0.25">
      <c r="A328" t="s">
        <v>594</v>
      </c>
      <c r="B328" t="s">
        <v>8</v>
      </c>
      <c r="C328" t="s">
        <v>19</v>
      </c>
      <c r="D328">
        <v>32</v>
      </c>
      <c r="E328" s="6">
        <v>43886</v>
      </c>
      <c r="F328" s="5">
        <v>178061</v>
      </c>
      <c r="G328" t="s">
        <v>963</v>
      </c>
    </row>
    <row r="329" spans="1:7" x14ac:dyDescent="0.25">
      <c r="A329" t="s">
        <v>293</v>
      </c>
      <c r="B329" t="s">
        <v>15</v>
      </c>
      <c r="C329" t="s">
        <v>19</v>
      </c>
      <c r="D329">
        <v>25</v>
      </c>
      <c r="E329" s="6">
        <v>44846</v>
      </c>
      <c r="F329" s="5">
        <v>105973</v>
      </c>
      <c r="G329" t="s">
        <v>16</v>
      </c>
    </row>
    <row r="330" spans="1:7" x14ac:dyDescent="0.25">
      <c r="A330" t="s">
        <v>529</v>
      </c>
      <c r="B330" t="s">
        <v>8</v>
      </c>
      <c r="C330" t="s">
        <v>19</v>
      </c>
      <c r="D330">
        <v>42</v>
      </c>
      <c r="E330" s="6">
        <v>44596</v>
      </c>
      <c r="F330" s="5">
        <v>404502</v>
      </c>
      <c r="G330" t="s">
        <v>10</v>
      </c>
    </row>
    <row r="331" spans="1:7" x14ac:dyDescent="0.25">
      <c r="A331" t="s">
        <v>557</v>
      </c>
      <c r="B331" t="s">
        <v>8</v>
      </c>
      <c r="C331" t="s">
        <v>19</v>
      </c>
      <c r="D331">
        <v>40</v>
      </c>
      <c r="E331" s="6">
        <v>44599</v>
      </c>
      <c r="F331" s="5">
        <v>55646</v>
      </c>
      <c r="G331" t="s">
        <v>24</v>
      </c>
    </row>
    <row r="332" spans="1:7" x14ac:dyDescent="0.25">
      <c r="A332" t="s">
        <v>797</v>
      </c>
      <c r="B332" t="s">
        <v>15</v>
      </c>
      <c r="C332" t="s">
        <v>19</v>
      </c>
      <c r="D332">
        <v>40</v>
      </c>
      <c r="E332" s="6">
        <v>43903</v>
      </c>
      <c r="F332" s="5">
        <v>88221</v>
      </c>
      <c r="G332" t="s">
        <v>16</v>
      </c>
    </row>
    <row r="333" spans="1:7" x14ac:dyDescent="0.25">
      <c r="A333" t="s">
        <v>558</v>
      </c>
      <c r="B333" t="s">
        <v>8</v>
      </c>
      <c r="C333" t="s">
        <v>19</v>
      </c>
      <c r="D333">
        <v>25</v>
      </c>
      <c r="E333" s="6">
        <v>45220</v>
      </c>
      <c r="F333" s="5">
        <v>40263</v>
      </c>
      <c r="G333" t="s">
        <v>964</v>
      </c>
    </row>
    <row r="334" spans="1:7" x14ac:dyDescent="0.25">
      <c r="A334" t="s">
        <v>249</v>
      </c>
      <c r="B334" t="s">
        <v>15</v>
      </c>
      <c r="C334" t="s">
        <v>19</v>
      </c>
      <c r="D334">
        <v>43</v>
      </c>
      <c r="E334" s="6">
        <v>44689</v>
      </c>
      <c r="F334" s="5">
        <v>30246</v>
      </c>
      <c r="G334" t="s">
        <v>964</v>
      </c>
    </row>
    <row r="335" spans="1:7" x14ac:dyDescent="0.25">
      <c r="A335" t="s">
        <v>922</v>
      </c>
      <c r="B335" t="s">
        <v>15</v>
      </c>
      <c r="C335" t="s">
        <v>19</v>
      </c>
      <c r="D335">
        <v>25</v>
      </c>
      <c r="E335" s="6">
        <v>44268</v>
      </c>
      <c r="F335" s="5">
        <v>479362</v>
      </c>
      <c r="G335" t="s">
        <v>10</v>
      </c>
    </row>
    <row r="336" spans="1:7" x14ac:dyDescent="0.25">
      <c r="A336" t="s">
        <v>800</v>
      </c>
      <c r="B336" t="s">
        <v>15</v>
      </c>
      <c r="C336" t="s">
        <v>19</v>
      </c>
      <c r="D336">
        <v>26</v>
      </c>
      <c r="E336" s="6">
        <v>44289</v>
      </c>
      <c r="F336" s="5">
        <v>88994</v>
      </c>
      <c r="G336" t="s">
        <v>16</v>
      </c>
    </row>
    <row r="337" spans="1:7" x14ac:dyDescent="0.25">
      <c r="A337" t="s">
        <v>286</v>
      </c>
      <c r="B337" t="s">
        <v>15</v>
      </c>
      <c r="C337" t="s">
        <v>19</v>
      </c>
      <c r="D337">
        <v>32</v>
      </c>
      <c r="E337" s="6">
        <v>45451</v>
      </c>
      <c r="F337" s="5">
        <v>60496</v>
      </c>
      <c r="G337" t="s">
        <v>24</v>
      </c>
    </row>
    <row r="338" spans="1:7" x14ac:dyDescent="0.25">
      <c r="A338" t="s">
        <v>532</v>
      </c>
      <c r="B338" t="s">
        <v>8</v>
      </c>
      <c r="C338" t="s">
        <v>19</v>
      </c>
      <c r="D338">
        <v>30</v>
      </c>
      <c r="E338" s="6">
        <v>44115</v>
      </c>
      <c r="F338" s="5">
        <v>175863</v>
      </c>
      <c r="G338" t="s">
        <v>963</v>
      </c>
    </row>
    <row r="339" spans="1:7" x14ac:dyDescent="0.25">
      <c r="A339" t="s">
        <v>625</v>
      </c>
      <c r="B339" t="s">
        <v>8</v>
      </c>
      <c r="C339" t="s">
        <v>19</v>
      </c>
      <c r="D339">
        <v>33</v>
      </c>
      <c r="E339" s="6">
        <v>45366</v>
      </c>
      <c r="F339" s="5">
        <v>69922</v>
      </c>
      <c r="G339" t="s">
        <v>24</v>
      </c>
    </row>
    <row r="340" spans="1:7" x14ac:dyDescent="0.25">
      <c r="A340" t="s">
        <v>909</v>
      </c>
      <c r="B340" t="s">
        <v>8</v>
      </c>
      <c r="C340" t="s">
        <v>19</v>
      </c>
      <c r="D340">
        <v>32</v>
      </c>
      <c r="E340" s="6">
        <v>45387</v>
      </c>
      <c r="F340" s="5">
        <v>95742</v>
      </c>
      <c r="G340" t="s">
        <v>16</v>
      </c>
    </row>
    <row r="341" spans="1:7" x14ac:dyDescent="0.25">
      <c r="A341" t="s">
        <v>76</v>
      </c>
      <c r="B341" t="s">
        <v>15</v>
      </c>
      <c r="C341" t="s">
        <v>19</v>
      </c>
      <c r="D341">
        <v>25</v>
      </c>
      <c r="E341" s="6">
        <v>44354</v>
      </c>
      <c r="F341" s="5">
        <v>88821</v>
      </c>
      <c r="G341" t="s">
        <v>16</v>
      </c>
    </row>
    <row r="342" spans="1:7" x14ac:dyDescent="0.25">
      <c r="A342" t="s">
        <v>748</v>
      </c>
      <c r="B342" t="s">
        <v>15</v>
      </c>
      <c r="C342" t="s">
        <v>19</v>
      </c>
      <c r="D342">
        <v>32</v>
      </c>
      <c r="E342" s="6">
        <v>45001</v>
      </c>
      <c r="F342" s="5">
        <v>103578</v>
      </c>
      <c r="G342" t="s">
        <v>16</v>
      </c>
    </row>
    <row r="343" spans="1:7" x14ac:dyDescent="0.25">
      <c r="A343" t="s">
        <v>58</v>
      </c>
      <c r="B343" t="s">
        <v>15</v>
      </c>
      <c r="C343" t="s">
        <v>19</v>
      </c>
      <c r="D343">
        <v>22</v>
      </c>
      <c r="E343" s="6">
        <v>44386</v>
      </c>
      <c r="F343" s="5">
        <v>209658</v>
      </c>
      <c r="G343" t="s">
        <v>13</v>
      </c>
    </row>
    <row r="344" spans="1:7" x14ac:dyDescent="0.25">
      <c r="A344" t="s">
        <v>58</v>
      </c>
      <c r="B344" t="s">
        <v>15</v>
      </c>
      <c r="C344" t="s">
        <v>19</v>
      </c>
      <c r="D344">
        <v>22</v>
      </c>
      <c r="E344" s="6">
        <v>44386</v>
      </c>
      <c r="F344" s="5">
        <v>227394</v>
      </c>
      <c r="G344" t="s">
        <v>13</v>
      </c>
    </row>
    <row r="345" spans="1:7" x14ac:dyDescent="0.25">
      <c r="A345" t="s">
        <v>830</v>
      </c>
      <c r="B345" t="s">
        <v>8</v>
      </c>
      <c r="C345" t="s">
        <v>19</v>
      </c>
      <c r="D345">
        <v>38</v>
      </c>
      <c r="E345" s="6">
        <v>44893</v>
      </c>
      <c r="F345" s="5">
        <v>131754</v>
      </c>
      <c r="G345" t="s">
        <v>963</v>
      </c>
    </row>
    <row r="346" spans="1:7" x14ac:dyDescent="0.25">
      <c r="A346" t="s">
        <v>436</v>
      </c>
      <c r="B346" t="s">
        <v>8</v>
      </c>
      <c r="C346" t="s">
        <v>19</v>
      </c>
      <c r="D346">
        <v>43</v>
      </c>
      <c r="E346" s="6">
        <v>43427</v>
      </c>
      <c r="F346" s="5">
        <v>64136</v>
      </c>
      <c r="G346" t="s">
        <v>24</v>
      </c>
    </row>
    <row r="347" spans="1:7" x14ac:dyDescent="0.25">
      <c r="A347" t="s">
        <v>415</v>
      </c>
      <c r="B347" t="s">
        <v>8</v>
      </c>
      <c r="C347" t="s">
        <v>19</v>
      </c>
      <c r="D347">
        <v>33</v>
      </c>
      <c r="E347" s="6">
        <v>44714</v>
      </c>
      <c r="F347" s="5">
        <v>319286</v>
      </c>
      <c r="G347" t="s">
        <v>10</v>
      </c>
    </row>
    <row r="348" spans="1:7" x14ac:dyDescent="0.25">
      <c r="A348" t="s">
        <v>886</v>
      </c>
      <c r="B348" t="s">
        <v>818</v>
      </c>
      <c r="C348" t="s">
        <v>19</v>
      </c>
      <c r="D348">
        <v>33</v>
      </c>
      <c r="E348" s="6">
        <v>43229</v>
      </c>
      <c r="F348" s="5">
        <v>135228</v>
      </c>
      <c r="G348" t="s">
        <v>963</v>
      </c>
    </row>
    <row r="349" spans="1:7" x14ac:dyDescent="0.25">
      <c r="A349" t="s">
        <v>267</v>
      </c>
      <c r="B349" t="s">
        <v>15</v>
      </c>
      <c r="C349" t="s">
        <v>19</v>
      </c>
      <c r="D349">
        <v>35</v>
      </c>
      <c r="E349" s="6">
        <v>45486</v>
      </c>
      <c r="F349" s="5">
        <v>57617</v>
      </c>
      <c r="G349" t="s">
        <v>24</v>
      </c>
    </row>
    <row r="350" spans="1:7" x14ac:dyDescent="0.25">
      <c r="A350" t="s">
        <v>208</v>
      </c>
      <c r="B350" t="s">
        <v>15</v>
      </c>
      <c r="C350" t="s">
        <v>19</v>
      </c>
      <c r="D350">
        <v>25</v>
      </c>
      <c r="E350" s="6">
        <v>44601</v>
      </c>
      <c r="F350" s="5">
        <v>300153</v>
      </c>
      <c r="G350" t="s">
        <v>10</v>
      </c>
    </row>
    <row r="351" spans="1:7" x14ac:dyDescent="0.25">
      <c r="A351" t="s">
        <v>253</v>
      </c>
      <c r="B351" t="s">
        <v>15</v>
      </c>
      <c r="C351" t="s">
        <v>19</v>
      </c>
      <c r="D351">
        <v>30</v>
      </c>
      <c r="E351" s="6">
        <v>44713</v>
      </c>
      <c r="F351" s="5">
        <v>445155</v>
      </c>
      <c r="G351" t="s">
        <v>10</v>
      </c>
    </row>
    <row r="352" spans="1:7" x14ac:dyDescent="0.25">
      <c r="A352" t="s">
        <v>564</v>
      </c>
      <c r="B352" t="s">
        <v>8</v>
      </c>
      <c r="C352" t="s">
        <v>19</v>
      </c>
      <c r="D352">
        <v>43</v>
      </c>
      <c r="E352" s="6">
        <v>43894</v>
      </c>
      <c r="F352" s="5">
        <v>423735</v>
      </c>
      <c r="G352" t="s">
        <v>10</v>
      </c>
    </row>
    <row r="353" spans="1:7" x14ac:dyDescent="0.25">
      <c r="A353" t="s">
        <v>223</v>
      </c>
      <c r="B353" t="s">
        <v>15</v>
      </c>
      <c r="C353" t="s">
        <v>19</v>
      </c>
      <c r="D353">
        <v>26</v>
      </c>
      <c r="E353" s="6">
        <v>43888</v>
      </c>
      <c r="F353" s="5">
        <v>249076</v>
      </c>
      <c r="G353" t="s">
        <v>963</v>
      </c>
    </row>
    <row r="354" spans="1:7" x14ac:dyDescent="0.25">
      <c r="A354" t="s">
        <v>223</v>
      </c>
      <c r="B354" t="s">
        <v>15</v>
      </c>
      <c r="C354" t="s">
        <v>19</v>
      </c>
      <c r="D354">
        <v>26</v>
      </c>
      <c r="E354" s="6">
        <v>43888</v>
      </c>
      <c r="F354" s="5">
        <v>249076</v>
      </c>
      <c r="G354" t="s">
        <v>963</v>
      </c>
    </row>
    <row r="355" spans="1:7" x14ac:dyDescent="0.25">
      <c r="A355" t="s">
        <v>256</v>
      </c>
      <c r="B355" t="s">
        <v>15</v>
      </c>
      <c r="C355" t="s">
        <v>19</v>
      </c>
      <c r="D355">
        <v>34</v>
      </c>
      <c r="E355" s="6">
        <v>45110</v>
      </c>
      <c r="F355" s="5">
        <v>38708</v>
      </c>
      <c r="G355" t="s">
        <v>964</v>
      </c>
    </row>
    <row r="356" spans="1:7" x14ac:dyDescent="0.25">
      <c r="A356" t="s">
        <v>261</v>
      </c>
      <c r="B356" t="s">
        <v>15</v>
      </c>
      <c r="C356" t="s">
        <v>19</v>
      </c>
      <c r="D356">
        <v>30</v>
      </c>
      <c r="E356" s="6">
        <v>45162</v>
      </c>
      <c r="F356" s="5">
        <v>65399</v>
      </c>
      <c r="G356" t="s">
        <v>24</v>
      </c>
    </row>
    <row r="357" spans="1:7" x14ac:dyDescent="0.25">
      <c r="A357" t="s">
        <v>266</v>
      </c>
      <c r="B357" t="s">
        <v>15</v>
      </c>
      <c r="C357" t="s">
        <v>19</v>
      </c>
      <c r="D357">
        <v>42</v>
      </c>
      <c r="E357" s="6">
        <v>43210</v>
      </c>
      <c r="F357" s="5">
        <v>352642</v>
      </c>
      <c r="G357" t="s">
        <v>10</v>
      </c>
    </row>
    <row r="358" spans="1:7" x14ac:dyDescent="0.25">
      <c r="A358" t="s">
        <v>266</v>
      </c>
      <c r="B358" t="s">
        <v>15</v>
      </c>
      <c r="C358" t="s">
        <v>19</v>
      </c>
      <c r="D358">
        <v>42</v>
      </c>
      <c r="E358" s="6">
        <v>43210</v>
      </c>
      <c r="F358" s="5">
        <v>352642</v>
      </c>
      <c r="G358" t="s">
        <v>10</v>
      </c>
    </row>
    <row r="359" spans="1:7" x14ac:dyDescent="0.25">
      <c r="A359" t="s">
        <v>266</v>
      </c>
      <c r="B359" t="s">
        <v>15</v>
      </c>
      <c r="C359" t="s">
        <v>19</v>
      </c>
      <c r="D359">
        <v>42</v>
      </c>
      <c r="E359" s="6">
        <v>43210</v>
      </c>
      <c r="F359" s="5">
        <v>352642</v>
      </c>
      <c r="G359" t="s">
        <v>10</v>
      </c>
    </row>
    <row r="360" spans="1:7" x14ac:dyDescent="0.25">
      <c r="A360" t="s">
        <v>310</v>
      </c>
      <c r="B360" t="s">
        <v>15</v>
      </c>
      <c r="C360" t="s">
        <v>19</v>
      </c>
      <c r="D360">
        <v>37</v>
      </c>
      <c r="E360" s="6">
        <v>43870</v>
      </c>
      <c r="F360" s="5">
        <v>472105</v>
      </c>
      <c r="G360" t="s">
        <v>10</v>
      </c>
    </row>
    <row r="361" spans="1:7" x14ac:dyDescent="0.25">
      <c r="A361" t="s">
        <v>308</v>
      </c>
      <c r="B361" t="s">
        <v>15</v>
      </c>
      <c r="C361" t="s">
        <v>19</v>
      </c>
      <c r="D361">
        <v>38</v>
      </c>
      <c r="E361" s="6">
        <v>44783</v>
      </c>
      <c r="F361" s="5">
        <v>242390</v>
      </c>
      <c r="G361" t="s">
        <v>963</v>
      </c>
    </row>
    <row r="362" spans="1:7" x14ac:dyDescent="0.25">
      <c r="A362" t="s">
        <v>500</v>
      </c>
      <c r="B362" t="s">
        <v>8</v>
      </c>
      <c r="C362" t="s">
        <v>19</v>
      </c>
      <c r="D362">
        <v>33</v>
      </c>
      <c r="E362" s="6">
        <v>44142</v>
      </c>
      <c r="F362" s="5">
        <v>218409</v>
      </c>
      <c r="G362" t="s">
        <v>963</v>
      </c>
    </row>
    <row r="363" spans="1:7" x14ac:dyDescent="0.25">
      <c r="A363" t="s">
        <v>109</v>
      </c>
      <c r="B363" t="s">
        <v>8</v>
      </c>
      <c r="C363" t="s">
        <v>19</v>
      </c>
      <c r="D363">
        <v>38</v>
      </c>
      <c r="E363" s="6">
        <v>44329</v>
      </c>
      <c r="F363" s="5">
        <v>136046</v>
      </c>
      <c r="G363" t="s">
        <v>13</v>
      </c>
    </row>
    <row r="364" spans="1:7" x14ac:dyDescent="0.25">
      <c r="A364" t="s">
        <v>891</v>
      </c>
      <c r="B364" t="s">
        <v>818</v>
      </c>
      <c r="C364" t="s">
        <v>19</v>
      </c>
      <c r="D364">
        <v>28</v>
      </c>
      <c r="E364" s="6">
        <v>43686</v>
      </c>
      <c r="F364" s="5">
        <v>60025</v>
      </c>
      <c r="G364" t="s">
        <v>24</v>
      </c>
    </row>
    <row r="365" spans="1:7" x14ac:dyDescent="0.25">
      <c r="A365" t="s">
        <v>33</v>
      </c>
      <c r="B365" t="s">
        <v>8</v>
      </c>
      <c r="C365" t="s">
        <v>19</v>
      </c>
      <c r="D365">
        <v>38</v>
      </c>
      <c r="E365" s="6">
        <v>44377</v>
      </c>
      <c r="F365" s="5">
        <v>308256</v>
      </c>
      <c r="G365" t="s">
        <v>10</v>
      </c>
    </row>
    <row r="366" spans="1:7" x14ac:dyDescent="0.25">
      <c r="A366" t="s">
        <v>235</v>
      </c>
      <c r="B366" t="s">
        <v>8</v>
      </c>
      <c r="C366" t="s">
        <v>19</v>
      </c>
      <c r="D366">
        <v>39</v>
      </c>
      <c r="E366" s="6">
        <v>44336</v>
      </c>
      <c r="F366" s="5">
        <v>69976</v>
      </c>
      <c r="G366" t="s">
        <v>24</v>
      </c>
    </row>
    <row r="367" spans="1:7" x14ac:dyDescent="0.25">
      <c r="A367" t="s">
        <v>207</v>
      </c>
      <c r="B367" t="s">
        <v>15</v>
      </c>
      <c r="C367" t="s">
        <v>19</v>
      </c>
      <c r="D367">
        <v>61</v>
      </c>
      <c r="E367" s="6">
        <v>45522</v>
      </c>
      <c r="F367" s="5">
        <v>500000</v>
      </c>
      <c r="G367" t="s">
        <v>10</v>
      </c>
    </row>
    <row r="368" spans="1:7" x14ac:dyDescent="0.25">
      <c r="A368" t="s">
        <v>206</v>
      </c>
      <c r="B368" t="s">
        <v>8</v>
      </c>
      <c r="C368" t="s">
        <v>19</v>
      </c>
      <c r="D368">
        <v>60</v>
      </c>
      <c r="E368" s="6">
        <v>44054</v>
      </c>
      <c r="F368" s="5">
        <v>323308</v>
      </c>
      <c r="G368" t="s">
        <v>10</v>
      </c>
    </row>
    <row r="369" spans="1:7" x14ac:dyDescent="0.25">
      <c r="A369" t="s">
        <v>297</v>
      </c>
      <c r="B369" t="s">
        <v>15</v>
      </c>
      <c r="C369" t="s">
        <v>19</v>
      </c>
      <c r="D369">
        <v>34</v>
      </c>
      <c r="E369" s="6">
        <v>44828</v>
      </c>
      <c r="F369" s="5">
        <v>87409</v>
      </c>
      <c r="G369" t="s">
        <v>16</v>
      </c>
    </row>
    <row r="370" spans="1:7" x14ac:dyDescent="0.25">
      <c r="A370" t="s">
        <v>417</v>
      </c>
      <c r="B370" t="s">
        <v>8</v>
      </c>
      <c r="C370" t="s">
        <v>19</v>
      </c>
      <c r="D370">
        <v>45</v>
      </c>
      <c r="E370" s="6">
        <v>44072</v>
      </c>
      <c r="F370" s="5">
        <v>36810</v>
      </c>
      <c r="G370" t="s">
        <v>964</v>
      </c>
    </row>
    <row r="371" spans="1:7" x14ac:dyDescent="0.25">
      <c r="A371" t="s">
        <v>556</v>
      </c>
      <c r="B371" t="s">
        <v>8</v>
      </c>
      <c r="C371" t="s">
        <v>19</v>
      </c>
      <c r="D371">
        <v>24</v>
      </c>
      <c r="E371" s="6">
        <v>44108</v>
      </c>
      <c r="F371" s="5">
        <v>83225</v>
      </c>
      <c r="G371" t="s">
        <v>16</v>
      </c>
    </row>
    <row r="372" spans="1:7" x14ac:dyDescent="0.25">
      <c r="A372" t="s">
        <v>75</v>
      </c>
      <c r="B372" t="s">
        <v>8</v>
      </c>
      <c r="C372" t="s">
        <v>19</v>
      </c>
      <c r="D372">
        <v>28</v>
      </c>
      <c r="E372" s="6">
        <v>44475</v>
      </c>
      <c r="F372" s="5">
        <v>84322</v>
      </c>
      <c r="G372" t="s">
        <v>16</v>
      </c>
    </row>
    <row r="373" spans="1:7" x14ac:dyDescent="0.25">
      <c r="A373" t="s">
        <v>75</v>
      </c>
      <c r="B373" t="s">
        <v>8</v>
      </c>
      <c r="C373" t="s">
        <v>19</v>
      </c>
      <c r="D373">
        <v>28</v>
      </c>
      <c r="E373" s="6">
        <v>44475</v>
      </c>
      <c r="F373" s="5">
        <v>84322</v>
      </c>
      <c r="G373" t="s">
        <v>16</v>
      </c>
    </row>
    <row r="374" spans="1:7" x14ac:dyDescent="0.25">
      <c r="A374" t="s">
        <v>419</v>
      </c>
      <c r="B374" t="s">
        <v>8</v>
      </c>
      <c r="C374" t="s">
        <v>19</v>
      </c>
      <c r="D374">
        <v>27</v>
      </c>
      <c r="E374" s="6">
        <v>45496</v>
      </c>
      <c r="F374" s="5">
        <v>427744</v>
      </c>
      <c r="G374" t="s">
        <v>10</v>
      </c>
    </row>
    <row r="375" spans="1:7" x14ac:dyDescent="0.25">
      <c r="A375" t="s">
        <v>264</v>
      </c>
      <c r="B375" t="s">
        <v>15</v>
      </c>
      <c r="C375" t="s">
        <v>19</v>
      </c>
      <c r="D375">
        <v>45</v>
      </c>
      <c r="E375" s="6">
        <v>44049</v>
      </c>
      <c r="F375" s="5">
        <v>32873</v>
      </c>
      <c r="G375" t="s">
        <v>964</v>
      </c>
    </row>
    <row r="376" spans="1:7" x14ac:dyDescent="0.25">
      <c r="A376" t="s">
        <v>73</v>
      </c>
      <c r="B376" t="s">
        <v>8</v>
      </c>
      <c r="C376" t="s">
        <v>19</v>
      </c>
      <c r="D376">
        <v>34</v>
      </c>
      <c r="E376" s="6">
        <v>44810</v>
      </c>
      <c r="F376" s="5">
        <v>50137</v>
      </c>
      <c r="G376" t="s">
        <v>24</v>
      </c>
    </row>
    <row r="377" spans="1:7" x14ac:dyDescent="0.25">
      <c r="A377" t="s">
        <v>202</v>
      </c>
      <c r="B377" t="s">
        <v>8</v>
      </c>
      <c r="C377" t="s">
        <v>19</v>
      </c>
      <c r="D377">
        <v>36</v>
      </c>
      <c r="E377" s="6">
        <v>43621</v>
      </c>
      <c r="F377" s="5">
        <v>30447</v>
      </c>
      <c r="G377" t="s">
        <v>964</v>
      </c>
    </row>
    <row r="378" spans="1:7" x14ac:dyDescent="0.25">
      <c r="A378" t="s">
        <v>783</v>
      </c>
      <c r="B378" t="s">
        <v>15</v>
      </c>
      <c r="C378" t="s">
        <v>19</v>
      </c>
      <c r="D378">
        <v>41</v>
      </c>
      <c r="E378" s="6">
        <v>44726</v>
      </c>
      <c r="F378" s="5">
        <v>134942</v>
      </c>
      <c r="G378" t="s">
        <v>963</v>
      </c>
    </row>
    <row r="379" spans="1:7" x14ac:dyDescent="0.25">
      <c r="A379" t="s">
        <v>576</v>
      </c>
      <c r="B379" t="s">
        <v>8</v>
      </c>
      <c r="C379" t="s">
        <v>19</v>
      </c>
      <c r="D379">
        <v>43</v>
      </c>
      <c r="E379" s="6">
        <v>44537</v>
      </c>
      <c r="F379" s="5">
        <v>158173</v>
      </c>
      <c r="G379" t="s">
        <v>963</v>
      </c>
    </row>
    <row r="380" spans="1:7" x14ac:dyDescent="0.25">
      <c r="A380" t="s">
        <v>881</v>
      </c>
      <c r="B380" t="s">
        <v>818</v>
      </c>
      <c r="C380" t="s">
        <v>19</v>
      </c>
      <c r="D380">
        <v>38</v>
      </c>
      <c r="E380" s="6">
        <v>45280</v>
      </c>
      <c r="F380" s="5">
        <v>54113</v>
      </c>
      <c r="G380" t="s">
        <v>24</v>
      </c>
    </row>
    <row r="381" spans="1:7" x14ac:dyDescent="0.25">
      <c r="A381" t="s">
        <v>526</v>
      </c>
      <c r="B381" t="s">
        <v>8</v>
      </c>
      <c r="C381" t="s">
        <v>12</v>
      </c>
      <c r="D381">
        <v>30</v>
      </c>
      <c r="E381" s="6">
        <v>44242</v>
      </c>
      <c r="F381" s="5">
        <v>453148</v>
      </c>
      <c r="G381" t="s">
        <v>10</v>
      </c>
    </row>
    <row r="382" spans="1:7" x14ac:dyDescent="0.25">
      <c r="A382" t="s">
        <v>92</v>
      </c>
      <c r="B382" t="s">
        <v>8</v>
      </c>
      <c r="C382" t="s">
        <v>12</v>
      </c>
      <c r="D382">
        <v>27</v>
      </c>
      <c r="E382" s="6">
        <v>44686</v>
      </c>
      <c r="F382" s="5">
        <v>108795</v>
      </c>
      <c r="G382" t="s">
        <v>16</v>
      </c>
    </row>
    <row r="383" spans="1:7" x14ac:dyDescent="0.25">
      <c r="A383" t="s">
        <v>525</v>
      </c>
      <c r="B383" t="s">
        <v>8</v>
      </c>
      <c r="C383" t="s">
        <v>12</v>
      </c>
      <c r="D383">
        <v>26</v>
      </c>
      <c r="E383" s="6">
        <v>44115</v>
      </c>
      <c r="F383" s="5">
        <v>308980</v>
      </c>
      <c r="G383" t="s">
        <v>10</v>
      </c>
    </row>
    <row r="384" spans="1:7" x14ac:dyDescent="0.25">
      <c r="A384" t="s">
        <v>425</v>
      </c>
      <c r="B384" t="s">
        <v>8</v>
      </c>
      <c r="C384" t="s">
        <v>12</v>
      </c>
      <c r="D384">
        <v>35</v>
      </c>
      <c r="E384" s="6">
        <v>43676</v>
      </c>
      <c r="F384" s="5">
        <v>58539</v>
      </c>
      <c r="G384" t="s">
        <v>24</v>
      </c>
    </row>
    <row r="385" spans="1:7" x14ac:dyDescent="0.25">
      <c r="A385" t="s">
        <v>217</v>
      </c>
      <c r="B385" t="s">
        <v>15</v>
      </c>
      <c r="C385" t="s">
        <v>12</v>
      </c>
      <c r="D385">
        <v>30</v>
      </c>
      <c r="E385" s="6">
        <v>45262</v>
      </c>
      <c r="F385" s="5">
        <v>33586</v>
      </c>
      <c r="G385" t="s">
        <v>964</v>
      </c>
    </row>
    <row r="386" spans="1:7" x14ac:dyDescent="0.25">
      <c r="A386" t="s">
        <v>307</v>
      </c>
      <c r="B386" t="s">
        <v>15</v>
      </c>
      <c r="C386" t="s">
        <v>12</v>
      </c>
      <c r="D386">
        <v>38</v>
      </c>
      <c r="E386" s="6">
        <v>43420</v>
      </c>
      <c r="F386" s="5">
        <v>77071</v>
      </c>
      <c r="G386" t="s">
        <v>16</v>
      </c>
    </row>
    <row r="387" spans="1:7" x14ac:dyDescent="0.25">
      <c r="A387" t="s">
        <v>25</v>
      </c>
      <c r="B387" t="s">
        <v>15</v>
      </c>
      <c r="C387" t="s">
        <v>12</v>
      </c>
      <c r="D387">
        <v>30</v>
      </c>
      <c r="E387" s="6">
        <v>44273</v>
      </c>
      <c r="F387" s="5">
        <v>83010</v>
      </c>
      <c r="G387" t="s">
        <v>16</v>
      </c>
    </row>
    <row r="388" spans="1:7" x14ac:dyDescent="0.25">
      <c r="A388" t="s">
        <v>958</v>
      </c>
      <c r="B388" t="s">
        <v>15</v>
      </c>
      <c r="C388" t="s">
        <v>12</v>
      </c>
      <c r="D388">
        <v>37</v>
      </c>
      <c r="E388" s="6">
        <v>43340</v>
      </c>
      <c r="F388" s="5">
        <v>419013</v>
      </c>
      <c r="G388" t="s">
        <v>10</v>
      </c>
    </row>
    <row r="389" spans="1:7" x14ac:dyDescent="0.25">
      <c r="A389" t="s">
        <v>438</v>
      </c>
      <c r="B389" t="s">
        <v>8</v>
      </c>
      <c r="C389" t="s">
        <v>12</v>
      </c>
      <c r="D389">
        <v>25</v>
      </c>
      <c r="E389" s="6">
        <v>45518</v>
      </c>
      <c r="F389" s="5">
        <v>34555</v>
      </c>
      <c r="G389" t="s">
        <v>964</v>
      </c>
    </row>
    <row r="390" spans="1:7" x14ac:dyDescent="0.25">
      <c r="A390" t="s">
        <v>289</v>
      </c>
      <c r="B390" t="s">
        <v>15</v>
      </c>
      <c r="C390" t="s">
        <v>12</v>
      </c>
      <c r="D390">
        <v>32</v>
      </c>
      <c r="E390" s="6">
        <v>45300</v>
      </c>
      <c r="F390" s="5">
        <v>60110</v>
      </c>
      <c r="G390" t="s">
        <v>24</v>
      </c>
    </row>
    <row r="391" spans="1:7" x14ac:dyDescent="0.25">
      <c r="A391" t="s">
        <v>284</v>
      </c>
      <c r="B391" t="s">
        <v>15</v>
      </c>
      <c r="C391" t="s">
        <v>12</v>
      </c>
      <c r="D391">
        <v>32</v>
      </c>
      <c r="E391" s="6">
        <v>43323</v>
      </c>
      <c r="F391" s="5">
        <v>106446</v>
      </c>
      <c r="G391" t="s">
        <v>16</v>
      </c>
    </row>
    <row r="392" spans="1:7" x14ac:dyDescent="0.25">
      <c r="A392" t="s">
        <v>510</v>
      </c>
      <c r="B392" t="s">
        <v>8</v>
      </c>
      <c r="C392" t="s">
        <v>12</v>
      </c>
      <c r="D392">
        <v>30</v>
      </c>
      <c r="E392" s="6">
        <v>44683</v>
      </c>
      <c r="F392" s="5">
        <v>93137</v>
      </c>
      <c r="G392" t="s">
        <v>16</v>
      </c>
    </row>
    <row r="393" spans="1:7" x14ac:dyDescent="0.25">
      <c r="A393" t="s">
        <v>87</v>
      </c>
      <c r="B393" t="s">
        <v>15</v>
      </c>
      <c r="C393" t="s">
        <v>12</v>
      </c>
      <c r="D393">
        <v>29</v>
      </c>
      <c r="E393" s="6">
        <v>44180</v>
      </c>
      <c r="F393" s="5">
        <v>65866</v>
      </c>
      <c r="G393" t="s">
        <v>24</v>
      </c>
    </row>
    <row r="394" spans="1:7" x14ac:dyDescent="0.25">
      <c r="A394" t="s">
        <v>890</v>
      </c>
      <c r="B394" t="s">
        <v>818</v>
      </c>
      <c r="C394" t="s">
        <v>12</v>
      </c>
      <c r="D394">
        <v>24</v>
      </c>
      <c r="E394" s="6">
        <v>44571</v>
      </c>
      <c r="F394" s="5">
        <v>326698</v>
      </c>
      <c r="G394" t="s">
        <v>10</v>
      </c>
    </row>
    <row r="395" spans="1:7" x14ac:dyDescent="0.25">
      <c r="A395" t="s">
        <v>280</v>
      </c>
      <c r="B395" t="s">
        <v>15</v>
      </c>
      <c r="C395" t="s">
        <v>12</v>
      </c>
      <c r="D395">
        <v>28</v>
      </c>
      <c r="E395" s="6">
        <v>44347</v>
      </c>
      <c r="F395" s="5">
        <v>65123</v>
      </c>
      <c r="G395" t="s">
        <v>24</v>
      </c>
    </row>
    <row r="396" spans="1:7" x14ac:dyDescent="0.25">
      <c r="A396" t="s">
        <v>26</v>
      </c>
      <c r="B396" t="s">
        <v>8</v>
      </c>
      <c r="C396" t="s">
        <v>12</v>
      </c>
      <c r="D396">
        <v>31</v>
      </c>
      <c r="E396" s="6">
        <v>44899</v>
      </c>
      <c r="F396" s="5">
        <v>89420</v>
      </c>
      <c r="G396" t="s">
        <v>16</v>
      </c>
    </row>
    <row r="397" spans="1:7" x14ac:dyDescent="0.25">
      <c r="A397" t="s">
        <v>833</v>
      </c>
      <c r="B397" t="s">
        <v>8</v>
      </c>
      <c r="C397" t="s">
        <v>12</v>
      </c>
      <c r="D397">
        <v>38</v>
      </c>
      <c r="E397" s="6">
        <v>45026</v>
      </c>
      <c r="F397" s="5">
        <v>159118</v>
      </c>
      <c r="G397" t="s">
        <v>963</v>
      </c>
    </row>
    <row r="398" spans="1:7" x14ac:dyDescent="0.25">
      <c r="A398" t="s">
        <v>41</v>
      </c>
      <c r="B398" t="s">
        <v>8</v>
      </c>
      <c r="C398" t="s">
        <v>12</v>
      </c>
      <c r="D398">
        <v>33</v>
      </c>
      <c r="E398" s="6">
        <v>44374</v>
      </c>
      <c r="F398" s="5">
        <v>33516</v>
      </c>
      <c r="G398" t="s">
        <v>42</v>
      </c>
    </row>
    <row r="399" spans="1:7" x14ac:dyDescent="0.25">
      <c r="A399" t="s">
        <v>621</v>
      </c>
      <c r="B399" t="s">
        <v>8</v>
      </c>
      <c r="C399" t="s">
        <v>12</v>
      </c>
      <c r="D399">
        <v>30</v>
      </c>
      <c r="E399" s="6">
        <v>44455</v>
      </c>
      <c r="F399" s="5">
        <v>439414</v>
      </c>
      <c r="G399" t="s">
        <v>10</v>
      </c>
    </row>
    <row r="400" spans="1:7" x14ac:dyDescent="0.25">
      <c r="A400" t="s">
        <v>101</v>
      </c>
      <c r="B400" t="s">
        <v>8</v>
      </c>
      <c r="C400" t="s">
        <v>12</v>
      </c>
      <c r="D400">
        <v>40</v>
      </c>
      <c r="E400" s="6">
        <v>44293</v>
      </c>
      <c r="F400" s="5">
        <v>76270</v>
      </c>
      <c r="G400" t="s">
        <v>16</v>
      </c>
    </row>
    <row r="401" spans="1:7" x14ac:dyDescent="0.25">
      <c r="A401" t="s">
        <v>774</v>
      </c>
      <c r="B401" t="s">
        <v>15</v>
      </c>
      <c r="C401" t="s">
        <v>12</v>
      </c>
      <c r="D401">
        <v>32</v>
      </c>
      <c r="E401" s="6">
        <v>45066</v>
      </c>
      <c r="F401" s="5">
        <v>101585</v>
      </c>
      <c r="G401" t="s">
        <v>16</v>
      </c>
    </row>
    <row r="402" spans="1:7" x14ac:dyDescent="0.25">
      <c r="A402" t="s">
        <v>651</v>
      </c>
      <c r="B402" t="s">
        <v>818</v>
      </c>
      <c r="C402" t="s">
        <v>12</v>
      </c>
      <c r="D402">
        <v>43</v>
      </c>
      <c r="E402" s="6">
        <v>44713</v>
      </c>
      <c r="F402" s="5">
        <v>200553</v>
      </c>
      <c r="G402" t="s">
        <v>963</v>
      </c>
    </row>
    <row r="403" spans="1:7" x14ac:dyDescent="0.25">
      <c r="A403" t="s">
        <v>23</v>
      </c>
      <c r="B403" t="s">
        <v>15</v>
      </c>
      <c r="C403" t="s">
        <v>12</v>
      </c>
      <c r="D403">
        <v>37</v>
      </c>
      <c r="E403" s="6">
        <v>44338</v>
      </c>
      <c r="F403" s="5">
        <v>63985</v>
      </c>
      <c r="G403" t="s">
        <v>24</v>
      </c>
    </row>
    <row r="404" spans="1:7" x14ac:dyDescent="0.25">
      <c r="A404" t="s">
        <v>301</v>
      </c>
      <c r="B404" t="s">
        <v>15</v>
      </c>
      <c r="C404" t="s">
        <v>12</v>
      </c>
      <c r="D404">
        <v>31</v>
      </c>
      <c r="E404" s="6">
        <v>44115</v>
      </c>
      <c r="F404" s="5">
        <v>162678</v>
      </c>
      <c r="G404" t="s">
        <v>963</v>
      </c>
    </row>
    <row r="405" spans="1:7" x14ac:dyDescent="0.25">
      <c r="A405" t="s">
        <v>103</v>
      </c>
      <c r="B405" t="s">
        <v>15</v>
      </c>
      <c r="C405" t="s">
        <v>12</v>
      </c>
      <c r="D405">
        <v>24</v>
      </c>
      <c r="E405" s="6">
        <v>44686</v>
      </c>
      <c r="F405" s="5">
        <v>99529</v>
      </c>
      <c r="G405" t="s">
        <v>16</v>
      </c>
    </row>
    <row r="406" spans="1:7" x14ac:dyDescent="0.25">
      <c r="A406" t="s">
        <v>265</v>
      </c>
      <c r="B406" t="s">
        <v>15</v>
      </c>
      <c r="C406" t="s">
        <v>12</v>
      </c>
      <c r="D406">
        <v>35</v>
      </c>
      <c r="E406" s="6">
        <v>45327</v>
      </c>
      <c r="F406" s="5">
        <v>210450</v>
      </c>
      <c r="G406" t="s">
        <v>963</v>
      </c>
    </row>
    <row r="407" spans="1:7" x14ac:dyDescent="0.25">
      <c r="A407" t="s">
        <v>240</v>
      </c>
      <c r="B407" t="s">
        <v>15</v>
      </c>
      <c r="C407" t="s">
        <v>12</v>
      </c>
      <c r="D407">
        <v>36</v>
      </c>
      <c r="E407" s="6">
        <v>44273</v>
      </c>
      <c r="F407" s="5">
        <v>319254</v>
      </c>
      <c r="G407" t="s">
        <v>10</v>
      </c>
    </row>
    <row r="408" spans="1:7" x14ac:dyDescent="0.25">
      <c r="A408" t="s">
        <v>11</v>
      </c>
      <c r="B408" t="s">
        <v>818</v>
      </c>
      <c r="C408" t="s">
        <v>12</v>
      </c>
      <c r="D408">
        <v>26</v>
      </c>
      <c r="E408" s="6">
        <v>44271</v>
      </c>
      <c r="F408" s="5">
        <v>130110</v>
      </c>
      <c r="G408" t="s">
        <v>13</v>
      </c>
    </row>
    <row r="409" spans="1:7" x14ac:dyDescent="0.25">
      <c r="A409" t="s">
        <v>30</v>
      </c>
      <c r="B409" t="s">
        <v>8</v>
      </c>
      <c r="C409" t="s">
        <v>12</v>
      </c>
      <c r="D409">
        <v>31</v>
      </c>
      <c r="E409" s="6">
        <v>44115</v>
      </c>
      <c r="F409" s="5">
        <v>107910</v>
      </c>
      <c r="G409" t="s">
        <v>16</v>
      </c>
    </row>
    <row r="410" spans="1:7" x14ac:dyDescent="0.25">
      <c r="A410" t="s">
        <v>95</v>
      </c>
      <c r="B410" t="s">
        <v>8</v>
      </c>
      <c r="C410" t="s">
        <v>12</v>
      </c>
      <c r="D410">
        <v>33</v>
      </c>
      <c r="E410" s="6">
        <v>44312</v>
      </c>
      <c r="F410" s="5">
        <v>107846</v>
      </c>
      <c r="G410" t="s">
        <v>16</v>
      </c>
    </row>
    <row r="411" spans="1:7" x14ac:dyDescent="0.25">
      <c r="A411" t="s">
        <v>502</v>
      </c>
      <c r="B411" t="s">
        <v>8</v>
      </c>
      <c r="C411" t="s">
        <v>12</v>
      </c>
      <c r="D411">
        <v>42</v>
      </c>
      <c r="E411" s="6">
        <v>44837</v>
      </c>
      <c r="F411" s="5">
        <v>173520</v>
      </c>
      <c r="G411" t="s">
        <v>963</v>
      </c>
    </row>
    <row r="412" spans="1:7" x14ac:dyDescent="0.25">
      <c r="A412" t="s">
        <v>658</v>
      </c>
      <c r="B412" t="s">
        <v>8</v>
      </c>
      <c r="C412" t="s">
        <v>12</v>
      </c>
      <c r="D412">
        <v>35</v>
      </c>
      <c r="E412" s="6">
        <v>44000</v>
      </c>
      <c r="F412" s="5">
        <v>89190</v>
      </c>
      <c r="G412" t="s">
        <v>16</v>
      </c>
    </row>
    <row r="413" spans="1:7" x14ac:dyDescent="0.25">
      <c r="A413" t="s">
        <v>623</v>
      </c>
      <c r="B413" t="s">
        <v>8</v>
      </c>
      <c r="C413" t="s">
        <v>12</v>
      </c>
      <c r="D413">
        <v>42</v>
      </c>
      <c r="E413" s="6">
        <v>45081</v>
      </c>
      <c r="F413" s="5">
        <v>193999</v>
      </c>
      <c r="G413" t="s">
        <v>963</v>
      </c>
    </row>
    <row r="414" spans="1:7" x14ac:dyDescent="0.25">
      <c r="A414" t="s">
        <v>86</v>
      </c>
      <c r="B414" t="s">
        <v>8</v>
      </c>
      <c r="C414" t="s">
        <v>12</v>
      </c>
      <c r="D414">
        <v>21</v>
      </c>
      <c r="E414" s="6">
        <v>44678</v>
      </c>
      <c r="F414" s="5">
        <v>80732</v>
      </c>
      <c r="G414" t="s">
        <v>16</v>
      </c>
    </row>
    <row r="415" spans="1:7" x14ac:dyDescent="0.25">
      <c r="A415" t="s">
        <v>14</v>
      </c>
      <c r="B415" t="s">
        <v>15</v>
      </c>
      <c r="C415" t="s">
        <v>12</v>
      </c>
      <c r="D415">
        <v>31</v>
      </c>
      <c r="E415" s="6">
        <v>44511</v>
      </c>
      <c r="F415" s="5">
        <v>107827</v>
      </c>
      <c r="G415" t="s">
        <v>16</v>
      </c>
    </row>
    <row r="416" spans="1:7" x14ac:dyDescent="0.25">
      <c r="A416" t="s">
        <v>435</v>
      </c>
      <c r="B416" t="s">
        <v>8</v>
      </c>
      <c r="C416" t="s">
        <v>12</v>
      </c>
      <c r="D416">
        <v>38</v>
      </c>
      <c r="E416" s="6">
        <v>43350</v>
      </c>
      <c r="F416" s="5">
        <v>59886</v>
      </c>
      <c r="G416" t="s">
        <v>24</v>
      </c>
    </row>
    <row r="417" spans="1:7" x14ac:dyDescent="0.25">
      <c r="A417" t="s">
        <v>780</v>
      </c>
      <c r="B417" t="s">
        <v>15</v>
      </c>
      <c r="C417" t="s">
        <v>12</v>
      </c>
      <c r="D417">
        <v>32</v>
      </c>
      <c r="E417" s="6">
        <v>44762</v>
      </c>
      <c r="F417" s="5">
        <v>379328</v>
      </c>
      <c r="G417" t="s">
        <v>10</v>
      </c>
    </row>
    <row r="418" spans="1:7" x14ac:dyDescent="0.25">
      <c r="A418" t="s">
        <v>518</v>
      </c>
      <c r="B418" t="s">
        <v>8</v>
      </c>
      <c r="C418" t="s">
        <v>12</v>
      </c>
      <c r="D418">
        <v>30</v>
      </c>
      <c r="E418" s="6">
        <v>45267</v>
      </c>
      <c r="F418" s="5">
        <v>100772</v>
      </c>
      <c r="G418" t="s">
        <v>16</v>
      </c>
    </row>
    <row r="419" spans="1:7" x14ac:dyDescent="0.25">
      <c r="A419" t="s">
        <v>637</v>
      </c>
      <c r="B419" t="s">
        <v>8</v>
      </c>
      <c r="C419" t="s">
        <v>12</v>
      </c>
      <c r="D419">
        <v>26</v>
      </c>
      <c r="E419" s="6">
        <v>44478</v>
      </c>
      <c r="F419" s="5">
        <v>121769</v>
      </c>
      <c r="G419" t="s">
        <v>963</v>
      </c>
    </row>
    <row r="420" spans="1:7" x14ac:dyDescent="0.25">
      <c r="A420" t="s">
        <v>654</v>
      </c>
      <c r="B420" t="s">
        <v>8</v>
      </c>
      <c r="C420" t="s">
        <v>12</v>
      </c>
      <c r="D420">
        <v>45</v>
      </c>
      <c r="E420" s="6">
        <v>43809</v>
      </c>
      <c r="F420" s="5">
        <v>211623</v>
      </c>
      <c r="G420" t="s">
        <v>963</v>
      </c>
    </row>
    <row r="421" spans="1:7" x14ac:dyDescent="0.25">
      <c r="A421" t="s">
        <v>799</v>
      </c>
      <c r="B421" t="s">
        <v>15</v>
      </c>
      <c r="C421" t="s">
        <v>12</v>
      </c>
      <c r="D421">
        <v>41</v>
      </c>
      <c r="E421" s="6">
        <v>43677</v>
      </c>
      <c r="F421" s="5">
        <v>35928</v>
      </c>
      <c r="G421" t="s">
        <v>964</v>
      </c>
    </row>
    <row r="422" spans="1:7" x14ac:dyDescent="0.25">
      <c r="A422" t="s">
        <v>880</v>
      </c>
      <c r="B422" t="s">
        <v>8</v>
      </c>
      <c r="C422" t="s">
        <v>12</v>
      </c>
      <c r="D422">
        <v>35</v>
      </c>
      <c r="E422" s="6">
        <v>43201</v>
      </c>
      <c r="F422" s="5">
        <v>420850</v>
      </c>
      <c r="G422" t="s">
        <v>10</v>
      </c>
    </row>
    <row r="423" spans="1:7" x14ac:dyDescent="0.25">
      <c r="A423" t="s">
        <v>429</v>
      </c>
      <c r="B423" t="s">
        <v>8</v>
      </c>
      <c r="C423" t="s">
        <v>12</v>
      </c>
      <c r="D423">
        <v>33</v>
      </c>
      <c r="E423" s="6">
        <v>43616</v>
      </c>
      <c r="F423" s="5">
        <v>54490</v>
      </c>
      <c r="G423" t="s">
        <v>24</v>
      </c>
    </row>
    <row r="424" spans="1:7" x14ac:dyDescent="0.25">
      <c r="A424" t="s">
        <v>221</v>
      </c>
      <c r="B424" t="s">
        <v>8</v>
      </c>
      <c r="C424" t="s">
        <v>12</v>
      </c>
      <c r="D424">
        <v>35</v>
      </c>
      <c r="E424" s="6">
        <v>44236</v>
      </c>
      <c r="F424" s="5">
        <v>34118</v>
      </c>
      <c r="G424" t="s">
        <v>964</v>
      </c>
    </row>
    <row r="425" spans="1:7" x14ac:dyDescent="0.25">
      <c r="A425" t="s">
        <v>646</v>
      </c>
      <c r="B425" t="s">
        <v>818</v>
      </c>
      <c r="C425" t="s">
        <v>12</v>
      </c>
      <c r="D425">
        <v>36</v>
      </c>
      <c r="E425" s="6">
        <v>44612</v>
      </c>
      <c r="F425" s="5">
        <v>91676</v>
      </c>
      <c r="G425" t="s">
        <v>16</v>
      </c>
    </row>
    <row r="426" spans="1:7" x14ac:dyDescent="0.25">
      <c r="A426" t="s">
        <v>803</v>
      </c>
      <c r="B426" t="s">
        <v>15</v>
      </c>
      <c r="C426" t="s">
        <v>12</v>
      </c>
      <c r="D426">
        <v>25</v>
      </c>
      <c r="E426" s="6">
        <v>44716</v>
      </c>
      <c r="F426" s="5">
        <v>436831</v>
      </c>
      <c r="G426" t="s">
        <v>10</v>
      </c>
    </row>
    <row r="427" spans="1:7" x14ac:dyDescent="0.25">
      <c r="A427" t="s">
        <v>219</v>
      </c>
      <c r="B427" t="s">
        <v>15</v>
      </c>
      <c r="C427" t="s">
        <v>12</v>
      </c>
      <c r="D427">
        <v>65</v>
      </c>
      <c r="E427" s="6">
        <v>45197</v>
      </c>
      <c r="F427" s="5">
        <v>402318</v>
      </c>
      <c r="G427" t="s">
        <v>10</v>
      </c>
    </row>
    <row r="428" spans="1:7" x14ac:dyDescent="0.25">
      <c r="A428" t="s">
        <v>291</v>
      </c>
      <c r="B428" t="s">
        <v>15</v>
      </c>
      <c r="C428" t="s">
        <v>12</v>
      </c>
      <c r="D428">
        <v>26</v>
      </c>
      <c r="E428" s="6">
        <v>45473</v>
      </c>
      <c r="F428" s="5">
        <v>84018</v>
      </c>
      <c r="G428" t="s">
        <v>16</v>
      </c>
    </row>
    <row r="429" spans="1:7" x14ac:dyDescent="0.25">
      <c r="A429" t="s">
        <v>22</v>
      </c>
      <c r="B429" t="s">
        <v>15</v>
      </c>
      <c r="C429" t="s">
        <v>12</v>
      </c>
      <c r="D429">
        <v>20</v>
      </c>
      <c r="E429" s="6">
        <v>44459</v>
      </c>
      <c r="F429" s="5">
        <v>109663</v>
      </c>
      <c r="G429" t="s">
        <v>16</v>
      </c>
    </row>
    <row r="430" spans="1:7" x14ac:dyDescent="0.25">
      <c r="A430" t="s">
        <v>84</v>
      </c>
      <c r="B430" t="s">
        <v>8</v>
      </c>
      <c r="C430" t="s">
        <v>12</v>
      </c>
      <c r="D430">
        <v>32</v>
      </c>
      <c r="E430" s="6">
        <v>44383</v>
      </c>
      <c r="F430" s="5">
        <v>234098</v>
      </c>
      <c r="G430" t="s">
        <v>13</v>
      </c>
    </row>
    <row r="431" spans="1:7" x14ac:dyDescent="0.25">
      <c r="A431" t="s">
        <v>571</v>
      </c>
      <c r="B431" t="s">
        <v>8</v>
      </c>
      <c r="C431" t="s">
        <v>12</v>
      </c>
      <c r="D431">
        <v>31</v>
      </c>
      <c r="E431" s="6">
        <v>43341</v>
      </c>
      <c r="F431" s="5">
        <v>225987</v>
      </c>
      <c r="G431" t="s">
        <v>963</v>
      </c>
    </row>
    <row r="432" spans="1:7" x14ac:dyDescent="0.25">
      <c r="A432" t="s">
        <v>431</v>
      </c>
      <c r="B432" t="s">
        <v>8</v>
      </c>
      <c r="C432" t="s">
        <v>12</v>
      </c>
      <c r="D432">
        <v>37</v>
      </c>
      <c r="E432" s="6">
        <v>43306</v>
      </c>
      <c r="F432" s="5">
        <v>81233</v>
      </c>
      <c r="G432" t="s">
        <v>16</v>
      </c>
    </row>
    <row r="433" spans="1:7" x14ac:dyDescent="0.25">
      <c r="A433" t="s">
        <v>843</v>
      </c>
      <c r="B433" t="s">
        <v>8</v>
      </c>
      <c r="C433" t="s">
        <v>12</v>
      </c>
      <c r="D433">
        <v>30</v>
      </c>
      <c r="E433" s="6">
        <v>45582</v>
      </c>
      <c r="F433" s="5">
        <v>77744</v>
      </c>
      <c r="G433" t="s">
        <v>16</v>
      </c>
    </row>
    <row r="434" spans="1:7" x14ac:dyDescent="0.25">
      <c r="A434" t="s">
        <v>52</v>
      </c>
      <c r="B434" t="s">
        <v>818</v>
      </c>
      <c r="C434" t="s">
        <v>12</v>
      </c>
      <c r="D434">
        <v>32</v>
      </c>
      <c r="E434" s="6">
        <v>44569</v>
      </c>
      <c r="F434" s="5">
        <v>81766</v>
      </c>
      <c r="G434" t="s">
        <v>16</v>
      </c>
    </row>
    <row r="435" spans="1:7" x14ac:dyDescent="0.25">
      <c r="A435" t="s">
        <v>927</v>
      </c>
      <c r="B435" t="s">
        <v>15</v>
      </c>
      <c r="C435" t="s">
        <v>12</v>
      </c>
      <c r="D435">
        <v>38</v>
      </c>
      <c r="E435" s="6">
        <v>44763</v>
      </c>
      <c r="F435" s="5">
        <v>66315</v>
      </c>
      <c r="G435" t="s">
        <v>24</v>
      </c>
    </row>
    <row r="436" spans="1:7" x14ac:dyDescent="0.25">
      <c r="A436" t="s">
        <v>924</v>
      </c>
      <c r="B436" t="s">
        <v>15</v>
      </c>
      <c r="C436" t="s">
        <v>12</v>
      </c>
      <c r="D436">
        <v>30</v>
      </c>
      <c r="E436" s="6">
        <v>43508</v>
      </c>
      <c r="F436" s="5">
        <v>32688</v>
      </c>
      <c r="G436" t="s">
        <v>964</v>
      </c>
    </row>
    <row r="437" spans="1:7" x14ac:dyDescent="0.25">
      <c r="A437" t="s">
        <v>631</v>
      </c>
      <c r="B437" t="s">
        <v>8</v>
      </c>
      <c r="C437" t="s">
        <v>12</v>
      </c>
      <c r="D437">
        <v>31</v>
      </c>
      <c r="E437" s="6">
        <v>43262</v>
      </c>
      <c r="F437" s="5">
        <v>65704</v>
      </c>
      <c r="G437" t="s">
        <v>24</v>
      </c>
    </row>
    <row r="438" spans="1:7" x14ac:dyDescent="0.25">
      <c r="A438" t="s">
        <v>74</v>
      </c>
      <c r="B438" t="s">
        <v>8</v>
      </c>
      <c r="C438" t="s">
        <v>12</v>
      </c>
      <c r="D438">
        <v>40</v>
      </c>
      <c r="E438" s="6">
        <v>44337</v>
      </c>
      <c r="F438" s="5">
        <v>95914</v>
      </c>
      <c r="G438" t="s">
        <v>16</v>
      </c>
    </row>
    <row r="439" spans="1:7" x14ac:dyDescent="0.25">
      <c r="A439" t="s">
        <v>270</v>
      </c>
      <c r="B439" t="s">
        <v>15</v>
      </c>
      <c r="C439" t="s">
        <v>12</v>
      </c>
      <c r="D439">
        <v>40</v>
      </c>
      <c r="E439" s="6">
        <v>44683</v>
      </c>
      <c r="F439" s="5">
        <v>451688</v>
      </c>
      <c r="G439" t="s">
        <v>10</v>
      </c>
    </row>
    <row r="440" spans="1:7" x14ac:dyDescent="0.25">
      <c r="A440" t="s">
        <v>270</v>
      </c>
      <c r="B440" t="s">
        <v>15</v>
      </c>
      <c r="C440" t="s">
        <v>12</v>
      </c>
      <c r="D440">
        <v>40</v>
      </c>
      <c r="E440" s="6">
        <v>44683</v>
      </c>
      <c r="F440" s="5">
        <v>451688</v>
      </c>
      <c r="G440" t="s">
        <v>10</v>
      </c>
    </row>
    <row r="441" spans="1:7" x14ac:dyDescent="0.25">
      <c r="A441" t="s">
        <v>829</v>
      </c>
      <c r="B441" t="s">
        <v>8</v>
      </c>
      <c r="C441" t="s">
        <v>12</v>
      </c>
      <c r="D441">
        <v>36</v>
      </c>
      <c r="E441" s="6">
        <v>44282</v>
      </c>
      <c r="F441" s="5">
        <v>378033</v>
      </c>
      <c r="G441" t="s">
        <v>10</v>
      </c>
    </row>
    <row r="442" spans="1:7" x14ac:dyDescent="0.25">
      <c r="A442" t="s">
        <v>97</v>
      </c>
      <c r="B442" t="s">
        <v>15</v>
      </c>
      <c r="C442" t="s">
        <v>12</v>
      </c>
      <c r="D442">
        <v>37</v>
      </c>
      <c r="E442" s="6">
        <v>44701</v>
      </c>
      <c r="F442" s="5">
        <v>97803</v>
      </c>
      <c r="G442" t="s">
        <v>16</v>
      </c>
    </row>
    <row r="443" spans="1:7" x14ac:dyDescent="0.25">
      <c r="A443" t="s">
        <v>67</v>
      </c>
      <c r="B443" t="s">
        <v>15</v>
      </c>
      <c r="C443" t="s">
        <v>12</v>
      </c>
      <c r="D443">
        <v>30</v>
      </c>
      <c r="E443" s="6">
        <v>44850</v>
      </c>
      <c r="F443" s="5">
        <v>81907</v>
      </c>
      <c r="G443" t="s">
        <v>16</v>
      </c>
    </row>
    <row r="444" spans="1:7" x14ac:dyDescent="0.25">
      <c r="A444" t="s">
        <v>44</v>
      </c>
      <c r="B444" t="s">
        <v>8</v>
      </c>
      <c r="C444" t="s">
        <v>12</v>
      </c>
      <c r="D444">
        <v>29</v>
      </c>
      <c r="E444" s="6">
        <v>44142</v>
      </c>
      <c r="F444" s="5">
        <v>90038</v>
      </c>
      <c r="G444" t="s">
        <v>16</v>
      </c>
    </row>
    <row r="445" spans="1:7" x14ac:dyDescent="0.25">
      <c r="A445" t="s">
        <v>828</v>
      </c>
      <c r="B445" t="s">
        <v>8</v>
      </c>
      <c r="C445" t="s">
        <v>12</v>
      </c>
      <c r="D445">
        <v>35</v>
      </c>
      <c r="E445" s="6">
        <v>44832</v>
      </c>
      <c r="F445" s="5">
        <v>65687</v>
      </c>
      <c r="G445" t="s">
        <v>24</v>
      </c>
    </row>
    <row r="446" spans="1:7" x14ac:dyDescent="0.25">
      <c r="A446" t="s">
        <v>805</v>
      </c>
      <c r="B446" t="s">
        <v>15</v>
      </c>
      <c r="C446" t="s">
        <v>12</v>
      </c>
      <c r="D446">
        <v>40</v>
      </c>
      <c r="E446" s="6">
        <v>43412</v>
      </c>
      <c r="F446" s="5">
        <v>350737</v>
      </c>
      <c r="G446" t="s">
        <v>10</v>
      </c>
    </row>
    <row r="447" spans="1:7" x14ac:dyDescent="0.25">
      <c r="A447" t="s">
        <v>925</v>
      </c>
      <c r="B447" t="s">
        <v>15</v>
      </c>
      <c r="C447" t="s">
        <v>12</v>
      </c>
      <c r="D447">
        <v>28</v>
      </c>
      <c r="E447" s="6">
        <v>44567</v>
      </c>
      <c r="F447" s="5">
        <v>63555</v>
      </c>
      <c r="G447" t="s">
        <v>24</v>
      </c>
    </row>
    <row r="448" spans="1:7" x14ac:dyDescent="0.25">
      <c r="A448" t="s">
        <v>634</v>
      </c>
      <c r="B448" t="s">
        <v>8</v>
      </c>
      <c r="C448" t="s">
        <v>12</v>
      </c>
      <c r="D448">
        <v>37</v>
      </c>
      <c r="E448" s="6">
        <v>45131</v>
      </c>
      <c r="F448" s="5">
        <v>495458</v>
      </c>
      <c r="G448" t="s">
        <v>10</v>
      </c>
    </row>
    <row r="449" spans="1:7" x14ac:dyDescent="0.25">
      <c r="A449" t="s">
        <v>648</v>
      </c>
      <c r="B449" t="s">
        <v>818</v>
      </c>
      <c r="C449" t="s">
        <v>12</v>
      </c>
      <c r="D449">
        <v>32</v>
      </c>
      <c r="E449" s="6">
        <v>44762</v>
      </c>
      <c r="F449" s="5">
        <v>128059</v>
      </c>
      <c r="G449" t="s">
        <v>963</v>
      </c>
    </row>
    <row r="450" spans="1:7" x14ac:dyDescent="0.25">
      <c r="A450" t="s">
        <v>644</v>
      </c>
      <c r="B450" t="s">
        <v>8</v>
      </c>
      <c r="C450" t="s">
        <v>12</v>
      </c>
      <c r="D450">
        <v>31</v>
      </c>
      <c r="E450" s="6">
        <v>45377</v>
      </c>
      <c r="F450" s="5">
        <v>101025</v>
      </c>
      <c r="G450" t="s">
        <v>16</v>
      </c>
    </row>
    <row r="451" spans="1:7" x14ac:dyDescent="0.25">
      <c r="A451" t="s">
        <v>203</v>
      </c>
      <c r="B451" t="s">
        <v>8</v>
      </c>
      <c r="C451" t="s">
        <v>12</v>
      </c>
      <c r="D451">
        <v>33</v>
      </c>
      <c r="E451" s="6">
        <v>43748</v>
      </c>
      <c r="F451" s="5">
        <v>500000</v>
      </c>
      <c r="G451" t="s">
        <v>10</v>
      </c>
    </row>
    <row r="452" spans="1:7" x14ac:dyDescent="0.25">
      <c r="A452" t="s">
        <v>885</v>
      </c>
      <c r="B452" t="s">
        <v>818</v>
      </c>
      <c r="C452" t="s">
        <v>12</v>
      </c>
      <c r="D452">
        <v>29</v>
      </c>
      <c r="E452" s="6">
        <v>43485</v>
      </c>
      <c r="F452" s="5">
        <v>104466</v>
      </c>
      <c r="G452" t="s">
        <v>16</v>
      </c>
    </row>
    <row r="453" spans="1:7" x14ac:dyDescent="0.25">
      <c r="A453" t="s">
        <v>750</v>
      </c>
      <c r="B453" t="s">
        <v>15</v>
      </c>
      <c r="C453" t="s">
        <v>12</v>
      </c>
      <c r="D453">
        <v>45</v>
      </c>
      <c r="E453" s="6">
        <v>44762</v>
      </c>
      <c r="F453" s="5">
        <v>176526</v>
      </c>
      <c r="G453" t="s">
        <v>963</v>
      </c>
    </row>
    <row r="454" spans="1:7" x14ac:dyDescent="0.25">
      <c r="A454" t="s">
        <v>832</v>
      </c>
      <c r="B454" t="s">
        <v>8</v>
      </c>
      <c r="C454" t="s">
        <v>12</v>
      </c>
      <c r="D454">
        <v>31</v>
      </c>
      <c r="E454" s="6">
        <v>45023</v>
      </c>
      <c r="F454" s="5">
        <v>43257</v>
      </c>
      <c r="G454" t="s">
        <v>964</v>
      </c>
    </row>
    <row r="455" spans="1:7" x14ac:dyDescent="0.25">
      <c r="A455" t="s">
        <v>106</v>
      </c>
      <c r="B455" t="s">
        <v>15</v>
      </c>
      <c r="C455" t="s">
        <v>12</v>
      </c>
      <c r="D455">
        <v>36</v>
      </c>
      <c r="E455" s="6">
        <v>44019</v>
      </c>
      <c r="F455" s="5">
        <v>83434</v>
      </c>
      <c r="G455" t="s">
        <v>16</v>
      </c>
    </row>
    <row r="456" spans="1:7" x14ac:dyDescent="0.25">
      <c r="A456" t="s">
        <v>416</v>
      </c>
      <c r="B456" t="s">
        <v>8</v>
      </c>
      <c r="C456" t="s">
        <v>12</v>
      </c>
      <c r="D456">
        <v>44</v>
      </c>
      <c r="E456" s="6">
        <v>45347</v>
      </c>
      <c r="F456" s="5">
        <v>476582</v>
      </c>
      <c r="G456" t="s">
        <v>10</v>
      </c>
    </row>
    <row r="457" spans="1:7" x14ac:dyDescent="0.25">
      <c r="A457" t="s">
        <v>542</v>
      </c>
      <c r="B457" t="s">
        <v>8</v>
      </c>
      <c r="C457" t="s">
        <v>12</v>
      </c>
      <c r="D457">
        <v>25</v>
      </c>
      <c r="E457" s="6">
        <v>43315</v>
      </c>
      <c r="F457" s="5">
        <v>145722</v>
      </c>
      <c r="G457" t="s">
        <v>963</v>
      </c>
    </row>
    <row r="458" spans="1:7" x14ac:dyDescent="0.25">
      <c r="A458" t="s">
        <v>71</v>
      </c>
      <c r="B458" t="s">
        <v>8</v>
      </c>
      <c r="C458" t="s">
        <v>12</v>
      </c>
      <c r="D458">
        <v>33</v>
      </c>
      <c r="E458" s="6">
        <v>44190</v>
      </c>
      <c r="F458" s="5">
        <v>105443</v>
      </c>
      <c r="G458" t="s">
        <v>16</v>
      </c>
    </row>
    <row r="459" spans="1:7" x14ac:dyDescent="0.25">
      <c r="A459" t="s">
        <v>39</v>
      </c>
      <c r="B459" t="s">
        <v>8</v>
      </c>
      <c r="C459" t="s">
        <v>12</v>
      </c>
      <c r="D459">
        <v>25</v>
      </c>
      <c r="E459" s="6">
        <v>44694</v>
      </c>
      <c r="F459" s="5">
        <v>248120</v>
      </c>
      <c r="G459" t="s">
        <v>13</v>
      </c>
    </row>
    <row r="460" spans="1:7" x14ac:dyDescent="0.25">
      <c r="A460" t="s">
        <v>61</v>
      </c>
      <c r="B460" t="s">
        <v>8</v>
      </c>
      <c r="C460" t="s">
        <v>12</v>
      </c>
      <c r="D460">
        <v>24</v>
      </c>
      <c r="E460" s="6">
        <v>44148</v>
      </c>
      <c r="F460" s="5">
        <v>84470</v>
      </c>
      <c r="G460" t="s">
        <v>16</v>
      </c>
    </row>
    <row r="461" spans="1:7" x14ac:dyDescent="0.25">
      <c r="A461" t="s">
        <v>61</v>
      </c>
      <c r="B461" t="s">
        <v>8</v>
      </c>
      <c r="C461" t="s">
        <v>12</v>
      </c>
      <c r="D461">
        <v>24</v>
      </c>
      <c r="E461" s="6">
        <v>44148</v>
      </c>
      <c r="F461" s="5">
        <v>84470</v>
      </c>
      <c r="G461" t="s">
        <v>16</v>
      </c>
    </row>
    <row r="462" spans="1:7" x14ac:dyDescent="0.25">
      <c r="A462" t="s">
        <v>620</v>
      </c>
      <c r="B462" t="s">
        <v>8</v>
      </c>
      <c r="C462" t="s">
        <v>12</v>
      </c>
      <c r="D462">
        <v>27</v>
      </c>
      <c r="E462" s="6">
        <v>45239</v>
      </c>
      <c r="F462" s="5">
        <v>103558</v>
      </c>
      <c r="G462" t="s">
        <v>16</v>
      </c>
    </row>
    <row r="463" spans="1:7" x14ac:dyDescent="0.25">
      <c r="A463" t="s">
        <v>82</v>
      </c>
      <c r="B463" t="s">
        <v>15</v>
      </c>
      <c r="C463" t="s">
        <v>12</v>
      </c>
      <c r="D463">
        <v>33</v>
      </c>
      <c r="E463" s="6">
        <v>44450</v>
      </c>
      <c r="F463" s="5">
        <v>100233</v>
      </c>
      <c r="G463" t="s">
        <v>16</v>
      </c>
    </row>
    <row r="464" spans="1:7" x14ac:dyDescent="0.25">
      <c r="A464" t="s">
        <v>17</v>
      </c>
      <c r="B464" t="s">
        <v>8</v>
      </c>
      <c r="C464" t="s">
        <v>12</v>
      </c>
      <c r="D464">
        <v>43</v>
      </c>
      <c r="E464" s="6">
        <v>45045</v>
      </c>
      <c r="F464" s="5">
        <v>104578</v>
      </c>
      <c r="G464" t="s">
        <v>16</v>
      </c>
    </row>
    <row r="465" spans="1:7" ht="16.5" customHeight="1" x14ac:dyDescent="0.25">
      <c r="A465" t="s">
        <v>298</v>
      </c>
      <c r="B465" t="s">
        <v>15</v>
      </c>
      <c r="C465" t="s">
        <v>12</v>
      </c>
      <c r="D465">
        <v>45</v>
      </c>
      <c r="E465" s="6">
        <v>44171</v>
      </c>
      <c r="F465" s="5">
        <v>38970</v>
      </c>
      <c r="G465" t="s">
        <v>964</v>
      </c>
    </row>
  </sheetData>
  <sortState xmlns:xlrd2="http://schemas.microsoft.com/office/spreadsheetml/2017/richdata2" ref="A2:G465">
    <sortCondition ref="C2:C465"/>
  </sortState>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C4-DDE2-4CB7-AC70-5AB590F93835}">
  <dimension ref="A1:I600"/>
  <sheetViews>
    <sheetView zoomScale="80" zoomScaleNormal="80" workbookViewId="0">
      <selection activeCell="E601" sqref="E601"/>
    </sheetView>
  </sheetViews>
  <sheetFormatPr defaultRowHeight="15" x14ac:dyDescent="0.25"/>
  <cols>
    <col min="1" max="1" width="36.28515625" customWidth="1"/>
    <col min="2" max="2" width="12.7109375" customWidth="1"/>
    <col min="3" max="3" width="9.7109375" customWidth="1"/>
    <col min="4" max="4" width="19" customWidth="1"/>
    <col min="5" max="5" width="20" customWidth="1"/>
    <col min="6" max="6" width="17.28515625" customWidth="1"/>
    <col min="7" max="7" width="20.5703125" style="5" customWidth="1"/>
    <col min="9" max="9" width="28.28515625" bestFit="1" customWidth="1"/>
    <col min="10" max="11" width="16.85546875" customWidth="1"/>
    <col min="12" max="12" width="16.28515625" bestFit="1" customWidth="1"/>
    <col min="13" max="13" width="16.85546875" bestFit="1" customWidth="1"/>
    <col min="14" max="14" width="34.42578125" bestFit="1" customWidth="1"/>
    <col min="15" max="15" width="18.28515625" bestFit="1" customWidth="1"/>
  </cols>
  <sheetData>
    <row r="1" spans="1:9" x14ac:dyDescent="0.25">
      <c r="A1" t="s">
        <v>0</v>
      </c>
      <c r="B1" t="s">
        <v>1</v>
      </c>
      <c r="C1" t="s">
        <v>3</v>
      </c>
      <c r="D1" t="s">
        <v>6</v>
      </c>
      <c r="E1" t="s">
        <v>4</v>
      </c>
      <c r="F1" t="s">
        <v>2</v>
      </c>
      <c r="G1" s="5" t="s">
        <v>5</v>
      </c>
    </row>
    <row r="2" spans="1:9" x14ac:dyDescent="0.25">
      <c r="A2" t="s">
        <v>966</v>
      </c>
      <c r="B2" t="s">
        <v>8</v>
      </c>
      <c r="C2">
        <v>27</v>
      </c>
      <c r="D2" t="s">
        <v>964</v>
      </c>
      <c r="E2" s="6">
        <v>44925</v>
      </c>
      <c r="F2" t="s">
        <v>21</v>
      </c>
      <c r="G2" s="4">
        <v>42030</v>
      </c>
      <c r="I2" s="4"/>
    </row>
    <row r="3" spans="1:9" x14ac:dyDescent="0.25">
      <c r="A3" t="s">
        <v>973</v>
      </c>
      <c r="B3" t="s">
        <v>8</v>
      </c>
      <c r="C3">
        <v>32</v>
      </c>
      <c r="D3" t="s">
        <v>10</v>
      </c>
      <c r="E3" s="6">
        <v>45267</v>
      </c>
      <c r="F3" t="s">
        <v>21</v>
      </c>
      <c r="G3" s="5">
        <v>323549</v>
      </c>
      <c r="I3" s="4"/>
    </row>
    <row r="4" spans="1:9" x14ac:dyDescent="0.25">
      <c r="A4" t="s">
        <v>715</v>
      </c>
      <c r="B4" t="s">
        <v>15</v>
      </c>
      <c r="C4">
        <v>37</v>
      </c>
      <c r="D4" t="s">
        <v>10</v>
      </c>
      <c r="E4" s="6">
        <v>44681</v>
      </c>
      <c r="F4" t="s">
        <v>21</v>
      </c>
      <c r="G4" s="5">
        <v>321479</v>
      </c>
      <c r="I4" s="4"/>
    </row>
    <row r="5" spans="1:9" x14ac:dyDescent="0.25">
      <c r="A5" t="s">
        <v>490</v>
      </c>
      <c r="B5" t="s">
        <v>8</v>
      </c>
      <c r="C5">
        <v>36</v>
      </c>
      <c r="D5" t="s">
        <v>16</v>
      </c>
      <c r="E5" s="6">
        <v>44799</v>
      </c>
      <c r="F5" t="s">
        <v>21</v>
      </c>
      <c r="G5" s="4">
        <v>104676</v>
      </c>
      <c r="I5" s="4"/>
    </row>
    <row r="6" spans="1:9" x14ac:dyDescent="0.25">
      <c r="A6" t="s">
        <v>125</v>
      </c>
      <c r="B6" t="s">
        <v>8</v>
      </c>
      <c r="C6">
        <v>21</v>
      </c>
      <c r="D6" t="s">
        <v>16</v>
      </c>
      <c r="E6" s="6">
        <v>44256</v>
      </c>
      <c r="F6" t="s">
        <v>21</v>
      </c>
      <c r="G6" s="4">
        <v>99330</v>
      </c>
      <c r="I6" s="4"/>
    </row>
    <row r="7" spans="1:9" x14ac:dyDescent="0.25">
      <c r="A7" t="s">
        <v>539</v>
      </c>
      <c r="B7" t="s">
        <v>8</v>
      </c>
      <c r="C7">
        <v>25</v>
      </c>
      <c r="D7" t="s">
        <v>963</v>
      </c>
      <c r="E7" s="6">
        <v>43243</v>
      </c>
      <c r="F7" t="s">
        <v>21</v>
      </c>
      <c r="G7" s="4">
        <v>136028</v>
      </c>
      <c r="I7" s="4"/>
    </row>
    <row r="8" spans="1:9" x14ac:dyDescent="0.25">
      <c r="A8" t="s">
        <v>710</v>
      </c>
      <c r="B8" t="s">
        <v>15</v>
      </c>
      <c r="C8">
        <v>30</v>
      </c>
      <c r="D8" t="s">
        <v>10</v>
      </c>
      <c r="E8" s="6">
        <v>45103</v>
      </c>
      <c r="F8" t="s">
        <v>21</v>
      </c>
      <c r="G8" s="5">
        <v>487832</v>
      </c>
      <c r="I8" s="4"/>
    </row>
    <row r="9" spans="1:9" x14ac:dyDescent="0.25">
      <c r="A9" t="s">
        <v>404</v>
      </c>
      <c r="B9" t="s">
        <v>15</v>
      </c>
      <c r="C9">
        <v>24</v>
      </c>
      <c r="D9" t="s">
        <v>963</v>
      </c>
      <c r="E9" s="6">
        <v>43934</v>
      </c>
      <c r="F9" t="s">
        <v>21</v>
      </c>
      <c r="G9" s="4">
        <v>204524</v>
      </c>
      <c r="I9" s="4"/>
    </row>
    <row r="10" spans="1:9" x14ac:dyDescent="0.25">
      <c r="A10" t="s">
        <v>408</v>
      </c>
      <c r="B10" t="s">
        <v>15</v>
      </c>
      <c r="C10">
        <v>29</v>
      </c>
      <c r="D10" t="s">
        <v>24</v>
      </c>
      <c r="E10" s="6">
        <v>45284</v>
      </c>
      <c r="F10" t="s">
        <v>21</v>
      </c>
      <c r="G10" s="4">
        <v>62064</v>
      </c>
      <c r="I10" s="4"/>
    </row>
    <row r="11" spans="1:9" x14ac:dyDescent="0.25">
      <c r="A11" t="s">
        <v>672</v>
      </c>
      <c r="B11" t="s">
        <v>8</v>
      </c>
      <c r="C11">
        <v>35</v>
      </c>
      <c r="D11" t="s">
        <v>963</v>
      </c>
      <c r="E11" s="6">
        <v>44605</v>
      </c>
      <c r="F11" t="s">
        <v>21</v>
      </c>
      <c r="G11" s="4">
        <v>182068</v>
      </c>
      <c r="I11" s="4"/>
    </row>
    <row r="12" spans="1:9" x14ac:dyDescent="0.25">
      <c r="A12" t="s">
        <v>381</v>
      </c>
      <c r="B12" t="s">
        <v>15</v>
      </c>
      <c r="C12">
        <v>31</v>
      </c>
      <c r="D12" t="s">
        <v>964</v>
      </c>
      <c r="E12" s="6">
        <v>45201</v>
      </c>
      <c r="F12" t="s">
        <v>21</v>
      </c>
      <c r="G12" s="4">
        <v>42774</v>
      </c>
      <c r="I12" s="4"/>
    </row>
    <row r="13" spans="1:9" x14ac:dyDescent="0.25">
      <c r="A13" t="s">
        <v>608</v>
      </c>
      <c r="B13" t="s">
        <v>8</v>
      </c>
      <c r="C13">
        <v>28</v>
      </c>
      <c r="D13" t="s">
        <v>16</v>
      </c>
      <c r="E13" s="6">
        <v>43413</v>
      </c>
      <c r="F13" t="s">
        <v>21</v>
      </c>
      <c r="G13" s="4">
        <v>97822</v>
      </c>
      <c r="I13" s="4"/>
    </row>
    <row r="14" spans="1:9" x14ac:dyDescent="0.25">
      <c r="A14" t="s">
        <v>480</v>
      </c>
      <c r="B14" t="s">
        <v>8</v>
      </c>
      <c r="C14">
        <v>45</v>
      </c>
      <c r="D14" t="s">
        <v>16</v>
      </c>
      <c r="E14" s="6">
        <v>44241</v>
      </c>
      <c r="F14" t="s">
        <v>21</v>
      </c>
      <c r="G14" s="4">
        <v>93876</v>
      </c>
      <c r="I14" s="4"/>
    </row>
    <row r="15" spans="1:9" x14ac:dyDescent="0.25">
      <c r="A15" t="s">
        <v>371</v>
      </c>
      <c r="B15" t="s">
        <v>15</v>
      </c>
      <c r="C15">
        <v>31</v>
      </c>
      <c r="D15" t="s">
        <v>16</v>
      </c>
      <c r="E15" s="6">
        <v>44718</v>
      </c>
      <c r="F15" t="s">
        <v>21</v>
      </c>
      <c r="G15" s="4">
        <v>102567</v>
      </c>
      <c r="I15" s="4"/>
    </row>
    <row r="16" spans="1:9" x14ac:dyDescent="0.25">
      <c r="A16" t="s">
        <v>688</v>
      </c>
      <c r="B16" t="s">
        <v>8</v>
      </c>
      <c r="C16">
        <v>32</v>
      </c>
      <c r="D16" t="s">
        <v>964</v>
      </c>
      <c r="E16" s="6">
        <v>45347</v>
      </c>
      <c r="F16" t="s">
        <v>21</v>
      </c>
      <c r="G16" s="4">
        <v>40306</v>
      </c>
      <c r="I16" s="4"/>
    </row>
    <row r="17" spans="1:9" x14ac:dyDescent="0.25">
      <c r="A17" t="s">
        <v>122</v>
      </c>
      <c r="B17" t="s">
        <v>15</v>
      </c>
      <c r="C17">
        <v>28</v>
      </c>
      <c r="D17" t="s">
        <v>13</v>
      </c>
      <c r="E17" s="6">
        <v>43980</v>
      </c>
      <c r="F17" t="s">
        <v>21</v>
      </c>
      <c r="G17" s="4">
        <v>165080</v>
      </c>
      <c r="I17" s="4"/>
    </row>
    <row r="18" spans="1:9" x14ac:dyDescent="0.25">
      <c r="A18" t="s">
        <v>122</v>
      </c>
      <c r="B18" t="s">
        <v>15</v>
      </c>
      <c r="C18">
        <v>29</v>
      </c>
      <c r="D18" t="s">
        <v>13</v>
      </c>
      <c r="E18" s="6">
        <v>43981</v>
      </c>
      <c r="F18" t="s">
        <v>21</v>
      </c>
      <c r="G18" s="4">
        <v>165081</v>
      </c>
      <c r="I18" s="4"/>
    </row>
    <row r="19" spans="1:9" x14ac:dyDescent="0.25">
      <c r="A19" t="s">
        <v>170</v>
      </c>
      <c r="B19" t="s">
        <v>15</v>
      </c>
      <c r="C19">
        <v>33</v>
      </c>
      <c r="D19" t="s">
        <v>16</v>
      </c>
      <c r="E19" s="6">
        <v>44181</v>
      </c>
      <c r="F19" t="s">
        <v>21</v>
      </c>
      <c r="G19" s="4">
        <v>104849</v>
      </c>
      <c r="I19" s="4"/>
    </row>
    <row r="20" spans="1:9" x14ac:dyDescent="0.25">
      <c r="A20" t="s">
        <v>693</v>
      </c>
      <c r="B20" t="s">
        <v>8</v>
      </c>
      <c r="C20">
        <v>35</v>
      </c>
      <c r="D20" t="s">
        <v>16</v>
      </c>
      <c r="E20" s="6">
        <v>44070</v>
      </c>
      <c r="F20" t="s">
        <v>21</v>
      </c>
      <c r="G20" s="4">
        <v>89187</v>
      </c>
      <c r="I20" s="4"/>
    </row>
    <row r="21" spans="1:9" x14ac:dyDescent="0.25">
      <c r="A21" t="s">
        <v>677</v>
      </c>
      <c r="B21" t="s">
        <v>8</v>
      </c>
      <c r="C21">
        <v>26</v>
      </c>
      <c r="D21" t="s">
        <v>964</v>
      </c>
      <c r="E21" s="6">
        <v>43625</v>
      </c>
      <c r="F21" t="s">
        <v>21</v>
      </c>
      <c r="G21" s="4">
        <v>30750</v>
      </c>
      <c r="I21" s="4"/>
    </row>
    <row r="22" spans="1:9" x14ac:dyDescent="0.25">
      <c r="A22" t="s">
        <v>311</v>
      </c>
      <c r="B22" t="s">
        <v>15</v>
      </c>
      <c r="C22">
        <v>33</v>
      </c>
      <c r="D22" t="s">
        <v>964</v>
      </c>
      <c r="E22" s="6">
        <v>44459</v>
      </c>
      <c r="F22" t="s">
        <v>21</v>
      </c>
      <c r="G22" s="4">
        <v>40951</v>
      </c>
      <c r="I22" s="4"/>
    </row>
    <row r="23" spans="1:9" x14ac:dyDescent="0.25">
      <c r="A23" t="s">
        <v>311</v>
      </c>
      <c r="B23" t="s">
        <v>15</v>
      </c>
      <c r="C23">
        <v>34</v>
      </c>
      <c r="D23" t="s">
        <v>964</v>
      </c>
      <c r="E23" s="6">
        <v>44824</v>
      </c>
      <c r="F23" t="s">
        <v>21</v>
      </c>
      <c r="G23" s="4">
        <v>40952</v>
      </c>
      <c r="I23" s="4"/>
    </row>
    <row r="24" spans="1:9" x14ac:dyDescent="0.25">
      <c r="A24" t="s">
        <v>311</v>
      </c>
      <c r="B24" t="s">
        <v>15</v>
      </c>
      <c r="C24">
        <v>35</v>
      </c>
      <c r="D24" t="s">
        <v>964</v>
      </c>
      <c r="E24" s="6">
        <v>45189</v>
      </c>
      <c r="F24" t="s">
        <v>21</v>
      </c>
      <c r="G24" s="4">
        <v>40953</v>
      </c>
      <c r="I24" s="4"/>
    </row>
    <row r="25" spans="1:9" x14ac:dyDescent="0.25">
      <c r="A25" t="s">
        <v>450</v>
      </c>
      <c r="B25" t="s">
        <v>8</v>
      </c>
      <c r="C25">
        <v>44</v>
      </c>
      <c r="D25" t="s">
        <v>963</v>
      </c>
      <c r="E25" s="6">
        <v>44247</v>
      </c>
      <c r="F25" t="s">
        <v>21</v>
      </c>
      <c r="G25" s="4">
        <v>212675</v>
      </c>
      <c r="I25" s="4"/>
    </row>
    <row r="26" spans="1:9" x14ac:dyDescent="0.25">
      <c r="A26" t="s">
        <v>708</v>
      </c>
      <c r="B26" t="s">
        <v>8</v>
      </c>
      <c r="C26">
        <v>33</v>
      </c>
      <c r="D26" t="s">
        <v>10</v>
      </c>
      <c r="E26" s="6">
        <v>44139</v>
      </c>
      <c r="F26" t="s">
        <v>21</v>
      </c>
      <c r="G26" s="5">
        <v>422488</v>
      </c>
      <c r="I26" s="4"/>
    </row>
    <row r="27" spans="1:9" x14ac:dyDescent="0.25">
      <c r="A27" t="s">
        <v>479</v>
      </c>
      <c r="B27" t="s">
        <v>8</v>
      </c>
      <c r="C27">
        <v>27</v>
      </c>
      <c r="D27" t="s">
        <v>964</v>
      </c>
      <c r="E27" s="6">
        <v>45400</v>
      </c>
      <c r="F27" t="s">
        <v>21</v>
      </c>
      <c r="G27" s="4">
        <v>33310</v>
      </c>
      <c r="I27" s="4"/>
    </row>
    <row r="28" spans="1:9" x14ac:dyDescent="0.25">
      <c r="A28" t="s">
        <v>948</v>
      </c>
      <c r="B28" t="s">
        <v>15</v>
      </c>
      <c r="C28">
        <v>29</v>
      </c>
      <c r="D28" t="s">
        <v>10</v>
      </c>
      <c r="E28" s="6">
        <v>44952</v>
      </c>
      <c r="F28" t="s">
        <v>21</v>
      </c>
      <c r="G28" s="5">
        <v>390753</v>
      </c>
      <c r="I28" s="4"/>
    </row>
    <row r="29" spans="1:9" x14ac:dyDescent="0.25">
      <c r="A29" t="s">
        <v>372</v>
      </c>
      <c r="B29" t="s">
        <v>15</v>
      </c>
      <c r="C29">
        <v>42</v>
      </c>
      <c r="D29" t="s">
        <v>963</v>
      </c>
      <c r="E29" s="6">
        <v>44152</v>
      </c>
      <c r="F29" t="s">
        <v>21</v>
      </c>
      <c r="G29" s="4">
        <v>234932</v>
      </c>
      <c r="I29" s="4"/>
    </row>
    <row r="30" spans="1:9" x14ac:dyDescent="0.25">
      <c r="A30" t="s">
        <v>372</v>
      </c>
      <c r="B30" t="s">
        <v>15</v>
      </c>
      <c r="C30">
        <v>43</v>
      </c>
      <c r="D30" t="s">
        <v>963</v>
      </c>
      <c r="E30" s="6">
        <v>44517</v>
      </c>
      <c r="F30" t="s">
        <v>21</v>
      </c>
      <c r="G30" s="4">
        <v>234933</v>
      </c>
      <c r="I30" s="4"/>
    </row>
    <row r="31" spans="1:9" x14ac:dyDescent="0.25">
      <c r="A31" t="s">
        <v>537</v>
      </c>
      <c r="B31" t="s">
        <v>8</v>
      </c>
      <c r="C31">
        <v>30</v>
      </c>
      <c r="D31" t="s">
        <v>10</v>
      </c>
      <c r="E31" s="6">
        <v>44700</v>
      </c>
      <c r="F31" t="s">
        <v>21</v>
      </c>
      <c r="G31" s="5">
        <v>362198</v>
      </c>
      <c r="I31" s="4"/>
    </row>
    <row r="32" spans="1:9" x14ac:dyDescent="0.25">
      <c r="A32" t="s">
        <v>701</v>
      </c>
      <c r="B32" t="s">
        <v>8</v>
      </c>
      <c r="C32">
        <v>43</v>
      </c>
      <c r="D32" t="s">
        <v>10</v>
      </c>
      <c r="E32" s="6">
        <v>44123</v>
      </c>
      <c r="F32" t="s">
        <v>21</v>
      </c>
      <c r="G32" s="5">
        <v>312382</v>
      </c>
      <c r="I32" s="4"/>
    </row>
    <row r="33" spans="1:9" x14ac:dyDescent="0.25">
      <c r="A33" t="s">
        <v>893</v>
      </c>
      <c r="B33" t="s">
        <v>8</v>
      </c>
      <c r="C33">
        <v>33</v>
      </c>
      <c r="D33" t="s">
        <v>24</v>
      </c>
      <c r="E33" s="6">
        <v>43935</v>
      </c>
      <c r="F33" t="s">
        <v>21</v>
      </c>
      <c r="G33" s="4">
        <v>65228</v>
      </c>
      <c r="I33" s="4"/>
    </row>
    <row r="34" spans="1:9" x14ac:dyDescent="0.25">
      <c r="A34" t="s">
        <v>914</v>
      </c>
      <c r="B34" t="s">
        <v>818</v>
      </c>
      <c r="C34">
        <v>32</v>
      </c>
      <c r="D34" t="s">
        <v>24</v>
      </c>
      <c r="E34" s="6">
        <v>44231</v>
      </c>
      <c r="F34" t="s">
        <v>21</v>
      </c>
      <c r="G34" s="4">
        <v>67967</v>
      </c>
      <c r="I34" s="4"/>
    </row>
    <row r="35" spans="1:9" x14ac:dyDescent="0.25">
      <c r="A35" t="s">
        <v>692</v>
      </c>
      <c r="B35" t="s">
        <v>8</v>
      </c>
      <c r="C35">
        <v>45</v>
      </c>
      <c r="D35" t="s">
        <v>964</v>
      </c>
      <c r="E35" s="6">
        <v>45416</v>
      </c>
      <c r="F35" t="s">
        <v>21</v>
      </c>
      <c r="G35" s="4">
        <v>38859</v>
      </c>
      <c r="I35" s="4"/>
    </row>
    <row r="36" spans="1:9" x14ac:dyDescent="0.25">
      <c r="A36" t="s">
        <v>691</v>
      </c>
      <c r="B36" t="s">
        <v>8</v>
      </c>
      <c r="C36">
        <v>42</v>
      </c>
      <c r="D36" t="s">
        <v>963</v>
      </c>
      <c r="E36" s="6">
        <v>43476</v>
      </c>
      <c r="F36" t="s">
        <v>21</v>
      </c>
      <c r="G36" s="4">
        <v>152252</v>
      </c>
      <c r="I36" s="4"/>
    </row>
    <row r="37" spans="1:9" x14ac:dyDescent="0.25">
      <c r="A37" t="s">
        <v>452</v>
      </c>
      <c r="B37" t="s">
        <v>8</v>
      </c>
      <c r="C37">
        <v>29</v>
      </c>
      <c r="D37" t="s">
        <v>24</v>
      </c>
      <c r="E37" s="6">
        <v>44566</v>
      </c>
      <c r="F37" t="s">
        <v>21</v>
      </c>
      <c r="G37" s="4">
        <v>61554</v>
      </c>
      <c r="I37" s="4"/>
    </row>
    <row r="38" spans="1:9" x14ac:dyDescent="0.25">
      <c r="A38" t="s">
        <v>733</v>
      </c>
      <c r="B38" t="s">
        <v>15</v>
      </c>
      <c r="C38">
        <v>44</v>
      </c>
      <c r="D38" t="s">
        <v>963</v>
      </c>
      <c r="E38" s="6">
        <v>43191</v>
      </c>
      <c r="F38" t="s">
        <v>21</v>
      </c>
      <c r="G38" s="4">
        <v>221424</v>
      </c>
      <c r="I38" s="4"/>
    </row>
    <row r="39" spans="1:9" x14ac:dyDescent="0.25">
      <c r="A39" t="s">
        <v>549</v>
      </c>
      <c r="B39" t="s">
        <v>8</v>
      </c>
      <c r="C39">
        <v>43</v>
      </c>
      <c r="D39" t="s">
        <v>16</v>
      </c>
      <c r="E39" s="6">
        <v>44452</v>
      </c>
      <c r="F39" t="s">
        <v>21</v>
      </c>
      <c r="G39" s="4">
        <v>86596</v>
      </c>
      <c r="I39" s="4"/>
    </row>
    <row r="40" spans="1:9" x14ac:dyDescent="0.25">
      <c r="A40" t="s">
        <v>538</v>
      </c>
      <c r="B40" t="s">
        <v>8</v>
      </c>
      <c r="C40">
        <v>34</v>
      </c>
      <c r="D40" t="s">
        <v>10</v>
      </c>
      <c r="E40" s="6">
        <v>43159</v>
      </c>
      <c r="F40" t="s">
        <v>21</v>
      </c>
      <c r="G40" s="5">
        <v>414311</v>
      </c>
      <c r="I40" s="4"/>
    </row>
    <row r="41" spans="1:9" x14ac:dyDescent="0.25">
      <c r="A41" t="s">
        <v>940</v>
      </c>
      <c r="B41" t="s">
        <v>15</v>
      </c>
      <c r="C41">
        <v>40</v>
      </c>
      <c r="D41" t="s">
        <v>16</v>
      </c>
      <c r="E41" s="6">
        <v>44386</v>
      </c>
      <c r="F41" t="s">
        <v>21</v>
      </c>
      <c r="G41" s="4">
        <v>84853</v>
      </c>
      <c r="I41" s="4"/>
    </row>
    <row r="42" spans="1:9" x14ac:dyDescent="0.25">
      <c r="A42" t="s">
        <v>685</v>
      </c>
      <c r="B42" t="s">
        <v>8</v>
      </c>
      <c r="C42">
        <v>26</v>
      </c>
      <c r="D42" t="s">
        <v>24</v>
      </c>
      <c r="E42" s="6">
        <v>44958</v>
      </c>
      <c r="F42" t="s">
        <v>21</v>
      </c>
      <c r="G42" s="4">
        <v>69563</v>
      </c>
      <c r="I42" s="4"/>
    </row>
    <row r="43" spans="1:9" x14ac:dyDescent="0.25">
      <c r="A43" t="s">
        <v>382</v>
      </c>
      <c r="B43" t="s">
        <v>15</v>
      </c>
      <c r="C43">
        <v>25</v>
      </c>
      <c r="D43" t="s">
        <v>24</v>
      </c>
      <c r="E43" s="6">
        <v>43360</v>
      </c>
      <c r="F43" t="s">
        <v>21</v>
      </c>
      <c r="G43" s="4">
        <v>67864</v>
      </c>
      <c r="I43" s="4"/>
    </row>
    <row r="44" spans="1:9" x14ac:dyDescent="0.25">
      <c r="A44" t="s">
        <v>811</v>
      </c>
      <c r="B44" t="s">
        <v>15</v>
      </c>
      <c r="C44">
        <v>32</v>
      </c>
      <c r="D44" t="s">
        <v>24</v>
      </c>
      <c r="E44" s="6">
        <v>43738</v>
      </c>
      <c r="F44" t="s">
        <v>21</v>
      </c>
      <c r="G44" s="4">
        <v>63807</v>
      </c>
      <c r="I44" s="4"/>
    </row>
    <row r="45" spans="1:9" x14ac:dyDescent="0.25">
      <c r="A45" t="s">
        <v>728</v>
      </c>
      <c r="B45" t="s">
        <v>15</v>
      </c>
      <c r="C45">
        <v>42</v>
      </c>
      <c r="D45" t="s">
        <v>24</v>
      </c>
      <c r="E45" s="6">
        <v>43652</v>
      </c>
      <c r="F45" t="s">
        <v>21</v>
      </c>
      <c r="G45" s="4">
        <v>50599</v>
      </c>
      <c r="I45" s="4"/>
    </row>
    <row r="46" spans="1:9" x14ac:dyDescent="0.25">
      <c r="A46" t="s">
        <v>607</v>
      </c>
      <c r="B46" t="s">
        <v>8</v>
      </c>
      <c r="C46">
        <v>42</v>
      </c>
      <c r="D46" t="s">
        <v>10</v>
      </c>
      <c r="E46" s="6">
        <v>44051</v>
      </c>
      <c r="F46" t="s">
        <v>21</v>
      </c>
      <c r="G46" s="5">
        <v>333309</v>
      </c>
      <c r="I46" s="4"/>
    </row>
    <row r="47" spans="1:9" x14ac:dyDescent="0.25">
      <c r="A47" t="s">
        <v>194</v>
      </c>
      <c r="B47" t="s">
        <v>8</v>
      </c>
      <c r="C47">
        <v>34</v>
      </c>
      <c r="D47" t="s">
        <v>16</v>
      </c>
      <c r="E47" s="6">
        <v>44383</v>
      </c>
      <c r="F47" t="s">
        <v>21</v>
      </c>
      <c r="G47" s="4">
        <v>92694</v>
      </c>
      <c r="I47" s="4"/>
    </row>
    <row r="48" spans="1:9" x14ac:dyDescent="0.25">
      <c r="A48" t="s">
        <v>519</v>
      </c>
      <c r="B48" t="s">
        <v>8</v>
      </c>
      <c r="C48">
        <v>43</v>
      </c>
      <c r="D48" t="s">
        <v>10</v>
      </c>
      <c r="E48" s="6">
        <v>44873</v>
      </c>
      <c r="F48" t="s">
        <v>21</v>
      </c>
      <c r="G48" s="5">
        <v>411369</v>
      </c>
      <c r="I48" s="4"/>
    </row>
    <row r="49" spans="1:9" x14ac:dyDescent="0.25">
      <c r="A49" t="s">
        <v>488</v>
      </c>
      <c r="B49" t="s">
        <v>8</v>
      </c>
      <c r="C49">
        <v>36</v>
      </c>
      <c r="D49" t="s">
        <v>24</v>
      </c>
      <c r="E49" s="6">
        <v>43715</v>
      </c>
      <c r="F49" t="s">
        <v>21</v>
      </c>
      <c r="G49" s="4">
        <v>66922</v>
      </c>
      <c r="I49" s="4"/>
    </row>
    <row r="50" spans="1:9" x14ac:dyDescent="0.25">
      <c r="A50" t="s">
        <v>686</v>
      </c>
      <c r="B50" t="s">
        <v>8</v>
      </c>
      <c r="C50">
        <v>41</v>
      </c>
      <c r="D50" t="s">
        <v>24</v>
      </c>
      <c r="E50" s="6">
        <v>44917</v>
      </c>
      <c r="F50" t="s">
        <v>21</v>
      </c>
      <c r="G50" s="4">
        <v>69823</v>
      </c>
      <c r="I50" s="4"/>
    </row>
    <row r="51" spans="1:9" x14ac:dyDescent="0.25">
      <c r="A51" t="s">
        <v>908</v>
      </c>
      <c r="B51" t="s">
        <v>8</v>
      </c>
      <c r="C51">
        <v>42</v>
      </c>
      <c r="D51" t="s">
        <v>16</v>
      </c>
      <c r="E51" s="6">
        <v>44292</v>
      </c>
      <c r="F51" t="s">
        <v>21</v>
      </c>
      <c r="G51" s="4">
        <v>98696</v>
      </c>
      <c r="I51" s="4"/>
    </row>
    <row r="52" spans="1:9" x14ac:dyDescent="0.25">
      <c r="A52" t="s">
        <v>690</v>
      </c>
      <c r="B52" t="s">
        <v>8</v>
      </c>
      <c r="C52">
        <v>24</v>
      </c>
      <c r="D52" t="s">
        <v>10</v>
      </c>
      <c r="E52" s="6">
        <v>43471</v>
      </c>
      <c r="F52" t="s">
        <v>21</v>
      </c>
      <c r="G52" s="5">
        <v>318312</v>
      </c>
      <c r="I52" s="4"/>
    </row>
    <row r="53" spans="1:9" x14ac:dyDescent="0.25">
      <c r="A53" t="s">
        <v>673</v>
      </c>
      <c r="B53" t="s">
        <v>8</v>
      </c>
      <c r="C53">
        <v>29</v>
      </c>
      <c r="D53" t="s">
        <v>16</v>
      </c>
      <c r="E53" s="6">
        <v>45172</v>
      </c>
      <c r="F53" t="s">
        <v>21</v>
      </c>
      <c r="G53" s="4">
        <v>106198</v>
      </c>
      <c r="I53" s="4"/>
    </row>
    <row r="54" spans="1:9" x14ac:dyDescent="0.25">
      <c r="A54" t="s">
        <v>615</v>
      </c>
      <c r="B54" t="s">
        <v>8</v>
      </c>
      <c r="C54">
        <v>41</v>
      </c>
      <c r="D54" t="s">
        <v>16</v>
      </c>
      <c r="E54" s="6">
        <v>45512</v>
      </c>
      <c r="F54" t="s">
        <v>21</v>
      </c>
      <c r="G54" s="4">
        <v>108881</v>
      </c>
      <c r="I54" s="4"/>
    </row>
    <row r="55" spans="1:9" x14ac:dyDescent="0.25">
      <c r="A55" t="s">
        <v>520</v>
      </c>
      <c r="B55" t="s">
        <v>8</v>
      </c>
      <c r="C55">
        <v>41</v>
      </c>
      <c r="D55" t="s">
        <v>10</v>
      </c>
      <c r="E55" s="6">
        <v>44451</v>
      </c>
      <c r="F55" t="s">
        <v>21</v>
      </c>
      <c r="G55" s="5">
        <v>396590</v>
      </c>
      <c r="I55" s="4"/>
    </row>
    <row r="56" spans="1:9" x14ac:dyDescent="0.25">
      <c r="A56" t="s">
        <v>154</v>
      </c>
      <c r="B56" t="s">
        <v>15</v>
      </c>
      <c r="C56">
        <v>24</v>
      </c>
      <c r="D56" t="s">
        <v>24</v>
      </c>
      <c r="E56" s="6">
        <v>44375</v>
      </c>
      <c r="F56" t="s">
        <v>21</v>
      </c>
      <c r="G56" s="4">
        <v>54777</v>
      </c>
      <c r="I56" s="4"/>
    </row>
    <row r="57" spans="1:9" x14ac:dyDescent="0.25">
      <c r="A57" t="s">
        <v>735</v>
      </c>
      <c r="B57" t="s">
        <v>15</v>
      </c>
      <c r="C57">
        <v>45</v>
      </c>
      <c r="D57" t="s">
        <v>964</v>
      </c>
      <c r="E57" s="6">
        <v>44064</v>
      </c>
      <c r="F57" t="s">
        <v>21</v>
      </c>
      <c r="G57" s="4">
        <v>40483</v>
      </c>
      <c r="I57" s="4"/>
    </row>
    <row r="58" spans="1:9" x14ac:dyDescent="0.25">
      <c r="A58" t="s">
        <v>469</v>
      </c>
      <c r="B58" t="s">
        <v>8</v>
      </c>
      <c r="C58">
        <v>40</v>
      </c>
      <c r="D58" t="s">
        <v>16</v>
      </c>
      <c r="E58" s="6">
        <v>44056</v>
      </c>
      <c r="F58" t="s">
        <v>21</v>
      </c>
      <c r="G58" s="4">
        <v>85556</v>
      </c>
      <c r="I58" s="4"/>
    </row>
    <row r="59" spans="1:9" x14ac:dyDescent="0.25">
      <c r="A59" t="s">
        <v>376</v>
      </c>
      <c r="B59" t="s">
        <v>15</v>
      </c>
      <c r="C59">
        <v>29</v>
      </c>
      <c r="D59" t="s">
        <v>16</v>
      </c>
      <c r="E59" s="6">
        <v>43159</v>
      </c>
      <c r="F59" t="s">
        <v>21</v>
      </c>
      <c r="G59" s="4">
        <v>93170</v>
      </c>
      <c r="I59" s="4"/>
    </row>
    <row r="60" spans="1:9" x14ac:dyDescent="0.25">
      <c r="A60" t="s">
        <v>128</v>
      </c>
      <c r="B60" t="s">
        <v>8</v>
      </c>
      <c r="C60">
        <v>28</v>
      </c>
      <c r="D60" t="s">
        <v>16</v>
      </c>
      <c r="E60" s="6">
        <v>44124</v>
      </c>
      <c r="F60" t="s">
        <v>21</v>
      </c>
      <c r="G60" s="4">
        <v>88337</v>
      </c>
      <c r="I60" s="4"/>
    </row>
    <row r="61" spans="1:9" x14ac:dyDescent="0.25">
      <c r="A61" t="s">
        <v>225</v>
      </c>
      <c r="B61" t="s">
        <v>15</v>
      </c>
      <c r="C61">
        <v>24</v>
      </c>
      <c r="D61" t="s">
        <v>10</v>
      </c>
      <c r="E61" s="6">
        <v>43173</v>
      </c>
      <c r="F61" t="s">
        <v>21</v>
      </c>
      <c r="G61" s="5">
        <v>366482</v>
      </c>
      <c r="I61" s="4"/>
    </row>
    <row r="62" spans="1:9" x14ac:dyDescent="0.25">
      <c r="A62" t="s">
        <v>225</v>
      </c>
      <c r="B62" t="s">
        <v>15</v>
      </c>
      <c r="C62">
        <v>25</v>
      </c>
      <c r="D62" t="s">
        <v>10</v>
      </c>
      <c r="E62" s="6">
        <v>43538</v>
      </c>
      <c r="F62" t="s">
        <v>21</v>
      </c>
      <c r="G62" s="5">
        <v>366483</v>
      </c>
      <c r="I62" s="4"/>
    </row>
    <row r="63" spans="1:9" x14ac:dyDescent="0.25">
      <c r="A63" t="s">
        <v>344</v>
      </c>
      <c r="B63" t="s">
        <v>15</v>
      </c>
      <c r="C63">
        <v>36</v>
      </c>
      <c r="D63" t="s">
        <v>16</v>
      </c>
      <c r="E63" s="6">
        <v>43170</v>
      </c>
      <c r="F63" t="s">
        <v>21</v>
      </c>
      <c r="G63" s="4">
        <v>101934</v>
      </c>
      <c r="I63" s="4"/>
    </row>
    <row r="64" spans="1:9" x14ac:dyDescent="0.25">
      <c r="A64" t="s">
        <v>332</v>
      </c>
      <c r="B64" t="s">
        <v>15</v>
      </c>
      <c r="C64">
        <v>32</v>
      </c>
      <c r="D64" t="s">
        <v>24</v>
      </c>
      <c r="E64" s="6">
        <v>44176</v>
      </c>
      <c r="F64" t="s">
        <v>21</v>
      </c>
      <c r="G64" s="4">
        <v>67438</v>
      </c>
      <c r="I64" s="4"/>
    </row>
    <row r="65" spans="1:9" x14ac:dyDescent="0.25">
      <c r="A65" t="s">
        <v>325</v>
      </c>
      <c r="B65" t="s">
        <v>15</v>
      </c>
      <c r="C65">
        <v>27</v>
      </c>
      <c r="D65" t="s">
        <v>964</v>
      </c>
      <c r="E65" s="6">
        <v>44998</v>
      </c>
      <c r="F65" t="s">
        <v>21</v>
      </c>
      <c r="G65" s="4">
        <v>35855</v>
      </c>
      <c r="I65" s="4"/>
    </row>
    <row r="66" spans="1:9" x14ac:dyDescent="0.25">
      <c r="A66" t="s">
        <v>325</v>
      </c>
      <c r="B66" t="s">
        <v>15</v>
      </c>
      <c r="C66">
        <v>28</v>
      </c>
      <c r="D66" t="s">
        <v>964</v>
      </c>
      <c r="E66" s="6">
        <v>45364</v>
      </c>
      <c r="F66" t="s">
        <v>21</v>
      </c>
      <c r="G66" s="4">
        <v>35856</v>
      </c>
      <c r="I66" s="4"/>
    </row>
    <row r="67" spans="1:9" x14ac:dyDescent="0.25">
      <c r="A67" t="s">
        <v>325</v>
      </c>
      <c r="B67" t="s">
        <v>15</v>
      </c>
      <c r="C67">
        <v>41</v>
      </c>
      <c r="D67" t="s">
        <v>24</v>
      </c>
      <c r="E67" s="6">
        <v>43170</v>
      </c>
      <c r="F67" t="s">
        <v>21</v>
      </c>
      <c r="G67" s="4">
        <v>51698</v>
      </c>
      <c r="I67" s="4"/>
    </row>
    <row r="68" spans="1:9" x14ac:dyDescent="0.25">
      <c r="A68" t="s">
        <v>395</v>
      </c>
      <c r="B68" t="s">
        <v>15</v>
      </c>
      <c r="C68">
        <v>33</v>
      </c>
      <c r="D68" t="s">
        <v>24</v>
      </c>
      <c r="E68" s="6">
        <v>44409</v>
      </c>
      <c r="F68" t="s">
        <v>21</v>
      </c>
      <c r="G68" s="4">
        <v>59464</v>
      </c>
      <c r="I68" s="4"/>
    </row>
    <row r="69" spans="1:9" x14ac:dyDescent="0.25">
      <c r="A69" t="s">
        <v>269</v>
      </c>
      <c r="B69" t="s">
        <v>15</v>
      </c>
      <c r="C69">
        <v>24</v>
      </c>
      <c r="D69" t="s">
        <v>10</v>
      </c>
      <c r="E69" s="6">
        <v>43680</v>
      </c>
      <c r="F69" t="s">
        <v>21</v>
      </c>
      <c r="G69" s="5">
        <v>444926</v>
      </c>
      <c r="I69" s="4"/>
    </row>
    <row r="70" spans="1:9" x14ac:dyDescent="0.25">
      <c r="A70" t="s">
        <v>374</v>
      </c>
      <c r="B70" t="s">
        <v>15</v>
      </c>
      <c r="C70">
        <v>35</v>
      </c>
      <c r="D70" t="s">
        <v>964</v>
      </c>
      <c r="E70" s="6">
        <v>43614</v>
      </c>
      <c r="F70" t="s">
        <v>21</v>
      </c>
      <c r="G70" s="4">
        <v>37139</v>
      </c>
      <c r="I70" s="4"/>
    </row>
    <row r="71" spans="1:9" x14ac:dyDescent="0.25">
      <c r="A71" t="s">
        <v>956</v>
      </c>
      <c r="B71" t="s">
        <v>15</v>
      </c>
      <c r="C71">
        <v>33</v>
      </c>
      <c r="D71" t="s">
        <v>16</v>
      </c>
      <c r="E71" s="6">
        <v>44243</v>
      </c>
      <c r="F71" t="s">
        <v>21</v>
      </c>
      <c r="G71" s="4">
        <v>77233</v>
      </c>
      <c r="I71" s="4"/>
    </row>
    <row r="72" spans="1:9" x14ac:dyDescent="0.25">
      <c r="A72" t="s">
        <v>874</v>
      </c>
      <c r="B72" t="s">
        <v>818</v>
      </c>
      <c r="C72">
        <v>26</v>
      </c>
      <c r="D72" t="s">
        <v>16</v>
      </c>
      <c r="E72" s="6">
        <v>44268</v>
      </c>
      <c r="F72" t="s">
        <v>21</v>
      </c>
      <c r="G72" s="4">
        <v>107297</v>
      </c>
      <c r="I72" s="4"/>
    </row>
    <row r="73" spans="1:9" x14ac:dyDescent="0.25">
      <c r="A73" t="s">
        <v>540</v>
      </c>
      <c r="B73" t="s">
        <v>8</v>
      </c>
      <c r="C73">
        <v>32</v>
      </c>
      <c r="D73" t="s">
        <v>10</v>
      </c>
      <c r="E73" s="6">
        <v>45201</v>
      </c>
      <c r="F73" t="s">
        <v>21</v>
      </c>
      <c r="G73" s="5">
        <v>312462</v>
      </c>
      <c r="I73" s="4"/>
    </row>
    <row r="74" spans="1:9" x14ac:dyDescent="0.25">
      <c r="A74" t="s">
        <v>580</v>
      </c>
      <c r="B74" t="s">
        <v>8</v>
      </c>
      <c r="C74">
        <v>33</v>
      </c>
      <c r="D74" t="s">
        <v>16</v>
      </c>
      <c r="E74" s="6">
        <v>43227</v>
      </c>
      <c r="F74" t="s">
        <v>21</v>
      </c>
      <c r="G74" s="4">
        <v>88403</v>
      </c>
      <c r="I74" s="4"/>
    </row>
    <row r="75" spans="1:9" x14ac:dyDescent="0.25">
      <c r="A75" t="s">
        <v>470</v>
      </c>
      <c r="B75" t="s">
        <v>8</v>
      </c>
      <c r="C75">
        <v>27</v>
      </c>
      <c r="D75" t="s">
        <v>24</v>
      </c>
      <c r="E75" s="6">
        <v>44344</v>
      </c>
      <c r="F75" t="s">
        <v>21</v>
      </c>
      <c r="G75" s="4">
        <v>59405</v>
      </c>
      <c r="I75" s="4"/>
    </row>
    <row r="76" spans="1:9" x14ac:dyDescent="0.25">
      <c r="A76" t="s">
        <v>313</v>
      </c>
      <c r="B76" t="s">
        <v>15</v>
      </c>
      <c r="C76">
        <v>32</v>
      </c>
      <c r="D76" t="s">
        <v>963</v>
      </c>
      <c r="E76" s="6">
        <v>44419</v>
      </c>
      <c r="F76" t="s">
        <v>21</v>
      </c>
      <c r="G76" s="4">
        <v>157137</v>
      </c>
      <c r="I76" s="4"/>
    </row>
    <row r="77" spans="1:9" x14ac:dyDescent="0.25">
      <c r="A77" t="s">
        <v>313</v>
      </c>
      <c r="B77" t="s">
        <v>15</v>
      </c>
      <c r="C77">
        <v>33</v>
      </c>
      <c r="D77" t="s">
        <v>963</v>
      </c>
      <c r="E77" s="6">
        <v>44784</v>
      </c>
      <c r="F77" t="s">
        <v>21</v>
      </c>
      <c r="G77" s="4">
        <v>157138</v>
      </c>
      <c r="I77" s="4"/>
    </row>
    <row r="78" spans="1:9" x14ac:dyDescent="0.25">
      <c r="A78" t="s">
        <v>553</v>
      </c>
      <c r="B78" t="s">
        <v>8</v>
      </c>
      <c r="C78">
        <v>43</v>
      </c>
      <c r="D78" t="s">
        <v>16</v>
      </c>
      <c r="E78" s="6">
        <v>44057</v>
      </c>
      <c r="F78" t="s">
        <v>21</v>
      </c>
      <c r="G78" s="4">
        <v>99703</v>
      </c>
      <c r="I78" s="4"/>
    </row>
    <row r="79" spans="1:9" x14ac:dyDescent="0.25">
      <c r="A79" t="s">
        <v>333</v>
      </c>
      <c r="B79" t="s">
        <v>15</v>
      </c>
      <c r="C79">
        <v>28</v>
      </c>
      <c r="D79" t="s">
        <v>964</v>
      </c>
      <c r="E79" s="6">
        <v>43113</v>
      </c>
      <c r="F79" t="s">
        <v>21</v>
      </c>
      <c r="G79" s="4">
        <v>41658</v>
      </c>
      <c r="I79" s="4"/>
    </row>
    <row r="80" spans="1:9" x14ac:dyDescent="0.25">
      <c r="A80" t="s">
        <v>228</v>
      </c>
      <c r="B80" t="s">
        <v>15</v>
      </c>
      <c r="C80">
        <v>24</v>
      </c>
      <c r="D80" t="s">
        <v>24</v>
      </c>
      <c r="E80" s="6">
        <v>43699</v>
      </c>
      <c r="F80" t="s">
        <v>21</v>
      </c>
      <c r="G80" s="4">
        <v>52609</v>
      </c>
      <c r="I80" s="4"/>
    </row>
    <row r="81" spans="1:9" x14ac:dyDescent="0.25">
      <c r="A81" t="s">
        <v>820</v>
      </c>
      <c r="B81" t="s">
        <v>15</v>
      </c>
      <c r="C81">
        <v>28</v>
      </c>
      <c r="D81" t="s">
        <v>963</v>
      </c>
      <c r="E81" s="6">
        <v>45120</v>
      </c>
      <c r="F81" t="s">
        <v>21</v>
      </c>
      <c r="G81" s="4">
        <v>207911</v>
      </c>
      <c r="I81" s="4"/>
    </row>
    <row r="82" spans="1:9" x14ac:dyDescent="0.25">
      <c r="A82" t="s">
        <v>700</v>
      </c>
      <c r="B82" t="s">
        <v>8</v>
      </c>
      <c r="C82">
        <v>37</v>
      </c>
      <c r="D82" t="s">
        <v>24</v>
      </c>
      <c r="E82" s="6">
        <v>44436</v>
      </c>
      <c r="F82" t="s">
        <v>21</v>
      </c>
      <c r="G82" s="4">
        <v>67210</v>
      </c>
      <c r="I82" s="4"/>
    </row>
    <row r="83" spans="1:9" x14ac:dyDescent="0.25">
      <c r="A83" t="s">
        <v>949</v>
      </c>
      <c r="B83" t="s">
        <v>15</v>
      </c>
      <c r="C83">
        <v>39</v>
      </c>
      <c r="D83" t="s">
        <v>963</v>
      </c>
      <c r="E83" s="6">
        <v>44421</v>
      </c>
      <c r="F83" t="s">
        <v>21</v>
      </c>
      <c r="G83" s="4">
        <v>184011</v>
      </c>
      <c r="I83" s="4"/>
    </row>
    <row r="84" spans="1:9" x14ac:dyDescent="0.25">
      <c r="A84" t="s">
        <v>604</v>
      </c>
      <c r="B84" t="s">
        <v>8</v>
      </c>
      <c r="C84">
        <v>28</v>
      </c>
      <c r="D84" t="s">
        <v>24</v>
      </c>
      <c r="E84" s="6">
        <v>44820</v>
      </c>
      <c r="F84" t="s">
        <v>21</v>
      </c>
      <c r="G84" s="4">
        <v>53015</v>
      </c>
      <c r="I84" s="4"/>
    </row>
    <row r="85" spans="1:9" x14ac:dyDescent="0.25">
      <c r="A85" t="s">
        <v>159</v>
      </c>
      <c r="B85" t="s">
        <v>15</v>
      </c>
      <c r="C85">
        <v>27</v>
      </c>
      <c r="D85" t="s">
        <v>13</v>
      </c>
      <c r="E85" s="6">
        <v>44174</v>
      </c>
      <c r="F85" t="s">
        <v>21</v>
      </c>
      <c r="G85" s="4">
        <v>134723</v>
      </c>
      <c r="I85" s="4"/>
    </row>
    <row r="86" spans="1:9" x14ac:dyDescent="0.25">
      <c r="A86" t="s">
        <v>120</v>
      </c>
      <c r="B86" t="s">
        <v>8</v>
      </c>
      <c r="C86">
        <v>30</v>
      </c>
      <c r="D86" t="s">
        <v>24</v>
      </c>
      <c r="E86" s="6">
        <v>44328</v>
      </c>
      <c r="F86" t="s">
        <v>21</v>
      </c>
      <c r="G86" s="4">
        <v>66277</v>
      </c>
      <c r="I86" s="4"/>
    </row>
    <row r="87" spans="1:9" x14ac:dyDescent="0.25">
      <c r="A87" t="s">
        <v>913</v>
      </c>
      <c r="B87" t="s">
        <v>818</v>
      </c>
      <c r="C87">
        <v>40</v>
      </c>
      <c r="D87" t="s">
        <v>24</v>
      </c>
      <c r="E87" s="6">
        <v>43721</v>
      </c>
      <c r="F87" t="s">
        <v>21</v>
      </c>
      <c r="G87" s="4">
        <v>55575</v>
      </c>
    </row>
    <row r="88" spans="1:9" x14ac:dyDescent="0.25">
      <c r="A88" t="s">
        <v>897</v>
      </c>
      <c r="B88" t="s">
        <v>8</v>
      </c>
      <c r="C88">
        <v>45</v>
      </c>
      <c r="D88" t="s">
        <v>10</v>
      </c>
      <c r="E88" s="6">
        <v>43424</v>
      </c>
      <c r="F88" t="s">
        <v>21</v>
      </c>
      <c r="G88" s="5">
        <v>432503</v>
      </c>
    </row>
    <row r="89" spans="1:9" x14ac:dyDescent="0.25">
      <c r="A89" t="s">
        <v>185</v>
      </c>
      <c r="B89" t="s">
        <v>8</v>
      </c>
      <c r="C89">
        <v>33</v>
      </c>
      <c r="D89" t="s">
        <v>16</v>
      </c>
      <c r="E89" s="6">
        <v>44006</v>
      </c>
      <c r="F89" t="s">
        <v>21</v>
      </c>
      <c r="G89" s="4">
        <v>85470</v>
      </c>
    </row>
    <row r="90" spans="1:9" x14ac:dyDescent="0.25">
      <c r="A90" t="s">
        <v>186</v>
      </c>
      <c r="B90" t="s">
        <v>15</v>
      </c>
      <c r="C90">
        <v>36</v>
      </c>
      <c r="D90" t="s">
        <v>16</v>
      </c>
      <c r="E90" s="6">
        <v>44272</v>
      </c>
      <c r="F90" t="s">
        <v>21</v>
      </c>
      <c r="G90" s="4">
        <v>92370</v>
      </c>
    </row>
    <row r="91" spans="1:9" x14ac:dyDescent="0.25">
      <c r="A91" t="s">
        <v>464</v>
      </c>
      <c r="B91" t="s">
        <v>8</v>
      </c>
      <c r="C91">
        <v>27</v>
      </c>
      <c r="D91" t="s">
        <v>964</v>
      </c>
      <c r="E91" s="6">
        <v>43302</v>
      </c>
      <c r="F91" t="s">
        <v>21</v>
      </c>
      <c r="G91" s="4">
        <v>30263</v>
      </c>
    </row>
    <row r="92" spans="1:9" x14ac:dyDescent="0.25">
      <c r="A92" t="s">
        <v>131</v>
      </c>
      <c r="B92" t="s">
        <v>8</v>
      </c>
      <c r="C92">
        <v>34</v>
      </c>
      <c r="D92" t="s">
        <v>16</v>
      </c>
      <c r="E92" s="6">
        <v>44550</v>
      </c>
      <c r="F92" t="s">
        <v>21</v>
      </c>
      <c r="G92" s="4">
        <v>90617</v>
      </c>
    </row>
    <row r="93" spans="1:9" x14ac:dyDescent="0.25">
      <c r="A93" t="s">
        <v>900</v>
      </c>
      <c r="B93" t="s">
        <v>8</v>
      </c>
      <c r="C93">
        <v>27</v>
      </c>
      <c r="D93" t="s">
        <v>964</v>
      </c>
      <c r="E93" s="6">
        <v>44048</v>
      </c>
      <c r="F93" t="s">
        <v>21</v>
      </c>
      <c r="G93" s="4">
        <v>40922</v>
      </c>
    </row>
    <row r="94" spans="1:9" x14ac:dyDescent="0.25">
      <c r="A94" t="s">
        <v>446</v>
      </c>
      <c r="B94" t="s">
        <v>8</v>
      </c>
      <c r="C94">
        <v>41</v>
      </c>
      <c r="D94" t="s">
        <v>963</v>
      </c>
      <c r="E94" s="6">
        <v>43581</v>
      </c>
      <c r="F94" t="s">
        <v>21</v>
      </c>
      <c r="G94" s="4">
        <v>217878</v>
      </c>
    </row>
    <row r="95" spans="1:9" x14ac:dyDescent="0.25">
      <c r="A95" t="s">
        <v>804</v>
      </c>
      <c r="B95" t="s">
        <v>15</v>
      </c>
      <c r="C95">
        <v>21</v>
      </c>
      <c r="D95" t="s">
        <v>16</v>
      </c>
      <c r="E95" s="6">
        <v>44088</v>
      </c>
      <c r="F95" t="s">
        <v>21</v>
      </c>
      <c r="G95" s="4">
        <v>77034</v>
      </c>
    </row>
    <row r="96" spans="1:9" x14ac:dyDescent="0.25">
      <c r="A96" t="s">
        <v>180</v>
      </c>
      <c r="B96" t="s">
        <v>8</v>
      </c>
      <c r="C96">
        <v>33</v>
      </c>
      <c r="D96" t="s">
        <v>16</v>
      </c>
      <c r="E96" s="6">
        <v>44747</v>
      </c>
      <c r="F96" t="s">
        <v>21</v>
      </c>
      <c r="G96" s="4">
        <v>98884</v>
      </c>
    </row>
    <row r="97" spans="1:7" x14ac:dyDescent="0.25">
      <c r="A97" t="s">
        <v>299</v>
      </c>
      <c r="B97" t="s">
        <v>15</v>
      </c>
      <c r="C97">
        <v>37</v>
      </c>
      <c r="D97" t="s">
        <v>10</v>
      </c>
      <c r="E97" s="6">
        <v>44124</v>
      </c>
      <c r="F97" t="s">
        <v>21</v>
      </c>
      <c r="G97" s="5">
        <v>343660</v>
      </c>
    </row>
    <row r="98" spans="1:7" x14ac:dyDescent="0.25">
      <c r="A98" t="s">
        <v>696</v>
      </c>
      <c r="B98" t="s">
        <v>8</v>
      </c>
      <c r="C98">
        <v>42</v>
      </c>
      <c r="D98" t="s">
        <v>10</v>
      </c>
      <c r="E98" s="6">
        <v>45156</v>
      </c>
      <c r="F98" t="s">
        <v>21</v>
      </c>
      <c r="G98" s="5">
        <v>426577</v>
      </c>
    </row>
    <row r="99" spans="1:7" x14ac:dyDescent="0.25">
      <c r="A99" t="s">
        <v>460</v>
      </c>
      <c r="B99" t="s">
        <v>8</v>
      </c>
      <c r="C99">
        <v>35</v>
      </c>
      <c r="D99" t="s">
        <v>10</v>
      </c>
      <c r="E99" s="6">
        <v>45253</v>
      </c>
      <c r="F99" t="s">
        <v>21</v>
      </c>
      <c r="G99" s="5">
        <v>430046</v>
      </c>
    </row>
    <row r="100" spans="1:7" x14ac:dyDescent="0.25">
      <c r="A100" t="s">
        <v>704</v>
      </c>
      <c r="B100" t="s">
        <v>8</v>
      </c>
      <c r="C100">
        <v>30</v>
      </c>
      <c r="D100" t="s">
        <v>16</v>
      </c>
      <c r="E100" s="6">
        <v>43789</v>
      </c>
      <c r="F100" t="s">
        <v>21</v>
      </c>
      <c r="G100" s="4">
        <v>83593</v>
      </c>
    </row>
    <row r="101" spans="1:7" x14ac:dyDescent="0.25">
      <c r="A101" t="s">
        <v>295</v>
      </c>
      <c r="B101" t="s">
        <v>15</v>
      </c>
      <c r="C101">
        <v>30</v>
      </c>
      <c r="D101" t="s">
        <v>10</v>
      </c>
      <c r="E101" s="6">
        <v>43472</v>
      </c>
      <c r="F101" t="s">
        <v>21</v>
      </c>
      <c r="G101" s="5">
        <v>497202</v>
      </c>
    </row>
    <row r="102" spans="1:7" x14ac:dyDescent="0.25">
      <c r="A102" t="s">
        <v>295</v>
      </c>
      <c r="B102" t="s">
        <v>15</v>
      </c>
      <c r="C102">
        <v>30</v>
      </c>
      <c r="D102" t="s">
        <v>10</v>
      </c>
      <c r="E102" s="6">
        <v>43472</v>
      </c>
      <c r="F102" t="s">
        <v>21</v>
      </c>
      <c r="G102" s="5">
        <v>497202</v>
      </c>
    </row>
    <row r="103" spans="1:7" x14ac:dyDescent="0.25">
      <c r="A103" t="s">
        <v>295</v>
      </c>
      <c r="B103" t="s">
        <v>15</v>
      </c>
      <c r="C103">
        <v>40</v>
      </c>
      <c r="D103" t="s">
        <v>963</v>
      </c>
      <c r="E103" s="6">
        <v>45480</v>
      </c>
      <c r="F103" t="s">
        <v>21</v>
      </c>
      <c r="G103" s="4">
        <v>200211</v>
      </c>
    </row>
    <row r="104" spans="1:7" x14ac:dyDescent="0.25">
      <c r="A104" t="s">
        <v>295</v>
      </c>
      <c r="B104" t="s">
        <v>15</v>
      </c>
      <c r="C104">
        <v>40</v>
      </c>
      <c r="D104" t="s">
        <v>963</v>
      </c>
      <c r="E104" s="6">
        <v>45480</v>
      </c>
      <c r="F104" t="s">
        <v>21</v>
      </c>
      <c r="G104" s="4">
        <v>200211</v>
      </c>
    </row>
    <row r="105" spans="1:7" x14ac:dyDescent="0.25">
      <c r="A105" t="s">
        <v>223</v>
      </c>
      <c r="B105" t="s">
        <v>15</v>
      </c>
      <c r="C105">
        <v>26</v>
      </c>
      <c r="D105" t="s">
        <v>964</v>
      </c>
      <c r="E105" s="6">
        <v>43630</v>
      </c>
      <c r="F105" t="s">
        <v>21</v>
      </c>
      <c r="G105" s="4">
        <v>44949</v>
      </c>
    </row>
    <row r="106" spans="1:7" x14ac:dyDescent="0.25">
      <c r="A106" t="s">
        <v>256</v>
      </c>
      <c r="B106" t="s">
        <v>15</v>
      </c>
      <c r="C106">
        <v>45</v>
      </c>
      <c r="D106" t="s">
        <v>964</v>
      </c>
      <c r="E106" s="6">
        <v>43198</v>
      </c>
      <c r="F106" t="s">
        <v>21</v>
      </c>
      <c r="G106" s="4">
        <v>42912</v>
      </c>
    </row>
    <row r="107" spans="1:7" x14ac:dyDescent="0.25">
      <c r="A107" t="s">
        <v>256</v>
      </c>
      <c r="B107" t="s">
        <v>15</v>
      </c>
      <c r="C107">
        <v>46</v>
      </c>
      <c r="D107" t="s">
        <v>964</v>
      </c>
      <c r="E107" s="6">
        <v>43563</v>
      </c>
      <c r="F107" t="s">
        <v>21</v>
      </c>
      <c r="G107" s="4">
        <v>42913</v>
      </c>
    </row>
    <row r="108" spans="1:7" x14ac:dyDescent="0.25">
      <c r="A108" t="s">
        <v>339</v>
      </c>
      <c r="B108" t="s">
        <v>15</v>
      </c>
      <c r="C108">
        <v>33</v>
      </c>
      <c r="D108" t="s">
        <v>10</v>
      </c>
      <c r="E108" s="6">
        <v>43598</v>
      </c>
      <c r="F108" t="s">
        <v>21</v>
      </c>
      <c r="G108" s="5">
        <v>452503</v>
      </c>
    </row>
    <row r="109" spans="1:7" x14ac:dyDescent="0.25">
      <c r="A109" t="s">
        <v>266</v>
      </c>
      <c r="B109" t="s">
        <v>15</v>
      </c>
      <c r="C109">
        <v>38</v>
      </c>
      <c r="D109" t="s">
        <v>24</v>
      </c>
      <c r="E109" s="6">
        <v>43670</v>
      </c>
      <c r="F109" t="s">
        <v>21</v>
      </c>
      <c r="G109" s="4">
        <v>50450</v>
      </c>
    </row>
    <row r="110" spans="1:7" x14ac:dyDescent="0.25">
      <c r="A110" t="s">
        <v>585</v>
      </c>
      <c r="B110" t="s">
        <v>8</v>
      </c>
      <c r="C110">
        <v>30</v>
      </c>
      <c r="D110" t="s">
        <v>963</v>
      </c>
      <c r="E110" s="6">
        <v>45062</v>
      </c>
      <c r="F110" t="s">
        <v>21</v>
      </c>
      <c r="G110" s="4">
        <v>221240</v>
      </c>
    </row>
    <row r="111" spans="1:7" x14ac:dyDescent="0.25">
      <c r="A111" t="s">
        <v>445</v>
      </c>
      <c r="B111" t="s">
        <v>8</v>
      </c>
      <c r="C111">
        <v>32</v>
      </c>
      <c r="D111" t="s">
        <v>963</v>
      </c>
      <c r="E111" s="6">
        <v>44167</v>
      </c>
      <c r="F111" t="s">
        <v>21</v>
      </c>
      <c r="G111" s="4">
        <v>200494</v>
      </c>
    </row>
    <row r="112" spans="1:7" x14ac:dyDescent="0.25">
      <c r="A112" t="s">
        <v>176</v>
      </c>
      <c r="B112" t="s">
        <v>15</v>
      </c>
      <c r="C112">
        <v>30</v>
      </c>
      <c r="D112" t="s">
        <v>16</v>
      </c>
      <c r="E112" s="6">
        <v>44544</v>
      </c>
      <c r="F112" t="s">
        <v>21</v>
      </c>
      <c r="G112" s="4">
        <v>90508</v>
      </c>
    </row>
    <row r="113" spans="1:7" x14ac:dyDescent="0.25">
      <c r="A113" t="s">
        <v>176</v>
      </c>
      <c r="B113" t="s">
        <v>15</v>
      </c>
      <c r="C113">
        <v>31</v>
      </c>
      <c r="D113" t="s">
        <v>16</v>
      </c>
      <c r="E113" s="6">
        <v>44545</v>
      </c>
      <c r="F113" t="s">
        <v>21</v>
      </c>
      <c r="G113" s="4">
        <v>90509</v>
      </c>
    </row>
    <row r="114" spans="1:7" x14ac:dyDescent="0.25">
      <c r="A114" t="s">
        <v>894</v>
      </c>
      <c r="B114" t="s">
        <v>8</v>
      </c>
      <c r="C114">
        <v>30</v>
      </c>
      <c r="D114" t="s">
        <v>24</v>
      </c>
      <c r="E114" s="6">
        <v>44350</v>
      </c>
      <c r="F114" t="s">
        <v>21</v>
      </c>
      <c r="G114" s="4">
        <v>67932</v>
      </c>
    </row>
    <row r="115" spans="1:7" x14ac:dyDescent="0.25">
      <c r="A115" t="s">
        <v>234</v>
      </c>
      <c r="B115" t="s">
        <v>15</v>
      </c>
      <c r="C115">
        <v>25</v>
      </c>
      <c r="D115" t="s">
        <v>964</v>
      </c>
      <c r="E115" s="6">
        <v>43840</v>
      </c>
      <c r="F115" t="s">
        <v>21</v>
      </c>
      <c r="G115" s="4">
        <v>32171</v>
      </c>
    </row>
    <row r="116" spans="1:7" x14ac:dyDescent="0.25">
      <c r="A116" t="s">
        <v>234</v>
      </c>
      <c r="B116" t="s">
        <v>15</v>
      </c>
      <c r="C116">
        <v>26</v>
      </c>
      <c r="D116" t="s">
        <v>964</v>
      </c>
      <c r="E116" s="6">
        <v>44206</v>
      </c>
      <c r="F116" t="s">
        <v>21</v>
      </c>
      <c r="G116" s="4">
        <v>32172</v>
      </c>
    </row>
    <row r="117" spans="1:7" x14ac:dyDescent="0.25">
      <c r="A117" t="s">
        <v>406</v>
      </c>
      <c r="B117" t="s">
        <v>15</v>
      </c>
      <c r="C117">
        <v>42</v>
      </c>
      <c r="D117" t="s">
        <v>10</v>
      </c>
      <c r="E117" s="6">
        <v>43946</v>
      </c>
      <c r="F117" t="s">
        <v>21</v>
      </c>
      <c r="G117" s="5">
        <v>428250</v>
      </c>
    </row>
    <row r="118" spans="1:7" x14ac:dyDescent="0.25">
      <c r="A118" t="s">
        <v>687</v>
      </c>
      <c r="B118" t="s">
        <v>8</v>
      </c>
      <c r="C118">
        <v>26</v>
      </c>
      <c r="D118" t="s">
        <v>10</v>
      </c>
      <c r="E118" s="6">
        <v>44731</v>
      </c>
      <c r="F118" t="s">
        <v>21</v>
      </c>
      <c r="G118" s="5">
        <v>390038</v>
      </c>
    </row>
    <row r="119" spans="1:7" x14ac:dyDescent="0.25">
      <c r="A119" t="s">
        <v>323</v>
      </c>
      <c r="B119" t="s">
        <v>15</v>
      </c>
      <c r="C119">
        <v>38</v>
      </c>
      <c r="D119" t="s">
        <v>10</v>
      </c>
      <c r="E119" s="6">
        <v>43446</v>
      </c>
      <c r="F119" t="s">
        <v>21</v>
      </c>
      <c r="G119" s="5">
        <v>447144</v>
      </c>
    </row>
    <row r="120" spans="1:7" x14ac:dyDescent="0.25">
      <c r="A120" t="s">
        <v>904</v>
      </c>
      <c r="B120" t="s">
        <v>8</v>
      </c>
      <c r="C120">
        <v>27</v>
      </c>
      <c r="D120" t="s">
        <v>10</v>
      </c>
      <c r="E120" s="6">
        <v>45220</v>
      </c>
      <c r="F120" t="s">
        <v>21</v>
      </c>
      <c r="G120" s="5">
        <v>416994</v>
      </c>
    </row>
    <row r="121" spans="1:7" x14ac:dyDescent="0.25">
      <c r="A121" t="s">
        <v>726</v>
      </c>
      <c r="B121" t="s">
        <v>15</v>
      </c>
      <c r="C121">
        <v>38</v>
      </c>
      <c r="D121" t="s">
        <v>16</v>
      </c>
      <c r="E121" s="6">
        <v>45423</v>
      </c>
      <c r="F121" t="s">
        <v>21</v>
      </c>
      <c r="G121" s="4">
        <v>99354</v>
      </c>
    </row>
    <row r="122" spans="1:7" x14ac:dyDescent="0.25">
      <c r="A122" t="s">
        <v>386</v>
      </c>
      <c r="B122" t="s">
        <v>15</v>
      </c>
      <c r="C122">
        <v>32</v>
      </c>
      <c r="D122" t="s">
        <v>963</v>
      </c>
      <c r="E122" s="6">
        <v>43481</v>
      </c>
      <c r="F122" t="s">
        <v>21</v>
      </c>
      <c r="G122" s="4">
        <v>176719</v>
      </c>
    </row>
    <row r="123" spans="1:7" x14ac:dyDescent="0.25">
      <c r="A123" t="s">
        <v>614</v>
      </c>
      <c r="B123" t="s">
        <v>8</v>
      </c>
      <c r="C123">
        <v>41</v>
      </c>
      <c r="D123" t="s">
        <v>964</v>
      </c>
      <c r="E123" s="6">
        <v>43849</v>
      </c>
      <c r="F123" t="s">
        <v>21</v>
      </c>
      <c r="G123" s="4">
        <v>44848</v>
      </c>
    </row>
    <row r="124" spans="1:7" x14ac:dyDescent="0.25">
      <c r="A124" t="s">
        <v>356</v>
      </c>
      <c r="B124" t="s">
        <v>15</v>
      </c>
      <c r="C124">
        <v>29</v>
      </c>
      <c r="D124" t="s">
        <v>10</v>
      </c>
      <c r="E124" s="6">
        <v>44644</v>
      </c>
      <c r="F124" t="s">
        <v>21</v>
      </c>
      <c r="G124" s="5">
        <v>319157</v>
      </c>
    </row>
    <row r="125" spans="1:7" x14ac:dyDescent="0.25">
      <c r="A125" t="s">
        <v>141</v>
      </c>
      <c r="B125" t="s">
        <v>818</v>
      </c>
      <c r="C125">
        <v>37</v>
      </c>
      <c r="D125" t="s">
        <v>24</v>
      </c>
      <c r="E125" s="6">
        <v>44085</v>
      </c>
      <c r="F125" t="s">
        <v>21</v>
      </c>
      <c r="G125" s="4">
        <v>60480</v>
      </c>
    </row>
    <row r="126" spans="1:7" x14ac:dyDescent="0.25">
      <c r="A126" t="s">
        <v>141</v>
      </c>
      <c r="B126" t="s">
        <v>818</v>
      </c>
      <c r="C126">
        <v>38</v>
      </c>
      <c r="D126" t="s">
        <v>24</v>
      </c>
      <c r="E126" s="6">
        <v>44086</v>
      </c>
      <c r="F126" t="s">
        <v>21</v>
      </c>
      <c r="G126" s="4">
        <v>60481</v>
      </c>
    </row>
    <row r="127" spans="1:7" x14ac:dyDescent="0.25">
      <c r="A127" t="s">
        <v>547</v>
      </c>
      <c r="B127" t="s">
        <v>8</v>
      </c>
      <c r="C127">
        <v>28</v>
      </c>
      <c r="D127" t="s">
        <v>16</v>
      </c>
      <c r="E127" s="6">
        <v>45347</v>
      </c>
      <c r="F127" t="s">
        <v>21</v>
      </c>
      <c r="G127" s="4">
        <v>109482</v>
      </c>
    </row>
    <row r="128" spans="1:7" x14ac:dyDescent="0.25">
      <c r="A128" t="s">
        <v>135</v>
      </c>
      <c r="B128" t="s">
        <v>8</v>
      </c>
      <c r="C128">
        <v>28</v>
      </c>
      <c r="D128" t="s">
        <v>16</v>
      </c>
      <c r="E128" s="6">
        <v>44425</v>
      </c>
      <c r="F128" t="s">
        <v>21</v>
      </c>
      <c r="G128" s="4">
        <v>93909</v>
      </c>
    </row>
    <row r="129" spans="1:7" x14ac:dyDescent="0.25">
      <c r="A129" t="s">
        <v>121</v>
      </c>
      <c r="B129" t="s">
        <v>8</v>
      </c>
      <c r="C129">
        <v>34</v>
      </c>
      <c r="D129" t="s">
        <v>16</v>
      </c>
      <c r="E129" s="6">
        <v>44397</v>
      </c>
      <c r="F129" t="s">
        <v>21</v>
      </c>
      <c r="G129" s="4">
        <v>98307</v>
      </c>
    </row>
    <row r="130" spans="1:7" x14ac:dyDescent="0.25">
      <c r="A130" t="s">
        <v>335</v>
      </c>
      <c r="B130" t="s">
        <v>15</v>
      </c>
      <c r="C130">
        <v>30</v>
      </c>
      <c r="D130" t="s">
        <v>963</v>
      </c>
      <c r="E130" s="6">
        <v>43674</v>
      </c>
      <c r="F130" t="s">
        <v>21</v>
      </c>
      <c r="G130" s="4">
        <v>133966</v>
      </c>
    </row>
    <row r="131" spans="1:7" x14ac:dyDescent="0.25">
      <c r="A131" t="s">
        <v>335</v>
      </c>
      <c r="B131" t="s">
        <v>15</v>
      </c>
      <c r="C131">
        <v>30</v>
      </c>
      <c r="D131" t="s">
        <v>963</v>
      </c>
      <c r="E131" s="6">
        <v>43674</v>
      </c>
      <c r="F131" t="s">
        <v>21</v>
      </c>
      <c r="G131" s="4">
        <v>133966</v>
      </c>
    </row>
    <row r="132" spans="1:7" x14ac:dyDescent="0.25">
      <c r="A132" t="s">
        <v>346</v>
      </c>
      <c r="B132" t="s">
        <v>15</v>
      </c>
      <c r="C132">
        <v>33</v>
      </c>
      <c r="D132" t="s">
        <v>963</v>
      </c>
      <c r="E132" s="6">
        <v>43680</v>
      </c>
      <c r="F132" t="s">
        <v>21</v>
      </c>
      <c r="G132" s="4">
        <v>153924</v>
      </c>
    </row>
    <row r="133" spans="1:7" x14ac:dyDescent="0.25">
      <c r="A133" t="s">
        <v>115</v>
      </c>
      <c r="B133" t="s">
        <v>818</v>
      </c>
      <c r="C133">
        <v>30</v>
      </c>
      <c r="D133" t="s">
        <v>16</v>
      </c>
      <c r="E133" s="6">
        <v>44535</v>
      </c>
      <c r="F133" t="s">
        <v>21</v>
      </c>
      <c r="G133" s="4">
        <v>97721</v>
      </c>
    </row>
    <row r="134" spans="1:7" x14ac:dyDescent="0.25">
      <c r="A134" t="s">
        <v>145</v>
      </c>
      <c r="B134" t="s">
        <v>15</v>
      </c>
      <c r="C134">
        <v>27</v>
      </c>
      <c r="D134" t="s">
        <v>16</v>
      </c>
      <c r="E134" s="6">
        <v>44506</v>
      </c>
      <c r="F134" t="s">
        <v>21</v>
      </c>
      <c r="G134" s="4">
        <v>109389</v>
      </c>
    </row>
    <row r="135" spans="1:7" x14ac:dyDescent="0.25">
      <c r="A135" t="s">
        <v>402</v>
      </c>
      <c r="B135" t="s">
        <v>15</v>
      </c>
      <c r="C135">
        <v>41</v>
      </c>
      <c r="D135" t="s">
        <v>10</v>
      </c>
      <c r="E135" s="6">
        <v>44367</v>
      </c>
      <c r="F135" t="s">
        <v>21</v>
      </c>
      <c r="G135" s="5">
        <v>471226</v>
      </c>
    </row>
    <row r="136" spans="1:7" x14ac:dyDescent="0.25">
      <c r="A136" t="s">
        <v>955</v>
      </c>
      <c r="B136" t="s">
        <v>15</v>
      </c>
      <c r="C136">
        <v>29</v>
      </c>
      <c r="D136" t="s">
        <v>16</v>
      </c>
      <c r="E136" s="6">
        <v>45444</v>
      </c>
      <c r="F136" t="s">
        <v>21</v>
      </c>
      <c r="G136" s="4">
        <v>93773</v>
      </c>
    </row>
    <row r="137" spans="1:7" x14ac:dyDescent="0.25">
      <c r="A137" t="s">
        <v>812</v>
      </c>
      <c r="B137" t="s">
        <v>15</v>
      </c>
      <c r="C137">
        <v>26</v>
      </c>
      <c r="D137" t="s">
        <v>963</v>
      </c>
      <c r="E137" s="6">
        <v>45175</v>
      </c>
      <c r="F137" t="s">
        <v>21</v>
      </c>
      <c r="G137" s="4">
        <v>236637</v>
      </c>
    </row>
    <row r="138" spans="1:7" x14ac:dyDescent="0.25">
      <c r="A138" t="s">
        <v>724</v>
      </c>
      <c r="B138" t="s">
        <v>15</v>
      </c>
      <c r="C138">
        <v>45</v>
      </c>
      <c r="D138" t="s">
        <v>24</v>
      </c>
      <c r="E138" s="6">
        <v>45583</v>
      </c>
      <c r="F138" t="s">
        <v>21</v>
      </c>
      <c r="G138" s="4">
        <v>60526</v>
      </c>
    </row>
    <row r="139" spans="1:7" x14ac:dyDescent="0.25">
      <c r="A139" t="s">
        <v>315</v>
      </c>
      <c r="B139" t="s">
        <v>15</v>
      </c>
      <c r="C139">
        <v>40</v>
      </c>
      <c r="D139" t="s">
        <v>10</v>
      </c>
      <c r="E139" s="6">
        <v>43946</v>
      </c>
      <c r="F139" t="s">
        <v>21</v>
      </c>
      <c r="G139" s="5">
        <v>431058</v>
      </c>
    </row>
    <row r="140" spans="1:7" x14ac:dyDescent="0.25">
      <c r="A140" t="s">
        <v>709</v>
      </c>
      <c r="B140" t="s">
        <v>8</v>
      </c>
      <c r="C140">
        <v>39</v>
      </c>
      <c r="D140" t="s">
        <v>964</v>
      </c>
      <c r="E140" s="6">
        <v>43759</v>
      </c>
      <c r="F140" t="s">
        <v>21</v>
      </c>
      <c r="G140" s="4">
        <v>34290</v>
      </c>
    </row>
    <row r="141" spans="1:7" x14ac:dyDescent="0.25">
      <c r="A141" t="s">
        <v>387</v>
      </c>
      <c r="B141" t="s">
        <v>15</v>
      </c>
      <c r="C141">
        <v>24</v>
      </c>
      <c r="D141" t="s">
        <v>963</v>
      </c>
      <c r="E141" s="6">
        <v>44752</v>
      </c>
      <c r="F141" t="s">
        <v>21</v>
      </c>
      <c r="G141" s="4">
        <v>202166</v>
      </c>
    </row>
    <row r="142" spans="1:7" x14ac:dyDescent="0.25">
      <c r="A142" t="s">
        <v>970</v>
      </c>
      <c r="B142" t="s">
        <v>8</v>
      </c>
      <c r="C142">
        <v>26</v>
      </c>
      <c r="D142" t="s">
        <v>24</v>
      </c>
      <c r="E142" s="6">
        <v>43838</v>
      </c>
      <c r="F142" t="s">
        <v>56</v>
      </c>
      <c r="G142" s="4">
        <v>67450</v>
      </c>
    </row>
    <row r="143" spans="1:7" x14ac:dyDescent="0.25">
      <c r="A143" t="s">
        <v>716</v>
      </c>
      <c r="B143" t="s">
        <v>15</v>
      </c>
      <c r="C143">
        <v>43</v>
      </c>
      <c r="D143" t="s">
        <v>16</v>
      </c>
      <c r="E143" s="6">
        <v>45003</v>
      </c>
      <c r="F143" t="s">
        <v>56</v>
      </c>
      <c r="G143" s="4">
        <v>96293</v>
      </c>
    </row>
    <row r="144" spans="1:7" x14ac:dyDescent="0.25">
      <c r="A144" t="s">
        <v>718</v>
      </c>
      <c r="B144" t="s">
        <v>15</v>
      </c>
      <c r="C144">
        <v>43</v>
      </c>
      <c r="D144" t="s">
        <v>16</v>
      </c>
      <c r="E144" s="6">
        <v>43158</v>
      </c>
      <c r="F144" t="s">
        <v>56</v>
      </c>
      <c r="G144" s="4">
        <v>78674</v>
      </c>
    </row>
    <row r="145" spans="1:7" x14ac:dyDescent="0.25">
      <c r="A145" t="s">
        <v>753</v>
      </c>
      <c r="B145" t="s">
        <v>15</v>
      </c>
      <c r="C145">
        <v>33</v>
      </c>
      <c r="D145" t="s">
        <v>16</v>
      </c>
      <c r="E145" s="6">
        <v>43642</v>
      </c>
      <c r="F145" t="s">
        <v>56</v>
      </c>
      <c r="G145" s="4">
        <v>78976</v>
      </c>
    </row>
    <row r="146" spans="1:7" x14ac:dyDescent="0.25">
      <c r="A146" t="s">
        <v>678</v>
      </c>
      <c r="B146" t="s">
        <v>8</v>
      </c>
      <c r="C146">
        <v>43</v>
      </c>
      <c r="D146" t="s">
        <v>963</v>
      </c>
      <c r="E146" s="6">
        <v>44800</v>
      </c>
      <c r="F146" t="s">
        <v>56</v>
      </c>
      <c r="G146" s="4">
        <v>187717</v>
      </c>
    </row>
    <row r="147" spans="1:7" x14ac:dyDescent="0.25">
      <c r="A147" t="s">
        <v>616</v>
      </c>
      <c r="B147" t="s">
        <v>8</v>
      </c>
      <c r="C147">
        <v>42</v>
      </c>
      <c r="D147" t="s">
        <v>24</v>
      </c>
      <c r="E147" s="6">
        <v>44873</v>
      </c>
      <c r="F147" t="s">
        <v>56</v>
      </c>
      <c r="G147" s="4">
        <v>59924</v>
      </c>
    </row>
    <row r="148" spans="1:7" x14ac:dyDescent="0.25">
      <c r="A148" t="s">
        <v>388</v>
      </c>
      <c r="B148" t="s">
        <v>15</v>
      </c>
      <c r="C148">
        <v>33</v>
      </c>
      <c r="D148" t="s">
        <v>963</v>
      </c>
      <c r="E148" s="6">
        <v>44229</v>
      </c>
      <c r="F148" t="s">
        <v>56</v>
      </c>
      <c r="G148" s="4">
        <v>223933</v>
      </c>
    </row>
    <row r="149" spans="1:7" x14ac:dyDescent="0.25">
      <c r="A149" t="s">
        <v>393</v>
      </c>
      <c r="B149" t="s">
        <v>15</v>
      </c>
      <c r="C149">
        <v>28</v>
      </c>
      <c r="D149" t="s">
        <v>16</v>
      </c>
      <c r="E149" s="6">
        <v>44313</v>
      </c>
      <c r="F149" t="s">
        <v>56</v>
      </c>
      <c r="G149" s="4">
        <v>99813</v>
      </c>
    </row>
    <row r="150" spans="1:7" x14ac:dyDescent="0.25">
      <c r="A150" t="s">
        <v>151</v>
      </c>
      <c r="B150" t="s">
        <v>8</v>
      </c>
      <c r="C150">
        <v>27</v>
      </c>
      <c r="D150" t="s">
        <v>16</v>
      </c>
      <c r="E150" s="6">
        <v>44061</v>
      </c>
      <c r="F150" t="s">
        <v>56</v>
      </c>
      <c r="G150" s="4">
        <v>85021</v>
      </c>
    </row>
    <row r="151" spans="1:7" x14ac:dyDescent="0.25">
      <c r="A151" t="s">
        <v>674</v>
      </c>
      <c r="B151" t="s">
        <v>8</v>
      </c>
      <c r="C151">
        <v>41</v>
      </c>
      <c r="D151" t="s">
        <v>963</v>
      </c>
      <c r="E151" s="6">
        <v>43389</v>
      </c>
      <c r="F151" t="s">
        <v>56</v>
      </c>
      <c r="G151" s="4">
        <v>135450</v>
      </c>
    </row>
    <row r="152" spans="1:7" x14ac:dyDescent="0.25">
      <c r="A152" t="s">
        <v>305</v>
      </c>
      <c r="B152" t="s">
        <v>15</v>
      </c>
      <c r="C152">
        <v>29</v>
      </c>
      <c r="D152" t="s">
        <v>963</v>
      </c>
      <c r="E152" s="6">
        <v>44740</v>
      </c>
      <c r="F152" t="s">
        <v>56</v>
      </c>
      <c r="G152" s="4">
        <v>150967</v>
      </c>
    </row>
    <row r="153" spans="1:7" x14ac:dyDescent="0.25">
      <c r="A153" t="s">
        <v>340</v>
      </c>
      <c r="B153" t="s">
        <v>15</v>
      </c>
      <c r="C153">
        <v>29</v>
      </c>
      <c r="D153" t="s">
        <v>10</v>
      </c>
      <c r="E153" s="6">
        <v>44313</v>
      </c>
      <c r="F153" t="s">
        <v>56</v>
      </c>
      <c r="G153" s="5">
        <v>419774</v>
      </c>
    </row>
    <row r="154" spans="1:7" x14ac:dyDescent="0.25">
      <c r="A154" t="s">
        <v>441</v>
      </c>
      <c r="B154" t="s">
        <v>8</v>
      </c>
      <c r="C154">
        <v>38</v>
      </c>
      <c r="D154" t="s">
        <v>16</v>
      </c>
      <c r="E154" s="6">
        <v>43697</v>
      </c>
      <c r="F154" t="s">
        <v>56</v>
      </c>
      <c r="G154" s="4">
        <v>86221</v>
      </c>
    </row>
    <row r="155" spans="1:7" x14ac:dyDescent="0.25">
      <c r="A155" t="s">
        <v>487</v>
      </c>
      <c r="B155" t="s">
        <v>8</v>
      </c>
      <c r="C155">
        <v>31</v>
      </c>
      <c r="D155" t="s">
        <v>10</v>
      </c>
      <c r="E155" s="6">
        <v>43428</v>
      </c>
      <c r="F155" t="s">
        <v>56</v>
      </c>
      <c r="G155" s="5">
        <v>489469</v>
      </c>
    </row>
    <row r="156" spans="1:7" x14ac:dyDescent="0.25">
      <c r="A156" t="s">
        <v>331</v>
      </c>
      <c r="B156" t="s">
        <v>15</v>
      </c>
      <c r="C156">
        <v>29</v>
      </c>
      <c r="D156" t="s">
        <v>963</v>
      </c>
      <c r="E156" s="6">
        <v>43854</v>
      </c>
      <c r="F156" t="s">
        <v>56</v>
      </c>
      <c r="G156" s="4">
        <v>190250</v>
      </c>
    </row>
    <row r="157" spans="1:7" x14ac:dyDescent="0.25">
      <c r="A157" t="s">
        <v>592</v>
      </c>
      <c r="B157" t="s">
        <v>8</v>
      </c>
      <c r="C157">
        <v>33</v>
      </c>
      <c r="D157" t="s">
        <v>16</v>
      </c>
      <c r="E157" s="6">
        <v>45085</v>
      </c>
      <c r="F157" t="s">
        <v>56</v>
      </c>
      <c r="G157" s="4">
        <v>100925</v>
      </c>
    </row>
    <row r="158" spans="1:7" x14ac:dyDescent="0.25">
      <c r="A158" t="s">
        <v>226</v>
      </c>
      <c r="B158" t="s">
        <v>15</v>
      </c>
      <c r="C158">
        <v>29</v>
      </c>
      <c r="D158" t="s">
        <v>964</v>
      </c>
      <c r="E158" s="6">
        <v>45574</v>
      </c>
      <c r="F158" t="s">
        <v>56</v>
      </c>
      <c r="G158" s="4">
        <v>32386</v>
      </c>
    </row>
    <row r="159" spans="1:7" x14ac:dyDescent="0.25">
      <c r="A159" t="s">
        <v>380</v>
      </c>
      <c r="B159" t="s">
        <v>15</v>
      </c>
      <c r="C159">
        <v>41</v>
      </c>
      <c r="D159" t="s">
        <v>10</v>
      </c>
      <c r="E159" s="6">
        <v>45007</v>
      </c>
      <c r="F159" t="s">
        <v>56</v>
      </c>
      <c r="G159" s="5">
        <v>388105</v>
      </c>
    </row>
    <row r="160" spans="1:7" x14ac:dyDescent="0.25">
      <c r="A160" t="s">
        <v>380</v>
      </c>
      <c r="B160" t="s">
        <v>15</v>
      </c>
      <c r="C160">
        <v>42</v>
      </c>
      <c r="D160" t="s">
        <v>10</v>
      </c>
      <c r="E160" s="6">
        <v>45373</v>
      </c>
      <c r="F160" t="s">
        <v>56</v>
      </c>
      <c r="G160" s="5">
        <v>388106</v>
      </c>
    </row>
    <row r="161" spans="1:7" x14ac:dyDescent="0.25">
      <c r="A161" t="s">
        <v>317</v>
      </c>
      <c r="B161" t="s">
        <v>15</v>
      </c>
      <c r="C161">
        <v>32</v>
      </c>
      <c r="D161" t="s">
        <v>10</v>
      </c>
      <c r="E161" s="6">
        <v>44998</v>
      </c>
      <c r="F161" t="s">
        <v>56</v>
      </c>
      <c r="G161" s="5">
        <v>307449</v>
      </c>
    </row>
    <row r="162" spans="1:7" x14ac:dyDescent="0.25">
      <c r="A162" t="s">
        <v>899</v>
      </c>
      <c r="B162" t="s">
        <v>8</v>
      </c>
      <c r="C162">
        <v>37</v>
      </c>
      <c r="D162" t="s">
        <v>963</v>
      </c>
      <c r="E162" s="6">
        <v>44893</v>
      </c>
      <c r="F162" t="s">
        <v>56</v>
      </c>
      <c r="G162" s="4">
        <v>166639</v>
      </c>
    </row>
    <row r="163" spans="1:7" x14ac:dyDescent="0.25">
      <c r="A163" t="s">
        <v>895</v>
      </c>
      <c r="B163" t="s">
        <v>8</v>
      </c>
      <c r="C163">
        <v>35</v>
      </c>
      <c r="D163" t="s">
        <v>963</v>
      </c>
      <c r="E163" s="6">
        <v>43223</v>
      </c>
      <c r="F163" t="s">
        <v>56</v>
      </c>
      <c r="G163" s="4">
        <v>177657</v>
      </c>
    </row>
    <row r="164" spans="1:7" x14ac:dyDescent="0.25">
      <c r="A164" t="s">
        <v>734</v>
      </c>
      <c r="B164" t="s">
        <v>15</v>
      </c>
      <c r="C164">
        <v>45</v>
      </c>
      <c r="D164" t="s">
        <v>24</v>
      </c>
      <c r="E164" s="6">
        <v>44536</v>
      </c>
      <c r="F164" t="s">
        <v>56</v>
      </c>
      <c r="G164" s="4">
        <v>60619</v>
      </c>
    </row>
    <row r="165" spans="1:7" x14ac:dyDescent="0.25">
      <c r="A165" t="s">
        <v>550</v>
      </c>
      <c r="B165" t="s">
        <v>8</v>
      </c>
      <c r="C165">
        <v>45</v>
      </c>
      <c r="D165" t="s">
        <v>16</v>
      </c>
      <c r="E165" s="6">
        <v>44101</v>
      </c>
      <c r="F165" t="s">
        <v>56</v>
      </c>
      <c r="G165" s="4">
        <v>89280</v>
      </c>
    </row>
    <row r="166" spans="1:7" x14ac:dyDescent="0.25">
      <c r="A166" t="s">
        <v>398</v>
      </c>
      <c r="B166" t="s">
        <v>15</v>
      </c>
      <c r="C166">
        <v>27</v>
      </c>
      <c r="D166" t="s">
        <v>10</v>
      </c>
      <c r="E166" s="6">
        <v>44588</v>
      </c>
      <c r="F166" t="s">
        <v>56</v>
      </c>
      <c r="G166" s="5">
        <v>353347</v>
      </c>
    </row>
    <row r="167" spans="1:7" x14ac:dyDescent="0.25">
      <c r="A167" t="s">
        <v>950</v>
      </c>
      <c r="B167" t="s">
        <v>15</v>
      </c>
      <c r="C167">
        <v>44</v>
      </c>
      <c r="D167" t="s">
        <v>963</v>
      </c>
      <c r="E167" s="6">
        <v>44744</v>
      </c>
      <c r="F167" t="s">
        <v>56</v>
      </c>
      <c r="G167" s="4">
        <v>222819</v>
      </c>
    </row>
    <row r="168" spans="1:7" x14ac:dyDescent="0.25">
      <c r="A168" t="s">
        <v>461</v>
      </c>
      <c r="B168" t="s">
        <v>8</v>
      </c>
      <c r="C168">
        <v>40</v>
      </c>
      <c r="D168" t="s">
        <v>16</v>
      </c>
      <c r="E168" s="6">
        <v>43683</v>
      </c>
      <c r="F168" t="s">
        <v>56</v>
      </c>
      <c r="G168" s="4">
        <v>84001</v>
      </c>
    </row>
    <row r="169" spans="1:7" x14ac:dyDescent="0.25">
      <c r="A169" t="s">
        <v>906</v>
      </c>
      <c r="B169" t="s">
        <v>8</v>
      </c>
      <c r="C169">
        <v>28</v>
      </c>
      <c r="D169" t="s">
        <v>16</v>
      </c>
      <c r="E169" s="6">
        <v>44114</v>
      </c>
      <c r="F169" t="s">
        <v>56</v>
      </c>
      <c r="G169" s="4">
        <v>77479</v>
      </c>
    </row>
    <row r="170" spans="1:7" x14ac:dyDescent="0.25">
      <c r="A170" t="s">
        <v>613</v>
      </c>
      <c r="B170" t="s">
        <v>8</v>
      </c>
      <c r="C170">
        <v>40</v>
      </c>
      <c r="D170" t="s">
        <v>963</v>
      </c>
      <c r="E170" s="6">
        <v>45417</v>
      </c>
      <c r="F170" t="s">
        <v>56</v>
      </c>
      <c r="G170" s="4">
        <v>131274</v>
      </c>
    </row>
    <row r="171" spans="1:7" x14ac:dyDescent="0.25">
      <c r="A171" t="s">
        <v>711</v>
      </c>
      <c r="B171" t="s">
        <v>15</v>
      </c>
      <c r="C171">
        <v>42</v>
      </c>
      <c r="D171" t="s">
        <v>10</v>
      </c>
      <c r="E171" s="6">
        <v>43492</v>
      </c>
      <c r="F171" t="s">
        <v>56</v>
      </c>
      <c r="G171" s="5">
        <v>402349</v>
      </c>
    </row>
    <row r="172" spans="1:7" x14ac:dyDescent="0.25">
      <c r="A172" t="s">
        <v>683</v>
      </c>
      <c r="B172" t="s">
        <v>8</v>
      </c>
      <c r="C172">
        <v>34</v>
      </c>
      <c r="D172" t="s">
        <v>24</v>
      </c>
      <c r="E172" s="6">
        <v>44246</v>
      </c>
      <c r="F172" t="s">
        <v>56</v>
      </c>
      <c r="G172" s="4">
        <v>51002</v>
      </c>
    </row>
    <row r="173" spans="1:7" x14ac:dyDescent="0.25">
      <c r="A173" t="s">
        <v>481</v>
      </c>
      <c r="B173" t="s">
        <v>8</v>
      </c>
      <c r="C173">
        <v>27</v>
      </c>
      <c r="D173" t="s">
        <v>964</v>
      </c>
      <c r="E173" s="6">
        <v>45499</v>
      </c>
      <c r="F173" t="s">
        <v>56</v>
      </c>
      <c r="G173" s="4">
        <v>32919</v>
      </c>
    </row>
    <row r="174" spans="1:7" x14ac:dyDescent="0.25">
      <c r="A174" t="s">
        <v>669</v>
      </c>
      <c r="B174" t="s">
        <v>8</v>
      </c>
      <c r="C174">
        <v>32</v>
      </c>
      <c r="D174" t="s">
        <v>963</v>
      </c>
      <c r="E174" s="6">
        <v>43138</v>
      </c>
      <c r="F174" t="s">
        <v>56</v>
      </c>
      <c r="G174" s="4">
        <v>123352</v>
      </c>
    </row>
    <row r="175" spans="1:7" x14ac:dyDescent="0.25">
      <c r="A175" t="s">
        <v>609</v>
      </c>
      <c r="B175" t="s">
        <v>8</v>
      </c>
      <c r="C175">
        <v>30</v>
      </c>
      <c r="D175" t="s">
        <v>10</v>
      </c>
      <c r="E175" s="6">
        <v>44971</v>
      </c>
      <c r="F175" t="s">
        <v>56</v>
      </c>
      <c r="G175" s="5">
        <v>331759</v>
      </c>
    </row>
    <row r="176" spans="1:7" x14ac:dyDescent="0.25">
      <c r="A176" t="s">
        <v>455</v>
      </c>
      <c r="B176" t="s">
        <v>8</v>
      </c>
      <c r="C176">
        <v>44</v>
      </c>
      <c r="D176" t="s">
        <v>24</v>
      </c>
      <c r="E176" s="6">
        <v>43261</v>
      </c>
      <c r="F176" t="s">
        <v>56</v>
      </c>
      <c r="G176" s="4">
        <v>63784</v>
      </c>
    </row>
    <row r="177" spans="1:7" x14ac:dyDescent="0.25">
      <c r="A177" t="s">
        <v>662</v>
      </c>
      <c r="B177" t="s">
        <v>8</v>
      </c>
      <c r="C177">
        <v>38</v>
      </c>
      <c r="D177" t="s">
        <v>10</v>
      </c>
      <c r="E177" s="6">
        <v>43766</v>
      </c>
      <c r="F177" t="s">
        <v>56</v>
      </c>
      <c r="G177" s="5">
        <v>478096</v>
      </c>
    </row>
    <row r="178" spans="1:7" x14ac:dyDescent="0.25">
      <c r="A178" t="s">
        <v>943</v>
      </c>
      <c r="B178" t="s">
        <v>15</v>
      </c>
      <c r="C178">
        <v>28</v>
      </c>
      <c r="D178" t="s">
        <v>963</v>
      </c>
      <c r="E178" s="6">
        <v>45130</v>
      </c>
      <c r="F178" t="s">
        <v>56</v>
      </c>
      <c r="G178" s="4">
        <v>134733</v>
      </c>
    </row>
    <row r="179" spans="1:7" x14ac:dyDescent="0.25">
      <c r="A179" t="s">
        <v>866</v>
      </c>
      <c r="B179" t="s">
        <v>8</v>
      </c>
      <c r="C179">
        <v>31</v>
      </c>
      <c r="D179" t="s">
        <v>963</v>
      </c>
      <c r="E179" s="6">
        <v>45398</v>
      </c>
      <c r="F179" t="s">
        <v>56</v>
      </c>
      <c r="G179" s="4">
        <v>235067</v>
      </c>
    </row>
    <row r="180" spans="1:7" x14ac:dyDescent="0.25">
      <c r="A180" t="s">
        <v>462</v>
      </c>
      <c r="B180" t="s">
        <v>8</v>
      </c>
      <c r="C180">
        <v>34</v>
      </c>
      <c r="D180" t="s">
        <v>24</v>
      </c>
      <c r="E180" s="6">
        <v>44156</v>
      </c>
      <c r="F180" t="s">
        <v>56</v>
      </c>
      <c r="G180" s="4">
        <v>55844</v>
      </c>
    </row>
    <row r="181" spans="1:7" x14ac:dyDescent="0.25">
      <c r="A181" t="s">
        <v>486</v>
      </c>
      <c r="B181" t="s">
        <v>8</v>
      </c>
      <c r="C181">
        <v>33</v>
      </c>
      <c r="D181" t="s">
        <v>16</v>
      </c>
      <c r="E181" s="6">
        <v>45508</v>
      </c>
      <c r="F181" t="s">
        <v>56</v>
      </c>
      <c r="G181" s="4">
        <v>88567</v>
      </c>
    </row>
    <row r="182" spans="1:7" x14ac:dyDescent="0.25">
      <c r="A182" t="s">
        <v>736</v>
      </c>
      <c r="B182" t="s">
        <v>15</v>
      </c>
      <c r="C182">
        <v>38</v>
      </c>
      <c r="D182" t="s">
        <v>963</v>
      </c>
      <c r="E182" s="6">
        <v>43198</v>
      </c>
      <c r="F182" t="s">
        <v>56</v>
      </c>
      <c r="G182" s="4">
        <v>140735</v>
      </c>
    </row>
    <row r="183" spans="1:7" x14ac:dyDescent="0.25">
      <c r="A183" t="s">
        <v>581</v>
      </c>
      <c r="B183" t="s">
        <v>8</v>
      </c>
      <c r="C183">
        <v>39</v>
      </c>
      <c r="D183" t="s">
        <v>24</v>
      </c>
      <c r="E183" s="6">
        <v>44188</v>
      </c>
      <c r="F183" t="s">
        <v>56</v>
      </c>
      <c r="G183" s="4">
        <v>58267</v>
      </c>
    </row>
    <row r="184" spans="1:7" x14ac:dyDescent="0.25">
      <c r="A184" t="s">
        <v>534</v>
      </c>
      <c r="B184" t="s">
        <v>8</v>
      </c>
      <c r="C184">
        <v>27</v>
      </c>
      <c r="D184" t="s">
        <v>10</v>
      </c>
      <c r="E184" s="6">
        <v>43849</v>
      </c>
      <c r="F184" t="s">
        <v>56</v>
      </c>
      <c r="G184" s="5">
        <v>440959</v>
      </c>
    </row>
    <row r="185" spans="1:7" x14ac:dyDescent="0.25">
      <c r="A185" t="s">
        <v>541</v>
      </c>
      <c r="B185" t="s">
        <v>8</v>
      </c>
      <c r="C185">
        <v>24</v>
      </c>
      <c r="D185" t="s">
        <v>10</v>
      </c>
      <c r="E185" s="6">
        <v>43360</v>
      </c>
      <c r="F185" t="s">
        <v>56</v>
      </c>
      <c r="G185" s="5">
        <v>406469</v>
      </c>
    </row>
    <row r="186" spans="1:7" x14ac:dyDescent="0.25">
      <c r="A186" t="s">
        <v>951</v>
      </c>
      <c r="B186" t="s">
        <v>15</v>
      </c>
      <c r="C186">
        <v>35</v>
      </c>
      <c r="D186" t="s">
        <v>16</v>
      </c>
      <c r="E186" s="6">
        <v>45222</v>
      </c>
      <c r="F186" t="s">
        <v>56</v>
      </c>
      <c r="G186" s="4">
        <v>101014</v>
      </c>
    </row>
    <row r="187" spans="1:7" x14ac:dyDescent="0.25">
      <c r="A187" t="s">
        <v>330</v>
      </c>
      <c r="B187" t="s">
        <v>15</v>
      </c>
      <c r="C187">
        <v>30</v>
      </c>
      <c r="D187" t="s">
        <v>963</v>
      </c>
      <c r="E187" s="6">
        <v>43682</v>
      </c>
      <c r="F187" t="s">
        <v>56</v>
      </c>
      <c r="G187" s="4">
        <v>203344</v>
      </c>
    </row>
    <row r="188" spans="1:7" x14ac:dyDescent="0.25">
      <c r="A188" t="s">
        <v>385</v>
      </c>
      <c r="B188" t="s">
        <v>15</v>
      </c>
      <c r="C188">
        <v>31</v>
      </c>
      <c r="D188" t="s">
        <v>10</v>
      </c>
      <c r="E188" s="6">
        <v>44803</v>
      </c>
      <c r="F188" t="s">
        <v>56</v>
      </c>
      <c r="G188" s="5">
        <v>422567</v>
      </c>
    </row>
    <row r="189" spans="1:7" x14ac:dyDescent="0.25">
      <c r="A189" t="s">
        <v>399</v>
      </c>
      <c r="B189" t="s">
        <v>15</v>
      </c>
      <c r="C189">
        <v>43</v>
      </c>
      <c r="D189" t="s">
        <v>24</v>
      </c>
      <c r="E189" s="6">
        <v>43151</v>
      </c>
      <c r="F189" t="s">
        <v>56</v>
      </c>
      <c r="G189" s="4">
        <v>55667</v>
      </c>
    </row>
    <row r="190" spans="1:7" x14ac:dyDescent="0.25">
      <c r="A190" t="s">
        <v>368</v>
      </c>
      <c r="B190" t="s">
        <v>15</v>
      </c>
      <c r="C190">
        <v>35</v>
      </c>
      <c r="D190" t="s">
        <v>10</v>
      </c>
      <c r="E190" s="6">
        <v>44292</v>
      </c>
      <c r="F190" t="s">
        <v>56</v>
      </c>
      <c r="G190" s="5">
        <v>308474</v>
      </c>
    </row>
    <row r="191" spans="1:7" x14ac:dyDescent="0.25">
      <c r="A191" t="s">
        <v>365</v>
      </c>
      <c r="B191" t="s">
        <v>15</v>
      </c>
      <c r="C191">
        <v>36</v>
      </c>
      <c r="D191" t="s">
        <v>964</v>
      </c>
      <c r="E191" s="6">
        <v>44322</v>
      </c>
      <c r="F191" t="s">
        <v>56</v>
      </c>
      <c r="G191" s="4">
        <v>39419</v>
      </c>
    </row>
    <row r="192" spans="1:7" x14ac:dyDescent="0.25">
      <c r="A192" t="s">
        <v>365</v>
      </c>
      <c r="B192" t="s">
        <v>15</v>
      </c>
      <c r="C192">
        <v>37</v>
      </c>
      <c r="D192" t="s">
        <v>964</v>
      </c>
      <c r="E192" s="6">
        <v>44687</v>
      </c>
      <c r="F192" t="s">
        <v>56</v>
      </c>
      <c r="G192" s="4">
        <v>39420</v>
      </c>
    </row>
    <row r="193" spans="1:7" x14ac:dyDescent="0.25">
      <c r="A193" t="s">
        <v>352</v>
      </c>
      <c r="B193" t="s">
        <v>15</v>
      </c>
      <c r="C193">
        <v>32</v>
      </c>
      <c r="D193" t="s">
        <v>16</v>
      </c>
      <c r="E193" s="6">
        <v>43592</v>
      </c>
      <c r="F193" t="s">
        <v>56</v>
      </c>
      <c r="G193" s="4">
        <v>98208</v>
      </c>
    </row>
    <row r="194" spans="1:7" x14ac:dyDescent="0.25">
      <c r="A194" t="s">
        <v>236</v>
      </c>
      <c r="B194" t="s">
        <v>15</v>
      </c>
      <c r="C194">
        <v>42</v>
      </c>
      <c r="D194" t="s">
        <v>963</v>
      </c>
      <c r="E194" s="6">
        <v>44740</v>
      </c>
      <c r="F194" t="s">
        <v>56</v>
      </c>
      <c r="G194" s="4">
        <v>151135</v>
      </c>
    </row>
    <row r="195" spans="1:7" x14ac:dyDescent="0.25">
      <c r="A195" t="s">
        <v>602</v>
      </c>
      <c r="B195" t="s">
        <v>8</v>
      </c>
      <c r="C195">
        <v>34</v>
      </c>
      <c r="D195" t="s">
        <v>963</v>
      </c>
      <c r="E195" s="6">
        <v>43334</v>
      </c>
      <c r="F195" t="s">
        <v>56</v>
      </c>
      <c r="G195" s="4">
        <v>173322</v>
      </c>
    </row>
    <row r="196" spans="1:7" x14ac:dyDescent="0.25">
      <c r="A196" t="s">
        <v>348</v>
      </c>
      <c r="B196" t="s">
        <v>15</v>
      </c>
      <c r="C196">
        <v>34</v>
      </c>
      <c r="D196" t="s">
        <v>10</v>
      </c>
      <c r="E196" s="6">
        <v>44339</v>
      </c>
      <c r="F196" t="s">
        <v>56</v>
      </c>
      <c r="G196" s="5">
        <v>313660</v>
      </c>
    </row>
    <row r="197" spans="1:7" x14ac:dyDescent="0.25">
      <c r="A197" t="s">
        <v>389</v>
      </c>
      <c r="B197" t="s">
        <v>15</v>
      </c>
      <c r="C197">
        <v>37</v>
      </c>
      <c r="D197" t="s">
        <v>16</v>
      </c>
      <c r="E197" s="6">
        <v>43354</v>
      </c>
      <c r="F197" t="s">
        <v>56</v>
      </c>
      <c r="G197" s="4">
        <v>103822</v>
      </c>
    </row>
    <row r="198" spans="1:7" x14ac:dyDescent="0.25">
      <c r="A198" t="s">
        <v>682</v>
      </c>
      <c r="B198" t="s">
        <v>8</v>
      </c>
      <c r="C198">
        <v>37</v>
      </c>
      <c r="D198" t="s">
        <v>963</v>
      </c>
      <c r="E198" s="6">
        <v>43323</v>
      </c>
      <c r="F198" t="s">
        <v>56</v>
      </c>
      <c r="G198" s="4">
        <v>183661</v>
      </c>
    </row>
    <row r="199" spans="1:7" x14ac:dyDescent="0.25">
      <c r="A199" t="s">
        <v>147</v>
      </c>
      <c r="B199" t="s">
        <v>8</v>
      </c>
      <c r="C199">
        <v>37</v>
      </c>
      <c r="D199" t="s">
        <v>16</v>
      </c>
      <c r="E199" s="6">
        <v>44389</v>
      </c>
      <c r="F199" t="s">
        <v>56</v>
      </c>
      <c r="G199" s="4">
        <v>91834</v>
      </c>
    </row>
    <row r="200" spans="1:7" x14ac:dyDescent="0.25">
      <c r="A200" t="s">
        <v>474</v>
      </c>
      <c r="B200" t="s">
        <v>8</v>
      </c>
      <c r="C200">
        <v>29</v>
      </c>
      <c r="D200" t="s">
        <v>10</v>
      </c>
      <c r="E200" s="6">
        <v>43553</v>
      </c>
      <c r="F200" t="s">
        <v>56</v>
      </c>
      <c r="G200" s="5">
        <v>344088</v>
      </c>
    </row>
    <row r="201" spans="1:7" x14ac:dyDescent="0.25">
      <c r="A201" t="s">
        <v>962</v>
      </c>
      <c r="B201" t="s">
        <v>15</v>
      </c>
      <c r="C201">
        <v>26</v>
      </c>
      <c r="D201" t="s">
        <v>10</v>
      </c>
      <c r="E201" s="6">
        <v>43524</v>
      </c>
      <c r="F201" t="s">
        <v>56</v>
      </c>
      <c r="G201" s="5">
        <v>435281</v>
      </c>
    </row>
    <row r="202" spans="1:7" x14ac:dyDescent="0.25">
      <c r="A202" t="s">
        <v>901</v>
      </c>
      <c r="B202" t="s">
        <v>8</v>
      </c>
      <c r="C202">
        <v>30</v>
      </c>
      <c r="D202" t="s">
        <v>24</v>
      </c>
      <c r="E202" s="6">
        <v>45137</v>
      </c>
      <c r="F202" t="s">
        <v>56</v>
      </c>
      <c r="G202" s="4">
        <v>51932</v>
      </c>
    </row>
    <row r="203" spans="1:7" x14ac:dyDescent="0.25">
      <c r="A203" t="s">
        <v>491</v>
      </c>
      <c r="B203" t="s">
        <v>8</v>
      </c>
      <c r="C203">
        <v>34</v>
      </c>
      <c r="D203" t="s">
        <v>964</v>
      </c>
      <c r="E203" s="6">
        <v>45023</v>
      </c>
      <c r="F203" t="s">
        <v>56</v>
      </c>
      <c r="G203" s="4">
        <v>42482</v>
      </c>
    </row>
    <row r="204" spans="1:7" x14ac:dyDescent="0.25">
      <c r="A204" t="s">
        <v>707</v>
      </c>
      <c r="B204" t="s">
        <v>8</v>
      </c>
      <c r="C204">
        <v>29</v>
      </c>
      <c r="D204" t="s">
        <v>10</v>
      </c>
      <c r="E204" s="6">
        <v>43996</v>
      </c>
      <c r="F204" t="s">
        <v>56</v>
      </c>
      <c r="G204" s="5">
        <v>321828</v>
      </c>
    </row>
    <row r="205" spans="1:7" x14ac:dyDescent="0.25">
      <c r="A205" t="s">
        <v>872</v>
      </c>
      <c r="B205" t="s">
        <v>818</v>
      </c>
      <c r="C205">
        <v>45</v>
      </c>
      <c r="D205" t="s">
        <v>964</v>
      </c>
      <c r="E205" s="6">
        <v>44251</v>
      </c>
      <c r="F205" t="s">
        <v>56</v>
      </c>
      <c r="G205" s="4">
        <v>33425</v>
      </c>
    </row>
    <row r="206" spans="1:7" x14ac:dyDescent="0.25">
      <c r="A206" t="s">
        <v>200</v>
      </c>
      <c r="B206" t="s">
        <v>8</v>
      </c>
      <c r="C206">
        <v>32</v>
      </c>
      <c r="D206" t="s">
        <v>16</v>
      </c>
      <c r="E206" s="6">
        <v>44339</v>
      </c>
      <c r="F206" t="s">
        <v>56</v>
      </c>
      <c r="G206" s="4">
        <v>104928</v>
      </c>
    </row>
    <row r="207" spans="1:7" x14ac:dyDescent="0.25">
      <c r="A207" t="s">
        <v>200</v>
      </c>
      <c r="B207" t="s">
        <v>8</v>
      </c>
      <c r="C207">
        <v>32</v>
      </c>
      <c r="D207" t="s">
        <v>16</v>
      </c>
      <c r="E207" s="6">
        <v>44339</v>
      </c>
      <c r="F207" t="s">
        <v>56</v>
      </c>
      <c r="G207" s="4">
        <v>75133</v>
      </c>
    </row>
    <row r="208" spans="1:7" x14ac:dyDescent="0.25">
      <c r="A208" t="s">
        <v>459</v>
      </c>
      <c r="B208" t="s">
        <v>8</v>
      </c>
      <c r="C208">
        <v>32</v>
      </c>
      <c r="D208" t="s">
        <v>16</v>
      </c>
      <c r="E208" s="6">
        <v>43311</v>
      </c>
      <c r="F208" t="s">
        <v>56</v>
      </c>
      <c r="G208" s="4">
        <v>104124</v>
      </c>
    </row>
    <row r="209" spans="1:7" x14ac:dyDescent="0.25">
      <c r="A209" t="s">
        <v>495</v>
      </c>
      <c r="B209" t="s">
        <v>8</v>
      </c>
      <c r="C209">
        <v>29</v>
      </c>
      <c r="D209" t="s">
        <v>16</v>
      </c>
      <c r="E209" s="6">
        <v>45512</v>
      </c>
      <c r="F209" t="s">
        <v>56</v>
      </c>
      <c r="G209" s="4">
        <v>96439</v>
      </c>
    </row>
    <row r="210" spans="1:7" x14ac:dyDescent="0.25">
      <c r="A210" t="s">
        <v>493</v>
      </c>
      <c r="B210" t="s">
        <v>8</v>
      </c>
      <c r="C210">
        <v>40</v>
      </c>
      <c r="D210" t="s">
        <v>964</v>
      </c>
      <c r="E210" s="6">
        <v>43205</v>
      </c>
      <c r="F210" t="s">
        <v>56</v>
      </c>
      <c r="G210" s="4">
        <v>44780</v>
      </c>
    </row>
    <row r="211" spans="1:7" x14ac:dyDescent="0.25">
      <c r="A211" t="s">
        <v>250</v>
      </c>
      <c r="B211" t="s">
        <v>15</v>
      </c>
      <c r="C211">
        <v>33</v>
      </c>
      <c r="D211" t="s">
        <v>10</v>
      </c>
      <c r="E211" s="6">
        <v>45325</v>
      </c>
      <c r="F211" t="s">
        <v>56</v>
      </c>
      <c r="G211" s="5">
        <v>370486</v>
      </c>
    </row>
    <row r="212" spans="1:7" x14ac:dyDescent="0.25">
      <c r="A212" t="s">
        <v>396</v>
      </c>
      <c r="B212" t="s">
        <v>15</v>
      </c>
      <c r="C212">
        <v>30</v>
      </c>
      <c r="D212" t="s">
        <v>24</v>
      </c>
      <c r="E212" s="6">
        <v>45336</v>
      </c>
      <c r="F212" t="s">
        <v>56</v>
      </c>
      <c r="G212" s="4">
        <v>60586</v>
      </c>
    </row>
    <row r="213" spans="1:7" x14ac:dyDescent="0.25">
      <c r="A213" t="s">
        <v>303</v>
      </c>
      <c r="B213" t="s">
        <v>15</v>
      </c>
      <c r="C213">
        <v>27</v>
      </c>
      <c r="D213" t="s">
        <v>963</v>
      </c>
      <c r="E213" s="6">
        <v>43497</v>
      </c>
      <c r="F213" t="s">
        <v>56</v>
      </c>
      <c r="G213" s="4">
        <v>164657</v>
      </c>
    </row>
    <row r="214" spans="1:7" x14ac:dyDescent="0.25">
      <c r="A214" t="s">
        <v>303</v>
      </c>
      <c r="B214" t="s">
        <v>15</v>
      </c>
      <c r="C214">
        <v>27</v>
      </c>
      <c r="D214" t="s">
        <v>963</v>
      </c>
      <c r="E214" s="6">
        <v>43497</v>
      </c>
      <c r="F214" t="s">
        <v>56</v>
      </c>
      <c r="G214" s="4">
        <v>164657</v>
      </c>
    </row>
    <row r="215" spans="1:7" x14ac:dyDescent="0.25">
      <c r="A215" t="s">
        <v>303</v>
      </c>
      <c r="B215" t="s">
        <v>15</v>
      </c>
      <c r="C215">
        <v>27</v>
      </c>
      <c r="D215" t="s">
        <v>963</v>
      </c>
      <c r="E215" s="6">
        <v>43497</v>
      </c>
      <c r="F215" t="s">
        <v>56</v>
      </c>
      <c r="G215" s="4">
        <v>164657</v>
      </c>
    </row>
    <row r="216" spans="1:7" x14ac:dyDescent="0.25">
      <c r="A216" t="s">
        <v>270</v>
      </c>
      <c r="B216" t="s">
        <v>15</v>
      </c>
      <c r="C216">
        <v>33</v>
      </c>
      <c r="D216" t="s">
        <v>964</v>
      </c>
      <c r="E216" s="6">
        <v>44261</v>
      </c>
      <c r="F216" t="s">
        <v>56</v>
      </c>
      <c r="G216" s="4">
        <v>42137</v>
      </c>
    </row>
    <row r="217" spans="1:7" x14ac:dyDescent="0.25">
      <c r="A217" t="s">
        <v>270</v>
      </c>
      <c r="B217" t="s">
        <v>15</v>
      </c>
      <c r="C217">
        <v>34</v>
      </c>
      <c r="D217" t="s">
        <v>964</v>
      </c>
      <c r="E217" s="6">
        <v>44626</v>
      </c>
      <c r="F217" t="s">
        <v>56</v>
      </c>
      <c r="G217" s="4">
        <v>42138</v>
      </c>
    </row>
    <row r="218" spans="1:7" x14ac:dyDescent="0.25">
      <c r="A218" t="s">
        <v>544</v>
      </c>
      <c r="B218" t="s">
        <v>8</v>
      </c>
      <c r="C218">
        <v>35</v>
      </c>
      <c r="D218" t="s">
        <v>10</v>
      </c>
      <c r="E218" s="6">
        <v>45549</v>
      </c>
      <c r="F218" t="s">
        <v>56</v>
      </c>
      <c r="G218" s="5">
        <v>412155</v>
      </c>
    </row>
    <row r="219" spans="1:7" x14ac:dyDescent="0.25">
      <c r="A219" t="s">
        <v>343</v>
      </c>
      <c r="B219" t="s">
        <v>15</v>
      </c>
      <c r="C219">
        <v>29</v>
      </c>
      <c r="D219" t="s">
        <v>16</v>
      </c>
      <c r="E219" s="6">
        <v>45497</v>
      </c>
      <c r="F219" t="s">
        <v>56</v>
      </c>
      <c r="G219" s="4">
        <v>83763</v>
      </c>
    </row>
    <row r="220" spans="1:7" x14ac:dyDescent="0.25">
      <c r="A220" t="s">
        <v>865</v>
      </c>
      <c r="B220" t="s">
        <v>8</v>
      </c>
      <c r="C220">
        <v>38</v>
      </c>
      <c r="D220" t="s">
        <v>964</v>
      </c>
      <c r="E220" s="6">
        <v>43277</v>
      </c>
      <c r="F220" t="s">
        <v>56</v>
      </c>
      <c r="G220" s="4">
        <v>38238</v>
      </c>
    </row>
    <row r="221" spans="1:7" x14ac:dyDescent="0.25">
      <c r="A221" t="s">
        <v>937</v>
      </c>
      <c r="B221" t="s">
        <v>15</v>
      </c>
      <c r="C221">
        <v>38</v>
      </c>
      <c r="D221" t="s">
        <v>24</v>
      </c>
      <c r="E221" s="6">
        <v>44973</v>
      </c>
      <c r="F221" t="s">
        <v>56</v>
      </c>
      <c r="G221" s="4">
        <v>57440</v>
      </c>
    </row>
    <row r="222" spans="1:7" x14ac:dyDescent="0.25">
      <c r="A222" t="s">
        <v>681</v>
      </c>
      <c r="B222" t="s">
        <v>8</v>
      </c>
      <c r="C222">
        <v>35</v>
      </c>
      <c r="D222" t="s">
        <v>24</v>
      </c>
      <c r="E222" s="6">
        <v>44509</v>
      </c>
      <c r="F222" t="s">
        <v>56</v>
      </c>
      <c r="G222" s="4">
        <v>56707</v>
      </c>
    </row>
    <row r="223" spans="1:7" x14ac:dyDescent="0.25">
      <c r="A223" t="s">
        <v>600</v>
      </c>
      <c r="B223" t="s">
        <v>8</v>
      </c>
      <c r="C223">
        <v>35</v>
      </c>
      <c r="D223" t="s">
        <v>10</v>
      </c>
      <c r="E223" s="6">
        <v>44684</v>
      </c>
      <c r="F223" t="s">
        <v>56</v>
      </c>
      <c r="G223" s="5">
        <v>437036</v>
      </c>
    </row>
    <row r="224" spans="1:7" x14ac:dyDescent="0.25">
      <c r="A224" t="s">
        <v>361</v>
      </c>
      <c r="B224" t="s">
        <v>15</v>
      </c>
      <c r="C224">
        <v>45</v>
      </c>
      <c r="D224" t="s">
        <v>24</v>
      </c>
      <c r="E224" s="6">
        <v>45013</v>
      </c>
      <c r="F224" t="s">
        <v>56</v>
      </c>
      <c r="G224" s="4">
        <v>61489</v>
      </c>
    </row>
    <row r="225" spans="1:7" x14ac:dyDescent="0.25">
      <c r="A225" t="s">
        <v>867</v>
      </c>
      <c r="B225" t="s">
        <v>8</v>
      </c>
      <c r="C225">
        <v>42</v>
      </c>
      <c r="D225" t="s">
        <v>16</v>
      </c>
      <c r="E225" s="6">
        <v>44404</v>
      </c>
      <c r="F225" t="s">
        <v>56</v>
      </c>
      <c r="G225" s="4">
        <v>79142</v>
      </c>
    </row>
    <row r="226" spans="1:7" x14ac:dyDescent="0.25">
      <c r="A226" t="s">
        <v>856</v>
      </c>
      <c r="B226" t="s">
        <v>8</v>
      </c>
      <c r="C226">
        <v>33</v>
      </c>
      <c r="D226" t="s">
        <v>10</v>
      </c>
      <c r="E226" s="6">
        <v>45495</v>
      </c>
      <c r="F226" t="s">
        <v>56</v>
      </c>
      <c r="G226" s="5">
        <v>495684</v>
      </c>
    </row>
    <row r="227" spans="1:7" x14ac:dyDescent="0.25">
      <c r="A227" t="s">
        <v>821</v>
      </c>
      <c r="B227" t="s">
        <v>15</v>
      </c>
      <c r="C227">
        <v>29</v>
      </c>
      <c r="D227" t="s">
        <v>24</v>
      </c>
      <c r="E227" s="6">
        <v>43176</v>
      </c>
      <c r="F227" t="s">
        <v>56</v>
      </c>
      <c r="G227" s="4">
        <v>68105</v>
      </c>
    </row>
    <row r="228" spans="1:7" x14ac:dyDescent="0.25">
      <c r="A228" t="s">
        <v>928</v>
      </c>
      <c r="B228" t="s">
        <v>15</v>
      </c>
      <c r="C228">
        <v>42</v>
      </c>
      <c r="D228" t="s">
        <v>964</v>
      </c>
      <c r="E228" s="6">
        <v>43244</v>
      </c>
      <c r="F228" t="s">
        <v>56</v>
      </c>
      <c r="G228" s="4">
        <v>31864</v>
      </c>
    </row>
    <row r="229" spans="1:7" x14ac:dyDescent="0.25">
      <c r="A229" t="s">
        <v>465</v>
      </c>
      <c r="B229" t="s">
        <v>8</v>
      </c>
      <c r="C229">
        <v>35</v>
      </c>
      <c r="D229" t="s">
        <v>24</v>
      </c>
      <c r="E229" s="6">
        <v>45178</v>
      </c>
      <c r="F229" t="s">
        <v>56</v>
      </c>
      <c r="G229" s="4">
        <v>69500</v>
      </c>
    </row>
    <row r="230" spans="1:7" x14ac:dyDescent="0.25">
      <c r="A230" t="s">
        <v>601</v>
      </c>
      <c r="B230" t="s">
        <v>8</v>
      </c>
      <c r="C230">
        <v>26</v>
      </c>
      <c r="D230" t="s">
        <v>963</v>
      </c>
      <c r="E230" s="6">
        <v>43243</v>
      </c>
      <c r="F230" t="s">
        <v>56</v>
      </c>
      <c r="G230" s="4">
        <v>189819</v>
      </c>
    </row>
    <row r="231" spans="1:7" x14ac:dyDescent="0.25">
      <c r="A231" t="s">
        <v>727</v>
      </c>
      <c r="B231" t="s">
        <v>15</v>
      </c>
      <c r="C231">
        <v>32</v>
      </c>
      <c r="D231" t="s">
        <v>964</v>
      </c>
      <c r="E231" s="6">
        <v>44304</v>
      </c>
      <c r="F231" t="s">
        <v>56</v>
      </c>
      <c r="G231" s="4">
        <v>34666</v>
      </c>
    </row>
    <row r="232" spans="1:7" x14ac:dyDescent="0.25">
      <c r="A232" t="s">
        <v>169</v>
      </c>
      <c r="B232" t="s">
        <v>15</v>
      </c>
      <c r="C232">
        <v>21</v>
      </c>
      <c r="D232" t="s">
        <v>16</v>
      </c>
      <c r="E232" s="6">
        <v>44180</v>
      </c>
      <c r="F232" t="s">
        <v>56</v>
      </c>
      <c r="G232" s="4">
        <v>104730</v>
      </c>
    </row>
    <row r="233" spans="1:7" x14ac:dyDescent="0.25">
      <c r="A233" t="s">
        <v>807</v>
      </c>
      <c r="B233" t="s">
        <v>15</v>
      </c>
      <c r="C233">
        <v>32</v>
      </c>
      <c r="D233" t="s">
        <v>10</v>
      </c>
      <c r="E233" s="6">
        <v>45503</v>
      </c>
      <c r="F233" t="s">
        <v>56</v>
      </c>
      <c r="G233" s="5">
        <v>340003</v>
      </c>
    </row>
    <row r="234" spans="1:7" x14ac:dyDescent="0.25">
      <c r="A234" t="s">
        <v>566</v>
      </c>
      <c r="B234" t="s">
        <v>8</v>
      </c>
      <c r="C234">
        <v>27</v>
      </c>
      <c r="D234" t="s">
        <v>16</v>
      </c>
      <c r="E234" s="6">
        <v>44982</v>
      </c>
      <c r="F234" t="s">
        <v>56</v>
      </c>
      <c r="G234" s="4">
        <v>90825</v>
      </c>
    </row>
    <row r="235" spans="1:7" x14ac:dyDescent="0.25">
      <c r="A235" t="s">
        <v>915</v>
      </c>
      <c r="B235" t="s">
        <v>818</v>
      </c>
      <c r="C235">
        <v>40</v>
      </c>
      <c r="D235" t="s">
        <v>16</v>
      </c>
      <c r="E235" s="6">
        <v>43592</v>
      </c>
      <c r="F235" t="s">
        <v>56</v>
      </c>
      <c r="G235" s="4">
        <v>78585</v>
      </c>
    </row>
    <row r="236" spans="1:7" x14ac:dyDescent="0.25">
      <c r="A236" t="s">
        <v>822</v>
      </c>
      <c r="B236" t="s">
        <v>15</v>
      </c>
      <c r="C236">
        <v>34</v>
      </c>
      <c r="D236" t="s">
        <v>963</v>
      </c>
      <c r="E236" s="6">
        <v>45474</v>
      </c>
      <c r="F236" t="s">
        <v>56</v>
      </c>
      <c r="G236" s="4">
        <v>249203</v>
      </c>
    </row>
    <row r="237" spans="1:7" x14ac:dyDescent="0.25">
      <c r="A237" t="s">
        <v>338</v>
      </c>
      <c r="B237" t="s">
        <v>15</v>
      </c>
      <c r="C237">
        <v>35</v>
      </c>
      <c r="D237" t="s">
        <v>10</v>
      </c>
      <c r="E237" s="6">
        <v>45308</v>
      </c>
      <c r="F237" t="s">
        <v>56</v>
      </c>
      <c r="G237" s="5">
        <v>366097</v>
      </c>
    </row>
    <row r="238" spans="1:7" x14ac:dyDescent="0.25">
      <c r="A238" t="s">
        <v>338</v>
      </c>
      <c r="B238" t="s">
        <v>15</v>
      </c>
      <c r="C238">
        <v>35</v>
      </c>
      <c r="D238" t="s">
        <v>10</v>
      </c>
      <c r="E238" s="6">
        <v>45308</v>
      </c>
      <c r="F238" t="s">
        <v>56</v>
      </c>
      <c r="G238" s="5">
        <v>366097</v>
      </c>
    </row>
    <row r="239" spans="1:7" x14ac:dyDescent="0.25">
      <c r="A239" t="s">
        <v>346</v>
      </c>
      <c r="B239" t="s">
        <v>15</v>
      </c>
      <c r="C239">
        <v>26</v>
      </c>
      <c r="D239" t="s">
        <v>963</v>
      </c>
      <c r="E239" s="6">
        <v>44540</v>
      </c>
      <c r="F239" t="s">
        <v>56</v>
      </c>
      <c r="G239" s="4">
        <v>122240</v>
      </c>
    </row>
    <row r="240" spans="1:7" x14ac:dyDescent="0.25">
      <c r="A240" t="s">
        <v>346</v>
      </c>
      <c r="B240" t="s">
        <v>15</v>
      </c>
      <c r="C240">
        <v>26</v>
      </c>
      <c r="D240" t="s">
        <v>963</v>
      </c>
      <c r="E240" s="6">
        <v>44540</v>
      </c>
      <c r="F240" t="s">
        <v>56</v>
      </c>
      <c r="G240" s="4">
        <v>122240</v>
      </c>
    </row>
    <row r="241" spans="1:7" x14ac:dyDescent="0.25">
      <c r="A241" t="s">
        <v>346</v>
      </c>
      <c r="B241" t="s">
        <v>15</v>
      </c>
      <c r="C241">
        <v>26</v>
      </c>
      <c r="D241" t="s">
        <v>963</v>
      </c>
      <c r="E241" s="6">
        <v>44540</v>
      </c>
      <c r="F241" t="s">
        <v>56</v>
      </c>
      <c r="G241" s="4">
        <v>122240</v>
      </c>
    </row>
    <row r="242" spans="1:7" x14ac:dyDescent="0.25">
      <c r="A242" t="s">
        <v>362</v>
      </c>
      <c r="B242" t="s">
        <v>15</v>
      </c>
      <c r="C242">
        <v>35</v>
      </c>
      <c r="D242" t="s">
        <v>10</v>
      </c>
      <c r="E242" s="6">
        <v>43165</v>
      </c>
      <c r="F242" t="s">
        <v>56</v>
      </c>
      <c r="G242" s="5">
        <v>438274</v>
      </c>
    </row>
    <row r="243" spans="1:7" x14ac:dyDescent="0.25">
      <c r="A243" t="s">
        <v>823</v>
      </c>
      <c r="B243" t="s">
        <v>15</v>
      </c>
      <c r="C243">
        <v>38</v>
      </c>
      <c r="D243" t="s">
        <v>16</v>
      </c>
      <c r="E243" s="6">
        <v>43762</v>
      </c>
      <c r="F243" t="s">
        <v>56</v>
      </c>
      <c r="G243" s="4">
        <v>94817</v>
      </c>
    </row>
    <row r="244" spans="1:7" x14ac:dyDescent="0.25">
      <c r="A244" t="s">
        <v>407</v>
      </c>
      <c r="B244" t="s">
        <v>15</v>
      </c>
      <c r="C244">
        <v>42</v>
      </c>
      <c r="D244" t="s">
        <v>964</v>
      </c>
      <c r="E244" s="6">
        <v>43587</v>
      </c>
      <c r="F244" t="s">
        <v>56</v>
      </c>
      <c r="G244" s="4">
        <v>41737</v>
      </c>
    </row>
    <row r="245" spans="1:7" x14ac:dyDescent="0.25">
      <c r="A245" t="s">
        <v>347</v>
      </c>
      <c r="B245" t="s">
        <v>15</v>
      </c>
      <c r="C245">
        <v>39</v>
      </c>
      <c r="D245" t="s">
        <v>24</v>
      </c>
      <c r="E245" s="6">
        <v>44888</v>
      </c>
      <c r="F245" t="s">
        <v>56</v>
      </c>
      <c r="G245" s="4">
        <v>64179</v>
      </c>
    </row>
    <row r="246" spans="1:7" x14ac:dyDescent="0.25">
      <c r="A246" t="s">
        <v>401</v>
      </c>
      <c r="B246" t="s">
        <v>15</v>
      </c>
      <c r="C246">
        <v>33</v>
      </c>
      <c r="D246" t="s">
        <v>24</v>
      </c>
      <c r="E246" s="6">
        <v>44503</v>
      </c>
      <c r="F246" t="s">
        <v>56</v>
      </c>
      <c r="G246" s="4">
        <v>66453</v>
      </c>
    </row>
    <row r="247" spans="1:7" x14ac:dyDescent="0.25">
      <c r="A247" t="s">
        <v>353</v>
      </c>
      <c r="B247" t="s">
        <v>15</v>
      </c>
      <c r="C247">
        <v>44</v>
      </c>
      <c r="D247" t="s">
        <v>24</v>
      </c>
      <c r="E247" s="6">
        <v>44589</v>
      </c>
      <c r="F247" t="s">
        <v>56</v>
      </c>
      <c r="G247" s="4">
        <v>60382</v>
      </c>
    </row>
    <row r="248" spans="1:7" x14ac:dyDescent="0.25">
      <c r="A248" t="s">
        <v>965</v>
      </c>
      <c r="B248" t="s">
        <v>8</v>
      </c>
      <c r="C248">
        <v>35</v>
      </c>
      <c r="D248" t="s">
        <v>10</v>
      </c>
      <c r="E248" s="6">
        <v>45294</v>
      </c>
      <c r="F248" t="s">
        <v>9</v>
      </c>
      <c r="G248" s="5">
        <v>312416</v>
      </c>
    </row>
    <row r="249" spans="1:7" x14ac:dyDescent="0.25">
      <c r="A249" t="s">
        <v>971</v>
      </c>
      <c r="B249" t="s">
        <v>8</v>
      </c>
      <c r="C249">
        <v>32</v>
      </c>
      <c r="D249" t="s">
        <v>963</v>
      </c>
      <c r="E249" s="6">
        <v>43890</v>
      </c>
      <c r="F249" t="s">
        <v>9</v>
      </c>
      <c r="G249" s="4">
        <v>243176</v>
      </c>
    </row>
    <row r="250" spans="1:7" x14ac:dyDescent="0.25">
      <c r="A250" t="s">
        <v>974</v>
      </c>
      <c r="B250" t="s">
        <v>8</v>
      </c>
      <c r="C250">
        <v>32</v>
      </c>
      <c r="D250" t="s">
        <v>963</v>
      </c>
      <c r="E250" s="6">
        <v>45037</v>
      </c>
      <c r="F250" t="s">
        <v>9</v>
      </c>
      <c r="G250" s="4">
        <v>166787</v>
      </c>
    </row>
    <row r="251" spans="1:7" x14ac:dyDescent="0.25">
      <c r="A251" t="s">
        <v>977</v>
      </c>
      <c r="B251" t="s">
        <v>8</v>
      </c>
      <c r="C251">
        <v>31</v>
      </c>
      <c r="D251" t="s">
        <v>10</v>
      </c>
      <c r="E251" s="6">
        <v>45101</v>
      </c>
      <c r="F251" t="s">
        <v>9</v>
      </c>
      <c r="G251" s="5">
        <v>419599</v>
      </c>
    </row>
    <row r="252" spans="1:7" x14ac:dyDescent="0.25">
      <c r="A252" t="s">
        <v>975</v>
      </c>
      <c r="B252" t="s">
        <v>8</v>
      </c>
      <c r="C252">
        <v>30</v>
      </c>
      <c r="D252" t="s">
        <v>16</v>
      </c>
      <c r="E252" s="6">
        <v>44705</v>
      </c>
      <c r="F252" t="s">
        <v>9</v>
      </c>
      <c r="G252" s="4">
        <v>90037</v>
      </c>
    </row>
    <row r="253" spans="1:7" x14ac:dyDescent="0.25">
      <c r="A253" t="s">
        <v>713</v>
      </c>
      <c r="B253" t="s">
        <v>15</v>
      </c>
      <c r="C253">
        <v>26</v>
      </c>
      <c r="D253" t="s">
        <v>963</v>
      </c>
      <c r="E253" s="6">
        <v>45355</v>
      </c>
      <c r="F253" t="s">
        <v>9</v>
      </c>
      <c r="G253" s="4">
        <v>160930</v>
      </c>
    </row>
    <row r="254" spans="1:7" x14ac:dyDescent="0.25">
      <c r="A254" t="s">
        <v>714</v>
      </c>
      <c r="B254" t="s">
        <v>15</v>
      </c>
      <c r="C254">
        <v>42</v>
      </c>
      <c r="D254" t="s">
        <v>964</v>
      </c>
      <c r="E254" s="6">
        <v>44173</v>
      </c>
      <c r="F254" t="s">
        <v>9</v>
      </c>
      <c r="G254" s="4">
        <v>43816</v>
      </c>
    </row>
    <row r="255" spans="1:7" x14ac:dyDescent="0.25">
      <c r="A255" t="s">
        <v>721</v>
      </c>
      <c r="B255" t="s">
        <v>15</v>
      </c>
      <c r="C255">
        <v>45</v>
      </c>
      <c r="D255" t="s">
        <v>16</v>
      </c>
      <c r="E255" s="6">
        <v>44283</v>
      </c>
      <c r="F255" t="s">
        <v>9</v>
      </c>
      <c r="G255" s="4">
        <v>101034</v>
      </c>
    </row>
    <row r="256" spans="1:7" x14ac:dyDescent="0.25">
      <c r="A256" t="s">
        <v>569</v>
      </c>
      <c r="B256" t="s">
        <v>8</v>
      </c>
      <c r="C256">
        <v>32</v>
      </c>
      <c r="D256" t="s">
        <v>10</v>
      </c>
      <c r="E256" s="6">
        <v>43170</v>
      </c>
      <c r="F256" t="s">
        <v>9</v>
      </c>
      <c r="G256" s="5">
        <v>446736</v>
      </c>
    </row>
    <row r="257" spans="1:7" x14ac:dyDescent="0.25">
      <c r="A257" t="s">
        <v>139</v>
      </c>
      <c r="B257" t="s">
        <v>15</v>
      </c>
      <c r="C257">
        <v>21</v>
      </c>
      <c r="D257" t="s">
        <v>16</v>
      </c>
      <c r="E257" s="6">
        <v>44042</v>
      </c>
      <c r="F257" t="s">
        <v>9</v>
      </c>
      <c r="G257" s="4">
        <v>94534</v>
      </c>
    </row>
    <row r="258" spans="1:7" x14ac:dyDescent="0.25">
      <c r="A258" t="s">
        <v>139</v>
      </c>
      <c r="B258" t="s">
        <v>15</v>
      </c>
      <c r="C258">
        <v>22</v>
      </c>
      <c r="D258" t="s">
        <v>16</v>
      </c>
      <c r="E258" s="6">
        <v>44043</v>
      </c>
      <c r="F258" t="s">
        <v>9</v>
      </c>
      <c r="G258" s="4">
        <v>94535</v>
      </c>
    </row>
    <row r="259" spans="1:7" x14ac:dyDescent="0.25">
      <c r="A259" t="s">
        <v>324</v>
      </c>
      <c r="B259" t="s">
        <v>15</v>
      </c>
      <c r="C259">
        <v>36</v>
      </c>
      <c r="D259" t="s">
        <v>10</v>
      </c>
      <c r="E259" s="6">
        <v>43334</v>
      </c>
      <c r="F259" t="s">
        <v>9</v>
      </c>
      <c r="G259" s="5">
        <v>396266</v>
      </c>
    </row>
    <row r="260" spans="1:7" x14ac:dyDescent="0.25">
      <c r="A260" t="s">
        <v>449</v>
      </c>
      <c r="B260" t="s">
        <v>8</v>
      </c>
      <c r="C260">
        <v>42</v>
      </c>
      <c r="D260" t="s">
        <v>16</v>
      </c>
      <c r="E260" s="6">
        <v>43877</v>
      </c>
      <c r="F260" t="s">
        <v>9</v>
      </c>
      <c r="G260" s="4">
        <v>88917</v>
      </c>
    </row>
    <row r="261" spans="1:7" x14ac:dyDescent="0.25">
      <c r="A261" t="s">
        <v>357</v>
      </c>
      <c r="B261" t="s">
        <v>15</v>
      </c>
      <c r="C261">
        <v>26</v>
      </c>
      <c r="D261" t="s">
        <v>963</v>
      </c>
      <c r="E261" s="6">
        <v>44502</v>
      </c>
      <c r="F261" t="s">
        <v>9</v>
      </c>
      <c r="G261" s="4">
        <v>157288</v>
      </c>
    </row>
    <row r="262" spans="1:7" x14ac:dyDescent="0.25">
      <c r="A262" t="s">
        <v>227</v>
      </c>
      <c r="B262" t="s">
        <v>15</v>
      </c>
      <c r="C262">
        <v>42</v>
      </c>
      <c r="D262" t="s">
        <v>10</v>
      </c>
      <c r="E262" s="6">
        <v>43859</v>
      </c>
      <c r="F262" t="s">
        <v>9</v>
      </c>
      <c r="G262" s="5">
        <v>442797</v>
      </c>
    </row>
    <row r="263" spans="1:7" x14ac:dyDescent="0.25">
      <c r="A263" t="s">
        <v>305</v>
      </c>
      <c r="B263" t="s">
        <v>15</v>
      </c>
      <c r="C263">
        <v>40</v>
      </c>
      <c r="D263" t="s">
        <v>10</v>
      </c>
      <c r="E263" s="6">
        <v>44373</v>
      </c>
      <c r="F263" t="s">
        <v>9</v>
      </c>
      <c r="G263" s="5">
        <v>408762</v>
      </c>
    </row>
    <row r="264" spans="1:7" x14ac:dyDescent="0.25">
      <c r="A264" t="s">
        <v>177</v>
      </c>
      <c r="B264" t="s">
        <v>15</v>
      </c>
      <c r="C264">
        <v>34</v>
      </c>
      <c r="D264" t="s">
        <v>16</v>
      </c>
      <c r="E264" s="6">
        <v>44642</v>
      </c>
      <c r="F264" t="s">
        <v>9</v>
      </c>
      <c r="G264" s="4">
        <v>87195</v>
      </c>
    </row>
    <row r="265" spans="1:7" x14ac:dyDescent="0.25">
      <c r="A265" t="s">
        <v>177</v>
      </c>
      <c r="B265" t="s">
        <v>15</v>
      </c>
      <c r="C265">
        <v>35</v>
      </c>
      <c r="D265" t="s">
        <v>16</v>
      </c>
      <c r="E265" s="6">
        <v>44643</v>
      </c>
      <c r="F265" t="s">
        <v>9</v>
      </c>
      <c r="G265" s="4">
        <v>87196</v>
      </c>
    </row>
    <row r="266" spans="1:7" x14ac:dyDescent="0.25">
      <c r="A266" t="s">
        <v>947</v>
      </c>
      <c r="B266" t="s">
        <v>15</v>
      </c>
      <c r="C266">
        <v>26</v>
      </c>
      <c r="D266" t="s">
        <v>964</v>
      </c>
      <c r="E266" s="6">
        <v>45225</v>
      </c>
      <c r="F266" t="s">
        <v>9</v>
      </c>
      <c r="G266" s="4">
        <v>32548</v>
      </c>
    </row>
    <row r="267" spans="1:7" x14ac:dyDescent="0.25">
      <c r="A267" t="s">
        <v>197</v>
      </c>
      <c r="B267" t="s">
        <v>15</v>
      </c>
      <c r="C267">
        <v>40</v>
      </c>
      <c r="D267" t="s">
        <v>16</v>
      </c>
      <c r="E267" s="6">
        <v>44204</v>
      </c>
      <c r="F267" t="s">
        <v>9</v>
      </c>
      <c r="G267" s="4">
        <v>101926</v>
      </c>
    </row>
    <row r="268" spans="1:7" x14ac:dyDescent="0.25">
      <c r="A268" t="s">
        <v>451</v>
      </c>
      <c r="B268" t="s">
        <v>8</v>
      </c>
      <c r="C268">
        <v>28</v>
      </c>
      <c r="D268" t="s">
        <v>10</v>
      </c>
      <c r="E268" s="6">
        <v>43341</v>
      </c>
      <c r="F268" t="s">
        <v>9</v>
      </c>
      <c r="G268" s="5">
        <v>477861</v>
      </c>
    </row>
    <row r="269" spans="1:7" x14ac:dyDescent="0.25">
      <c r="A269" t="s">
        <v>933</v>
      </c>
      <c r="B269" t="s">
        <v>15</v>
      </c>
      <c r="C269">
        <v>30</v>
      </c>
      <c r="D269" t="s">
        <v>963</v>
      </c>
      <c r="E269" s="6">
        <v>45229</v>
      </c>
      <c r="F269" t="s">
        <v>9</v>
      </c>
      <c r="G269" s="4">
        <v>120050</v>
      </c>
    </row>
    <row r="270" spans="1:7" x14ac:dyDescent="0.25">
      <c r="A270" t="s">
        <v>584</v>
      </c>
      <c r="B270" t="s">
        <v>8</v>
      </c>
      <c r="C270">
        <v>30</v>
      </c>
      <c r="D270" t="s">
        <v>964</v>
      </c>
      <c r="E270" s="6">
        <v>45480</v>
      </c>
      <c r="F270" t="s">
        <v>9</v>
      </c>
      <c r="G270" s="4">
        <v>42503</v>
      </c>
    </row>
    <row r="271" spans="1:7" x14ac:dyDescent="0.25">
      <c r="A271" t="s">
        <v>598</v>
      </c>
      <c r="B271" t="s">
        <v>8</v>
      </c>
      <c r="C271">
        <v>26</v>
      </c>
      <c r="D271" t="s">
        <v>964</v>
      </c>
      <c r="E271" s="6">
        <v>43438</v>
      </c>
      <c r="F271" t="s">
        <v>9</v>
      </c>
      <c r="G271" s="4">
        <v>36433</v>
      </c>
    </row>
    <row r="272" spans="1:7" x14ac:dyDescent="0.25">
      <c r="A272" t="s">
        <v>680</v>
      </c>
      <c r="B272" t="s">
        <v>8</v>
      </c>
      <c r="C272">
        <v>31</v>
      </c>
      <c r="D272" t="s">
        <v>963</v>
      </c>
      <c r="E272" s="6">
        <v>45422</v>
      </c>
      <c r="F272" t="s">
        <v>9</v>
      </c>
      <c r="G272" s="4">
        <v>206615</v>
      </c>
    </row>
    <row r="273" spans="1:7" x14ac:dyDescent="0.25">
      <c r="A273" t="s">
        <v>138</v>
      </c>
      <c r="B273" t="s">
        <v>15</v>
      </c>
      <c r="C273">
        <v>26</v>
      </c>
      <c r="D273" t="s">
        <v>16</v>
      </c>
      <c r="E273" s="6">
        <v>44350</v>
      </c>
      <c r="F273" t="s">
        <v>9</v>
      </c>
      <c r="G273" s="4">
        <v>85639</v>
      </c>
    </row>
    <row r="274" spans="1:7" x14ac:dyDescent="0.25">
      <c r="A274" t="s">
        <v>667</v>
      </c>
      <c r="B274" t="s">
        <v>8</v>
      </c>
      <c r="C274">
        <v>40</v>
      </c>
      <c r="D274" t="s">
        <v>963</v>
      </c>
      <c r="E274" s="6">
        <v>43284</v>
      </c>
      <c r="F274" t="s">
        <v>9</v>
      </c>
      <c r="G274" s="4">
        <v>190382</v>
      </c>
    </row>
    <row r="275" spans="1:7" x14ac:dyDescent="0.25">
      <c r="A275" t="s">
        <v>127</v>
      </c>
      <c r="B275" t="s">
        <v>15</v>
      </c>
      <c r="C275">
        <v>25</v>
      </c>
      <c r="D275" t="s">
        <v>13</v>
      </c>
      <c r="E275" s="6">
        <v>44665</v>
      </c>
      <c r="F275" t="s">
        <v>9</v>
      </c>
      <c r="G275" s="4">
        <v>176398</v>
      </c>
    </row>
    <row r="276" spans="1:7" x14ac:dyDescent="0.25">
      <c r="A276" t="s">
        <v>127</v>
      </c>
      <c r="B276" t="s">
        <v>15</v>
      </c>
      <c r="C276">
        <v>26</v>
      </c>
      <c r="D276" t="s">
        <v>13</v>
      </c>
      <c r="E276" s="6">
        <v>44666</v>
      </c>
      <c r="F276" t="s">
        <v>9</v>
      </c>
      <c r="G276" s="4">
        <v>176399</v>
      </c>
    </row>
    <row r="277" spans="1:7" x14ac:dyDescent="0.25">
      <c r="A277" t="s">
        <v>722</v>
      </c>
      <c r="B277" t="s">
        <v>15</v>
      </c>
      <c r="C277">
        <v>34</v>
      </c>
      <c r="D277" t="s">
        <v>964</v>
      </c>
      <c r="E277" s="6">
        <v>43179</v>
      </c>
      <c r="F277" t="s">
        <v>9</v>
      </c>
      <c r="G277" s="4">
        <v>39314</v>
      </c>
    </row>
    <row r="278" spans="1:7" x14ac:dyDescent="0.25">
      <c r="A278" t="s">
        <v>174</v>
      </c>
      <c r="B278" t="s">
        <v>8</v>
      </c>
      <c r="C278">
        <v>36</v>
      </c>
      <c r="D278" t="s">
        <v>16</v>
      </c>
      <c r="E278" s="6">
        <v>44023</v>
      </c>
      <c r="F278" t="s">
        <v>9</v>
      </c>
      <c r="G278" s="4">
        <v>88210</v>
      </c>
    </row>
    <row r="279" spans="1:7" x14ac:dyDescent="0.25">
      <c r="A279" t="s">
        <v>412</v>
      </c>
      <c r="B279" t="s">
        <v>15</v>
      </c>
      <c r="C279">
        <v>28</v>
      </c>
      <c r="D279" t="s">
        <v>16</v>
      </c>
      <c r="E279" s="6">
        <v>44041</v>
      </c>
      <c r="F279" t="s">
        <v>9</v>
      </c>
      <c r="G279" s="4">
        <v>101767</v>
      </c>
    </row>
    <row r="280" spans="1:7" x14ac:dyDescent="0.25">
      <c r="A280" t="s">
        <v>454</v>
      </c>
      <c r="B280" t="s">
        <v>8</v>
      </c>
      <c r="C280">
        <v>28</v>
      </c>
      <c r="D280" t="s">
        <v>964</v>
      </c>
      <c r="E280" s="6">
        <v>44379</v>
      </c>
      <c r="F280" t="s">
        <v>9</v>
      </c>
      <c r="G280" s="4">
        <v>30058</v>
      </c>
    </row>
    <row r="281" spans="1:7" x14ac:dyDescent="0.25">
      <c r="A281" t="s">
        <v>870</v>
      </c>
      <c r="B281" t="s">
        <v>8</v>
      </c>
      <c r="C281">
        <v>44</v>
      </c>
      <c r="D281" t="s">
        <v>16</v>
      </c>
      <c r="E281" s="6">
        <v>43628</v>
      </c>
      <c r="F281" t="s">
        <v>9</v>
      </c>
      <c r="G281" s="4">
        <v>88325</v>
      </c>
    </row>
    <row r="282" spans="1:7" x14ac:dyDescent="0.25">
      <c r="A282" t="s">
        <v>862</v>
      </c>
      <c r="B282" t="s">
        <v>8</v>
      </c>
      <c r="C282">
        <v>32</v>
      </c>
      <c r="D282" t="s">
        <v>963</v>
      </c>
      <c r="E282" s="6">
        <v>44603</v>
      </c>
      <c r="F282" t="s">
        <v>9</v>
      </c>
      <c r="G282" s="4">
        <v>176221</v>
      </c>
    </row>
    <row r="283" spans="1:7" x14ac:dyDescent="0.25">
      <c r="A283" t="s">
        <v>863</v>
      </c>
      <c r="B283" t="s">
        <v>8</v>
      </c>
      <c r="C283">
        <v>33</v>
      </c>
      <c r="D283" t="s">
        <v>16</v>
      </c>
      <c r="E283" s="6">
        <v>43989</v>
      </c>
      <c r="F283" t="s">
        <v>9</v>
      </c>
      <c r="G283" s="4">
        <v>80374</v>
      </c>
    </row>
    <row r="284" spans="1:7" x14ac:dyDescent="0.25">
      <c r="A284" t="s">
        <v>457</v>
      </c>
      <c r="B284" t="s">
        <v>8</v>
      </c>
      <c r="C284">
        <v>25</v>
      </c>
      <c r="D284" t="s">
        <v>24</v>
      </c>
      <c r="E284" s="6">
        <v>45299</v>
      </c>
      <c r="F284" t="s">
        <v>9</v>
      </c>
      <c r="G284" s="4">
        <v>65679</v>
      </c>
    </row>
    <row r="285" spans="1:7" x14ac:dyDescent="0.25">
      <c r="A285" t="s">
        <v>190</v>
      </c>
      <c r="B285" t="s">
        <v>15</v>
      </c>
      <c r="C285">
        <v>27</v>
      </c>
      <c r="D285" t="s">
        <v>42</v>
      </c>
      <c r="E285" s="6">
        <v>44547</v>
      </c>
      <c r="F285" t="s">
        <v>9</v>
      </c>
      <c r="G285" s="4">
        <v>35269</v>
      </c>
    </row>
    <row r="286" spans="1:7" x14ac:dyDescent="0.25">
      <c r="A286" t="s">
        <v>545</v>
      </c>
      <c r="B286" t="s">
        <v>8</v>
      </c>
      <c r="C286">
        <v>25</v>
      </c>
      <c r="D286" t="s">
        <v>10</v>
      </c>
      <c r="E286" s="6">
        <v>45095</v>
      </c>
      <c r="F286" t="s">
        <v>9</v>
      </c>
      <c r="G286" s="5">
        <v>419738</v>
      </c>
    </row>
    <row r="287" spans="1:7" x14ac:dyDescent="0.25">
      <c r="A287" t="s">
        <v>318</v>
      </c>
      <c r="B287" t="s">
        <v>15</v>
      </c>
      <c r="C287">
        <v>32</v>
      </c>
      <c r="D287" t="s">
        <v>16</v>
      </c>
      <c r="E287" s="6">
        <v>43102</v>
      </c>
      <c r="F287" t="s">
        <v>9</v>
      </c>
      <c r="G287" s="4">
        <v>96926</v>
      </c>
    </row>
    <row r="288" spans="1:7" x14ac:dyDescent="0.25">
      <c r="A288" t="s">
        <v>318</v>
      </c>
      <c r="B288" t="s">
        <v>15</v>
      </c>
      <c r="C288">
        <v>33</v>
      </c>
      <c r="D288" t="s">
        <v>16</v>
      </c>
      <c r="E288" s="6">
        <v>43467</v>
      </c>
      <c r="F288" t="s">
        <v>9</v>
      </c>
      <c r="G288" s="4">
        <v>96927</v>
      </c>
    </row>
    <row r="289" spans="1:7" x14ac:dyDescent="0.25">
      <c r="A289" t="s">
        <v>325</v>
      </c>
      <c r="B289" t="s">
        <v>15</v>
      </c>
      <c r="C289">
        <v>38</v>
      </c>
      <c r="D289" t="s">
        <v>10</v>
      </c>
      <c r="E289" s="6">
        <v>43874</v>
      </c>
      <c r="F289" t="s">
        <v>9</v>
      </c>
      <c r="G289" s="5">
        <v>364037</v>
      </c>
    </row>
    <row r="290" spans="1:7" x14ac:dyDescent="0.25">
      <c r="A290" t="s">
        <v>325</v>
      </c>
      <c r="B290" t="s">
        <v>15</v>
      </c>
      <c r="C290">
        <v>39</v>
      </c>
      <c r="D290" t="s">
        <v>10</v>
      </c>
      <c r="E290" s="6">
        <v>44240</v>
      </c>
      <c r="F290" t="s">
        <v>9</v>
      </c>
      <c r="G290" s="5">
        <v>364038</v>
      </c>
    </row>
    <row r="291" spans="1:7" x14ac:dyDescent="0.25">
      <c r="A291" t="s">
        <v>325</v>
      </c>
      <c r="B291" t="s">
        <v>15</v>
      </c>
      <c r="C291">
        <v>40</v>
      </c>
      <c r="D291" t="s">
        <v>10</v>
      </c>
      <c r="E291" s="6">
        <v>44605</v>
      </c>
      <c r="F291" t="s">
        <v>9</v>
      </c>
      <c r="G291" s="5">
        <v>364039</v>
      </c>
    </row>
    <row r="292" spans="1:7" x14ac:dyDescent="0.25">
      <c r="A292" t="s">
        <v>391</v>
      </c>
      <c r="B292" t="s">
        <v>15</v>
      </c>
      <c r="C292">
        <v>30</v>
      </c>
      <c r="D292" t="s">
        <v>16</v>
      </c>
      <c r="E292" s="6">
        <v>44124</v>
      </c>
      <c r="F292" t="s">
        <v>9</v>
      </c>
      <c r="G292" s="4">
        <v>92400</v>
      </c>
    </row>
    <row r="293" spans="1:7" x14ac:dyDescent="0.25">
      <c r="A293" t="s">
        <v>552</v>
      </c>
      <c r="B293" t="s">
        <v>8</v>
      </c>
      <c r="C293">
        <v>44</v>
      </c>
      <c r="D293" t="s">
        <v>16</v>
      </c>
      <c r="E293" s="6">
        <v>44466</v>
      </c>
      <c r="F293" t="s">
        <v>9</v>
      </c>
      <c r="G293" s="4">
        <v>101298</v>
      </c>
    </row>
    <row r="294" spans="1:7" x14ac:dyDescent="0.25">
      <c r="A294" t="s">
        <v>810</v>
      </c>
      <c r="B294" t="s">
        <v>15</v>
      </c>
      <c r="C294">
        <v>28</v>
      </c>
      <c r="D294" t="s">
        <v>964</v>
      </c>
      <c r="E294" s="6">
        <v>43572</v>
      </c>
      <c r="F294" t="s">
        <v>9</v>
      </c>
      <c r="G294" s="4">
        <v>36743</v>
      </c>
    </row>
    <row r="295" spans="1:7" x14ac:dyDescent="0.25">
      <c r="A295" t="s">
        <v>548</v>
      </c>
      <c r="B295" t="s">
        <v>8</v>
      </c>
      <c r="C295">
        <v>43</v>
      </c>
      <c r="D295" t="s">
        <v>16</v>
      </c>
      <c r="E295" s="6">
        <v>45250</v>
      </c>
      <c r="F295" t="s">
        <v>9</v>
      </c>
      <c r="G295" s="4">
        <v>80878</v>
      </c>
    </row>
    <row r="296" spans="1:7" x14ac:dyDescent="0.25">
      <c r="A296" t="s">
        <v>905</v>
      </c>
      <c r="B296" t="s">
        <v>8</v>
      </c>
      <c r="C296">
        <v>35</v>
      </c>
      <c r="D296" t="s">
        <v>964</v>
      </c>
      <c r="E296" s="6">
        <v>43847</v>
      </c>
      <c r="F296" t="s">
        <v>9</v>
      </c>
      <c r="G296" s="4">
        <v>36882</v>
      </c>
    </row>
    <row r="297" spans="1:7" x14ac:dyDescent="0.25">
      <c r="A297" t="s">
        <v>665</v>
      </c>
      <c r="B297" t="s">
        <v>8</v>
      </c>
      <c r="C297">
        <v>24</v>
      </c>
      <c r="D297" t="s">
        <v>24</v>
      </c>
      <c r="E297" s="6">
        <v>44676</v>
      </c>
      <c r="F297" t="s">
        <v>9</v>
      </c>
      <c r="G297" s="4">
        <v>65815</v>
      </c>
    </row>
    <row r="298" spans="1:7" x14ac:dyDescent="0.25">
      <c r="A298" t="s">
        <v>591</v>
      </c>
      <c r="B298" t="s">
        <v>8</v>
      </c>
      <c r="C298">
        <v>28</v>
      </c>
      <c r="D298" t="s">
        <v>963</v>
      </c>
      <c r="E298" s="6">
        <v>45353</v>
      </c>
      <c r="F298" t="s">
        <v>9</v>
      </c>
      <c r="G298" s="4">
        <v>152482</v>
      </c>
    </row>
    <row r="299" spans="1:7" x14ac:dyDescent="0.25">
      <c r="A299" t="s">
        <v>666</v>
      </c>
      <c r="B299" t="s">
        <v>8</v>
      </c>
      <c r="C299">
        <v>35</v>
      </c>
      <c r="D299" t="s">
        <v>24</v>
      </c>
      <c r="E299" s="6">
        <v>45508</v>
      </c>
      <c r="F299" t="s">
        <v>9</v>
      </c>
      <c r="G299" s="4">
        <v>57619</v>
      </c>
    </row>
    <row r="300" spans="1:7" x14ac:dyDescent="0.25">
      <c r="A300" t="s">
        <v>494</v>
      </c>
      <c r="B300" t="s">
        <v>15</v>
      </c>
      <c r="C300">
        <v>45</v>
      </c>
      <c r="D300" t="s">
        <v>964</v>
      </c>
      <c r="E300" s="6">
        <v>44979</v>
      </c>
      <c r="F300" t="s">
        <v>9</v>
      </c>
      <c r="G300" s="4">
        <v>34969</v>
      </c>
    </row>
    <row r="301" spans="1:7" x14ac:dyDescent="0.25">
      <c r="A301" t="s">
        <v>360</v>
      </c>
      <c r="B301" t="s">
        <v>15</v>
      </c>
      <c r="C301">
        <v>35</v>
      </c>
      <c r="D301" t="s">
        <v>964</v>
      </c>
      <c r="E301" s="6">
        <v>45389</v>
      </c>
      <c r="F301" t="s">
        <v>9</v>
      </c>
      <c r="G301" s="4">
        <v>32649</v>
      </c>
    </row>
    <row r="302" spans="1:7" x14ac:dyDescent="0.25">
      <c r="A302" t="s">
        <v>588</v>
      </c>
      <c r="B302" t="s">
        <v>8</v>
      </c>
      <c r="C302">
        <v>41</v>
      </c>
      <c r="D302" t="s">
        <v>10</v>
      </c>
      <c r="E302" s="6">
        <v>43579</v>
      </c>
      <c r="F302" t="s">
        <v>9</v>
      </c>
      <c r="G302" s="5">
        <v>378694</v>
      </c>
    </row>
    <row r="303" spans="1:7" x14ac:dyDescent="0.25">
      <c r="A303" t="s">
        <v>869</v>
      </c>
      <c r="B303" t="s">
        <v>8</v>
      </c>
      <c r="C303">
        <v>43</v>
      </c>
      <c r="D303" t="s">
        <v>24</v>
      </c>
      <c r="E303" s="6">
        <v>44672</v>
      </c>
      <c r="F303" t="s">
        <v>9</v>
      </c>
      <c r="G303" s="4">
        <v>58252</v>
      </c>
    </row>
    <row r="304" spans="1:7" x14ac:dyDescent="0.25">
      <c r="A304" t="s">
        <v>860</v>
      </c>
      <c r="B304" t="s">
        <v>8</v>
      </c>
      <c r="C304">
        <v>27</v>
      </c>
      <c r="D304" t="s">
        <v>963</v>
      </c>
      <c r="E304" s="6">
        <v>45207</v>
      </c>
      <c r="F304" t="s">
        <v>9</v>
      </c>
      <c r="G304" s="4">
        <v>123296</v>
      </c>
    </row>
    <row r="305" spans="1:7" x14ac:dyDescent="0.25">
      <c r="A305" t="s">
        <v>472</v>
      </c>
      <c r="B305" t="s">
        <v>8</v>
      </c>
      <c r="C305">
        <v>36</v>
      </c>
      <c r="D305" t="s">
        <v>964</v>
      </c>
      <c r="E305" s="6">
        <v>45256</v>
      </c>
      <c r="F305" t="s">
        <v>9</v>
      </c>
      <c r="G305" s="4">
        <v>33176</v>
      </c>
    </row>
    <row r="306" spans="1:7" x14ac:dyDescent="0.25">
      <c r="A306" t="s">
        <v>723</v>
      </c>
      <c r="B306" t="s">
        <v>15</v>
      </c>
      <c r="C306">
        <v>32</v>
      </c>
      <c r="D306" t="s">
        <v>963</v>
      </c>
      <c r="E306" s="6">
        <v>44048</v>
      </c>
      <c r="F306" t="s">
        <v>9</v>
      </c>
      <c r="G306" s="4">
        <v>138202</v>
      </c>
    </row>
    <row r="307" spans="1:7" x14ac:dyDescent="0.25">
      <c r="A307" t="s">
        <v>611</v>
      </c>
      <c r="B307" t="s">
        <v>8</v>
      </c>
      <c r="C307">
        <v>25</v>
      </c>
      <c r="D307" t="s">
        <v>16</v>
      </c>
      <c r="E307" s="6">
        <v>44403</v>
      </c>
      <c r="F307" t="s">
        <v>9</v>
      </c>
      <c r="G307" s="4">
        <v>77652</v>
      </c>
    </row>
    <row r="308" spans="1:7" x14ac:dyDescent="0.25">
      <c r="A308" t="s">
        <v>668</v>
      </c>
      <c r="B308" t="s">
        <v>8</v>
      </c>
      <c r="C308">
        <v>42</v>
      </c>
      <c r="D308" t="s">
        <v>16</v>
      </c>
      <c r="E308" s="6">
        <v>43422</v>
      </c>
      <c r="F308" t="s">
        <v>9</v>
      </c>
      <c r="G308" s="4">
        <v>93898</v>
      </c>
    </row>
    <row r="309" spans="1:7" x14ac:dyDescent="0.25">
      <c r="A309" t="s">
        <v>137</v>
      </c>
      <c r="B309" t="s">
        <v>15</v>
      </c>
      <c r="C309">
        <v>30</v>
      </c>
      <c r="D309" t="s">
        <v>16</v>
      </c>
      <c r="E309" s="6">
        <v>44640</v>
      </c>
      <c r="F309" t="s">
        <v>9</v>
      </c>
      <c r="G309" s="4">
        <v>99300</v>
      </c>
    </row>
    <row r="310" spans="1:7" x14ac:dyDescent="0.25">
      <c r="A310" t="s">
        <v>320</v>
      </c>
      <c r="B310" t="s">
        <v>15</v>
      </c>
      <c r="C310">
        <v>34</v>
      </c>
      <c r="D310" t="s">
        <v>24</v>
      </c>
      <c r="E310" s="6">
        <v>44040</v>
      </c>
      <c r="F310" t="s">
        <v>9</v>
      </c>
      <c r="G310" s="4">
        <v>52372</v>
      </c>
    </row>
    <row r="311" spans="1:7" x14ac:dyDescent="0.25">
      <c r="A311" t="s">
        <v>172</v>
      </c>
      <c r="B311" t="s">
        <v>8</v>
      </c>
      <c r="C311">
        <v>30</v>
      </c>
      <c r="D311" t="s">
        <v>16</v>
      </c>
      <c r="E311" s="6">
        <v>44800</v>
      </c>
      <c r="F311" t="s">
        <v>9</v>
      </c>
      <c r="G311" s="4">
        <v>90674</v>
      </c>
    </row>
    <row r="312" spans="1:7" x14ac:dyDescent="0.25">
      <c r="A312" t="s">
        <v>130</v>
      </c>
      <c r="B312" t="s">
        <v>15</v>
      </c>
      <c r="C312">
        <v>30</v>
      </c>
      <c r="D312" t="s">
        <v>16</v>
      </c>
      <c r="E312" s="6">
        <v>44607</v>
      </c>
      <c r="F312" t="s">
        <v>9</v>
      </c>
      <c r="G312" s="4">
        <v>100789</v>
      </c>
    </row>
    <row r="313" spans="1:7" x14ac:dyDescent="0.25">
      <c r="A313" t="s">
        <v>471</v>
      </c>
      <c r="B313" t="s">
        <v>8</v>
      </c>
      <c r="C313">
        <v>41</v>
      </c>
      <c r="D313" t="s">
        <v>964</v>
      </c>
      <c r="E313" s="6">
        <v>44628</v>
      </c>
      <c r="F313" t="s">
        <v>9</v>
      </c>
      <c r="G313" s="4">
        <v>43333</v>
      </c>
    </row>
    <row r="314" spans="1:7" x14ac:dyDescent="0.25">
      <c r="A314" t="s">
        <v>358</v>
      </c>
      <c r="B314" t="s">
        <v>15</v>
      </c>
      <c r="C314">
        <v>45</v>
      </c>
      <c r="D314" t="s">
        <v>10</v>
      </c>
      <c r="E314" s="6">
        <v>44644</v>
      </c>
      <c r="F314" t="s">
        <v>9</v>
      </c>
      <c r="G314" s="5">
        <v>329727</v>
      </c>
    </row>
    <row r="315" spans="1:7" x14ac:dyDescent="0.25">
      <c r="A315" t="s">
        <v>410</v>
      </c>
      <c r="B315" t="s">
        <v>15</v>
      </c>
      <c r="C315">
        <v>32</v>
      </c>
      <c r="D315" t="s">
        <v>24</v>
      </c>
      <c r="E315" s="6">
        <v>45178</v>
      </c>
      <c r="F315" t="s">
        <v>9</v>
      </c>
      <c r="G315" s="4">
        <v>66101</v>
      </c>
    </row>
    <row r="316" spans="1:7" x14ac:dyDescent="0.25">
      <c r="A316" t="s">
        <v>316</v>
      </c>
      <c r="B316" t="s">
        <v>15</v>
      </c>
      <c r="C316">
        <v>40</v>
      </c>
      <c r="D316" t="s">
        <v>10</v>
      </c>
      <c r="E316" s="6">
        <v>45308</v>
      </c>
      <c r="F316" t="s">
        <v>9</v>
      </c>
      <c r="G316" s="5">
        <v>495883</v>
      </c>
    </row>
    <row r="317" spans="1:7" x14ac:dyDescent="0.25">
      <c r="A317" t="s">
        <v>316</v>
      </c>
      <c r="B317" t="s">
        <v>15</v>
      </c>
      <c r="C317">
        <v>40</v>
      </c>
      <c r="D317" t="s">
        <v>10</v>
      </c>
      <c r="E317" s="6">
        <v>45308</v>
      </c>
      <c r="F317" t="s">
        <v>9</v>
      </c>
      <c r="G317" s="5">
        <v>495883</v>
      </c>
    </row>
    <row r="318" spans="1:7" x14ac:dyDescent="0.25">
      <c r="A318" t="s">
        <v>270</v>
      </c>
      <c r="B318" t="s">
        <v>15</v>
      </c>
      <c r="C318">
        <v>35</v>
      </c>
      <c r="D318" t="s">
        <v>24</v>
      </c>
      <c r="E318" s="6">
        <v>43702</v>
      </c>
      <c r="F318" t="s">
        <v>9</v>
      </c>
      <c r="G318" s="4">
        <v>68360</v>
      </c>
    </row>
    <row r="319" spans="1:7" x14ac:dyDescent="0.25">
      <c r="A319" t="s">
        <v>223</v>
      </c>
      <c r="B319" t="s">
        <v>15</v>
      </c>
      <c r="C319">
        <v>37</v>
      </c>
      <c r="D319" t="s">
        <v>963</v>
      </c>
      <c r="E319" s="6">
        <v>43984</v>
      </c>
      <c r="F319" t="s">
        <v>9</v>
      </c>
      <c r="G319" s="4">
        <v>190860</v>
      </c>
    </row>
    <row r="320" spans="1:7" x14ac:dyDescent="0.25">
      <c r="A320" t="s">
        <v>261</v>
      </c>
      <c r="B320" t="s">
        <v>15</v>
      </c>
      <c r="C320">
        <v>32</v>
      </c>
      <c r="D320" t="s">
        <v>24</v>
      </c>
      <c r="E320" s="6">
        <v>43691</v>
      </c>
      <c r="F320" t="s">
        <v>9</v>
      </c>
      <c r="G320" s="4">
        <v>63177</v>
      </c>
    </row>
    <row r="321" spans="1:7" x14ac:dyDescent="0.25">
      <c r="A321" t="s">
        <v>261</v>
      </c>
      <c r="B321" t="s">
        <v>15</v>
      </c>
      <c r="C321">
        <v>32</v>
      </c>
      <c r="D321" t="s">
        <v>24</v>
      </c>
      <c r="E321" s="6">
        <v>43691</v>
      </c>
      <c r="F321" t="s">
        <v>9</v>
      </c>
      <c r="G321" s="4">
        <v>63177</v>
      </c>
    </row>
    <row r="322" spans="1:7" x14ac:dyDescent="0.25">
      <c r="A322" t="s">
        <v>930</v>
      </c>
      <c r="B322" t="s">
        <v>15</v>
      </c>
      <c r="C322">
        <v>41</v>
      </c>
      <c r="D322" t="s">
        <v>10</v>
      </c>
      <c r="E322" s="6">
        <v>44740</v>
      </c>
      <c r="F322" t="s">
        <v>9</v>
      </c>
      <c r="G322" s="5">
        <v>497185</v>
      </c>
    </row>
    <row r="323" spans="1:7" x14ac:dyDescent="0.25">
      <c r="A323" t="s">
        <v>110</v>
      </c>
      <c r="B323" t="s">
        <v>8</v>
      </c>
      <c r="C323">
        <v>42</v>
      </c>
      <c r="D323" t="s">
        <v>10</v>
      </c>
      <c r="E323" s="6">
        <v>44718</v>
      </c>
      <c r="F323" t="s">
        <v>9</v>
      </c>
      <c r="G323" s="5">
        <v>331275</v>
      </c>
    </row>
    <row r="324" spans="1:7" x14ac:dyDescent="0.25">
      <c r="A324" t="s">
        <v>326</v>
      </c>
      <c r="B324" t="s">
        <v>15</v>
      </c>
      <c r="C324">
        <v>25</v>
      </c>
      <c r="D324" t="s">
        <v>10</v>
      </c>
      <c r="E324" s="6">
        <v>43938</v>
      </c>
      <c r="F324" t="s">
        <v>9</v>
      </c>
      <c r="G324" s="5">
        <v>389982</v>
      </c>
    </row>
    <row r="325" spans="1:7" x14ac:dyDescent="0.25">
      <c r="A325" t="s">
        <v>898</v>
      </c>
      <c r="B325" t="s">
        <v>8</v>
      </c>
      <c r="C325">
        <v>32</v>
      </c>
      <c r="D325" t="s">
        <v>963</v>
      </c>
      <c r="E325" s="6">
        <v>43648</v>
      </c>
      <c r="F325" t="s">
        <v>9</v>
      </c>
      <c r="G325" s="4">
        <v>171498</v>
      </c>
    </row>
    <row r="326" spans="1:7" x14ac:dyDescent="0.25">
      <c r="A326" t="s">
        <v>143</v>
      </c>
      <c r="B326" t="s">
        <v>15</v>
      </c>
      <c r="C326">
        <v>33</v>
      </c>
      <c r="D326" t="s">
        <v>13</v>
      </c>
      <c r="E326" s="6">
        <v>44640</v>
      </c>
      <c r="F326" t="s">
        <v>9</v>
      </c>
      <c r="G326" s="4">
        <v>169316</v>
      </c>
    </row>
    <row r="327" spans="1:7" x14ac:dyDescent="0.25">
      <c r="A327" t="s">
        <v>157</v>
      </c>
      <c r="B327" t="s">
        <v>8</v>
      </c>
      <c r="C327">
        <v>32</v>
      </c>
      <c r="D327" t="s">
        <v>16</v>
      </c>
      <c r="E327" s="6">
        <v>44549</v>
      </c>
      <c r="F327" t="s">
        <v>9</v>
      </c>
      <c r="G327" s="4">
        <v>76435</v>
      </c>
    </row>
    <row r="328" spans="1:7" x14ac:dyDescent="0.25">
      <c r="A328" t="s">
        <v>161</v>
      </c>
      <c r="B328" t="s">
        <v>15</v>
      </c>
      <c r="C328">
        <v>46</v>
      </c>
      <c r="D328" t="s">
        <v>16</v>
      </c>
      <c r="E328" s="6">
        <v>44697</v>
      </c>
      <c r="F328" t="s">
        <v>9</v>
      </c>
      <c r="G328" s="4">
        <v>80493</v>
      </c>
    </row>
    <row r="329" spans="1:7" x14ac:dyDescent="0.25">
      <c r="A329" t="s">
        <v>163</v>
      </c>
      <c r="B329" t="s">
        <v>8</v>
      </c>
      <c r="C329">
        <v>36</v>
      </c>
      <c r="D329" t="s">
        <v>16</v>
      </c>
      <c r="E329" s="6">
        <v>44468</v>
      </c>
      <c r="F329" t="s">
        <v>9</v>
      </c>
      <c r="G329" s="4">
        <v>85495</v>
      </c>
    </row>
    <row r="330" spans="1:7" x14ac:dyDescent="0.25">
      <c r="A330" t="s">
        <v>543</v>
      </c>
      <c r="B330" t="s">
        <v>8</v>
      </c>
      <c r="C330">
        <v>36</v>
      </c>
      <c r="D330" t="s">
        <v>10</v>
      </c>
      <c r="E330" s="6">
        <v>45073</v>
      </c>
      <c r="F330" t="s">
        <v>9</v>
      </c>
      <c r="G330" s="5">
        <v>339601</v>
      </c>
    </row>
    <row r="331" spans="1:7" x14ac:dyDescent="0.25">
      <c r="A331" t="s">
        <v>160</v>
      </c>
      <c r="B331" t="s">
        <v>15</v>
      </c>
      <c r="C331">
        <v>23</v>
      </c>
      <c r="D331" t="s">
        <v>16</v>
      </c>
      <c r="E331" s="6">
        <v>44378</v>
      </c>
      <c r="F331" t="s">
        <v>9</v>
      </c>
      <c r="G331" s="4">
        <v>85883</v>
      </c>
    </row>
    <row r="332" spans="1:7" x14ac:dyDescent="0.25">
      <c r="A332" t="s">
        <v>546</v>
      </c>
      <c r="B332" t="s">
        <v>8</v>
      </c>
      <c r="C332">
        <v>45</v>
      </c>
      <c r="D332" t="s">
        <v>16</v>
      </c>
      <c r="E332" s="6">
        <v>44589</v>
      </c>
      <c r="F332" t="s">
        <v>9</v>
      </c>
      <c r="G332" s="4">
        <v>89075</v>
      </c>
    </row>
    <row r="333" spans="1:7" x14ac:dyDescent="0.25">
      <c r="A333" t="s">
        <v>133</v>
      </c>
      <c r="B333" t="s">
        <v>15</v>
      </c>
      <c r="C333">
        <v>33</v>
      </c>
      <c r="D333" t="s">
        <v>16</v>
      </c>
      <c r="E333" s="6">
        <v>44103</v>
      </c>
      <c r="F333" t="s">
        <v>9</v>
      </c>
      <c r="G333" s="4">
        <v>94440</v>
      </c>
    </row>
    <row r="334" spans="1:7" x14ac:dyDescent="0.25">
      <c r="A334" t="s">
        <v>146</v>
      </c>
      <c r="B334" t="s">
        <v>8</v>
      </c>
      <c r="C334">
        <v>30</v>
      </c>
      <c r="D334" t="s">
        <v>16</v>
      </c>
      <c r="E334" s="6">
        <v>44789</v>
      </c>
      <c r="F334" t="s">
        <v>9</v>
      </c>
      <c r="G334" s="4">
        <v>79236</v>
      </c>
    </row>
    <row r="335" spans="1:7" x14ac:dyDescent="0.25">
      <c r="A335" t="s">
        <v>188</v>
      </c>
      <c r="B335" t="s">
        <v>8</v>
      </c>
      <c r="C335">
        <v>28</v>
      </c>
      <c r="D335" t="s">
        <v>16</v>
      </c>
      <c r="E335" s="6">
        <v>44590</v>
      </c>
      <c r="F335" t="s">
        <v>9</v>
      </c>
      <c r="G335" s="4">
        <v>79081</v>
      </c>
    </row>
    <row r="336" spans="1:7" x14ac:dyDescent="0.25">
      <c r="A336" t="s">
        <v>142</v>
      </c>
      <c r="B336" t="s">
        <v>15</v>
      </c>
      <c r="C336">
        <v>31</v>
      </c>
      <c r="D336" t="s">
        <v>16</v>
      </c>
      <c r="E336" s="6">
        <v>44663</v>
      </c>
      <c r="F336" t="s">
        <v>9</v>
      </c>
      <c r="G336" s="4">
        <v>106773</v>
      </c>
    </row>
    <row r="337" spans="1:7" x14ac:dyDescent="0.25">
      <c r="A337" t="s">
        <v>142</v>
      </c>
      <c r="B337" t="s">
        <v>15</v>
      </c>
      <c r="C337">
        <v>32</v>
      </c>
      <c r="D337" t="s">
        <v>16</v>
      </c>
      <c r="E337" s="6">
        <v>44664</v>
      </c>
      <c r="F337" t="s">
        <v>9</v>
      </c>
      <c r="G337" s="4">
        <v>106774</v>
      </c>
    </row>
    <row r="338" spans="1:7" x14ac:dyDescent="0.25">
      <c r="A338" t="s">
        <v>942</v>
      </c>
      <c r="B338" t="s">
        <v>15</v>
      </c>
      <c r="C338">
        <v>44</v>
      </c>
      <c r="D338" t="s">
        <v>10</v>
      </c>
      <c r="E338" s="6">
        <v>44593</v>
      </c>
      <c r="F338" t="s">
        <v>9</v>
      </c>
      <c r="G338" s="5">
        <v>318407</v>
      </c>
    </row>
    <row r="339" spans="1:7" x14ac:dyDescent="0.25">
      <c r="A339" t="s">
        <v>150</v>
      </c>
      <c r="B339" t="s">
        <v>15</v>
      </c>
      <c r="C339">
        <v>26</v>
      </c>
      <c r="D339" t="s">
        <v>16</v>
      </c>
      <c r="E339" s="6">
        <v>44164</v>
      </c>
      <c r="F339" t="s">
        <v>9</v>
      </c>
      <c r="G339" s="4">
        <v>90661</v>
      </c>
    </row>
    <row r="340" spans="1:7" x14ac:dyDescent="0.25">
      <c r="A340" t="s">
        <v>148</v>
      </c>
      <c r="B340" t="s">
        <v>15</v>
      </c>
      <c r="C340">
        <v>35</v>
      </c>
      <c r="D340" t="s">
        <v>16</v>
      </c>
      <c r="E340" s="6">
        <v>44666</v>
      </c>
      <c r="F340" t="s">
        <v>9</v>
      </c>
      <c r="G340" s="4">
        <v>78644</v>
      </c>
    </row>
    <row r="341" spans="1:7" x14ac:dyDescent="0.25">
      <c r="A341" t="s">
        <v>153</v>
      </c>
      <c r="B341" t="s">
        <v>8</v>
      </c>
      <c r="C341">
        <v>22</v>
      </c>
      <c r="D341" t="s">
        <v>13</v>
      </c>
      <c r="E341" s="6">
        <v>44388</v>
      </c>
      <c r="F341" t="s">
        <v>9</v>
      </c>
      <c r="G341" s="4">
        <v>195445</v>
      </c>
    </row>
    <row r="342" spans="1:7" x14ac:dyDescent="0.25">
      <c r="A342" t="s">
        <v>153</v>
      </c>
      <c r="B342" t="s">
        <v>8</v>
      </c>
      <c r="C342">
        <v>23</v>
      </c>
      <c r="D342" t="s">
        <v>13</v>
      </c>
      <c r="E342" s="6">
        <v>44389</v>
      </c>
      <c r="F342" t="s">
        <v>9</v>
      </c>
      <c r="G342" s="4">
        <v>195446</v>
      </c>
    </row>
    <row r="343" spans="1:7" x14ac:dyDescent="0.25">
      <c r="A343" t="s">
        <v>936</v>
      </c>
      <c r="B343" t="s">
        <v>15</v>
      </c>
      <c r="C343">
        <v>43</v>
      </c>
      <c r="D343" t="s">
        <v>963</v>
      </c>
      <c r="E343" s="6">
        <v>45604</v>
      </c>
      <c r="F343" t="s">
        <v>9</v>
      </c>
      <c r="G343" s="4">
        <v>141996</v>
      </c>
    </row>
    <row r="344" spans="1:7" x14ac:dyDescent="0.25">
      <c r="A344" t="s">
        <v>359</v>
      </c>
      <c r="B344" t="s">
        <v>15</v>
      </c>
      <c r="C344">
        <v>35</v>
      </c>
      <c r="D344" t="s">
        <v>963</v>
      </c>
      <c r="E344" s="6">
        <v>44394</v>
      </c>
      <c r="F344" t="s">
        <v>9</v>
      </c>
      <c r="G344" s="4">
        <v>120951</v>
      </c>
    </row>
    <row r="345" spans="1:7" x14ac:dyDescent="0.25">
      <c r="A345" t="s">
        <v>231</v>
      </c>
      <c r="B345" t="s">
        <v>15</v>
      </c>
      <c r="C345">
        <v>38</v>
      </c>
      <c r="D345" t="s">
        <v>24</v>
      </c>
      <c r="E345" s="6">
        <v>44047</v>
      </c>
      <c r="F345" t="s">
        <v>9</v>
      </c>
      <c r="G345" s="4">
        <v>65951</v>
      </c>
    </row>
    <row r="346" spans="1:7" x14ac:dyDescent="0.25">
      <c r="A346" t="s">
        <v>196</v>
      </c>
      <c r="B346" t="s">
        <v>15</v>
      </c>
      <c r="C346">
        <v>20</v>
      </c>
      <c r="D346" t="s">
        <v>16</v>
      </c>
      <c r="E346" s="6">
        <v>44683</v>
      </c>
      <c r="F346" t="s">
        <v>9</v>
      </c>
      <c r="G346" s="4">
        <v>109577</v>
      </c>
    </row>
    <row r="347" spans="1:7" x14ac:dyDescent="0.25">
      <c r="A347" t="s">
        <v>196</v>
      </c>
      <c r="B347" t="s">
        <v>15</v>
      </c>
      <c r="C347">
        <v>21</v>
      </c>
      <c r="D347" t="s">
        <v>16</v>
      </c>
      <c r="E347" s="6">
        <v>44684</v>
      </c>
      <c r="F347" t="s">
        <v>9</v>
      </c>
      <c r="G347" s="4">
        <v>109578</v>
      </c>
    </row>
    <row r="348" spans="1:7" x14ac:dyDescent="0.25">
      <c r="A348" t="s">
        <v>199</v>
      </c>
      <c r="B348" t="s">
        <v>8</v>
      </c>
      <c r="C348">
        <v>28</v>
      </c>
      <c r="D348" t="s">
        <v>16</v>
      </c>
      <c r="E348" s="6">
        <v>44571</v>
      </c>
      <c r="F348" t="s">
        <v>9</v>
      </c>
      <c r="G348" s="4">
        <v>100427</v>
      </c>
    </row>
    <row r="349" spans="1:7" x14ac:dyDescent="0.25">
      <c r="A349" t="s">
        <v>192</v>
      </c>
      <c r="B349" t="s">
        <v>15</v>
      </c>
      <c r="C349">
        <v>19</v>
      </c>
      <c r="D349" t="s">
        <v>16</v>
      </c>
      <c r="E349" s="6">
        <v>44218</v>
      </c>
      <c r="F349" t="s">
        <v>9</v>
      </c>
      <c r="G349" s="4">
        <v>96594</v>
      </c>
    </row>
    <row r="350" spans="1:7" x14ac:dyDescent="0.25">
      <c r="A350" t="s">
        <v>606</v>
      </c>
      <c r="B350" t="s">
        <v>8</v>
      </c>
      <c r="C350">
        <v>32</v>
      </c>
      <c r="D350" t="s">
        <v>16</v>
      </c>
      <c r="E350" s="6">
        <v>44209</v>
      </c>
      <c r="F350" t="s">
        <v>9</v>
      </c>
      <c r="G350" s="4">
        <v>76657</v>
      </c>
    </row>
    <row r="351" spans="1:7" x14ac:dyDescent="0.25">
      <c r="A351" t="s">
        <v>954</v>
      </c>
      <c r="B351" t="s">
        <v>15</v>
      </c>
      <c r="C351">
        <v>44</v>
      </c>
      <c r="D351" t="s">
        <v>10</v>
      </c>
      <c r="E351" s="6">
        <v>45536</v>
      </c>
      <c r="F351" t="s">
        <v>9</v>
      </c>
      <c r="G351" s="5">
        <v>463428</v>
      </c>
    </row>
    <row r="352" spans="1:7" x14ac:dyDescent="0.25">
      <c r="A352" t="s">
        <v>976</v>
      </c>
      <c r="B352" t="s">
        <v>8</v>
      </c>
      <c r="C352">
        <v>35</v>
      </c>
      <c r="D352" t="s">
        <v>964</v>
      </c>
      <c r="E352" s="6">
        <v>44983</v>
      </c>
      <c r="F352" t="s">
        <v>19</v>
      </c>
      <c r="G352" s="4">
        <v>41086</v>
      </c>
    </row>
    <row r="353" spans="1:7" x14ac:dyDescent="0.25">
      <c r="A353" t="s">
        <v>719</v>
      </c>
      <c r="B353" t="s">
        <v>15</v>
      </c>
      <c r="C353">
        <v>35</v>
      </c>
      <c r="D353" t="s">
        <v>964</v>
      </c>
      <c r="E353" s="6">
        <v>45576</v>
      </c>
      <c r="F353" t="s">
        <v>19</v>
      </c>
      <c r="G353" s="4">
        <v>36282</v>
      </c>
    </row>
    <row r="354" spans="1:7" x14ac:dyDescent="0.25">
      <c r="A354" t="s">
        <v>730</v>
      </c>
      <c r="B354" t="s">
        <v>15</v>
      </c>
      <c r="C354">
        <v>38</v>
      </c>
      <c r="D354" t="s">
        <v>964</v>
      </c>
      <c r="E354" s="6">
        <v>44932</v>
      </c>
      <c r="F354" t="s">
        <v>19</v>
      </c>
      <c r="G354" s="4">
        <v>34420</v>
      </c>
    </row>
    <row r="355" spans="1:7" x14ac:dyDescent="0.25">
      <c r="A355" t="s">
        <v>618</v>
      </c>
      <c r="B355" t="s">
        <v>8</v>
      </c>
      <c r="C355">
        <v>43</v>
      </c>
      <c r="D355" t="s">
        <v>16</v>
      </c>
      <c r="E355" s="6">
        <v>44762</v>
      </c>
      <c r="F355" t="s">
        <v>19</v>
      </c>
      <c r="G355" s="4">
        <v>90051</v>
      </c>
    </row>
    <row r="356" spans="1:7" x14ac:dyDescent="0.25">
      <c r="A356" t="s">
        <v>731</v>
      </c>
      <c r="B356" t="s">
        <v>15</v>
      </c>
      <c r="C356">
        <v>39</v>
      </c>
      <c r="D356" t="s">
        <v>10</v>
      </c>
      <c r="E356" s="6">
        <v>44126</v>
      </c>
      <c r="F356" t="s">
        <v>19</v>
      </c>
      <c r="G356" s="5">
        <v>318715</v>
      </c>
    </row>
    <row r="357" spans="1:7" x14ac:dyDescent="0.25">
      <c r="A357" t="s">
        <v>817</v>
      </c>
      <c r="B357" t="s">
        <v>15</v>
      </c>
      <c r="C357">
        <v>45</v>
      </c>
      <c r="D357" t="s">
        <v>964</v>
      </c>
      <c r="E357" s="6">
        <v>44706</v>
      </c>
      <c r="F357" t="s">
        <v>19</v>
      </c>
      <c r="G357" s="4">
        <v>36945</v>
      </c>
    </row>
    <row r="358" spans="1:7" x14ac:dyDescent="0.25">
      <c r="A358" t="s">
        <v>855</v>
      </c>
      <c r="B358" t="s">
        <v>8</v>
      </c>
      <c r="C358">
        <v>24</v>
      </c>
      <c r="D358" t="s">
        <v>963</v>
      </c>
      <c r="E358" s="6">
        <v>44742</v>
      </c>
      <c r="F358" t="s">
        <v>19</v>
      </c>
      <c r="G358" s="4">
        <v>213237</v>
      </c>
    </row>
    <row r="359" spans="1:7" x14ac:dyDescent="0.25">
      <c r="A359" t="s">
        <v>167</v>
      </c>
      <c r="B359" t="s">
        <v>15</v>
      </c>
      <c r="C359">
        <v>25</v>
      </c>
      <c r="D359" t="s">
        <v>16</v>
      </c>
      <c r="E359" s="6">
        <v>44322</v>
      </c>
      <c r="F359" t="s">
        <v>19</v>
      </c>
      <c r="G359" s="4">
        <v>86818</v>
      </c>
    </row>
    <row r="360" spans="1:7" x14ac:dyDescent="0.25">
      <c r="A360" t="s">
        <v>853</v>
      </c>
      <c r="B360" t="s">
        <v>8</v>
      </c>
      <c r="C360">
        <v>26</v>
      </c>
      <c r="D360" t="s">
        <v>16</v>
      </c>
      <c r="E360" s="6">
        <v>43220</v>
      </c>
      <c r="F360" t="s">
        <v>19</v>
      </c>
      <c r="G360" s="4">
        <v>102350</v>
      </c>
    </row>
    <row r="361" spans="1:7" x14ac:dyDescent="0.25">
      <c r="A361" t="s">
        <v>675</v>
      </c>
      <c r="B361" t="s">
        <v>8</v>
      </c>
      <c r="C361">
        <v>45</v>
      </c>
      <c r="D361" t="s">
        <v>10</v>
      </c>
      <c r="E361" s="6">
        <v>44146</v>
      </c>
      <c r="F361" t="s">
        <v>19</v>
      </c>
      <c r="G361" s="5">
        <v>348873</v>
      </c>
    </row>
    <row r="362" spans="1:7" x14ac:dyDescent="0.25">
      <c r="A362" t="s">
        <v>443</v>
      </c>
      <c r="B362" t="s">
        <v>8</v>
      </c>
      <c r="C362">
        <v>27</v>
      </c>
      <c r="D362" t="s">
        <v>964</v>
      </c>
      <c r="E362" s="6">
        <v>44184</v>
      </c>
      <c r="F362" t="s">
        <v>19</v>
      </c>
      <c r="G362" s="4">
        <v>40232</v>
      </c>
    </row>
    <row r="363" spans="1:7" x14ac:dyDescent="0.25">
      <c r="A363" t="s">
        <v>411</v>
      </c>
      <c r="B363" t="s">
        <v>15</v>
      </c>
      <c r="C363">
        <v>45</v>
      </c>
      <c r="D363" t="s">
        <v>16</v>
      </c>
      <c r="E363" s="6">
        <v>45523</v>
      </c>
      <c r="F363" t="s">
        <v>19</v>
      </c>
      <c r="G363" s="4">
        <v>97205</v>
      </c>
    </row>
    <row r="364" spans="1:7" x14ac:dyDescent="0.25">
      <c r="A364" t="s">
        <v>612</v>
      </c>
      <c r="B364" t="s">
        <v>8</v>
      </c>
      <c r="C364">
        <v>45</v>
      </c>
      <c r="D364" t="s">
        <v>964</v>
      </c>
      <c r="E364" s="6">
        <v>45034</v>
      </c>
      <c r="F364" t="s">
        <v>19</v>
      </c>
      <c r="G364" s="4">
        <v>39701</v>
      </c>
    </row>
    <row r="365" spans="1:7" x14ac:dyDescent="0.25">
      <c r="A365" t="s">
        <v>364</v>
      </c>
      <c r="B365" t="s">
        <v>15</v>
      </c>
      <c r="C365">
        <v>45</v>
      </c>
      <c r="D365" t="s">
        <v>24</v>
      </c>
      <c r="E365" s="6">
        <v>44101</v>
      </c>
      <c r="F365" t="s">
        <v>19</v>
      </c>
      <c r="G365" s="4">
        <v>65868</v>
      </c>
    </row>
    <row r="366" spans="1:7" x14ac:dyDescent="0.25">
      <c r="A366" t="s">
        <v>370</v>
      </c>
      <c r="B366" t="s">
        <v>15</v>
      </c>
      <c r="C366">
        <v>44</v>
      </c>
      <c r="D366" t="s">
        <v>963</v>
      </c>
      <c r="E366" s="6">
        <v>44421</v>
      </c>
      <c r="F366" t="s">
        <v>19</v>
      </c>
      <c r="G366" s="4">
        <v>125711</v>
      </c>
    </row>
    <row r="367" spans="1:7" x14ac:dyDescent="0.25">
      <c r="A367" t="s">
        <v>166</v>
      </c>
      <c r="B367" t="s">
        <v>8</v>
      </c>
      <c r="C367">
        <v>28</v>
      </c>
      <c r="D367" t="s">
        <v>16</v>
      </c>
      <c r="E367" s="6">
        <v>44296</v>
      </c>
      <c r="F367" t="s">
        <v>19</v>
      </c>
      <c r="G367" s="4">
        <v>78577</v>
      </c>
    </row>
    <row r="368" spans="1:7" x14ac:dyDescent="0.25">
      <c r="A368" t="s">
        <v>599</v>
      </c>
      <c r="B368" t="s">
        <v>8</v>
      </c>
      <c r="C368">
        <v>27</v>
      </c>
      <c r="D368" t="s">
        <v>964</v>
      </c>
      <c r="E368" s="6">
        <v>43418</v>
      </c>
      <c r="F368" t="s">
        <v>19</v>
      </c>
      <c r="G368" s="4">
        <v>36788</v>
      </c>
    </row>
    <row r="369" spans="1:7" x14ac:dyDescent="0.25">
      <c r="A369" t="s">
        <v>473</v>
      </c>
      <c r="B369" t="s">
        <v>8</v>
      </c>
      <c r="C369">
        <v>28</v>
      </c>
      <c r="D369" t="s">
        <v>964</v>
      </c>
      <c r="E369" s="6">
        <v>43887</v>
      </c>
      <c r="F369" t="s">
        <v>19</v>
      </c>
      <c r="G369" s="4">
        <v>32519</v>
      </c>
    </row>
    <row r="370" spans="1:7" x14ac:dyDescent="0.25">
      <c r="A370" t="s">
        <v>732</v>
      </c>
      <c r="B370" t="s">
        <v>15</v>
      </c>
      <c r="C370">
        <v>28</v>
      </c>
      <c r="D370" t="s">
        <v>10</v>
      </c>
      <c r="E370" s="6">
        <v>44933</v>
      </c>
      <c r="F370" t="s">
        <v>19</v>
      </c>
      <c r="G370" s="5">
        <v>422723</v>
      </c>
    </row>
    <row r="371" spans="1:7" x14ac:dyDescent="0.25">
      <c r="A371" t="s">
        <v>444</v>
      </c>
      <c r="B371" t="s">
        <v>8</v>
      </c>
      <c r="C371">
        <v>43</v>
      </c>
      <c r="D371" t="s">
        <v>24</v>
      </c>
      <c r="E371" s="6">
        <v>44321</v>
      </c>
      <c r="F371" t="s">
        <v>19</v>
      </c>
      <c r="G371" s="4">
        <v>54978</v>
      </c>
    </row>
    <row r="372" spans="1:7" x14ac:dyDescent="0.25">
      <c r="A372" t="s">
        <v>336</v>
      </c>
      <c r="B372" t="s">
        <v>15</v>
      </c>
      <c r="C372">
        <v>38</v>
      </c>
      <c r="D372" t="s">
        <v>10</v>
      </c>
      <c r="E372" s="6">
        <v>45417</v>
      </c>
      <c r="F372" t="s">
        <v>19</v>
      </c>
      <c r="G372" s="5">
        <v>495470</v>
      </c>
    </row>
    <row r="373" spans="1:7" x14ac:dyDescent="0.25">
      <c r="A373" t="s">
        <v>336</v>
      </c>
      <c r="B373" t="s">
        <v>15</v>
      </c>
      <c r="C373">
        <v>39</v>
      </c>
      <c r="D373" t="s">
        <v>10</v>
      </c>
      <c r="E373" s="6">
        <v>45662</v>
      </c>
      <c r="F373" t="s">
        <v>19</v>
      </c>
      <c r="G373" s="5">
        <v>495471</v>
      </c>
    </row>
    <row r="374" spans="1:7" x14ac:dyDescent="0.25">
      <c r="A374" t="s">
        <v>319</v>
      </c>
      <c r="B374" t="s">
        <v>15</v>
      </c>
      <c r="C374">
        <v>30</v>
      </c>
      <c r="D374" t="s">
        <v>10</v>
      </c>
      <c r="E374" s="6">
        <v>44721</v>
      </c>
      <c r="F374" t="s">
        <v>19</v>
      </c>
      <c r="G374" s="5">
        <v>427693</v>
      </c>
    </row>
    <row r="375" spans="1:7" x14ac:dyDescent="0.25">
      <c r="A375" t="s">
        <v>314</v>
      </c>
      <c r="B375" t="s">
        <v>15</v>
      </c>
      <c r="C375">
        <v>33</v>
      </c>
      <c r="D375" t="s">
        <v>10</v>
      </c>
      <c r="E375" s="6">
        <v>43475</v>
      </c>
      <c r="F375" t="s">
        <v>19</v>
      </c>
      <c r="G375" s="5">
        <v>321063</v>
      </c>
    </row>
    <row r="376" spans="1:7" x14ac:dyDescent="0.25">
      <c r="A376" t="s">
        <v>314</v>
      </c>
      <c r="B376" t="s">
        <v>15</v>
      </c>
      <c r="C376">
        <v>34</v>
      </c>
      <c r="D376" t="s">
        <v>10</v>
      </c>
      <c r="E376" s="6">
        <v>43840</v>
      </c>
      <c r="F376" t="s">
        <v>19</v>
      </c>
      <c r="G376" s="5">
        <v>321064</v>
      </c>
    </row>
    <row r="377" spans="1:7" x14ac:dyDescent="0.25">
      <c r="A377" t="s">
        <v>663</v>
      </c>
      <c r="B377" t="s">
        <v>8</v>
      </c>
      <c r="C377">
        <v>29</v>
      </c>
      <c r="D377" t="s">
        <v>964</v>
      </c>
      <c r="E377" s="6">
        <v>45552</v>
      </c>
      <c r="F377" t="s">
        <v>19</v>
      </c>
      <c r="G377" s="4">
        <v>41808</v>
      </c>
    </row>
    <row r="378" spans="1:7" x14ac:dyDescent="0.25">
      <c r="A378" t="s">
        <v>476</v>
      </c>
      <c r="B378" t="s">
        <v>8</v>
      </c>
      <c r="C378">
        <v>28</v>
      </c>
      <c r="D378" t="s">
        <v>24</v>
      </c>
      <c r="E378" s="6">
        <v>44289</v>
      </c>
      <c r="F378" t="s">
        <v>19</v>
      </c>
      <c r="G378" s="4">
        <v>64268</v>
      </c>
    </row>
    <row r="379" spans="1:7" x14ac:dyDescent="0.25">
      <c r="A379" t="s">
        <v>857</v>
      </c>
      <c r="B379" t="s">
        <v>8</v>
      </c>
      <c r="C379">
        <v>34</v>
      </c>
      <c r="D379" t="s">
        <v>10</v>
      </c>
      <c r="E379" s="6">
        <v>44856</v>
      </c>
      <c r="F379" t="s">
        <v>19</v>
      </c>
      <c r="G379" s="5">
        <v>327573</v>
      </c>
    </row>
    <row r="380" spans="1:7" x14ac:dyDescent="0.25">
      <c r="A380" t="s">
        <v>945</v>
      </c>
      <c r="B380" t="s">
        <v>15</v>
      </c>
      <c r="C380">
        <v>33</v>
      </c>
      <c r="D380" t="s">
        <v>963</v>
      </c>
      <c r="E380" s="6">
        <v>44860</v>
      </c>
      <c r="F380" t="s">
        <v>19</v>
      </c>
      <c r="G380" s="4">
        <v>137791</v>
      </c>
    </row>
    <row r="381" spans="1:7" x14ac:dyDescent="0.25">
      <c r="A381" t="s">
        <v>377</v>
      </c>
      <c r="B381" t="s">
        <v>15</v>
      </c>
      <c r="C381">
        <v>29</v>
      </c>
      <c r="D381" t="s">
        <v>24</v>
      </c>
      <c r="E381" s="6">
        <v>43938</v>
      </c>
      <c r="F381" t="s">
        <v>19</v>
      </c>
      <c r="G381" s="4">
        <v>64378</v>
      </c>
    </row>
    <row r="382" spans="1:7" x14ac:dyDescent="0.25">
      <c r="A382" t="s">
        <v>164</v>
      </c>
      <c r="B382" t="s">
        <v>8</v>
      </c>
      <c r="C382">
        <v>34</v>
      </c>
      <c r="D382" t="s">
        <v>24</v>
      </c>
      <c r="E382" s="6">
        <v>44660</v>
      </c>
      <c r="F382" t="s">
        <v>19</v>
      </c>
      <c r="G382" s="4">
        <v>61702</v>
      </c>
    </row>
    <row r="383" spans="1:7" x14ac:dyDescent="0.25">
      <c r="A383" t="s">
        <v>164</v>
      </c>
      <c r="B383" t="s">
        <v>8</v>
      </c>
      <c r="C383">
        <v>35</v>
      </c>
      <c r="D383" t="s">
        <v>24</v>
      </c>
      <c r="E383" s="6">
        <v>44661</v>
      </c>
      <c r="F383" t="s">
        <v>19</v>
      </c>
      <c r="G383" s="4">
        <v>61703</v>
      </c>
    </row>
    <row r="384" spans="1:7" x14ac:dyDescent="0.25">
      <c r="A384" t="s">
        <v>661</v>
      </c>
      <c r="B384" t="s">
        <v>8</v>
      </c>
      <c r="C384">
        <v>30</v>
      </c>
      <c r="D384" t="s">
        <v>963</v>
      </c>
      <c r="E384" s="6">
        <v>44590</v>
      </c>
      <c r="F384" t="s">
        <v>19</v>
      </c>
      <c r="G384" s="4">
        <v>182933</v>
      </c>
    </row>
    <row r="385" spans="1:7" x14ac:dyDescent="0.25">
      <c r="A385" t="s">
        <v>183</v>
      </c>
      <c r="B385" t="s">
        <v>8</v>
      </c>
      <c r="C385">
        <v>20</v>
      </c>
      <c r="D385" t="s">
        <v>24</v>
      </c>
      <c r="E385" s="6">
        <v>44476</v>
      </c>
      <c r="F385" t="s">
        <v>19</v>
      </c>
      <c r="G385" s="4">
        <v>57779</v>
      </c>
    </row>
    <row r="386" spans="1:7" x14ac:dyDescent="0.25">
      <c r="A386" t="s">
        <v>485</v>
      </c>
      <c r="B386" t="s">
        <v>8</v>
      </c>
      <c r="C386">
        <v>35</v>
      </c>
      <c r="D386" t="s">
        <v>963</v>
      </c>
      <c r="E386" s="6">
        <v>44518</v>
      </c>
      <c r="F386" t="s">
        <v>19</v>
      </c>
      <c r="G386" s="4">
        <v>196984</v>
      </c>
    </row>
    <row r="387" spans="1:7" x14ac:dyDescent="0.25">
      <c r="A387" t="s">
        <v>903</v>
      </c>
      <c r="B387" t="s">
        <v>8</v>
      </c>
      <c r="C387">
        <v>36</v>
      </c>
      <c r="D387" t="s">
        <v>963</v>
      </c>
      <c r="E387" s="6">
        <v>44878</v>
      </c>
      <c r="F387" t="s">
        <v>19</v>
      </c>
      <c r="G387" s="4">
        <v>198182</v>
      </c>
    </row>
    <row r="388" spans="1:7" x14ac:dyDescent="0.25">
      <c r="A388" t="s">
        <v>706</v>
      </c>
      <c r="B388" t="s">
        <v>8</v>
      </c>
      <c r="C388">
        <v>33</v>
      </c>
      <c r="D388" t="s">
        <v>10</v>
      </c>
      <c r="E388" s="6">
        <v>43161</v>
      </c>
      <c r="F388" t="s">
        <v>19</v>
      </c>
      <c r="G388" s="5">
        <v>483507</v>
      </c>
    </row>
    <row r="389" spans="1:7" x14ac:dyDescent="0.25">
      <c r="A389" t="s">
        <v>725</v>
      </c>
      <c r="B389" t="s">
        <v>15</v>
      </c>
      <c r="C389">
        <v>26</v>
      </c>
      <c r="D389" t="s">
        <v>10</v>
      </c>
      <c r="E389" s="6">
        <v>45552</v>
      </c>
      <c r="F389" t="s">
        <v>19</v>
      </c>
      <c r="G389" s="5">
        <v>358913</v>
      </c>
    </row>
    <row r="390" spans="1:7" x14ac:dyDescent="0.25">
      <c r="A390" t="s">
        <v>156</v>
      </c>
      <c r="B390" t="s">
        <v>15</v>
      </c>
      <c r="C390">
        <v>32</v>
      </c>
      <c r="D390" t="s">
        <v>16</v>
      </c>
      <c r="E390" s="6">
        <v>44403</v>
      </c>
      <c r="F390" t="s">
        <v>19</v>
      </c>
      <c r="G390" s="4">
        <v>108428</v>
      </c>
    </row>
    <row r="391" spans="1:7" x14ac:dyDescent="0.25">
      <c r="A391" t="s">
        <v>477</v>
      </c>
      <c r="B391" t="s">
        <v>8</v>
      </c>
      <c r="C391">
        <v>41</v>
      </c>
      <c r="D391" t="s">
        <v>964</v>
      </c>
      <c r="E391" s="6">
        <v>43612</v>
      </c>
      <c r="F391" t="s">
        <v>19</v>
      </c>
      <c r="G391" s="4">
        <v>32604</v>
      </c>
    </row>
    <row r="392" spans="1:7" x14ac:dyDescent="0.25">
      <c r="A392" t="s">
        <v>456</v>
      </c>
      <c r="B392" t="s">
        <v>8</v>
      </c>
      <c r="C392">
        <v>42</v>
      </c>
      <c r="D392" t="s">
        <v>24</v>
      </c>
      <c r="E392" s="6">
        <v>44015</v>
      </c>
      <c r="F392" t="s">
        <v>19</v>
      </c>
      <c r="G392" s="4">
        <v>52775</v>
      </c>
    </row>
    <row r="393" spans="1:7" x14ac:dyDescent="0.25">
      <c r="A393" t="s">
        <v>492</v>
      </c>
      <c r="B393" t="s">
        <v>8</v>
      </c>
      <c r="C393">
        <v>43</v>
      </c>
      <c r="D393" t="s">
        <v>963</v>
      </c>
      <c r="E393" s="6">
        <v>44360</v>
      </c>
      <c r="F393" t="s">
        <v>19</v>
      </c>
      <c r="G393" s="4">
        <v>169485</v>
      </c>
    </row>
    <row r="394" spans="1:7" x14ac:dyDescent="0.25">
      <c r="A394" t="s">
        <v>699</v>
      </c>
      <c r="B394" t="s">
        <v>8</v>
      </c>
      <c r="C394">
        <v>25</v>
      </c>
      <c r="D394" t="s">
        <v>10</v>
      </c>
      <c r="E394" s="6">
        <v>45347</v>
      </c>
      <c r="F394" t="s">
        <v>19</v>
      </c>
      <c r="G394" s="5">
        <v>477353</v>
      </c>
    </row>
    <row r="395" spans="1:7" x14ac:dyDescent="0.25">
      <c r="A395" t="s">
        <v>467</v>
      </c>
      <c r="B395" t="s">
        <v>8</v>
      </c>
      <c r="C395">
        <v>41</v>
      </c>
      <c r="D395" t="s">
        <v>964</v>
      </c>
      <c r="E395" s="6">
        <v>45520</v>
      </c>
      <c r="F395" t="s">
        <v>19</v>
      </c>
      <c r="G395" s="4">
        <v>32168</v>
      </c>
    </row>
    <row r="396" spans="1:7" x14ac:dyDescent="0.25">
      <c r="A396" t="s">
        <v>864</v>
      </c>
      <c r="B396" t="s">
        <v>8</v>
      </c>
      <c r="C396">
        <v>44</v>
      </c>
      <c r="D396" t="s">
        <v>24</v>
      </c>
      <c r="E396" s="6">
        <v>44811</v>
      </c>
      <c r="F396" t="s">
        <v>19</v>
      </c>
      <c r="G396" s="4">
        <v>66657</v>
      </c>
    </row>
    <row r="397" spans="1:7" x14ac:dyDescent="0.25">
      <c r="A397" t="s">
        <v>737</v>
      </c>
      <c r="B397" t="s">
        <v>15</v>
      </c>
      <c r="C397">
        <v>29</v>
      </c>
      <c r="D397" t="s">
        <v>964</v>
      </c>
      <c r="E397" s="6">
        <v>45597</v>
      </c>
      <c r="F397" t="s">
        <v>19</v>
      </c>
      <c r="G397" s="4">
        <v>35514</v>
      </c>
    </row>
    <row r="398" spans="1:7" x14ac:dyDescent="0.25">
      <c r="A398" t="s">
        <v>587</v>
      </c>
      <c r="B398" t="s">
        <v>8</v>
      </c>
      <c r="C398">
        <v>29</v>
      </c>
      <c r="D398" t="s">
        <v>24</v>
      </c>
      <c r="E398" s="6">
        <v>44205</v>
      </c>
      <c r="F398" t="s">
        <v>19</v>
      </c>
      <c r="G398" s="4">
        <v>66689</v>
      </c>
    </row>
    <row r="399" spans="1:7" x14ac:dyDescent="0.25">
      <c r="A399" t="s">
        <v>703</v>
      </c>
      <c r="B399" t="s">
        <v>8</v>
      </c>
      <c r="C399">
        <v>38</v>
      </c>
      <c r="D399" t="s">
        <v>964</v>
      </c>
      <c r="E399" s="6">
        <v>44050</v>
      </c>
      <c r="F399" t="s">
        <v>19</v>
      </c>
      <c r="G399" s="4">
        <v>41635</v>
      </c>
    </row>
    <row r="400" spans="1:7" x14ac:dyDescent="0.25">
      <c r="A400" t="s">
        <v>738</v>
      </c>
      <c r="B400" t="s">
        <v>15</v>
      </c>
      <c r="C400">
        <v>24</v>
      </c>
      <c r="D400" t="s">
        <v>16</v>
      </c>
      <c r="E400" s="6">
        <v>45075</v>
      </c>
      <c r="F400" t="s">
        <v>19</v>
      </c>
      <c r="G400" s="4">
        <v>79010</v>
      </c>
    </row>
    <row r="401" spans="1:7" x14ac:dyDescent="0.25">
      <c r="A401" t="s">
        <v>671</v>
      </c>
      <c r="B401" t="s">
        <v>8</v>
      </c>
      <c r="C401">
        <v>45</v>
      </c>
      <c r="D401" t="s">
        <v>24</v>
      </c>
      <c r="E401" s="6">
        <v>45197</v>
      </c>
      <c r="F401" t="s">
        <v>19</v>
      </c>
      <c r="G401" s="4">
        <v>66068</v>
      </c>
    </row>
    <row r="402" spans="1:7" x14ac:dyDescent="0.25">
      <c r="A402" t="s">
        <v>373</v>
      </c>
      <c r="B402" t="s">
        <v>15</v>
      </c>
      <c r="C402">
        <v>24</v>
      </c>
      <c r="D402" t="s">
        <v>10</v>
      </c>
      <c r="E402" s="6">
        <v>43516</v>
      </c>
      <c r="F402" t="s">
        <v>19</v>
      </c>
      <c r="G402" s="5">
        <v>400602</v>
      </c>
    </row>
    <row r="403" spans="1:7" x14ac:dyDescent="0.25">
      <c r="A403" t="s">
        <v>373</v>
      </c>
      <c r="B403" t="s">
        <v>15</v>
      </c>
      <c r="C403">
        <v>38</v>
      </c>
      <c r="D403" t="s">
        <v>16</v>
      </c>
      <c r="E403" s="6">
        <v>44124</v>
      </c>
      <c r="F403" t="s">
        <v>19</v>
      </c>
      <c r="G403" s="4">
        <v>95086</v>
      </c>
    </row>
    <row r="404" spans="1:7" x14ac:dyDescent="0.25">
      <c r="A404" t="s">
        <v>351</v>
      </c>
      <c r="B404" t="s">
        <v>15</v>
      </c>
      <c r="C404">
        <v>28</v>
      </c>
      <c r="D404" t="s">
        <v>16</v>
      </c>
      <c r="E404" s="6">
        <v>45347</v>
      </c>
      <c r="F404" t="s">
        <v>19</v>
      </c>
      <c r="G404" s="4">
        <v>80963</v>
      </c>
    </row>
    <row r="405" spans="1:7" x14ac:dyDescent="0.25">
      <c r="A405" t="s">
        <v>378</v>
      </c>
      <c r="B405" t="s">
        <v>15</v>
      </c>
      <c r="C405">
        <v>33</v>
      </c>
      <c r="D405" t="s">
        <v>964</v>
      </c>
      <c r="E405" s="6">
        <v>43314</v>
      </c>
      <c r="F405" t="s">
        <v>19</v>
      </c>
      <c r="G405" s="4">
        <v>38817</v>
      </c>
    </row>
    <row r="406" spans="1:7" x14ac:dyDescent="0.25">
      <c r="A406" t="s">
        <v>814</v>
      </c>
      <c r="B406" t="s">
        <v>15</v>
      </c>
      <c r="C406">
        <v>32</v>
      </c>
      <c r="D406" t="s">
        <v>24</v>
      </c>
      <c r="E406" s="6">
        <v>44722</v>
      </c>
      <c r="F406" t="s">
        <v>19</v>
      </c>
      <c r="G406" s="4">
        <v>62614</v>
      </c>
    </row>
    <row r="407" spans="1:7" x14ac:dyDescent="0.25">
      <c r="A407" t="s">
        <v>917</v>
      </c>
      <c r="B407" t="s">
        <v>818</v>
      </c>
      <c r="C407">
        <v>25</v>
      </c>
      <c r="D407" t="s">
        <v>16</v>
      </c>
      <c r="E407" s="6">
        <v>43662</v>
      </c>
      <c r="F407" t="s">
        <v>19</v>
      </c>
      <c r="G407" s="4">
        <v>108918</v>
      </c>
    </row>
    <row r="408" spans="1:7" x14ac:dyDescent="0.25">
      <c r="A408" t="s">
        <v>896</v>
      </c>
      <c r="B408" t="s">
        <v>8</v>
      </c>
      <c r="C408">
        <v>30</v>
      </c>
      <c r="D408" t="s">
        <v>10</v>
      </c>
      <c r="E408" s="6">
        <v>44631</v>
      </c>
      <c r="F408" t="s">
        <v>19</v>
      </c>
      <c r="G408" s="5">
        <v>358200</v>
      </c>
    </row>
    <row r="409" spans="1:7" x14ac:dyDescent="0.25">
      <c r="A409" t="s">
        <v>702</v>
      </c>
      <c r="B409" t="s">
        <v>8</v>
      </c>
      <c r="C409">
        <v>44</v>
      </c>
      <c r="D409" t="s">
        <v>16</v>
      </c>
      <c r="E409" s="6">
        <v>43321</v>
      </c>
      <c r="F409" t="s">
        <v>19</v>
      </c>
      <c r="G409" s="4">
        <v>90428</v>
      </c>
    </row>
    <row r="410" spans="1:7" x14ac:dyDescent="0.25">
      <c r="A410" t="s">
        <v>149</v>
      </c>
      <c r="B410" t="s">
        <v>15</v>
      </c>
      <c r="C410">
        <v>22</v>
      </c>
      <c r="D410" t="s">
        <v>13</v>
      </c>
      <c r="E410" s="6">
        <v>44384</v>
      </c>
      <c r="F410" t="s">
        <v>19</v>
      </c>
      <c r="G410" s="4">
        <v>248560</v>
      </c>
    </row>
    <row r="411" spans="1:7" x14ac:dyDescent="0.25">
      <c r="A411" t="s">
        <v>390</v>
      </c>
      <c r="B411" t="s">
        <v>15</v>
      </c>
      <c r="C411">
        <v>24</v>
      </c>
      <c r="D411" t="s">
        <v>963</v>
      </c>
      <c r="E411" s="6">
        <v>45138</v>
      </c>
      <c r="F411" t="s">
        <v>19</v>
      </c>
      <c r="G411" s="4">
        <v>226559</v>
      </c>
    </row>
    <row r="412" spans="1:7" x14ac:dyDescent="0.25">
      <c r="A412" t="s">
        <v>871</v>
      </c>
      <c r="B412" t="s">
        <v>8</v>
      </c>
      <c r="C412">
        <v>24</v>
      </c>
      <c r="D412" t="s">
        <v>16</v>
      </c>
      <c r="E412" s="6">
        <v>44601</v>
      </c>
      <c r="F412" t="s">
        <v>19</v>
      </c>
      <c r="G412" s="4">
        <v>95691</v>
      </c>
    </row>
    <row r="413" spans="1:7" x14ac:dyDescent="0.25">
      <c r="A413" t="s">
        <v>813</v>
      </c>
      <c r="B413" t="s">
        <v>15</v>
      </c>
      <c r="C413">
        <v>37</v>
      </c>
      <c r="D413" t="s">
        <v>963</v>
      </c>
      <c r="E413" s="6">
        <v>44113</v>
      </c>
      <c r="F413" t="s">
        <v>19</v>
      </c>
      <c r="G413" s="4">
        <v>139863</v>
      </c>
    </row>
    <row r="414" spans="1:7" x14ac:dyDescent="0.25">
      <c r="A414" t="s">
        <v>605</v>
      </c>
      <c r="B414" t="s">
        <v>8</v>
      </c>
      <c r="C414">
        <v>42</v>
      </c>
      <c r="D414" t="s">
        <v>16</v>
      </c>
      <c r="E414" s="6">
        <v>43271</v>
      </c>
      <c r="F414" t="s">
        <v>19</v>
      </c>
      <c r="G414" s="4">
        <v>107898</v>
      </c>
    </row>
    <row r="415" spans="1:7" x14ac:dyDescent="0.25">
      <c r="A415" t="s">
        <v>523</v>
      </c>
      <c r="B415" t="s">
        <v>8</v>
      </c>
      <c r="C415">
        <v>44</v>
      </c>
      <c r="D415" t="s">
        <v>10</v>
      </c>
      <c r="E415" s="6">
        <v>44403</v>
      </c>
      <c r="F415" t="s">
        <v>19</v>
      </c>
      <c r="G415" s="5">
        <v>380222</v>
      </c>
    </row>
    <row r="416" spans="1:7" x14ac:dyDescent="0.25">
      <c r="A416" t="s">
        <v>458</v>
      </c>
      <c r="B416" t="s">
        <v>8</v>
      </c>
      <c r="C416">
        <v>24</v>
      </c>
      <c r="D416" t="s">
        <v>16</v>
      </c>
      <c r="E416" s="6">
        <v>44696</v>
      </c>
      <c r="F416" t="s">
        <v>19</v>
      </c>
      <c r="G416" s="4">
        <v>104820</v>
      </c>
    </row>
    <row r="417" spans="1:7" x14ac:dyDescent="0.25">
      <c r="A417" t="s">
        <v>250</v>
      </c>
      <c r="B417" t="s">
        <v>15</v>
      </c>
      <c r="C417">
        <v>37</v>
      </c>
      <c r="D417" t="s">
        <v>10</v>
      </c>
      <c r="E417" s="6">
        <v>44466</v>
      </c>
      <c r="F417" t="s">
        <v>19</v>
      </c>
      <c r="G417" s="5">
        <v>384931</v>
      </c>
    </row>
    <row r="418" spans="1:7" x14ac:dyDescent="0.25">
      <c r="A418" t="s">
        <v>267</v>
      </c>
      <c r="B418" t="s">
        <v>15</v>
      </c>
      <c r="C418">
        <v>37</v>
      </c>
      <c r="D418" t="s">
        <v>10</v>
      </c>
      <c r="E418" s="6">
        <v>43418</v>
      </c>
      <c r="F418" t="s">
        <v>19</v>
      </c>
      <c r="G418" s="5">
        <v>488615</v>
      </c>
    </row>
    <row r="419" spans="1:7" x14ac:dyDescent="0.25">
      <c r="A419" t="s">
        <v>299</v>
      </c>
      <c r="B419" t="s">
        <v>15</v>
      </c>
      <c r="C419">
        <v>25</v>
      </c>
      <c r="D419" t="s">
        <v>10</v>
      </c>
      <c r="E419" s="6">
        <v>45512</v>
      </c>
      <c r="F419" t="s">
        <v>19</v>
      </c>
      <c r="G419" s="5">
        <v>480114</v>
      </c>
    </row>
    <row r="420" spans="1:7" x14ac:dyDescent="0.25">
      <c r="A420" t="s">
        <v>299</v>
      </c>
      <c r="B420" t="s">
        <v>15</v>
      </c>
      <c r="C420">
        <v>25</v>
      </c>
      <c r="D420" t="s">
        <v>10</v>
      </c>
      <c r="E420" s="6">
        <v>45512</v>
      </c>
      <c r="F420" t="s">
        <v>19</v>
      </c>
      <c r="G420" s="5">
        <v>480114</v>
      </c>
    </row>
    <row r="421" spans="1:7" x14ac:dyDescent="0.25">
      <c r="A421" t="s">
        <v>299</v>
      </c>
      <c r="B421" t="s">
        <v>15</v>
      </c>
      <c r="C421">
        <v>25</v>
      </c>
      <c r="D421" t="s">
        <v>10</v>
      </c>
      <c r="E421" s="6">
        <v>45512</v>
      </c>
      <c r="F421" t="s">
        <v>19</v>
      </c>
      <c r="G421" s="5">
        <v>480114</v>
      </c>
    </row>
    <row r="422" spans="1:7" x14ac:dyDescent="0.25">
      <c r="A422" t="s">
        <v>345</v>
      </c>
      <c r="B422" t="s">
        <v>15</v>
      </c>
      <c r="C422">
        <v>40</v>
      </c>
      <c r="D422" t="s">
        <v>963</v>
      </c>
      <c r="E422" s="6">
        <v>44260</v>
      </c>
      <c r="F422" t="s">
        <v>19</v>
      </c>
      <c r="G422" s="4">
        <v>213154</v>
      </c>
    </row>
    <row r="423" spans="1:7" x14ac:dyDescent="0.25">
      <c r="A423" t="s">
        <v>705</v>
      </c>
      <c r="B423" t="s">
        <v>8</v>
      </c>
      <c r="C423">
        <v>38</v>
      </c>
      <c r="D423" t="s">
        <v>10</v>
      </c>
      <c r="E423" s="6">
        <v>44131</v>
      </c>
      <c r="F423" t="s">
        <v>19</v>
      </c>
      <c r="G423" s="5">
        <v>385834</v>
      </c>
    </row>
    <row r="424" spans="1:7" x14ac:dyDescent="0.25">
      <c r="A424" t="s">
        <v>295</v>
      </c>
      <c r="B424" t="s">
        <v>15</v>
      </c>
      <c r="C424">
        <v>38</v>
      </c>
      <c r="D424" t="s">
        <v>10</v>
      </c>
      <c r="E424" s="6">
        <v>44752</v>
      </c>
      <c r="F424" t="s">
        <v>19</v>
      </c>
      <c r="G424" s="5">
        <v>407499</v>
      </c>
    </row>
    <row r="425" spans="1:7" x14ac:dyDescent="0.25">
      <c r="A425" t="s">
        <v>322</v>
      </c>
      <c r="B425" t="s">
        <v>15</v>
      </c>
      <c r="C425">
        <v>25</v>
      </c>
      <c r="D425" t="s">
        <v>10</v>
      </c>
      <c r="E425" s="6">
        <v>44684</v>
      </c>
      <c r="F425" t="s">
        <v>19</v>
      </c>
      <c r="G425" s="5">
        <v>433669</v>
      </c>
    </row>
    <row r="426" spans="1:7" x14ac:dyDescent="0.25">
      <c r="A426" t="s">
        <v>334</v>
      </c>
      <c r="B426" t="s">
        <v>15</v>
      </c>
      <c r="C426">
        <v>41</v>
      </c>
      <c r="D426" t="s">
        <v>10</v>
      </c>
      <c r="E426" s="6">
        <v>44532</v>
      </c>
      <c r="F426" t="s">
        <v>19</v>
      </c>
      <c r="G426" s="5">
        <v>489311</v>
      </c>
    </row>
    <row r="427" spans="1:7" x14ac:dyDescent="0.25">
      <c r="A427" t="s">
        <v>568</v>
      </c>
      <c r="B427" t="s">
        <v>8</v>
      </c>
      <c r="C427">
        <v>39</v>
      </c>
      <c r="D427" t="s">
        <v>16</v>
      </c>
      <c r="E427" s="6">
        <v>45095</v>
      </c>
      <c r="F427" t="s">
        <v>19</v>
      </c>
      <c r="G427" s="4">
        <v>98653</v>
      </c>
    </row>
    <row r="428" spans="1:7" x14ac:dyDescent="0.25">
      <c r="A428" t="s">
        <v>201</v>
      </c>
      <c r="B428" t="s">
        <v>8</v>
      </c>
      <c r="C428">
        <v>38</v>
      </c>
      <c r="D428" t="s">
        <v>13</v>
      </c>
      <c r="E428" s="6">
        <v>44268</v>
      </c>
      <c r="F428" t="s">
        <v>19</v>
      </c>
      <c r="G428" s="4">
        <v>133777</v>
      </c>
    </row>
    <row r="429" spans="1:7" x14ac:dyDescent="0.25">
      <c r="A429" t="s">
        <v>201</v>
      </c>
      <c r="B429" t="s">
        <v>8</v>
      </c>
      <c r="C429">
        <v>38</v>
      </c>
      <c r="D429" t="s">
        <v>13</v>
      </c>
      <c r="E429" s="6">
        <v>44268</v>
      </c>
      <c r="F429" t="s">
        <v>19</v>
      </c>
      <c r="G429" s="4">
        <v>133777</v>
      </c>
    </row>
    <row r="430" spans="1:7" x14ac:dyDescent="0.25">
      <c r="A430" t="s">
        <v>907</v>
      </c>
      <c r="B430" t="s">
        <v>8</v>
      </c>
      <c r="C430">
        <v>43</v>
      </c>
      <c r="D430" t="s">
        <v>964</v>
      </c>
      <c r="E430" s="6">
        <v>44531</v>
      </c>
      <c r="F430" t="s">
        <v>19</v>
      </c>
      <c r="G430" s="4">
        <v>39416</v>
      </c>
    </row>
    <row r="431" spans="1:7" x14ac:dyDescent="0.25">
      <c r="A431" t="s">
        <v>400</v>
      </c>
      <c r="B431" t="s">
        <v>15</v>
      </c>
      <c r="C431">
        <v>34</v>
      </c>
      <c r="D431" t="s">
        <v>24</v>
      </c>
      <c r="E431" s="6">
        <v>44556</v>
      </c>
      <c r="F431" t="s">
        <v>19</v>
      </c>
      <c r="G431" s="4">
        <v>59406</v>
      </c>
    </row>
    <row r="432" spans="1:7" x14ac:dyDescent="0.25">
      <c r="A432" t="s">
        <v>355</v>
      </c>
      <c r="B432" t="s">
        <v>15</v>
      </c>
      <c r="C432">
        <v>28</v>
      </c>
      <c r="D432" t="s">
        <v>16</v>
      </c>
      <c r="E432" s="6">
        <v>45250</v>
      </c>
      <c r="F432" t="s">
        <v>19</v>
      </c>
      <c r="G432" s="4">
        <v>105622</v>
      </c>
    </row>
    <row r="433" spans="1:7" x14ac:dyDescent="0.25">
      <c r="A433" t="s">
        <v>312</v>
      </c>
      <c r="B433" t="s">
        <v>15</v>
      </c>
      <c r="C433">
        <v>37</v>
      </c>
      <c r="D433" t="s">
        <v>16</v>
      </c>
      <c r="E433" s="6">
        <v>44803</v>
      </c>
      <c r="F433" t="s">
        <v>19</v>
      </c>
      <c r="G433" s="4">
        <v>97833</v>
      </c>
    </row>
    <row r="434" spans="1:7" x14ac:dyDescent="0.25">
      <c r="A434" t="s">
        <v>312</v>
      </c>
      <c r="B434" t="s">
        <v>15</v>
      </c>
      <c r="C434">
        <v>38</v>
      </c>
      <c r="D434" t="s">
        <v>16</v>
      </c>
      <c r="E434" s="6">
        <v>45168</v>
      </c>
      <c r="F434" t="s">
        <v>19</v>
      </c>
      <c r="G434" s="4">
        <v>97834</v>
      </c>
    </row>
    <row r="435" spans="1:7" x14ac:dyDescent="0.25">
      <c r="A435" t="s">
        <v>312</v>
      </c>
      <c r="B435" t="s">
        <v>15</v>
      </c>
      <c r="C435">
        <v>39</v>
      </c>
      <c r="D435" t="s">
        <v>16</v>
      </c>
      <c r="E435" s="6">
        <v>45534</v>
      </c>
      <c r="F435" t="s">
        <v>19</v>
      </c>
      <c r="G435" s="4">
        <v>97835</v>
      </c>
    </row>
    <row r="436" spans="1:7" x14ac:dyDescent="0.25">
      <c r="A436" t="s">
        <v>916</v>
      </c>
      <c r="B436" t="s">
        <v>818</v>
      </c>
      <c r="C436">
        <v>41</v>
      </c>
      <c r="D436" t="s">
        <v>24</v>
      </c>
      <c r="E436" s="6">
        <v>43296</v>
      </c>
      <c r="F436" t="s">
        <v>19</v>
      </c>
      <c r="G436" s="4">
        <v>61236</v>
      </c>
    </row>
    <row r="437" spans="1:7" x14ac:dyDescent="0.25">
      <c r="A437" t="s">
        <v>664</v>
      </c>
      <c r="B437" t="s">
        <v>8</v>
      </c>
      <c r="C437">
        <v>43</v>
      </c>
      <c r="D437" t="s">
        <v>10</v>
      </c>
      <c r="E437" s="6">
        <v>44187</v>
      </c>
      <c r="F437" t="s">
        <v>19</v>
      </c>
      <c r="G437" s="5">
        <v>454614</v>
      </c>
    </row>
    <row r="438" spans="1:7" x14ac:dyDescent="0.25">
      <c r="A438" t="s">
        <v>859</v>
      </c>
      <c r="B438" t="s">
        <v>8</v>
      </c>
      <c r="C438">
        <v>45</v>
      </c>
      <c r="D438" t="s">
        <v>24</v>
      </c>
      <c r="E438" s="6">
        <v>45513</v>
      </c>
      <c r="F438" t="s">
        <v>19</v>
      </c>
      <c r="G438" s="4">
        <v>54618</v>
      </c>
    </row>
    <row r="439" spans="1:7" x14ac:dyDescent="0.25">
      <c r="A439" t="s">
        <v>892</v>
      </c>
      <c r="B439" t="s">
        <v>8</v>
      </c>
      <c r="C439">
        <v>29</v>
      </c>
      <c r="D439" t="s">
        <v>16</v>
      </c>
      <c r="E439" s="6">
        <v>45067</v>
      </c>
      <c r="F439" t="s">
        <v>19</v>
      </c>
      <c r="G439" s="4">
        <v>109025</v>
      </c>
    </row>
    <row r="440" spans="1:7" x14ac:dyDescent="0.25">
      <c r="A440" t="s">
        <v>168</v>
      </c>
      <c r="B440" t="s">
        <v>8</v>
      </c>
      <c r="C440">
        <v>25</v>
      </c>
      <c r="D440" t="s">
        <v>16</v>
      </c>
      <c r="E440" s="6">
        <v>44144</v>
      </c>
      <c r="F440" t="s">
        <v>19</v>
      </c>
      <c r="G440" s="4">
        <v>87684</v>
      </c>
    </row>
    <row r="441" spans="1:7" x14ac:dyDescent="0.25">
      <c r="A441" t="s">
        <v>168</v>
      </c>
      <c r="B441" t="s">
        <v>8</v>
      </c>
      <c r="C441">
        <v>26</v>
      </c>
      <c r="D441" t="s">
        <v>16</v>
      </c>
      <c r="E441" s="6">
        <v>44145</v>
      </c>
      <c r="F441" t="s">
        <v>19</v>
      </c>
      <c r="G441" s="4">
        <v>87685</v>
      </c>
    </row>
    <row r="442" spans="1:7" x14ac:dyDescent="0.25">
      <c r="A442" t="s">
        <v>729</v>
      </c>
      <c r="B442" t="s">
        <v>15</v>
      </c>
      <c r="C442">
        <v>44</v>
      </c>
      <c r="D442" t="s">
        <v>24</v>
      </c>
      <c r="E442" s="6">
        <v>43565</v>
      </c>
      <c r="F442" t="s">
        <v>19</v>
      </c>
      <c r="G442" s="4">
        <v>59274</v>
      </c>
    </row>
    <row r="443" spans="1:7" x14ac:dyDescent="0.25">
      <c r="A443" t="s">
        <v>952</v>
      </c>
      <c r="B443" t="s">
        <v>15</v>
      </c>
      <c r="C443">
        <v>34</v>
      </c>
      <c r="D443" t="s">
        <v>24</v>
      </c>
      <c r="E443" s="6">
        <v>43603</v>
      </c>
      <c r="F443" t="s">
        <v>19</v>
      </c>
      <c r="G443" s="4">
        <v>57231</v>
      </c>
    </row>
    <row r="444" spans="1:7" x14ac:dyDescent="0.25">
      <c r="A444" t="s">
        <v>171</v>
      </c>
      <c r="B444" t="s">
        <v>15</v>
      </c>
      <c r="C444">
        <v>28</v>
      </c>
      <c r="D444" t="s">
        <v>42</v>
      </c>
      <c r="E444" s="6">
        <v>44758</v>
      </c>
      <c r="F444" t="s">
        <v>19</v>
      </c>
      <c r="G444" s="4">
        <v>38273</v>
      </c>
    </row>
    <row r="445" spans="1:7" x14ac:dyDescent="0.25">
      <c r="A445" t="s">
        <v>448</v>
      </c>
      <c r="B445" t="s">
        <v>8</v>
      </c>
      <c r="C445">
        <v>45</v>
      </c>
      <c r="D445" t="s">
        <v>964</v>
      </c>
      <c r="E445" s="6">
        <v>44627</v>
      </c>
      <c r="F445" t="s">
        <v>19</v>
      </c>
      <c r="G445" s="4">
        <v>42627</v>
      </c>
    </row>
    <row r="446" spans="1:7" x14ac:dyDescent="0.25">
      <c r="A446" t="s">
        <v>232</v>
      </c>
      <c r="B446" t="s">
        <v>15</v>
      </c>
      <c r="C446">
        <v>39</v>
      </c>
      <c r="D446" t="s">
        <v>16</v>
      </c>
      <c r="E446" s="6">
        <v>44428</v>
      </c>
      <c r="F446" t="s">
        <v>19</v>
      </c>
      <c r="G446" s="4">
        <v>91534</v>
      </c>
    </row>
    <row r="447" spans="1:7" x14ac:dyDescent="0.25">
      <c r="A447" t="s">
        <v>367</v>
      </c>
      <c r="B447" t="s">
        <v>15</v>
      </c>
      <c r="C447">
        <v>43</v>
      </c>
      <c r="D447" t="s">
        <v>24</v>
      </c>
      <c r="E447" s="6">
        <v>43213</v>
      </c>
      <c r="F447" t="s">
        <v>19</v>
      </c>
      <c r="G447" s="4">
        <v>59280</v>
      </c>
    </row>
    <row r="448" spans="1:7" x14ac:dyDescent="0.25">
      <c r="A448" t="s">
        <v>698</v>
      </c>
      <c r="B448" t="s">
        <v>8</v>
      </c>
      <c r="C448">
        <v>40</v>
      </c>
      <c r="D448" t="s">
        <v>964</v>
      </c>
      <c r="E448" s="6">
        <v>44991</v>
      </c>
      <c r="F448" t="s">
        <v>19</v>
      </c>
      <c r="G448" s="4">
        <v>30354</v>
      </c>
    </row>
    <row r="449" spans="1:7" x14ac:dyDescent="0.25">
      <c r="A449" t="s">
        <v>181</v>
      </c>
      <c r="B449" t="s">
        <v>15</v>
      </c>
      <c r="C449">
        <v>27</v>
      </c>
      <c r="D449" t="s">
        <v>16</v>
      </c>
      <c r="E449" s="6">
        <v>44073</v>
      </c>
      <c r="F449" t="s">
        <v>19</v>
      </c>
      <c r="G449" s="4">
        <v>104498</v>
      </c>
    </row>
    <row r="450" spans="1:7" x14ac:dyDescent="0.25">
      <c r="A450" t="s">
        <v>126</v>
      </c>
      <c r="B450" t="s">
        <v>8</v>
      </c>
      <c r="C450">
        <v>38</v>
      </c>
      <c r="D450" t="s">
        <v>10</v>
      </c>
      <c r="E450" s="6">
        <v>44316</v>
      </c>
      <c r="F450" t="s">
        <v>19</v>
      </c>
      <c r="G450" s="5">
        <v>390167</v>
      </c>
    </row>
    <row r="451" spans="1:7" x14ac:dyDescent="0.25">
      <c r="A451" t="s">
        <v>939</v>
      </c>
      <c r="B451" t="s">
        <v>15</v>
      </c>
      <c r="C451">
        <v>40</v>
      </c>
      <c r="D451" t="s">
        <v>963</v>
      </c>
      <c r="E451" s="6">
        <v>44117</v>
      </c>
      <c r="F451" t="s">
        <v>19</v>
      </c>
      <c r="G451" s="4">
        <v>240997</v>
      </c>
    </row>
    <row r="452" spans="1:7" x14ac:dyDescent="0.25">
      <c r="A452" t="s">
        <v>140</v>
      </c>
      <c r="B452" t="s">
        <v>8</v>
      </c>
      <c r="C452">
        <v>36</v>
      </c>
      <c r="D452" t="s">
        <v>16</v>
      </c>
      <c r="E452" s="6">
        <v>44433</v>
      </c>
      <c r="F452" t="s">
        <v>19</v>
      </c>
      <c r="G452" s="4">
        <v>109527</v>
      </c>
    </row>
    <row r="453" spans="1:7" x14ac:dyDescent="0.25">
      <c r="A453" t="s">
        <v>868</v>
      </c>
      <c r="B453" t="s">
        <v>8</v>
      </c>
      <c r="C453">
        <v>24</v>
      </c>
      <c r="D453" t="s">
        <v>964</v>
      </c>
      <c r="E453" s="6">
        <v>44290</v>
      </c>
      <c r="F453" t="s">
        <v>19</v>
      </c>
      <c r="G453" s="4">
        <v>30071</v>
      </c>
    </row>
    <row r="454" spans="1:7" x14ac:dyDescent="0.25">
      <c r="A454" t="s">
        <v>720</v>
      </c>
      <c r="B454" t="s">
        <v>15</v>
      </c>
      <c r="C454">
        <v>26</v>
      </c>
      <c r="D454" t="s">
        <v>24</v>
      </c>
      <c r="E454" s="6">
        <v>43903</v>
      </c>
      <c r="F454" t="s">
        <v>19</v>
      </c>
      <c r="G454" s="4">
        <v>61184</v>
      </c>
    </row>
    <row r="455" spans="1:7" x14ac:dyDescent="0.25">
      <c r="A455" t="s">
        <v>483</v>
      </c>
      <c r="B455" t="s">
        <v>8</v>
      </c>
      <c r="C455">
        <v>42</v>
      </c>
      <c r="D455" t="s">
        <v>16</v>
      </c>
      <c r="E455" s="6">
        <v>44550</v>
      </c>
      <c r="F455" t="s">
        <v>19</v>
      </c>
      <c r="G455" s="4">
        <v>86249</v>
      </c>
    </row>
    <row r="456" spans="1:7" x14ac:dyDescent="0.25">
      <c r="A456" t="s">
        <v>684</v>
      </c>
      <c r="B456" t="s">
        <v>8</v>
      </c>
      <c r="C456">
        <v>31</v>
      </c>
      <c r="D456" t="s">
        <v>24</v>
      </c>
      <c r="E456" s="6">
        <v>43978</v>
      </c>
      <c r="F456" t="s">
        <v>19</v>
      </c>
      <c r="G456" s="4">
        <v>56607</v>
      </c>
    </row>
    <row r="457" spans="1:7" x14ac:dyDescent="0.25">
      <c r="A457" t="s">
        <v>931</v>
      </c>
      <c r="B457" t="s">
        <v>15</v>
      </c>
      <c r="C457">
        <v>31</v>
      </c>
      <c r="D457" t="s">
        <v>964</v>
      </c>
      <c r="E457" s="6">
        <v>45124</v>
      </c>
      <c r="F457" t="s">
        <v>19</v>
      </c>
      <c r="G457" s="4">
        <v>43250</v>
      </c>
    </row>
    <row r="458" spans="1:7" x14ac:dyDescent="0.25">
      <c r="A458" t="s">
        <v>852</v>
      </c>
      <c r="B458" t="s">
        <v>8</v>
      </c>
      <c r="C458">
        <v>24</v>
      </c>
      <c r="D458" t="s">
        <v>964</v>
      </c>
      <c r="E458" s="6">
        <v>45138</v>
      </c>
      <c r="F458" t="s">
        <v>19</v>
      </c>
      <c r="G458" s="4">
        <v>35254</v>
      </c>
    </row>
    <row r="459" spans="1:7" x14ac:dyDescent="0.25">
      <c r="A459" t="s">
        <v>755</v>
      </c>
      <c r="B459" t="s">
        <v>15</v>
      </c>
      <c r="C459">
        <v>41</v>
      </c>
      <c r="D459" t="s">
        <v>16</v>
      </c>
      <c r="E459" s="6">
        <v>45414</v>
      </c>
      <c r="F459" t="s">
        <v>19</v>
      </c>
      <c r="G459" s="4">
        <v>83052</v>
      </c>
    </row>
    <row r="460" spans="1:7" x14ac:dyDescent="0.25">
      <c r="A460" t="s">
        <v>583</v>
      </c>
      <c r="B460" t="s">
        <v>8</v>
      </c>
      <c r="C460">
        <v>42</v>
      </c>
      <c r="D460" t="s">
        <v>24</v>
      </c>
      <c r="E460" s="6">
        <v>43614</v>
      </c>
      <c r="F460" t="s">
        <v>19</v>
      </c>
      <c r="G460" s="4">
        <v>59121</v>
      </c>
    </row>
    <row r="461" spans="1:7" x14ac:dyDescent="0.25">
      <c r="A461" t="s">
        <v>934</v>
      </c>
      <c r="B461" t="s">
        <v>15</v>
      </c>
      <c r="C461">
        <v>25</v>
      </c>
      <c r="D461" t="s">
        <v>10</v>
      </c>
      <c r="E461" s="6">
        <v>45350</v>
      </c>
      <c r="F461" t="s">
        <v>19</v>
      </c>
      <c r="G461" s="5">
        <v>321557</v>
      </c>
    </row>
    <row r="462" spans="1:7" x14ac:dyDescent="0.25">
      <c r="A462" t="s">
        <v>191</v>
      </c>
      <c r="B462" t="s">
        <v>15</v>
      </c>
      <c r="C462">
        <v>43</v>
      </c>
      <c r="D462" t="s">
        <v>16</v>
      </c>
      <c r="E462" s="6">
        <v>44558</v>
      </c>
      <c r="F462" t="s">
        <v>19</v>
      </c>
      <c r="G462" s="4">
        <v>102595</v>
      </c>
    </row>
    <row r="463" spans="1:7" x14ac:dyDescent="0.25">
      <c r="A463" t="s">
        <v>329</v>
      </c>
      <c r="B463" t="s">
        <v>15</v>
      </c>
      <c r="C463">
        <v>40</v>
      </c>
      <c r="D463" t="s">
        <v>10</v>
      </c>
      <c r="E463" s="6">
        <v>43849</v>
      </c>
      <c r="F463" t="s">
        <v>19</v>
      </c>
      <c r="G463" s="5">
        <v>330031</v>
      </c>
    </row>
    <row r="464" spans="1:7" x14ac:dyDescent="0.25">
      <c r="A464" t="s">
        <v>825</v>
      </c>
      <c r="B464" t="s">
        <v>15</v>
      </c>
      <c r="C464">
        <v>40</v>
      </c>
      <c r="D464" t="s">
        <v>964</v>
      </c>
      <c r="E464" s="6">
        <v>45585</v>
      </c>
      <c r="F464" t="s">
        <v>19</v>
      </c>
      <c r="G464" s="4">
        <v>30633</v>
      </c>
    </row>
    <row r="465" spans="1:7" x14ac:dyDescent="0.25">
      <c r="A465" t="s">
        <v>114</v>
      </c>
      <c r="B465" t="s">
        <v>15</v>
      </c>
      <c r="C465">
        <v>33</v>
      </c>
      <c r="D465" t="s">
        <v>16</v>
      </c>
      <c r="E465" s="6">
        <v>44324</v>
      </c>
      <c r="F465" t="s">
        <v>19</v>
      </c>
      <c r="G465" s="4">
        <v>94654</v>
      </c>
    </row>
    <row r="466" spans="1:7" x14ac:dyDescent="0.25">
      <c r="A466" t="s">
        <v>114</v>
      </c>
      <c r="B466" t="s">
        <v>15</v>
      </c>
      <c r="C466">
        <v>33</v>
      </c>
      <c r="D466" t="s">
        <v>16</v>
      </c>
      <c r="E466" s="6">
        <v>44324</v>
      </c>
      <c r="F466" t="s">
        <v>19</v>
      </c>
      <c r="G466" s="4">
        <v>98509</v>
      </c>
    </row>
    <row r="467" spans="1:7" x14ac:dyDescent="0.25">
      <c r="A467" t="s">
        <v>392</v>
      </c>
      <c r="B467" t="s">
        <v>15</v>
      </c>
      <c r="C467">
        <v>44</v>
      </c>
      <c r="D467" t="s">
        <v>10</v>
      </c>
      <c r="E467" s="6">
        <v>43598</v>
      </c>
      <c r="F467" t="s">
        <v>19</v>
      </c>
      <c r="G467" s="5">
        <v>375959</v>
      </c>
    </row>
    <row r="468" spans="1:7" x14ac:dyDescent="0.25">
      <c r="A468" t="s">
        <v>392</v>
      </c>
      <c r="B468" t="s">
        <v>15</v>
      </c>
      <c r="C468">
        <v>45</v>
      </c>
      <c r="D468" t="s">
        <v>10</v>
      </c>
      <c r="E468" s="6">
        <v>43964</v>
      </c>
      <c r="F468" t="s">
        <v>19</v>
      </c>
      <c r="G468" s="5">
        <v>375960</v>
      </c>
    </row>
    <row r="469" spans="1:7" x14ac:dyDescent="0.25">
      <c r="A469" t="s">
        <v>967</v>
      </c>
      <c r="B469" t="s">
        <v>8</v>
      </c>
      <c r="C469">
        <v>38</v>
      </c>
      <c r="D469" t="s">
        <v>24</v>
      </c>
      <c r="E469" s="6">
        <v>45427</v>
      </c>
      <c r="F469" t="s">
        <v>12</v>
      </c>
      <c r="G469" s="4">
        <v>58923</v>
      </c>
    </row>
    <row r="470" spans="1:7" x14ac:dyDescent="0.25">
      <c r="A470" t="s">
        <v>968</v>
      </c>
      <c r="B470" t="s">
        <v>8</v>
      </c>
      <c r="C470">
        <v>33</v>
      </c>
      <c r="D470" t="s">
        <v>964</v>
      </c>
      <c r="E470" s="6">
        <v>44984</v>
      </c>
      <c r="F470" t="s">
        <v>12</v>
      </c>
      <c r="G470" s="4">
        <v>42135</v>
      </c>
    </row>
    <row r="471" spans="1:7" x14ac:dyDescent="0.25">
      <c r="A471" t="s">
        <v>969</v>
      </c>
      <c r="B471" t="s">
        <v>8</v>
      </c>
      <c r="C471">
        <v>45</v>
      </c>
      <c r="D471" t="s">
        <v>964</v>
      </c>
      <c r="E471" s="6">
        <v>43862</v>
      </c>
      <c r="F471" t="s">
        <v>12</v>
      </c>
      <c r="G471" s="4">
        <v>36187</v>
      </c>
    </row>
    <row r="472" spans="1:7" x14ac:dyDescent="0.25">
      <c r="A472" t="s">
        <v>972</v>
      </c>
      <c r="B472" t="s">
        <v>8</v>
      </c>
      <c r="C472">
        <v>33</v>
      </c>
      <c r="D472" t="s">
        <v>24</v>
      </c>
      <c r="E472" s="6">
        <v>44953</v>
      </c>
      <c r="F472" t="s">
        <v>12</v>
      </c>
      <c r="G472" s="4">
        <v>57852</v>
      </c>
    </row>
    <row r="473" spans="1:7" x14ac:dyDescent="0.25">
      <c r="A473" t="s">
        <v>712</v>
      </c>
      <c r="B473" t="s">
        <v>15</v>
      </c>
      <c r="C473">
        <v>42</v>
      </c>
      <c r="D473" t="s">
        <v>10</v>
      </c>
      <c r="E473" s="6">
        <v>44372</v>
      </c>
      <c r="F473" t="s">
        <v>12</v>
      </c>
      <c r="G473" s="5">
        <v>432572</v>
      </c>
    </row>
    <row r="474" spans="1:7" x14ac:dyDescent="0.25">
      <c r="A474" t="s">
        <v>717</v>
      </c>
      <c r="B474" t="s">
        <v>15</v>
      </c>
      <c r="C474">
        <v>45</v>
      </c>
      <c r="D474" t="s">
        <v>24</v>
      </c>
      <c r="E474" s="6">
        <v>45033</v>
      </c>
      <c r="F474" t="s">
        <v>12</v>
      </c>
      <c r="G474" s="4">
        <v>58653</v>
      </c>
    </row>
    <row r="475" spans="1:7" x14ac:dyDescent="0.25">
      <c r="A475" t="s">
        <v>112</v>
      </c>
      <c r="B475" t="s">
        <v>15</v>
      </c>
      <c r="C475">
        <v>31</v>
      </c>
      <c r="D475" t="s">
        <v>16</v>
      </c>
      <c r="E475" s="6">
        <v>44450</v>
      </c>
      <c r="F475" t="s">
        <v>12</v>
      </c>
      <c r="G475" s="4">
        <v>99040</v>
      </c>
    </row>
    <row r="476" spans="1:7" x14ac:dyDescent="0.25">
      <c r="A476" t="s">
        <v>195</v>
      </c>
      <c r="B476" t="s">
        <v>15</v>
      </c>
      <c r="C476">
        <v>24</v>
      </c>
      <c r="D476" t="s">
        <v>16</v>
      </c>
      <c r="E476" s="6">
        <v>44625</v>
      </c>
      <c r="F476" t="s">
        <v>12</v>
      </c>
      <c r="G476" s="4">
        <v>97309</v>
      </c>
    </row>
    <row r="477" spans="1:7" x14ac:dyDescent="0.25">
      <c r="A477" t="s">
        <v>354</v>
      </c>
      <c r="B477" t="s">
        <v>15</v>
      </c>
      <c r="C477">
        <v>43</v>
      </c>
      <c r="D477" t="s">
        <v>24</v>
      </c>
      <c r="E477" s="6">
        <v>45347</v>
      </c>
      <c r="F477" t="s">
        <v>12</v>
      </c>
      <c r="G477" s="4">
        <v>50560</v>
      </c>
    </row>
    <row r="478" spans="1:7" x14ac:dyDescent="0.25">
      <c r="A478" t="s">
        <v>468</v>
      </c>
      <c r="B478" t="s">
        <v>8</v>
      </c>
      <c r="C478">
        <v>29</v>
      </c>
      <c r="D478" t="s">
        <v>24</v>
      </c>
      <c r="E478" s="6">
        <v>43578</v>
      </c>
      <c r="F478" t="s">
        <v>12</v>
      </c>
      <c r="G478" s="4">
        <v>69797</v>
      </c>
    </row>
    <row r="479" spans="1:7" x14ac:dyDescent="0.25">
      <c r="A479" t="s">
        <v>366</v>
      </c>
      <c r="B479" t="s">
        <v>15</v>
      </c>
      <c r="C479">
        <v>37</v>
      </c>
      <c r="D479" t="s">
        <v>10</v>
      </c>
      <c r="E479" s="6">
        <v>45562</v>
      </c>
      <c r="F479" t="s">
        <v>12</v>
      </c>
      <c r="G479" s="5">
        <v>430288</v>
      </c>
    </row>
    <row r="480" spans="1:7" x14ac:dyDescent="0.25">
      <c r="A480" t="s">
        <v>603</v>
      </c>
      <c r="B480" t="s">
        <v>8</v>
      </c>
      <c r="C480">
        <v>42</v>
      </c>
      <c r="D480" t="s">
        <v>24</v>
      </c>
      <c r="E480" s="6">
        <v>43874</v>
      </c>
      <c r="F480" t="s">
        <v>12</v>
      </c>
      <c r="G480" s="4">
        <v>64881</v>
      </c>
    </row>
    <row r="481" spans="1:7" x14ac:dyDescent="0.25">
      <c r="A481" t="s">
        <v>946</v>
      </c>
      <c r="B481" t="s">
        <v>15</v>
      </c>
      <c r="C481">
        <v>40</v>
      </c>
      <c r="D481" t="s">
        <v>963</v>
      </c>
      <c r="E481" s="6">
        <v>45319</v>
      </c>
      <c r="F481" t="s">
        <v>12</v>
      </c>
      <c r="G481" s="4">
        <v>157908</v>
      </c>
    </row>
    <row r="482" spans="1:7" x14ac:dyDescent="0.25">
      <c r="A482" t="s">
        <v>405</v>
      </c>
      <c r="B482" t="s">
        <v>15</v>
      </c>
      <c r="C482">
        <v>28</v>
      </c>
      <c r="D482" t="s">
        <v>16</v>
      </c>
      <c r="E482" s="6">
        <v>44937</v>
      </c>
      <c r="F482" t="s">
        <v>12</v>
      </c>
      <c r="G482" s="4">
        <v>79185</v>
      </c>
    </row>
    <row r="483" spans="1:7" x14ac:dyDescent="0.25">
      <c r="A483" t="s">
        <v>350</v>
      </c>
      <c r="B483" t="s">
        <v>15</v>
      </c>
      <c r="C483">
        <v>42</v>
      </c>
      <c r="D483" t="s">
        <v>16</v>
      </c>
      <c r="E483" s="6">
        <v>44813</v>
      </c>
      <c r="F483" t="s">
        <v>12</v>
      </c>
      <c r="G483" s="4">
        <v>106030</v>
      </c>
    </row>
    <row r="484" spans="1:7" x14ac:dyDescent="0.25">
      <c r="A484" t="s">
        <v>695</v>
      </c>
      <c r="B484" t="s">
        <v>8</v>
      </c>
      <c r="C484">
        <v>42</v>
      </c>
      <c r="D484" t="s">
        <v>10</v>
      </c>
      <c r="E484" s="6">
        <v>43340</v>
      </c>
      <c r="F484" t="s">
        <v>12</v>
      </c>
      <c r="G484" s="5">
        <v>387534</v>
      </c>
    </row>
    <row r="485" spans="1:7" x14ac:dyDescent="0.25">
      <c r="A485" t="s">
        <v>134</v>
      </c>
      <c r="B485" t="s">
        <v>8</v>
      </c>
      <c r="C485">
        <v>33</v>
      </c>
      <c r="D485" t="s">
        <v>42</v>
      </c>
      <c r="E485" s="6">
        <v>44313</v>
      </c>
      <c r="F485" t="s">
        <v>12</v>
      </c>
      <c r="G485" s="4">
        <v>35771</v>
      </c>
    </row>
    <row r="486" spans="1:7" x14ac:dyDescent="0.25">
      <c r="A486" t="s">
        <v>816</v>
      </c>
      <c r="B486" t="s">
        <v>15</v>
      </c>
      <c r="C486">
        <v>24</v>
      </c>
      <c r="D486" t="s">
        <v>10</v>
      </c>
      <c r="E486" s="6">
        <v>45150</v>
      </c>
      <c r="F486" t="s">
        <v>12</v>
      </c>
      <c r="G486" s="5">
        <v>400294</v>
      </c>
    </row>
    <row r="487" spans="1:7" x14ac:dyDescent="0.25">
      <c r="A487" t="s">
        <v>932</v>
      </c>
      <c r="B487" t="s">
        <v>15</v>
      </c>
      <c r="C487">
        <v>33</v>
      </c>
      <c r="D487" t="s">
        <v>16</v>
      </c>
      <c r="E487" s="6">
        <v>45091</v>
      </c>
      <c r="F487" t="s">
        <v>12</v>
      </c>
      <c r="G487" s="4">
        <v>106580</v>
      </c>
    </row>
    <row r="488" spans="1:7" x14ac:dyDescent="0.25">
      <c r="A488" t="s">
        <v>341</v>
      </c>
      <c r="B488" t="s">
        <v>15</v>
      </c>
      <c r="C488">
        <v>28</v>
      </c>
      <c r="D488" t="s">
        <v>16</v>
      </c>
      <c r="E488" s="6">
        <v>43170</v>
      </c>
      <c r="F488" t="s">
        <v>12</v>
      </c>
      <c r="G488" s="4">
        <v>98530</v>
      </c>
    </row>
    <row r="489" spans="1:7" x14ac:dyDescent="0.25">
      <c r="A489" t="s">
        <v>132</v>
      </c>
      <c r="B489" t="s">
        <v>8</v>
      </c>
      <c r="C489">
        <v>25</v>
      </c>
      <c r="D489" t="s">
        <v>13</v>
      </c>
      <c r="E489" s="6">
        <v>44633</v>
      </c>
      <c r="F489" t="s">
        <v>12</v>
      </c>
      <c r="G489" s="4">
        <v>178275</v>
      </c>
    </row>
    <row r="490" spans="1:7" x14ac:dyDescent="0.25">
      <c r="A490" t="s">
        <v>475</v>
      </c>
      <c r="B490" t="s">
        <v>8</v>
      </c>
      <c r="C490">
        <v>32</v>
      </c>
      <c r="D490" t="s">
        <v>964</v>
      </c>
      <c r="E490" s="6">
        <v>44303</v>
      </c>
      <c r="F490" t="s">
        <v>12</v>
      </c>
      <c r="G490" s="4">
        <v>33912</v>
      </c>
    </row>
    <row r="491" spans="1:7" x14ac:dyDescent="0.25">
      <c r="A491" t="s">
        <v>854</v>
      </c>
      <c r="B491" t="s">
        <v>8</v>
      </c>
      <c r="C491">
        <v>38</v>
      </c>
      <c r="D491" t="s">
        <v>963</v>
      </c>
      <c r="E491" s="6">
        <v>43864</v>
      </c>
      <c r="F491" t="s">
        <v>12</v>
      </c>
      <c r="G491" s="4">
        <v>156731</v>
      </c>
    </row>
    <row r="492" spans="1:7" x14ac:dyDescent="0.25">
      <c r="A492" t="s">
        <v>379</v>
      </c>
      <c r="B492" t="s">
        <v>15</v>
      </c>
      <c r="C492">
        <v>32</v>
      </c>
      <c r="D492" t="s">
        <v>24</v>
      </c>
      <c r="E492" s="6">
        <v>45399</v>
      </c>
      <c r="F492" t="s">
        <v>12</v>
      </c>
      <c r="G492" s="4">
        <v>64384</v>
      </c>
    </row>
    <row r="493" spans="1:7" x14ac:dyDescent="0.25">
      <c r="A493" t="s">
        <v>182</v>
      </c>
      <c r="B493" t="s">
        <v>15</v>
      </c>
      <c r="C493">
        <v>42</v>
      </c>
      <c r="D493" t="s">
        <v>24</v>
      </c>
      <c r="E493" s="6">
        <v>44670</v>
      </c>
      <c r="F493" t="s">
        <v>12</v>
      </c>
      <c r="G493" s="4">
        <v>67968</v>
      </c>
    </row>
    <row r="494" spans="1:7" x14ac:dyDescent="0.25">
      <c r="A494" t="s">
        <v>590</v>
      </c>
      <c r="B494" t="s">
        <v>8</v>
      </c>
      <c r="C494">
        <v>25</v>
      </c>
      <c r="D494" t="s">
        <v>964</v>
      </c>
      <c r="E494" s="6">
        <v>43779</v>
      </c>
      <c r="F494" t="s">
        <v>12</v>
      </c>
      <c r="G494" s="4">
        <v>35564</v>
      </c>
    </row>
    <row r="495" spans="1:7" x14ac:dyDescent="0.25">
      <c r="A495" t="s">
        <v>586</v>
      </c>
      <c r="B495" t="s">
        <v>8</v>
      </c>
      <c r="C495">
        <v>40</v>
      </c>
      <c r="D495" t="s">
        <v>10</v>
      </c>
      <c r="E495" s="6">
        <v>44259</v>
      </c>
      <c r="F495" t="s">
        <v>12</v>
      </c>
      <c r="G495" s="5">
        <v>438401</v>
      </c>
    </row>
    <row r="496" spans="1:7" x14ac:dyDescent="0.25">
      <c r="A496" t="s">
        <v>369</v>
      </c>
      <c r="B496" t="s">
        <v>15</v>
      </c>
      <c r="C496">
        <v>40</v>
      </c>
      <c r="D496" t="s">
        <v>16</v>
      </c>
      <c r="E496" s="6">
        <v>43725</v>
      </c>
      <c r="F496" t="s">
        <v>12</v>
      </c>
      <c r="G496" s="4">
        <v>91568</v>
      </c>
    </row>
    <row r="497" spans="1:7" x14ac:dyDescent="0.25">
      <c r="A497" t="s">
        <v>155</v>
      </c>
      <c r="B497" t="s">
        <v>15</v>
      </c>
      <c r="C497">
        <v>20</v>
      </c>
      <c r="D497" t="s">
        <v>16</v>
      </c>
      <c r="E497" s="6">
        <v>44122</v>
      </c>
      <c r="F497" t="s">
        <v>12</v>
      </c>
      <c r="G497" s="4">
        <v>85709</v>
      </c>
    </row>
    <row r="498" spans="1:7" x14ac:dyDescent="0.25">
      <c r="A498" t="s">
        <v>155</v>
      </c>
      <c r="B498" t="s">
        <v>15</v>
      </c>
      <c r="C498">
        <v>21</v>
      </c>
      <c r="D498" t="s">
        <v>16</v>
      </c>
      <c r="E498" s="6">
        <v>44123</v>
      </c>
      <c r="F498" t="s">
        <v>12</v>
      </c>
      <c r="G498" s="4">
        <v>85710</v>
      </c>
    </row>
    <row r="499" spans="1:7" x14ac:dyDescent="0.25">
      <c r="A499" t="s">
        <v>815</v>
      </c>
      <c r="B499" t="s">
        <v>15</v>
      </c>
      <c r="C499">
        <v>37</v>
      </c>
      <c r="D499" t="s">
        <v>16</v>
      </c>
      <c r="E499" s="6">
        <v>45471</v>
      </c>
      <c r="F499" t="s">
        <v>12</v>
      </c>
      <c r="G499" s="4">
        <v>84464</v>
      </c>
    </row>
    <row r="500" spans="1:7" x14ac:dyDescent="0.25">
      <c r="A500" t="s">
        <v>453</v>
      </c>
      <c r="B500" t="s">
        <v>8</v>
      </c>
      <c r="C500">
        <v>28</v>
      </c>
      <c r="D500" t="s">
        <v>24</v>
      </c>
      <c r="E500" s="6">
        <v>43579</v>
      </c>
      <c r="F500" t="s">
        <v>12</v>
      </c>
      <c r="G500" s="4">
        <v>64680</v>
      </c>
    </row>
    <row r="501" spans="1:7" x14ac:dyDescent="0.25">
      <c r="A501" t="s">
        <v>535</v>
      </c>
      <c r="B501" t="s">
        <v>8</v>
      </c>
      <c r="C501">
        <v>44</v>
      </c>
      <c r="D501" t="s">
        <v>10</v>
      </c>
      <c r="E501" s="6">
        <v>43779</v>
      </c>
      <c r="F501" t="s">
        <v>12</v>
      </c>
      <c r="G501" s="5">
        <v>344969</v>
      </c>
    </row>
    <row r="502" spans="1:7" x14ac:dyDescent="0.25">
      <c r="A502" t="s">
        <v>617</v>
      </c>
      <c r="B502" t="s">
        <v>8</v>
      </c>
      <c r="C502">
        <v>41</v>
      </c>
      <c r="D502" t="s">
        <v>16</v>
      </c>
      <c r="E502" s="6">
        <v>43285</v>
      </c>
      <c r="F502" t="s">
        <v>12</v>
      </c>
      <c r="G502" s="4">
        <v>106015</v>
      </c>
    </row>
    <row r="503" spans="1:7" x14ac:dyDescent="0.25">
      <c r="A503" t="s">
        <v>582</v>
      </c>
      <c r="B503" t="s">
        <v>8</v>
      </c>
      <c r="C503">
        <v>29</v>
      </c>
      <c r="D503" t="s">
        <v>963</v>
      </c>
      <c r="E503" s="6">
        <v>45368</v>
      </c>
      <c r="F503" t="s">
        <v>12</v>
      </c>
      <c r="G503" s="4">
        <v>175742</v>
      </c>
    </row>
    <row r="504" spans="1:7" x14ac:dyDescent="0.25">
      <c r="A504" t="s">
        <v>496</v>
      </c>
      <c r="B504" t="s">
        <v>8</v>
      </c>
      <c r="C504">
        <v>45</v>
      </c>
      <c r="D504" t="s">
        <v>964</v>
      </c>
      <c r="E504" s="6">
        <v>45577</v>
      </c>
      <c r="F504" t="s">
        <v>12</v>
      </c>
      <c r="G504" s="4">
        <v>31080</v>
      </c>
    </row>
    <row r="505" spans="1:7" x14ac:dyDescent="0.25">
      <c r="A505" t="s">
        <v>489</v>
      </c>
      <c r="B505" t="s">
        <v>8</v>
      </c>
      <c r="C505">
        <v>42</v>
      </c>
      <c r="D505" t="s">
        <v>16</v>
      </c>
      <c r="E505" s="6">
        <v>45452</v>
      </c>
      <c r="F505" t="s">
        <v>12</v>
      </c>
      <c r="G505" s="4">
        <v>76572</v>
      </c>
    </row>
    <row r="506" spans="1:7" x14ac:dyDescent="0.25">
      <c r="A506" t="s">
        <v>754</v>
      </c>
      <c r="B506" t="s">
        <v>15</v>
      </c>
      <c r="C506">
        <v>36</v>
      </c>
      <c r="D506" t="s">
        <v>16</v>
      </c>
      <c r="E506" s="6">
        <v>44316</v>
      </c>
      <c r="F506" t="s">
        <v>12</v>
      </c>
      <c r="G506" s="4">
        <v>86680</v>
      </c>
    </row>
    <row r="507" spans="1:7" x14ac:dyDescent="0.25">
      <c r="A507" t="s">
        <v>152</v>
      </c>
      <c r="B507" t="s">
        <v>8</v>
      </c>
      <c r="C507">
        <v>24</v>
      </c>
      <c r="D507" t="s">
        <v>16</v>
      </c>
      <c r="E507" s="6">
        <v>44087</v>
      </c>
      <c r="F507" t="s">
        <v>12</v>
      </c>
      <c r="G507" s="4">
        <v>105798</v>
      </c>
    </row>
    <row r="508" spans="1:7" x14ac:dyDescent="0.25">
      <c r="A508" t="s">
        <v>524</v>
      </c>
      <c r="B508" t="s">
        <v>8</v>
      </c>
      <c r="C508">
        <v>30</v>
      </c>
      <c r="D508" t="s">
        <v>10</v>
      </c>
      <c r="E508" s="6">
        <v>45034</v>
      </c>
      <c r="F508" t="s">
        <v>12</v>
      </c>
      <c r="G508" s="5">
        <v>391616</v>
      </c>
    </row>
    <row r="509" spans="1:7" x14ac:dyDescent="0.25">
      <c r="A509" t="s">
        <v>117</v>
      </c>
      <c r="B509" t="s">
        <v>15</v>
      </c>
      <c r="C509">
        <v>37</v>
      </c>
      <c r="D509" t="s">
        <v>24</v>
      </c>
      <c r="E509" s="6">
        <v>44277</v>
      </c>
      <c r="F509" t="s">
        <v>12</v>
      </c>
      <c r="G509" s="4">
        <v>51501</v>
      </c>
    </row>
    <row r="510" spans="1:7" x14ac:dyDescent="0.25">
      <c r="A510" t="s">
        <v>589</v>
      </c>
      <c r="B510" t="s">
        <v>8</v>
      </c>
      <c r="C510">
        <v>38</v>
      </c>
      <c r="D510" t="s">
        <v>16</v>
      </c>
      <c r="E510" s="6">
        <v>43849</v>
      </c>
      <c r="F510" t="s">
        <v>12</v>
      </c>
      <c r="G510" s="4">
        <v>82798</v>
      </c>
    </row>
    <row r="511" spans="1:7" x14ac:dyDescent="0.25">
      <c r="A511" t="s">
        <v>165</v>
      </c>
      <c r="B511" t="s">
        <v>8</v>
      </c>
      <c r="C511">
        <v>40</v>
      </c>
      <c r="D511" t="s">
        <v>16</v>
      </c>
      <c r="E511" s="6">
        <v>44276</v>
      </c>
      <c r="F511" t="s">
        <v>12</v>
      </c>
      <c r="G511" s="4">
        <v>93243</v>
      </c>
    </row>
    <row r="512" spans="1:7" x14ac:dyDescent="0.25">
      <c r="A512" t="s">
        <v>551</v>
      </c>
      <c r="B512" t="s">
        <v>8</v>
      </c>
      <c r="C512">
        <v>44</v>
      </c>
      <c r="D512" t="s">
        <v>16</v>
      </c>
      <c r="E512" s="6">
        <v>43691</v>
      </c>
      <c r="F512" t="s">
        <v>12</v>
      </c>
      <c r="G512" s="4">
        <v>108040</v>
      </c>
    </row>
    <row r="513" spans="1:7" x14ac:dyDescent="0.25">
      <c r="A513" t="s">
        <v>198</v>
      </c>
      <c r="B513" t="s">
        <v>15</v>
      </c>
      <c r="C513">
        <v>36</v>
      </c>
      <c r="D513" t="s">
        <v>16</v>
      </c>
      <c r="E513" s="6">
        <v>43958</v>
      </c>
      <c r="F513" t="s">
        <v>12</v>
      </c>
      <c r="G513" s="4">
        <v>85066</v>
      </c>
    </row>
    <row r="514" spans="1:7" x14ac:dyDescent="0.25">
      <c r="A514" t="s">
        <v>198</v>
      </c>
      <c r="B514" t="s">
        <v>15</v>
      </c>
      <c r="C514">
        <v>37</v>
      </c>
      <c r="D514" t="s">
        <v>16</v>
      </c>
      <c r="E514" s="6">
        <v>43959</v>
      </c>
      <c r="F514" t="s">
        <v>12</v>
      </c>
      <c r="G514" s="4">
        <v>85067</v>
      </c>
    </row>
    <row r="515" spans="1:7" x14ac:dyDescent="0.25">
      <c r="A515" t="s">
        <v>187</v>
      </c>
      <c r="B515" t="s">
        <v>8</v>
      </c>
      <c r="C515">
        <v>33</v>
      </c>
      <c r="D515" t="s">
        <v>16</v>
      </c>
      <c r="E515" s="6">
        <v>44253</v>
      </c>
      <c r="F515" t="s">
        <v>12</v>
      </c>
      <c r="G515" s="4">
        <v>85708</v>
      </c>
    </row>
    <row r="516" spans="1:7" x14ac:dyDescent="0.25">
      <c r="A516" t="s">
        <v>116</v>
      </c>
      <c r="B516" t="s">
        <v>15</v>
      </c>
      <c r="C516">
        <v>20</v>
      </c>
      <c r="D516" t="s">
        <v>16</v>
      </c>
      <c r="E516" s="6">
        <v>44397</v>
      </c>
      <c r="F516" t="s">
        <v>12</v>
      </c>
      <c r="G516" s="4">
        <v>86738</v>
      </c>
    </row>
    <row r="517" spans="1:7" x14ac:dyDescent="0.25">
      <c r="A517" t="s">
        <v>394</v>
      </c>
      <c r="B517" t="s">
        <v>15</v>
      </c>
      <c r="C517">
        <v>36</v>
      </c>
      <c r="D517" t="s">
        <v>963</v>
      </c>
      <c r="E517" s="6">
        <v>45073</v>
      </c>
      <c r="F517" t="s">
        <v>12</v>
      </c>
      <c r="G517" s="4">
        <v>190672</v>
      </c>
    </row>
    <row r="518" spans="1:7" x14ac:dyDescent="0.25">
      <c r="A518" t="s">
        <v>689</v>
      </c>
      <c r="B518" t="s">
        <v>8</v>
      </c>
      <c r="C518">
        <v>40</v>
      </c>
      <c r="D518" t="s">
        <v>16</v>
      </c>
      <c r="E518" s="6">
        <v>43545</v>
      </c>
      <c r="F518" t="s">
        <v>12</v>
      </c>
      <c r="G518" s="4">
        <v>78552</v>
      </c>
    </row>
    <row r="519" spans="1:7" x14ac:dyDescent="0.25">
      <c r="A519" t="s">
        <v>225</v>
      </c>
      <c r="B519" t="s">
        <v>15</v>
      </c>
      <c r="C519">
        <v>34</v>
      </c>
      <c r="D519" t="s">
        <v>16</v>
      </c>
      <c r="E519" s="6">
        <v>43530</v>
      </c>
      <c r="F519" t="s">
        <v>12</v>
      </c>
      <c r="G519" s="4">
        <v>93771</v>
      </c>
    </row>
    <row r="520" spans="1:7" x14ac:dyDescent="0.25">
      <c r="A520" t="s">
        <v>123</v>
      </c>
      <c r="B520" t="s">
        <v>8</v>
      </c>
      <c r="C520">
        <v>31</v>
      </c>
      <c r="D520" t="s">
        <v>16</v>
      </c>
      <c r="E520" s="6">
        <v>44084</v>
      </c>
      <c r="F520" t="s">
        <v>12</v>
      </c>
      <c r="G520" s="4">
        <v>86683</v>
      </c>
    </row>
    <row r="521" spans="1:7" x14ac:dyDescent="0.25">
      <c r="A521" t="s">
        <v>189</v>
      </c>
      <c r="B521" t="s">
        <v>15</v>
      </c>
      <c r="C521">
        <v>37</v>
      </c>
      <c r="D521" t="s">
        <v>16</v>
      </c>
      <c r="E521" s="6">
        <v>44640</v>
      </c>
      <c r="F521" t="s">
        <v>12</v>
      </c>
      <c r="G521" s="4">
        <v>81195</v>
      </c>
    </row>
    <row r="522" spans="1:7" x14ac:dyDescent="0.25">
      <c r="A522" t="s">
        <v>522</v>
      </c>
      <c r="B522" t="s">
        <v>8</v>
      </c>
      <c r="C522">
        <v>30</v>
      </c>
      <c r="D522" t="s">
        <v>10</v>
      </c>
      <c r="E522" s="6">
        <v>44047</v>
      </c>
      <c r="F522" t="s">
        <v>12</v>
      </c>
      <c r="G522" s="5">
        <v>424798</v>
      </c>
    </row>
    <row r="523" spans="1:7" x14ac:dyDescent="0.25">
      <c r="A523" t="s">
        <v>224</v>
      </c>
      <c r="B523" t="s">
        <v>15</v>
      </c>
      <c r="C523">
        <v>25</v>
      </c>
      <c r="D523" t="s">
        <v>963</v>
      </c>
      <c r="E523" s="6">
        <v>43984</v>
      </c>
      <c r="F523" t="s">
        <v>12</v>
      </c>
      <c r="G523" s="4">
        <v>141833</v>
      </c>
    </row>
    <row r="524" spans="1:7" x14ac:dyDescent="0.25">
      <c r="A524" t="s">
        <v>676</v>
      </c>
      <c r="B524" t="s">
        <v>8</v>
      </c>
      <c r="C524">
        <v>45</v>
      </c>
      <c r="D524" t="s">
        <v>10</v>
      </c>
      <c r="E524" s="6">
        <v>44655</v>
      </c>
      <c r="F524" t="s">
        <v>12</v>
      </c>
      <c r="G524" s="5">
        <v>459003</v>
      </c>
    </row>
    <row r="525" spans="1:7" x14ac:dyDescent="0.25">
      <c r="A525" t="s">
        <v>447</v>
      </c>
      <c r="B525" t="s">
        <v>8</v>
      </c>
      <c r="C525">
        <v>31</v>
      </c>
      <c r="D525" t="s">
        <v>963</v>
      </c>
      <c r="E525" s="6">
        <v>45469</v>
      </c>
      <c r="F525" t="s">
        <v>12</v>
      </c>
      <c r="G525" s="4">
        <v>184493</v>
      </c>
    </row>
    <row r="526" spans="1:7" x14ac:dyDescent="0.25">
      <c r="A526" t="s">
        <v>442</v>
      </c>
      <c r="B526" t="s">
        <v>8</v>
      </c>
      <c r="C526">
        <v>40</v>
      </c>
      <c r="D526" t="s">
        <v>963</v>
      </c>
      <c r="E526" s="6">
        <v>43429</v>
      </c>
      <c r="F526" t="s">
        <v>12</v>
      </c>
      <c r="G526" s="4">
        <v>248374</v>
      </c>
    </row>
    <row r="527" spans="1:7" x14ac:dyDescent="0.25">
      <c r="A527" t="s">
        <v>328</v>
      </c>
      <c r="B527" t="s">
        <v>15</v>
      </c>
      <c r="C527">
        <v>30</v>
      </c>
      <c r="D527" t="s">
        <v>10</v>
      </c>
      <c r="E527" s="6">
        <v>44540</v>
      </c>
      <c r="F527" t="s">
        <v>12</v>
      </c>
      <c r="G527" s="5">
        <v>440394</v>
      </c>
    </row>
    <row r="528" spans="1:7" x14ac:dyDescent="0.25">
      <c r="A528" t="s">
        <v>328</v>
      </c>
      <c r="B528" t="s">
        <v>15</v>
      </c>
      <c r="C528">
        <v>24</v>
      </c>
      <c r="D528" t="s">
        <v>10</v>
      </c>
      <c r="E528" s="6">
        <v>44932</v>
      </c>
      <c r="F528" t="s">
        <v>12</v>
      </c>
      <c r="G528" s="5">
        <v>407480</v>
      </c>
    </row>
    <row r="529" spans="1:7" x14ac:dyDescent="0.25">
      <c r="A529" t="s">
        <v>397</v>
      </c>
      <c r="B529" t="s">
        <v>15</v>
      </c>
      <c r="C529">
        <v>24</v>
      </c>
      <c r="D529" t="s">
        <v>964</v>
      </c>
      <c r="E529" s="6">
        <v>43992</v>
      </c>
      <c r="F529" t="s">
        <v>12</v>
      </c>
      <c r="G529" s="4">
        <v>31158</v>
      </c>
    </row>
    <row r="530" spans="1:7" x14ac:dyDescent="0.25">
      <c r="A530" t="s">
        <v>233</v>
      </c>
      <c r="B530" t="s">
        <v>15</v>
      </c>
      <c r="C530">
        <v>24</v>
      </c>
      <c r="D530" t="s">
        <v>963</v>
      </c>
      <c r="E530" s="6">
        <v>44931</v>
      </c>
      <c r="F530" t="s">
        <v>12</v>
      </c>
      <c r="G530" s="4">
        <v>175357</v>
      </c>
    </row>
    <row r="531" spans="1:7" x14ac:dyDescent="0.25">
      <c r="A531" t="s">
        <v>403</v>
      </c>
      <c r="B531" t="s">
        <v>15</v>
      </c>
      <c r="C531">
        <v>24</v>
      </c>
      <c r="D531" t="s">
        <v>964</v>
      </c>
      <c r="E531" s="6">
        <v>45114</v>
      </c>
      <c r="F531" t="s">
        <v>12</v>
      </c>
      <c r="G531" s="4">
        <v>40569</v>
      </c>
    </row>
    <row r="532" spans="1:7" x14ac:dyDescent="0.25">
      <c r="A532" t="s">
        <v>230</v>
      </c>
      <c r="B532" t="s">
        <v>15</v>
      </c>
      <c r="C532">
        <v>42</v>
      </c>
      <c r="D532" t="s">
        <v>16</v>
      </c>
      <c r="E532" s="6">
        <v>44421</v>
      </c>
      <c r="F532" t="s">
        <v>12</v>
      </c>
      <c r="G532" s="4">
        <v>106398</v>
      </c>
    </row>
    <row r="533" spans="1:7" x14ac:dyDescent="0.25">
      <c r="A533" t="s">
        <v>929</v>
      </c>
      <c r="B533" t="s">
        <v>15</v>
      </c>
      <c r="C533">
        <v>26</v>
      </c>
      <c r="D533" t="s">
        <v>16</v>
      </c>
      <c r="E533" s="6">
        <v>43910</v>
      </c>
      <c r="F533" t="s">
        <v>12</v>
      </c>
      <c r="G533" s="4">
        <v>106201</v>
      </c>
    </row>
    <row r="534" spans="1:7" x14ac:dyDescent="0.25">
      <c r="A534" t="s">
        <v>111</v>
      </c>
      <c r="B534" t="s">
        <v>818</v>
      </c>
      <c r="C534">
        <v>27</v>
      </c>
      <c r="D534" t="s">
        <v>13</v>
      </c>
      <c r="E534" s="6">
        <v>44212</v>
      </c>
      <c r="F534" t="s">
        <v>12</v>
      </c>
      <c r="G534" s="4">
        <v>125357</v>
      </c>
    </row>
    <row r="535" spans="1:7" x14ac:dyDescent="0.25">
      <c r="A535" t="s">
        <v>944</v>
      </c>
      <c r="B535" t="s">
        <v>15</v>
      </c>
      <c r="C535">
        <v>37</v>
      </c>
      <c r="D535" t="s">
        <v>16</v>
      </c>
      <c r="E535" s="6">
        <v>43154</v>
      </c>
      <c r="F535" t="s">
        <v>12</v>
      </c>
      <c r="G535" s="4">
        <v>82431</v>
      </c>
    </row>
    <row r="536" spans="1:7" x14ac:dyDescent="0.25">
      <c r="A536" t="s">
        <v>935</v>
      </c>
      <c r="B536" t="s">
        <v>15</v>
      </c>
      <c r="C536">
        <v>35</v>
      </c>
      <c r="D536" t="s">
        <v>16</v>
      </c>
      <c r="E536" s="6">
        <v>43153</v>
      </c>
      <c r="F536" t="s">
        <v>12</v>
      </c>
      <c r="G536" s="4">
        <v>105048</v>
      </c>
    </row>
    <row r="537" spans="1:7" x14ac:dyDescent="0.25">
      <c r="A537" t="s">
        <v>129</v>
      </c>
      <c r="B537" t="s">
        <v>8</v>
      </c>
      <c r="C537">
        <v>34</v>
      </c>
      <c r="D537" t="s">
        <v>16</v>
      </c>
      <c r="E537" s="6">
        <v>44594</v>
      </c>
      <c r="F537" t="s">
        <v>12</v>
      </c>
      <c r="G537" s="4">
        <v>87825</v>
      </c>
    </row>
    <row r="538" spans="1:7" x14ac:dyDescent="0.25">
      <c r="A538" t="s">
        <v>184</v>
      </c>
      <c r="B538" t="s">
        <v>8</v>
      </c>
      <c r="C538">
        <v>27</v>
      </c>
      <c r="D538" t="s">
        <v>16</v>
      </c>
      <c r="E538" s="6">
        <v>44625</v>
      </c>
      <c r="F538" t="s">
        <v>12</v>
      </c>
      <c r="G538" s="4">
        <v>88709</v>
      </c>
    </row>
    <row r="539" spans="1:7" x14ac:dyDescent="0.25">
      <c r="A539" t="s">
        <v>670</v>
      </c>
      <c r="B539" t="s">
        <v>8</v>
      </c>
      <c r="C539">
        <v>34</v>
      </c>
      <c r="D539" t="s">
        <v>16</v>
      </c>
      <c r="E539" s="6">
        <v>45519</v>
      </c>
      <c r="F539" t="s">
        <v>12</v>
      </c>
      <c r="G539" s="4">
        <v>81216</v>
      </c>
    </row>
    <row r="540" spans="1:7" x14ac:dyDescent="0.25">
      <c r="A540" t="s">
        <v>610</v>
      </c>
      <c r="B540" t="s">
        <v>8</v>
      </c>
      <c r="C540">
        <v>39</v>
      </c>
      <c r="D540" t="s">
        <v>963</v>
      </c>
      <c r="E540" s="6">
        <v>45425</v>
      </c>
      <c r="F540" t="s">
        <v>12</v>
      </c>
      <c r="G540" s="4">
        <v>179585</v>
      </c>
    </row>
    <row r="541" spans="1:7" x14ac:dyDescent="0.25">
      <c r="A541" t="s">
        <v>873</v>
      </c>
      <c r="B541" t="s">
        <v>818</v>
      </c>
      <c r="C541">
        <v>34</v>
      </c>
      <c r="D541" t="s">
        <v>16</v>
      </c>
      <c r="E541" s="6">
        <v>44315</v>
      </c>
      <c r="F541" t="s">
        <v>12</v>
      </c>
      <c r="G541" s="4">
        <v>90051</v>
      </c>
    </row>
    <row r="542" spans="1:7" x14ac:dyDescent="0.25">
      <c r="A542" t="s">
        <v>938</v>
      </c>
      <c r="B542" t="s">
        <v>15</v>
      </c>
      <c r="C542">
        <v>41</v>
      </c>
      <c r="D542" t="s">
        <v>24</v>
      </c>
      <c r="E542" s="6">
        <v>43516</v>
      </c>
      <c r="F542" t="s">
        <v>12</v>
      </c>
      <c r="G542" s="4">
        <v>64579</v>
      </c>
    </row>
    <row r="543" spans="1:7" x14ac:dyDescent="0.25">
      <c r="A543" t="s">
        <v>861</v>
      </c>
      <c r="B543" t="s">
        <v>8</v>
      </c>
      <c r="C543">
        <v>37</v>
      </c>
      <c r="D543" t="s">
        <v>16</v>
      </c>
      <c r="E543" s="6">
        <v>43541</v>
      </c>
      <c r="F543" t="s">
        <v>12</v>
      </c>
      <c r="G543" s="4">
        <v>77252</v>
      </c>
    </row>
    <row r="544" spans="1:7" x14ac:dyDescent="0.25">
      <c r="A544" t="s">
        <v>193</v>
      </c>
      <c r="B544" t="s">
        <v>8</v>
      </c>
      <c r="C544">
        <v>40</v>
      </c>
      <c r="D544" t="s">
        <v>16</v>
      </c>
      <c r="E544" s="6">
        <v>44320</v>
      </c>
      <c r="F544" t="s">
        <v>12</v>
      </c>
      <c r="G544" s="4">
        <v>85080</v>
      </c>
    </row>
    <row r="545" spans="1:7" x14ac:dyDescent="0.25">
      <c r="A545" t="s">
        <v>193</v>
      </c>
      <c r="B545" t="s">
        <v>8</v>
      </c>
      <c r="C545">
        <v>40</v>
      </c>
      <c r="D545" t="s">
        <v>16</v>
      </c>
      <c r="E545" s="6">
        <v>44320</v>
      </c>
      <c r="F545" t="s">
        <v>12</v>
      </c>
      <c r="G545" s="4">
        <v>76134</v>
      </c>
    </row>
    <row r="546" spans="1:7" x14ac:dyDescent="0.25">
      <c r="A546" t="s">
        <v>466</v>
      </c>
      <c r="B546" t="s">
        <v>8</v>
      </c>
      <c r="C546">
        <v>30</v>
      </c>
      <c r="D546" t="s">
        <v>10</v>
      </c>
      <c r="E546" s="6">
        <v>43996</v>
      </c>
      <c r="F546" t="s">
        <v>12</v>
      </c>
      <c r="G546" s="5">
        <v>341174</v>
      </c>
    </row>
    <row r="547" spans="1:7" x14ac:dyDescent="0.25">
      <c r="A547" t="s">
        <v>484</v>
      </c>
      <c r="B547" t="s">
        <v>8</v>
      </c>
      <c r="C547">
        <v>42</v>
      </c>
      <c r="D547" t="s">
        <v>964</v>
      </c>
      <c r="E547" s="6">
        <v>45410</v>
      </c>
      <c r="F547" t="s">
        <v>12</v>
      </c>
      <c r="G547" s="4">
        <v>41131</v>
      </c>
    </row>
    <row r="548" spans="1:7" x14ac:dyDescent="0.25">
      <c r="A548" t="s">
        <v>739</v>
      </c>
      <c r="B548" t="s">
        <v>15</v>
      </c>
      <c r="C548">
        <v>39</v>
      </c>
      <c r="D548" t="s">
        <v>24</v>
      </c>
      <c r="E548" s="6">
        <v>45522</v>
      </c>
      <c r="F548" t="s">
        <v>12</v>
      </c>
      <c r="G548" s="4">
        <v>51361</v>
      </c>
    </row>
    <row r="549" spans="1:7" x14ac:dyDescent="0.25">
      <c r="A549" t="s">
        <v>256</v>
      </c>
      <c r="B549" t="s">
        <v>15</v>
      </c>
      <c r="C549">
        <v>30</v>
      </c>
      <c r="D549" t="s">
        <v>16</v>
      </c>
      <c r="E549" s="6">
        <v>45450</v>
      </c>
      <c r="F549" t="s">
        <v>12</v>
      </c>
      <c r="G549" s="4">
        <v>98142</v>
      </c>
    </row>
    <row r="550" spans="1:7" x14ac:dyDescent="0.25">
      <c r="A550" t="s">
        <v>256</v>
      </c>
      <c r="B550" t="s">
        <v>15</v>
      </c>
      <c r="C550">
        <v>31</v>
      </c>
      <c r="D550" t="s">
        <v>16</v>
      </c>
      <c r="E550" s="6">
        <v>45663</v>
      </c>
      <c r="F550" t="s">
        <v>12</v>
      </c>
      <c r="G550" s="4">
        <v>98143</v>
      </c>
    </row>
    <row r="551" spans="1:7" x14ac:dyDescent="0.25">
      <c r="A551" t="s">
        <v>261</v>
      </c>
      <c r="B551" t="s">
        <v>15</v>
      </c>
      <c r="C551">
        <v>32</v>
      </c>
      <c r="D551" t="s">
        <v>10</v>
      </c>
      <c r="E551" s="6">
        <v>44451</v>
      </c>
      <c r="F551" t="s">
        <v>12</v>
      </c>
      <c r="G551" s="5">
        <v>453082</v>
      </c>
    </row>
    <row r="552" spans="1:7" x14ac:dyDescent="0.25">
      <c r="A552" t="s">
        <v>261</v>
      </c>
      <c r="B552" t="s">
        <v>15</v>
      </c>
      <c r="C552">
        <v>33</v>
      </c>
      <c r="D552" t="s">
        <v>10</v>
      </c>
      <c r="E552" s="6">
        <v>44816</v>
      </c>
      <c r="F552" t="s">
        <v>12</v>
      </c>
      <c r="G552" s="5">
        <v>453083</v>
      </c>
    </row>
    <row r="553" spans="1:7" x14ac:dyDescent="0.25">
      <c r="A553" t="s">
        <v>349</v>
      </c>
      <c r="B553" t="s">
        <v>15</v>
      </c>
      <c r="C553">
        <v>29</v>
      </c>
      <c r="D553" t="s">
        <v>16</v>
      </c>
      <c r="E553" s="6">
        <v>45574</v>
      </c>
      <c r="F553" t="s">
        <v>12</v>
      </c>
      <c r="G553" s="4">
        <v>75269</v>
      </c>
    </row>
    <row r="554" spans="1:7" x14ac:dyDescent="0.25">
      <c r="A554" t="s">
        <v>179</v>
      </c>
      <c r="B554" t="s">
        <v>15</v>
      </c>
      <c r="C554">
        <v>29</v>
      </c>
      <c r="D554" t="s">
        <v>24</v>
      </c>
      <c r="E554" s="6">
        <v>44119</v>
      </c>
      <c r="F554" t="s">
        <v>12</v>
      </c>
      <c r="G554" s="4">
        <v>63400</v>
      </c>
    </row>
    <row r="555" spans="1:7" x14ac:dyDescent="0.25">
      <c r="A555" t="s">
        <v>384</v>
      </c>
      <c r="B555" t="s">
        <v>15</v>
      </c>
      <c r="C555">
        <v>27</v>
      </c>
      <c r="D555" t="s">
        <v>24</v>
      </c>
      <c r="E555" s="6">
        <v>44818</v>
      </c>
      <c r="F555" t="s">
        <v>12</v>
      </c>
      <c r="G555" s="4">
        <v>55198</v>
      </c>
    </row>
    <row r="556" spans="1:7" x14ac:dyDescent="0.25">
      <c r="A556" t="s">
        <v>321</v>
      </c>
      <c r="B556" t="s">
        <v>15</v>
      </c>
      <c r="C556">
        <v>40</v>
      </c>
      <c r="D556" t="s">
        <v>10</v>
      </c>
      <c r="E556" s="6">
        <v>43438</v>
      </c>
      <c r="F556" t="s">
        <v>12</v>
      </c>
      <c r="G556" s="5">
        <v>301481</v>
      </c>
    </row>
    <row r="557" spans="1:7" x14ac:dyDescent="0.25">
      <c r="A557" t="s">
        <v>383</v>
      </c>
      <c r="B557" t="s">
        <v>15</v>
      </c>
      <c r="C557">
        <v>35</v>
      </c>
      <c r="D557" t="s">
        <v>10</v>
      </c>
      <c r="E557" s="6">
        <v>44680</v>
      </c>
      <c r="F557" t="s">
        <v>12</v>
      </c>
      <c r="G557" s="5">
        <v>402874</v>
      </c>
    </row>
    <row r="558" spans="1:7" x14ac:dyDescent="0.25">
      <c r="A558" t="s">
        <v>875</v>
      </c>
      <c r="B558" t="s">
        <v>818</v>
      </c>
      <c r="C558">
        <v>27</v>
      </c>
      <c r="D558" t="s">
        <v>963</v>
      </c>
      <c r="E558" s="6">
        <v>45017</v>
      </c>
      <c r="F558" t="s">
        <v>12</v>
      </c>
      <c r="G558" s="4">
        <v>243511</v>
      </c>
    </row>
    <row r="559" spans="1:7" x14ac:dyDescent="0.25">
      <c r="A559" t="s">
        <v>851</v>
      </c>
      <c r="B559" t="s">
        <v>8</v>
      </c>
      <c r="C559">
        <v>27</v>
      </c>
      <c r="D559" t="s">
        <v>16</v>
      </c>
      <c r="E559" s="6">
        <v>44082</v>
      </c>
      <c r="F559" t="s">
        <v>12</v>
      </c>
      <c r="G559" s="4">
        <v>98307</v>
      </c>
    </row>
    <row r="560" spans="1:7" x14ac:dyDescent="0.25">
      <c r="A560" t="s">
        <v>463</v>
      </c>
      <c r="B560" t="s">
        <v>8</v>
      </c>
      <c r="C560">
        <v>31</v>
      </c>
      <c r="D560" t="s">
        <v>16</v>
      </c>
      <c r="E560" s="6">
        <v>44189</v>
      </c>
      <c r="F560" t="s">
        <v>12</v>
      </c>
      <c r="G560" s="4">
        <v>83823</v>
      </c>
    </row>
    <row r="561" spans="1:7" x14ac:dyDescent="0.25">
      <c r="A561" t="s">
        <v>173</v>
      </c>
      <c r="B561" t="s">
        <v>15</v>
      </c>
      <c r="C561">
        <v>33</v>
      </c>
      <c r="D561" t="s">
        <v>16</v>
      </c>
      <c r="E561" s="6">
        <v>44448</v>
      </c>
      <c r="F561" t="s">
        <v>12</v>
      </c>
      <c r="G561" s="4">
        <v>98448</v>
      </c>
    </row>
    <row r="562" spans="1:7" x14ac:dyDescent="0.25">
      <c r="A562" t="s">
        <v>119</v>
      </c>
      <c r="B562" t="s">
        <v>8</v>
      </c>
      <c r="C562">
        <v>31</v>
      </c>
      <c r="D562" t="s">
        <v>16</v>
      </c>
      <c r="E562" s="6">
        <v>44604</v>
      </c>
      <c r="F562" t="s">
        <v>12</v>
      </c>
      <c r="G562" s="4">
        <v>108730</v>
      </c>
    </row>
    <row r="563" spans="1:7" x14ac:dyDescent="0.25">
      <c r="A563" t="s">
        <v>118</v>
      </c>
      <c r="B563" t="s">
        <v>15</v>
      </c>
      <c r="C563">
        <v>30</v>
      </c>
      <c r="D563" t="s">
        <v>16</v>
      </c>
      <c r="E563" s="6">
        <v>44214</v>
      </c>
      <c r="F563" t="s">
        <v>12</v>
      </c>
      <c r="G563" s="4">
        <v>95667</v>
      </c>
    </row>
    <row r="564" spans="1:7" x14ac:dyDescent="0.25">
      <c r="A564" t="s">
        <v>113</v>
      </c>
      <c r="B564" t="s">
        <v>8</v>
      </c>
      <c r="C564">
        <v>44</v>
      </c>
      <c r="D564" t="s">
        <v>16</v>
      </c>
      <c r="E564" s="6">
        <v>44985</v>
      </c>
      <c r="F564" t="s">
        <v>12</v>
      </c>
      <c r="G564" s="4">
        <v>96257</v>
      </c>
    </row>
    <row r="565" spans="1:7" x14ac:dyDescent="0.25">
      <c r="A565" t="s">
        <v>941</v>
      </c>
      <c r="B565" t="s">
        <v>15</v>
      </c>
      <c r="C565">
        <v>38</v>
      </c>
      <c r="D565" t="s">
        <v>24</v>
      </c>
      <c r="E565" s="6">
        <v>45424</v>
      </c>
      <c r="F565" t="s">
        <v>12</v>
      </c>
      <c r="G565" s="4">
        <v>55743</v>
      </c>
    </row>
    <row r="566" spans="1:7" x14ac:dyDescent="0.25">
      <c r="A566" t="s">
        <v>918</v>
      </c>
      <c r="B566" t="s">
        <v>818</v>
      </c>
      <c r="C566">
        <v>35</v>
      </c>
      <c r="D566" t="s">
        <v>963</v>
      </c>
      <c r="E566" s="6">
        <v>44180</v>
      </c>
      <c r="F566" t="s">
        <v>12</v>
      </c>
      <c r="G566" s="4">
        <v>180466</v>
      </c>
    </row>
    <row r="567" spans="1:7" x14ac:dyDescent="0.25">
      <c r="A567" t="s">
        <v>858</v>
      </c>
      <c r="B567" t="s">
        <v>8</v>
      </c>
      <c r="C567">
        <v>45</v>
      </c>
      <c r="D567" t="s">
        <v>16</v>
      </c>
      <c r="E567" s="6">
        <v>44798</v>
      </c>
      <c r="F567" t="s">
        <v>12</v>
      </c>
      <c r="G567" s="4">
        <v>76588</v>
      </c>
    </row>
    <row r="568" spans="1:7" x14ac:dyDescent="0.25">
      <c r="A568" t="s">
        <v>697</v>
      </c>
      <c r="B568" t="s">
        <v>8</v>
      </c>
      <c r="C568">
        <v>40</v>
      </c>
      <c r="D568" t="s">
        <v>16</v>
      </c>
      <c r="E568" s="6">
        <v>44802</v>
      </c>
      <c r="F568" t="s">
        <v>12</v>
      </c>
      <c r="G568" s="4">
        <v>80809</v>
      </c>
    </row>
    <row r="569" spans="1:7" x14ac:dyDescent="0.25">
      <c r="A569" t="s">
        <v>144</v>
      </c>
      <c r="B569" t="s">
        <v>818</v>
      </c>
      <c r="C569">
        <v>32</v>
      </c>
      <c r="D569" t="s">
        <v>16</v>
      </c>
      <c r="E569" s="6">
        <v>44713</v>
      </c>
      <c r="F569" t="s">
        <v>12</v>
      </c>
      <c r="G569" s="4">
        <v>94697</v>
      </c>
    </row>
    <row r="570" spans="1:7" x14ac:dyDescent="0.25">
      <c r="A570" t="s">
        <v>144</v>
      </c>
      <c r="B570" t="s">
        <v>818</v>
      </c>
      <c r="C570">
        <v>33</v>
      </c>
      <c r="D570" t="s">
        <v>16</v>
      </c>
      <c r="E570" s="6">
        <v>44714</v>
      </c>
      <c r="F570" t="s">
        <v>12</v>
      </c>
      <c r="G570" s="4">
        <v>94698</v>
      </c>
    </row>
    <row r="571" spans="1:7" x14ac:dyDescent="0.25">
      <c r="A571" t="s">
        <v>327</v>
      </c>
      <c r="B571" t="s">
        <v>15</v>
      </c>
      <c r="C571">
        <v>24</v>
      </c>
      <c r="D571" t="s">
        <v>10</v>
      </c>
      <c r="E571" s="6">
        <v>44752</v>
      </c>
      <c r="F571" t="s">
        <v>12</v>
      </c>
      <c r="G571" s="5">
        <v>469748</v>
      </c>
    </row>
    <row r="572" spans="1:7" x14ac:dyDescent="0.25">
      <c r="A572" t="s">
        <v>409</v>
      </c>
      <c r="B572" t="s">
        <v>15</v>
      </c>
      <c r="C572">
        <v>39</v>
      </c>
      <c r="D572" t="s">
        <v>24</v>
      </c>
      <c r="E572" s="6">
        <v>44546</v>
      </c>
      <c r="F572" t="s">
        <v>12</v>
      </c>
      <c r="G572" s="4">
        <v>54941</v>
      </c>
    </row>
    <row r="573" spans="1:7" x14ac:dyDescent="0.25">
      <c r="A573" t="s">
        <v>482</v>
      </c>
      <c r="B573" t="s">
        <v>8</v>
      </c>
      <c r="C573">
        <v>42</v>
      </c>
      <c r="D573" t="s">
        <v>964</v>
      </c>
      <c r="E573" s="6">
        <v>43779</v>
      </c>
      <c r="F573" t="s">
        <v>12</v>
      </c>
      <c r="G573" s="4">
        <v>34970</v>
      </c>
    </row>
    <row r="574" spans="1:7" x14ac:dyDescent="0.25">
      <c r="A574" t="s">
        <v>536</v>
      </c>
      <c r="B574" t="s">
        <v>8</v>
      </c>
      <c r="C574">
        <v>31</v>
      </c>
      <c r="D574" t="s">
        <v>10</v>
      </c>
      <c r="E574" s="6">
        <v>45353</v>
      </c>
      <c r="F574" t="s">
        <v>12</v>
      </c>
      <c r="G574" s="5">
        <v>486045</v>
      </c>
    </row>
    <row r="575" spans="1:7" x14ac:dyDescent="0.25">
      <c r="A575" t="s">
        <v>124</v>
      </c>
      <c r="B575" t="s">
        <v>15</v>
      </c>
      <c r="C575">
        <v>21</v>
      </c>
      <c r="D575" t="s">
        <v>16</v>
      </c>
      <c r="E575" s="6">
        <v>44701</v>
      </c>
      <c r="F575" t="s">
        <v>12</v>
      </c>
      <c r="G575" s="4">
        <v>77770</v>
      </c>
    </row>
    <row r="576" spans="1:7" x14ac:dyDescent="0.25">
      <c r="A576" t="s">
        <v>158</v>
      </c>
      <c r="B576" t="s">
        <v>15</v>
      </c>
      <c r="C576">
        <v>30</v>
      </c>
      <c r="D576" t="s">
        <v>16</v>
      </c>
      <c r="E576" s="6">
        <v>44789</v>
      </c>
      <c r="F576" t="s">
        <v>12</v>
      </c>
      <c r="G576" s="4">
        <v>83707</v>
      </c>
    </row>
    <row r="577" spans="1:7" x14ac:dyDescent="0.25">
      <c r="A577" t="s">
        <v>158</v>
      </c>
      <c r="B577" t="s">
        <v>15</v>
      </c>
      <c r="C577">
        <v>31</v>
      </c>
      <c r="D577" t="s">
        <v>16</v>
      </c>
      <c r="E577" s="6">
        <v>44790</v>
      </c>
      <c r="F577" t="s">
        <v>12</v>
      </c>
      <c r="G577" s="4">
        <v>83708</v>
      </c>
    </row>
    <row r="578" spans="1:7" x14ac:dyDescent="0.25">
      <c r="A578" t="s">
        <v>178</v>
      </c>
      <c r="B578" t="s">
        <v>8</v>
      </c>
      <c r="C578">
        <v>21</v>
      </c>
      <c r="D578" t="s">
        <v>16</v>
      </c>
      <c r="E578" s="6">
        <v>44619</v>
      </c>
      <c r="F578" t="s">
        <v>12</v>
      </c>
      <c r="G578" s="4">
        <v>78775</v>
      </c>
    </row>
    <row r="579" spans="1:7" x14ac:dyDescent="0.25">
      <c r="A579" t="s">
        <v>953</v>
      </c>
      <c r="B579" t="s">
        <v>15</v>
      </c>
      <c r="C579">
        <v>36</v>
      </c>
      <c r="D579" t="s">
        <v>963</v>
      </c>
      <c r="E579" s="6">
        <v>44101</v>
      </c>
      <c r="F579" t="s">
        <v>12</v>
      </c>
      <c r="G579" s="4">
        <v>129190</v>
      </c>
    </row>
    <row r="580" spans="1:7" x14ac:dyDescent="0.25">
      <c r="A580" t="s">
        <v>478</v>
      </c>
      <c r="B580" t="s">
        <v>8</v>
      </c>
      <c r="C580">
        <v>37</v>
      </c>
      <c r="D580" t="s">
        <v>963</v>
      </c>
      <c r="E580" s="6">
        <v>43345</v>
      </c>
      <c r="F580" t="s">
        <v>12</v>
      </c>
      <c r="G580" s="4">
        <v>209411</v>
      </c>
    </row>
    <row r="581" spans="1:7" x14ac:dyDescent="0.25">
      <c r="A581" t="s">
        <v>694</v>
      </c>
      <c r="B581" t="s">
        <v>8</v>
      </c>
      <c r="C581">
        <v>45</v>
      </c>
      <c r="D581" t="s">
        <v>24</v>
      </c>
      <c r="E581" s="6">
        <v>43119</v>
      </c>
      <c r="F581" t="s">
        <v>12</v>
      </c>
      <c r="G581" s="4">
        <v>53427</v>
      </c>
    </row>
    <row r="582" spans="1:7" x14ac:dyDescent="0.25">
      <c r="A582" t="s">
        <v>808</v>
      </c>
      <c r="B582" t="s">
        <v>15</v>
      </c>
      <c r="C582">
        <v>29</v>
      </c>
      <c r="D582" t="s">
        <v>964</v>
      </c>
      <c r="E582" s="6">
        <v>43725</v>
      </c>
      <c r="F582" t="s">
        <v>12</v>
      </c>
      <c r="G582" s="4">
        <v>43333</v>
      </c>
    </row>
    <row r="583" spans="1:7" x14ac:dyDescent="0.25">
      <c r="A583" t="s">
        <v>136</v>
      </c>
      <c r="B583" t="s">
        <v>8</v>
      </c>
      <c r="C583">
        <v>29</v>
      </c>
      <c r="D583" t="s">
        <v>16</v>
      </c>
      <c r="E583" s="6">
        <v>43962</v>
      </c>
      <c r="F583" t="s">
        <v>12</v>
      </c>
      <c r="G583" s="4">
        <v>89224</v>
      </c>
    </row>
    <row r="584" spans="1:7" x14ac:dyDescent="0.25">
      <c r="A584" t="s">
        <v>162</v>
      </c>
      <c r="B584" t="s">
        <v>8</v>
      </c>
      <c r="C584">
        <v>33</v>
      </c>
      <c r="D584" t="s">
        <v>16</v>
      </c>
      <c r="E584" s="6">
        <v>44129</v>
      </c>
      <c r="F584" t="s">
        <v>12</v>
      </c>
      <c r="G584" s="4">
        <v>79523</v>
      </c>
    </row>
    <row r="585" spans="1:7" x14ac:dyDescent="0.25">
      <c r="A585" t="s">
        <v>809</v>
      </c>
      <c r="B585" t="s">
        <v>15</v>
      </c>
      <c r="C585">
        <v>40</v>
      </c>
      <c r="D585" t="s">
        <v>964</v>
      </c>
      <c r="E585" s="6">
        <v>45584</v>
      </c>
      <c r="F585" t="s">
        <v>12</v>
      </c>
      <c r="G585" s="4">
        <v>31759</v>
      </c>
    </row>
    <row r="586" spans="1:7" x14ac:dyDescent="0.25">
      <c r="A586" t="s">
        <v>229</v>
      </c>
      <c r="B586" t="s">
        <v>15</v>
      </c>
      <c r="C586">
        <v>35</v>
      </c>
      <c r="D586" t="s">
        <v>10</v>
      </c>
      <c r="E586" s="6">
        <v>44287</v>
      </c>
      <c r="F586" t="s">
        <v>12</v>
      </c>
      <c r="G586" s="5">
        <v>350962</v>
      </c>
    </row>
    <row r="587" spans="1:7" x14ac:dyDescent="0.25">
      <c r="A587" t="s">
        <v>902</v>
      </c>
      <c r="B587" t="s">
        <v>8</v>
      </c>
      <c r="C587">
        <v>38</v>
      </c>
      <c r="D587" t="s">
        <v>24</v>
      </c>
      <c r="E587" s="6">
        <v>45041</v>
      </c>
      <c r="F587" t="s">
        <v>12</v>
      </c>
      <c r="G587" s="4">
        <v>56494</v>
      </c>
    </row>
    <row r="588" spans="1:7" x14ac:dyDescent="0.25">
      <c r="A588" t="s">
        <v>567</v>
      </c>
      <c r="B588" t="s">
        <v>8</v>
      </c>
      <c r="C588">
        <v>42</v>
      </c>
      <c r="D588" t="s">
        <v>964</v>
      </c>
      <c r="E588" s="6">
        <v>45549</v>
      </c>
      <c r="F588" t="s">
        <v>12</v>
      </c>
      <c r="G588" s="4">
        <v>30336</v>
      </c>
    </row>
    <row r="589" spans="1:7" x14ac:dyDescent="0.25">
      <c r="A589" t="s">
        <v>342</v>
      </c>
      <c r="B589" t="s">
        <v>15</v>
      </c>
      <c r="C589">
        <v>35</v>
      </c>
      <c r="D589" t="s">
        <v>24</v>
      </c>
      <c r="E589" s="6">
        <v>43173</v>
      </c>
      <c r="F589" t="s">
        <v>12</v>
      </c>
      <c r="G589" s="4">
        <v>57322</v>
      </c>
    </row>
    <row r="590" spans="1:7" x14ac:dyDescent="0.25">
      <c r="A590" t="s">
        <v>342</v>
      </c>
      <c r="B590" t="s">
        <v>15</v>
      </c>
      <c r="C590">
        <v>36</v>
      </c>
      <c r="D590" t="s">
        <v>24</v>
      </c>
      <c r="E590" s="6">
        <v>43538</v>
      </c>
      <c r="F590" t="s">
        <v>12</v>
      </c>
      <c r="G590" s="4">
        <v>57323</v>
      </c>
    </row>
    <row r="591" spans="1:7" x14ac:dyDescent="0.25">
      <c r="A591" t="s">
        <v>222</v>
      </c>
      <c r="B591" t="s">
        <v>15</v>
      </c>
      <c r="C591">
        <v>28</v>
      </c>
      <c r="D591" t="s">
        <v>16</v>
      </c>
      <c r="E591" s="6">
        <v>44023</v>
      </c>
      <c r="F591" t="s">
        <v>12</v>
      </c>
      <c r="G591" s="4">
        <v>77316</v>
      </c>
    </row>
    <row r="592" spans="1:7" x14ac:dyDescent="0.25">
      <c r="A592" t="s">
        <v>222</v>
      </c>
      <c r="B592" t="s">
        <v>15</v>
      </c>
      <c r="C592">
        <v>29</v>
      </c>
      <c r="D592" t="s">
        <v>16</v>
      </c>
      <c r="E592" s="6">
        <v>44388</v>
      </c>
      <c r="F592" t="s">
        <v>12</v>
      </c>
      <c r="G592" s="4">
        <v>77317</v>
      </c>
    </row>
    <row r="593" spans="1:7" x14ac:dyDescent="0.25">
      <c r="A593" t="s">
        <v>824</v>
      </c>
      <c r="B593" t="s">
        <v>15</v>
      </c>
      <c r="C593">
        <v>31</v>
      </c>
      <c r="D593" t="s">
        <v>10</v>
      </c>
      <c r="E593" s="6">
        <v>43611</v>
      </c>
      <c r="F593" t="s">
        <v>12</v>
      </c>
      <c r="G593" s="5">
        <v>313391</v>
      </c>
    </row>
    <row r="594" spans="1:7" x14ac:dyDescent="0.25">
      <c r="A594" t="s">
        <v>521</v>
      </c>
      <c r="B594" t="s">
        <v>8</v>
      </c>
      <c r="C594">
        <v>41</v>
      </c>
      <c r="D594" t="s">
        <v>10</v>
      </c>
      <c r="E594" s="6">
        <v>44818</v>
      </c>
      <c r="F594" t="s">
        <v>12</v>
      </c>
      <c r="G594" s="5">
        <v>396002</v>
      </c>
    </row>
    <row r="595" spans="1:7" x14ac:dyDescent="0.25">
      <c r="A595" t="s">
        <v>679</v>
      </c>
      <c r="B595" t="s">
        <v>8</v>
      </c>
      <c r="C595">
        <v>30</v>
      </c>
      <c r="D595" t="s">
        <v>963</v>
      </c>
      <c r="E595" s="6">
        <v>44745</v>
      </c>
      <c r="F595" t="s">
        <v>12</v>
      </c>
      <c r="G595" s="4">
        <v>198561</v>
      </c>
    </row>
    <row r="596" spans="1:7" x14ac:dyDescent="0.25">
      <c r="A596" t="s">
        <v>175</v>
      </c>
      <c r="B596" t="s">
        <v>8</v>
      </c>
      <c r="C596">
        <v>32</v>
      </c>
      <c r="D596" t="s">
        <v>13</v>
      </c>
      <c r="E596" s="6">
        <v>44293</v>
      </c>
      <c r="F596" t="s">
        <v>12</v>
      </c>
      <c r="G596" s="4">
        <v>143541</v>
      </c>
    </row>
    <row r="597" spans="1:7" x14ac:dyDescent="0.25">
      <c r="A597" t="s">
        <v>175</v>
      </c>
      <c r="B597" t="s">
        <v>8</v>
      </c>
      <c r="C597">
        <v>32</v>
      </c>
      <c r="D597" t="s">
        <v>13</v>
      </c>
      <c r="E597" s="6">
        <v>44293</v>
      </c>
      <c r="F597" t="s">
        <v>12</v>
      </c>
      <c r="G597" s="4">
        <v>166052</v>
      </c>
    </row>
    <row r="598" spans="1:7" x14ac:dyDescent="0.25">
      <c r="A598" t="s">
        <v>375</v>
      </c>
      <c r="B598" t="s">
        <v>15</v>
      </c>
      <c r="C598">
        <v>38</v>
      </c>
      <c r="D598" t="s">
        <v>963</v>
      </c>
      <c r="E598" s="6">
        <v>43446</v>
      </c>
      <c r="F598" t="s">
        <v>12</v>
      </c>
      <c r="G598" s="4">
        <v>162258</v>
      </c>
    </row>
    <row r="599" spans="1:7" x14ac:dyDescent="0.25">
      <c r="A599" t="s">
        <v>337</v>
      </c>
      <c r="B599" t="s">
        <v>15</v>
      </c>
      <c r="C599">
        <v>32</v>
      </c>
      <c r="D599" t="s">
        <v>13</v>
      </c>
      <c r="E599" s="6">
        <v>43285</v>
      </c>
      <c r="F599" t="s">
        <v>12</v>
      </c>
      <c r="G599" s="4">
        <v>235776</v>
      </c>
    </row>
    <row r="600" spans="1:7" x14ac:dyDescent="0.25">
      <c r="A600" t="s">
        <v>363</v>
      </c>
      <c r="B600" t="s">
        <v>15</v>
      </c>
      <c r="C600">
        <v>37</v>
      </c>
      <c r="D600" t="s">
        <v>963</v>
      </c>
      <c r="E600" s="6">
        <v>44452</v>
      </c>
      <c r="F600" t="s">
        <v>12</v>
      </c>
      <c r="G600" s="4">
        <v>208215</v>
      </c>
    </row>
  </sheetData>
  <sortState xmlns:xlrd2="http://schemas.microsoft.com/office/spreadsheetml/2017/richdata2" ref="A2:G600">
    <sortCondition ref="F2:F600"/>
  </sortState>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4 e a 8 5 6 b - 3 5 b e - 4 4 2 e - 8 0 2 d - e c 3 6 0 c e e c d 9 c "   x m l n s = " h t t p : / / s c h e m a s . m i c r o s o f t . c o m / D a t a M a s h u p " > A A A A A B o F A A B Q S w M E F A A C A A g A 0 R K Z W U 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N E S m 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R E p l Z d v h F M B M C A A A W C A A A E w A c A E Z v c m 1 1 b G F z L 1 N l Y 3 R p b 2 4 x L m 0 g o h g A K K A U A A A A A A A A A A A A A A A A A A A A A A A A A A A A 7 V R N a x s x E L 0 b / B + E c l m D a m r T p I e Q g 1 m X k h 5 a y G 6 a Q w h B 3 h 3 b S 7 S S k b Q l Z v F / 7 2 g 3 3 g / H M m n T Y 4 3 B 5 m n 0 5 o 3 m z R h I b K Y k i e r f y e V w M B y Y N d e Q k s L w R 2 P 5 c m n I F R F g h w O C n 0 g V O g F E v j w n I M Z h o T V I e 6 f 0 0 0 K p p 2 B U 3 n / n O V z R 9 j Z 9 2 N 2 H S l o M e 2 A 1 y R m d p S m m C A t j V U 6 R L e Y L A W N E Q y W K X A Z 1 G k Z o q A p p 9 Z Y y A j x Z E 3 o b z e i o o Q n X X K 6 Q K N 5 u o K W J N Z d m q X R e k 7 l D E x z k Z G V J 5 9 w C + a Y y C S n y W w w j K U I 7 R k o a c c G r t H W F y X b s a K o j V + A + 3 s K z r c C v I F P Q r + D Z y o V e S 3 v x q S b Y t e J v Y C N 4 g p J + c l F 0 5 L / g F R o c 1 M j o H S x M Z t 2 / 6 5 i y l 1 i 9 v x R j Y o a V w Y Z r m + O T 0 9 1 o O M i k J 2 e 3 3 8 q u Q b + j 4 9 3 7 / 7 b n P x w z q d E M z P / + / 1 n / P Q k n 3 o w H w t i Z e 5 V g + n F 6 z s g F I 5 9 H P W R S I Y d C q q u s / 8 Z e K d M 3 S p n 0 t b j v K y 3 n b 9 X i H 4 t p b y 5 m Q j x G / q m o Z Y c q X y B v U L Z 7 j / U m q l N 7 r L M 8 d w 3 F X n l N a 4 I T X t 5 P S r k 3 W N 9 0 R 3 z d n D W + b m H E K c g P t x E O V t n Y 2 6 k b O 6 l e p 3 s j O u 4 7 E V U r 9 5 P 0 i v C G N f V 4 I 2 6 4 z e T q V E S 7 b 4 6 G 9 G y b q 1 / Y u n m x E V m C C k 3 b w H l m M F F i g 4 M O / + W 2 O p L q H T v r y B 7 q + r + n 7 P I 3 U E s B A i 0 A F A A C A A g A 0 R K Z W U x 1 k J K l A A A A 9 g A A A B I A A A A A A A A A A A A A A A A A A A A A A E N v b m Z p Z y 9 Q Y W N r Y W d l L n h t b F B L A Q I t A B Q A A g A I A N E S m V k P y u m r p A A A A O k A A A A T A A A A A A A A A A A A A A A A A P E A A A B b Q 2 9 u d G V u d F 9 U e X B l c 1 0 u e G 1 s U E s B A i 0 A F A A C A A g A 0 R K Z W X b 4 R T A T A g A A F g g A A B M A A A A A A A A A A A A A A A A A 4 g E A A E Z v c m 1 1 b G F z L 1 N l Y 3 R p b 2 4 x L m 1 Q S w U G A A A A A A M A A w D C A A A A Q 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i Y A A A A A A A A s 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X N h X 3 N 0 Y W Z m c z w v S X R l b V B h d G g + P C 9 J d G V t T G 9 j Y X R p b 2 4 + P F N 0 Y W J s Z U V u d H J p Z X M + P E V u d H J 5 I F R 5 c G U 9 I k l z U H J p d m F 0 Z S I g V m F s d W U 9 I m w w I i A v P j x F b n R y e S B U e X B l P S J R d W V y e U l E I i B W Y W x 1 Z T 0 i c 2 U 2 O T k z Y j g 2 L T N k M G E t N D g 4 N y 1 i N 2 R i L T g w Y j U 2 Z m N j N D l h N 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2 N C I g L z 4 8 R W 5 0 c n k g V H l w Z T 0 i R m l s b E V y c m 9 y Q 2 9 k Z S I g V m F s d W U 9 I n N V b m t u b 3 d u I i A v P j x F b n R y e S B U e X B l P S J G a W x s R X J y b 3 J D b 3 V u d C I g V m F s d W U 9 I m w w I i A v P j x F b n R y e S B U e X B l P S J G a W x s T G F z d F V w Z G F 0 Z W Q i I F Z h b H V l P S J k M j A y N C 0 x M i 0 y M F Q x N D o w M j o w M y 4 5 M z Q 5 N D A 4 W i I g L z 4 8 R W 5 0 c n k g V H l w Z T 0 i R m l s b E N v b H V t b l R 5 c G V z I i B W Y W x 1 Z T 0 i c 0 J n W U d B d 2 t S Q U F B P S I g L z 4 8 R W 5 0 c n k g V H l w Z T 0 i R m l s b E N v b H V t b k 5 h b W V z I i B W Y W x 1 Z T 0 i c 1 s m c X V v d D t O Y W 1 l J n F 1 b 3 Q 7 L C Z x d W 9 0 O 0 d l b m R l c i Z x d W 9 0 O y w m c X V v d D t E Z X B h c n R t Z W 5 0 J n F 1 b 3 Q 7 L C Z x d W 9 0 O 0 F n Z S Z x d W 9 0 O y w m c X V v d D t E Y X R l I E p v a W 5 l Z C Z x d W 9 0 O y w m c X V v d D t T Y W x h c n k m c X V v d D s s J n F 1 b 3 Q 7 U m F 0 a W 5 n J n F 1 b 3 Q 7 L C Z x d W 9 0 O 0 N v d W 5 0 c n k 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1 c 2 F f c 3 R h Z m Z z L 0 N o Y W 5 n Z W Q g V H l w Z S 5 7 T m F t Z S w w f S Z x d W 9 0 O y w m c X V v d D t T Z W N 0 a W 9 u M S 9 1 c 2 F f c 3 R h Z m Z z L 0 N o Y W 5 n Z W Q g V H l w Z S 5 7 R 2 V u Z G V y L D F 9 J n F 1 b 3 Q 7 L C Z x d W 9 0 O 1 N l Y 3 R p b 2 4 x L 3 V z Y V 9 z d G F m Z n M v U m V w b G F j Z W Q g V m F s d W U u e 0 R l c G F y d G 1 l b n Q s M n 0 m c X V v d D s s J n F 1 b 3 Q 7 U 2 V j d G l v b j E v d X N h X 3 N 0 Y W Z m c y 9 D a G F u Z 2 V k I F R 5 c G U u e 0 F n Z S w z f S Z x d W 9 0 O y w m c X V v d D t T Z W N 0 a W 9 u M S 9 1 c 2 F f c 3 R h Z m Z z L 0 N o Y W 5 n Z W Q g V H l w Z S 5 7 R G F 0 Z S B K b 2 l u Z W Q s N H 0 m c X V v d D s s J n F 1 b 3 Q 7 U 2 V j d G l v b j E v d X N h X 3 N 0 Y W Z m c y 9 D a G F u Z 2 V k I F R 5 c G U u e 1 N h b G F y e S w 1 f S Z x d W 9 0 O y w m c X V v d D t T Z W N 0 a W 9 u M S 9 1 c 2 F f c 3 R h Z m Z z L 1 N v d X J j Z S 5 7 U m F 0 a W 5 n L D Z 9 J n F 1 b 3 Q 7 L C Z x d W 9 0 O 1 N l Y 3 R p b 2 4 x L 3 V z Y V 9 z d G F m Z n M v Q W R k Z W Q g Q 3 V z d G 9 t L n t D b 3 V u d H J 5 L D d 9 J n F 1 b 3 Q 7 X S w m c X V v d D t D b 2 x 1 b W 5 D b 3 V u d C Z x d W 9 0 O z o 4 L C Z x d W 9 0 O 0 t l e U N v b H V t b k 5 h b W V z J n F 1 b 3 Q 7 O l t d L C Z x d W 9 0 O 0 N v b H V t b k l k Z W 5 0 a X R p Z X M m c X V v d D s 6 W y Z x d W 9 0 O 1 N l Y 3 R p b 2 4 x L 3 V z Y V 9 z d G F m Z n M v Q 2 h h b m d l Z C B U e X B l L n t O Y W 1 l L D B 9 J n F 1 b 3 Q 7 L C Z x d W 9 0 O 1 N l Y 3 R p b 2 4 x L 3 V z Y V 9 z d G F m Z n M v Q 2 h h b m d l Z C B U e X B l L n t H Z W 5 k Z X I s M X 0 m c X V v d D s s J n F 1 b 3 Q 7 U 2 V j d G l v b j E v d X N h X 3 N 0 Y W Z m c y 9 S Z X B s Y W N l Z C B W Y W x 1 Z S 5 7 R G V w Y X J 0 b W V u d C w y f S Z x d W 9 0 O y w m c X V v d D t T Z W N 0 a W 9 u M S 9 1 c 2 F f c 3 R h Z m Z z L 0 N o Y W 5 n Z W Q g V H l w Z S 5 7 Q W d l L D N 9 J n F 1 b 3 Q 7 L C Z x d W 9 0 O 1 N l Y 3 R p b 2 4 x L 3 V z Y V 9 z d G F m Z n M v Q 2 h h b m d l Z C B U e X B l L n t E Y X R l I E p v a W 5 l Z C w 0 f S Z x d W 9 0 O y w m c X V v d D t T Z W N 0 a W 9 u M S 9 1 c 2 F f c 3 R h Z m Z z L 0 N o Y W 5 n Z W Q g V H l w Z S 5 7 U 2 F s Y X J 5 L D V 9 J n F 1 b 3 Q 7 L C Z x d W 9 0 O 1 N l Y 3 R p b 2 4 x L 3 V z Y V 9 z d G F m Z n M v U 2 9 1 c m N l L n t S Y X R p b m c s N n 0 m c X V v d D s s J n F 1 b 3 Q 7 U 2 V j d G l v b j E v d X N h X 3 N 0 Y W Z m c y 9 B Z G R l Z C B D d X N 0 b 2 0 u e 0 N v d W 5 0 c n k s N 3 0 m c X V v d D t d L C Z x d W 9 0 O 1 J l b G F 0 a W 9 u c 2 h p c E l u Z m 8 m c X V v d D s 6 W 1 1 9 I i A v P j x F b n R y e S B U e X B l P S J B Z G R l Z F R v R G F 0 Y U 1 v Z G V s I i B W Y W x 1 Z T 0 i b D E i I C 8 + P C 9 T d G F i b G V F b n R y a W V z P j w v S X R l b T 4 8 S X R l b T 4 8 S X R l b U x v Y 2 F 0 a W 9 u P j x J d G V t V H l w Z T 5 G b 3 J t d W x h P C 9 J d G V t V H l w Z T 4 8 S X R l b V B h d G g + U 2 V j d G l v b j E v d X N h X 3 N 0 Y W Z m c y 9 T b 3 V y Y 2 U 8 L 0 l 0 Z W 1 Q Y X R o P j w v S X R l b U x v Y 2 F 0 a W 9 u P j x T d G F i b G V F b n R y a W V z I C 8 + P C 9 J d G V t P j x J d G V t P j x J d G V t T G 9 j Y X R p b 2 4 + P E l 0 Z W 1 U e X B l P k Z v c m 1 1 b G E 8 L 0 l 0 Z W 1 U e X B l P j x J d G V t U G F 0 a D 5 T Z W N 0 a W 9 u M S 9 v d G h l c l 9 z d G F m Z n M 8 L 0 l 0 Z W 1 Q Y X R o P j w v S X R l b U x v Y 2 F 0 a W 9 u P j x T d G F i b G V F b n R y a W V z P j x F b n R y e S B U e X B l P S J J c 1 B y a X Z h d G U i I F Z h b H V l P S J s M C I g L z 4 8 R W 5 0 c n k g V H l w Z T 0 i U X V l c n l J R C I g V m F s d W U 9 I n M y O T Y 1 O W Z m Y y 0 5 Z j Y 1 L T Q z O G U t O T E 5 Y y 0 5 M z c 1 N j c x M T B l N 2 M i I C 8 + P E V u d H J 5 I F R 5 c G U 9 I k x v Y W R l Z F R v Q W 5 h b H l z a X N T Z X J 2 a W N l c y I g V m F s d W U 9 I m w w I i A v P j x F b n R y e S B U e X B l P S J G a W x s Q 2 9 1 b n Q i I F Z h b H V l P S J s N T k 5 I i A v P j x F b n R y e S B U e X B l P S J G a W x s R X J y b 3 J D b 2 R l I i B W Y W x 1 Z T 0 i c 1 V u a 2 5 v d 2 4 i I C 8 + P E V u d H J 5 I F R 5 c G U 9 I k Z p b G x F c n J v c k N v d W 5 0 I i B W Y W x 1 Z T 0 i b D A i I C 8 + P E V u d H J 5 I F R 5 c G U 9 I k Z p b G x M Y X N 0 V X B k Y X R l Z C I g V m F s d W U 9 I m Q y M D I 0 L T E y L T I w V D E 3 O j I z O j A x L j k 3 N D g 2 M D J a I i A v P j x F b n R y e S B U e X B l P S J G a W x s Q 2 9 s d W 1 u V H l w Z X M i I F Z h b H V l P S J z Q m d Z R E F B a 0 d F U U E 9 I i A v P j x F b n R y e S B U e X B l P S J G a W x s Q 2 9 s d W 1 u T m F t Z X M i I F Z h b H V l P S J z W y Z x d W 9 0 O 0 5 h b W U m c X V v d D s s J n F 1 b 3 Q 7 R 2 V u Z G V y J n F 1 b 3 Q 7 L C Z x d W 9 0 O 0 F n Z S Z x d W 9 0 O y w m c X V v d D t S Y X R p b m c m c X V v d D s s J n F 1 b 3 Q 7 R G F 0 Z S B K b 2 l u Z W Q m c X V v d D s s J n F 1 b 3 Q 7 R G V w Y X J 0 b W V u d C Z x d W 9 0 O y w m c X V v d D t T Y W x h c n k m c X V v d D s s J n F 1 b 3 Q 7 Q 2 9 1 b n R y e S Z x d W 9 0 O 1 0 i I C 8 + P E V u d H J 5 I F R 5 c G U 9 I k Z p b G x T d G F 0 d X M i I F Z h b H V l P S J z Q 2 9 t c G x l d G U 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U m V s Y X R p b 2 5 z a G l w S W 5 m b 0 N v b n R h a W 5 l c i I g V m F s d W U 9 I n N 7 J n F 1 b 3 Q 7 Y 2 9 s d W 1 u Q 2 9 1 b n Q m c X V v d D s 6 O C w m c X V v d D t r Z X l D b 2 x 1 b W 5 O Y W 1 l c y Z x d W 9 0 O z p b X S w m c X V v d D t x d W V y e V J l b G F 0 a W 9 u c 2 h p c H M m c X V v d D s 6 W 1 0 s J n F 1 b 3 Q 7 Y 2 9 s d W 1 u S W R l b n R p d G l l c y Z x d W 9 0 O z p b J n F 1 b 3 Q 7 U 2 V j d G l v b j E v b 3 R o Z X J f c 3 R h Z m Z z L 0 N o Y W 5 n Z W Q g V H l w Z S 5 7 T m F t Z S w w f S Z x d W 9 0 O y w m c X V v d D t T Z W N 0 a W 9 u M S 9 v d G h l c l 9 z d G F m Z n M v Q 2 h h b m d l Z C B U e X B l L n t H Z W 5 k Z X I s M X 0 m c X V v d D s s J n F 1 b 3 Q 7 U 2 V j d G l v b j E v b 3 R o Z X J f c 3 R h Z m Z z L 0 N o Y W 5 n Z W Q g V H l w Z S 5 7 Q W d l L D J 9 J n F 1 b 3 Q 7 L C Z x d W 9 0 O 1 N l Y 3 R p b 2 4 x L 2 9 0 a G V y X 3 N 0 Y W Z m c y 9 T b 3 V y Y 2 U u e 1 J h d G l u Z y w z f S Z x d W 9 0 O y w m c X V v d D t T Z W N 0 a W 9 u M S 9 v d G h l c l 9 z d G F m Z n M v U m V w b G F j Z W Q g V m F s d W U y L n t E Y X R l I E p v a W 5 l Z C w 0 f S Z x d W 9 0 O y w m c X V v d D t T Z W N 0 a W 9 u M S 9 v d G h l c l 9 z d G F m Z n M v U m V w b G F j Z W Q g V m F s d W U u e 0 R l c G F y d G 1 l b n Q s N X 0 m c X V v d D s s J n F 1 b 3 Q 7 U 2 V j d G l v b j E v b 3 R o Z X J f c 3 R h Z m Z z L 0 N o Y W 5 n Z W Q g V H l w Z S 5 7 U 2 F s Y X J 5 L D Z 9 J n F 1 b 3 Q 7 L C Z x d W 9 0 O 1 N l Y 3 R p b 2 4 x L 2 9 0 a G V y X 3 N 0 Y W Z m c y 9 B Z G R l Z C B D d X N 0 b 2 0 u e 0 N v d W 5 0 c n k s N 3 0 m c X V v d D t d L C Z x d W 9 0 O 0 N v b H V t b k N v d W 5 0 J n F 1 b 3 Q 7 O j g s J n F 1 b 3 Q 7 S 2 V 5 Q 2 9 s d W 1 u T m F t Z X M m c X V v d D s 6 W 1 0 s J n F 1 b 3 Q 7 Q 2 9 s d W 1 u S W R l b n R p d G l l c y Z x d W 9 0 O z p b J n F 1 b 3 Q 7 U 2 V j d G l v b j E v b 3 R o Z X J f c 3 R h Z m Z z L 0 N o Y W 5 n Z W Q g V H l w Z S 5 7 T m F t Z S w w f S Z x d W 9 0 O y w m c X V v d D t T Z W N 0 a W 9 u M S 9 v d G h l c l 9 z d G F m Z n M v Q 2 h h b m d l Z C B U e X B l L n t H Z W 5 k Z X I s M X 0 m c X V v d D s s J n F 1 b 3 Q 7 U 2 V j d G l v b j E v b 3 R o Z X J f c 3 R h Z m Z z L 0 N o Y W 5 n Z W Q g V H l w Z S 5 7 Q W d l L D J 9 J n F 1 b 3 Q 7 L C Z x d W 9 0 O 1 N l Y 3 R p b 2 4 x L 2 9 0 a G V y X 3 N 0 Y W Z m c y 9 T b 3 V y Y 2 U u e 1 J h d G l u Z y w z f S Z x d W 9 0 O y w m c X V v d D t T Z W N 0 a W 9 u M S 9 v d G h l c l 9 z d G F m Z n M v U m V w b G F j Z W Q g V m F s d W U y L n t E Y X R l I E p v a W 5 l Z C w 0 f S Z x d W 9 0 O y w m c X V v d D t T Z W N 0 a W 9 u M S 9 v d G h l c l 9 z d G F m Z n M v U m V w b G F j Z W Q g V m F s d W U u e 0 R l c G F y d G 1 l b n Q s N X 0 m c X V v d D s s J n F 1 b 3 Q 7 U 2 V j d G l v b j E v b 3 R o Z X J f c 3 R h Z m Z z L 0 N o Y W 5 n Z W Q g V H l w Z S 5 7 U 2 F s Y X J 5 L D Z 9 J n F 1 b 3 Q 7 L C Z x d W 9 0 O 1 N l Y 3 R p b 2 4 x L 2 9 0 a G V y X 3 N 0 Y W Z m c y 9 B Z G R l Z C B D d X N 0 b 2 0 u e 0 N v d W 5 0 c n k s N 3 0 m c X V v d D t d L C Z x d W 9 0 O 1 J l b G F 0 a W 9 u c 2 h p c E l u Z m 8 m c X V v d D s 6 W 1 1 9 I i A v P j w v U 3 R h Y m x l R W 5 0 c m l l c z 4 8 L 0 l 0 Z W 0 + P E l 0 Z W 0 + P E l 0 Z W 1 M b 2 N h d G l v b j 4 8 S X R l b V R 5 c G U + R m 9 y b X V s Y T w v S X R l b V R 5 c G U + P E l 0 Z W 1 Q Y X R o P l N l Y 3 R p b 2 4 x L 2 9 0 a G V y X 3 N 0 Y W Z m c y 9 T b 3 V y Y 2 U 8 L 0 l 0 Z W 1 Q Y X R o P j w v S X R l b U x v Y 2 F 0 a W 9 u P j x T d G F i b G V F b n R y a W V z I C 8 + P C 9 J d G V t P j x J d G V t P j x J d G V t T G 9 j Y X R p b 2 4 + P E l 0 Z W 1 U e X B l P k Z v c m 1 1 b G E 8 L 0 l 0 Z W 1 U e X B l P j x J d G V t U G F 0 a D 5 T Z W N 0 a W 9 u M S 9 1 c 2 F f c 3 R h Z m Z z L 0 F k Z G V k J T I w Q 3 V z d G 9 t P C 9 J d G V t U G F 0 a D 4 8 L 0 l 0 Z W 1 M b 2 N h d G l v b j 4 8 U 3 R h Y m x l R W 5 0 c m l l c y A v P j w v S X R l b T 4 8 S X R l b T 4 8 S X R l b U x v Y 2 F 0 a W 9 u P j x J d G V t V H l w Z T 5 G b 3 J t d W x h P C 9 J d G V t V H l w Z T 4 8 S X R l b V B h d G g + U 2 V j d G l v b j E v b 3 R o Z X J f c 3 R h Z m Z z L 0 F k Z G V k J T I w Q 3 V z d G 9 t P C 9 J d G V t U G F 0 a D 4 8 L 0 l 0 Z W 1 M b 2 N h d G l v b j 4 8 U 3 R h Y m x l R W 5 0 c m l l c y A v P j w v S X R l b T 4 8 S X R l b T 4 8 S X R l b U x v Y 2 F 0 a W 9 u P j x J d G V t V H l w Z T 5 G b 3 J t d W x h P C 9 J d G V t V H l w Z T 4 8 S X R l b V B h d G g + U 2 V j d G l v b j E v Q W x s X 1 N 0 Y W Z m c z w v S X R l b V B h d G g + P C 9 J d G V t T G 9 j Y X R p b 2 4 + P F N 0 Y W J s Z U V u d H J p Z X M + P E V u d H J 5 I F R 5 c G U 9 I k l z U H J p d m F 0 Z S I g V m F s d W U 9 I m w w I i A v P j x F b n R y e S B U e X B l P S J R d W V y e U l E I i B W Y W x 1 Z T 0 i c 2 I 0 Z j V m N T l k L W J k N j Y t N D g 2 Z C 0 5 Z j J l L T l j N z k 4 M W E x O T M 0 O 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W x s X 1 N 0 Y W Z m c y I g L z 4 8 R W 5 0 c n k g V H l w Z T 0 i R m l s b G V k Q 2 9 t c G x l d G V S Z X N 1 b H R U b 1 d v c m t z a G V l d C I g V m F s d W U 9 I m w x I i A v P j x F b n R y e S B U e X B l P S J B Z G R l Z F R v R G F 0 Y U 1 v Z G V s I i B W Y W x 1 Z T 0 i b D E i I C 8 + P E V u d H J 5 I F R 5 c G U 9 I k Z p b G x D b 3 V u d C I g V m F s d W U 9 I m w x M D M 4 I i A v P j x F b n R y e S B U e X B l P S J G a W x s R X J y b 3 J D b 2 R l I i B W Y W x 1 Z T 0 i c 1 V u a 2 5 v d 2 4 i I C 8 + P E V u d H J 5 I F R 5 c G U 9 I k Z p b G x F c n J v c k N v d W 5 0 I i B W Y W x 1 Z T 0 i b D A i I C 8 + P E V u d H J 5 I F R 5 c G U 9 I k Z p b G x M Y X N 0 V X B k Y X R l Z C I g V m F s d W U 9 I m Q y M D I 0 L T E y L T I w V D E 4 O j E 3 O j M y L j g 1 N D k x N T h a I i A v P j x F b n R y e S B U e X B l P S J G a W x s Q 2 9 s d W 1 u V H l w Z X M i I F Z h b H V l P S J z Q m d Z R 0 F 3 a 1 J C Z 1 k 9 I i A v P j x F b n R y e S B U e X B l P S J G a W x s Q 2 9 s d W 1 u T m F t Z X M i I F Z h b H V l P S J z W y Z x d W 9 0 O 0 5 h b W U m c X V v d D s s J n F 1 b 3 Q 7 R 2 V u Z G V y J n F 1 b 3 Q 7 L C Z x d W 9 0 O 0 R l c G F y d G 1 l b n Q m c X V v d D s s J n F 1 b 3 Q 7 Q W d l J n F 1 b 3 Q 7 L C Z x d W 9 0 O 0 R h d G U g S m 9 p b m V k J n F 1 b 3 Q 7 L C Z x d W 9 0 O 1 N h b G F y e S Z x d W 9 0 O y w m c X V v d D t S Y X R p b m c m c X V v d D s s J n F 1 b 3 Q 7 Q 2 9 1 b n R y e S Z x d W 9 0 O 1 0 i I C 8 + P E V u d H J 5 I F R 5 c G U 9 I k Z p b G x T d G F 0 d X M i I F Z h b H V l P S J z Q 2 9 t c G x l d G U i I C 8 + P E V u d H J 5 I F R 5 c G U 9 I l J l Y 2 9 2 Z X J 5 V G F y Z 2 V 0 U m 9 3 I i B W Y W x 1 Z T 0 i b D E i I C 8 + P E V u d H J 5 I F R 5 c G U 9 I l J l Y 2 9 2 Z X J 5 V G F y Z 2 V 0 Q 2 9 s d W 1 u I i B W Y W x 1 Z T 0 i b D E i I C 8 + P E V u d H J 5 I F R 5 c G U 9 I l J l Y 2 9 2 Z X J 5 V G F y Z 2 V 0 U 2 h l Z X Q i I F Z h b H V l P S J z Q W x s I F N 0 Y W Z m c y I g L z 4 8 R W 5 0 c n k g V H l w Z T 0 i U m V s Y X R p b 2 5 z a G l w S W 5 m b 0 N v b n R h a W 5 l c i I g V m F s d W U 9 I n N 7 J n F 1 b 3 Q 7 Y 2 9 s d W 1 u Q 2 9 1 b n Q m c X V v d D s 6 O C w m c X V v d D t r Z X l D b 2 x 1 b W 5 O Y W 1 l c y Z x d W 9 0 O z p b X S w m c X V v d D t x d W V y e V J l b G F 0 a W 9 u c 2 h p c H M m c X V v d D s 6 W 1 0 s J n F 1 b 3 Q 7 Y 2 9 s d W 1 u S W R l b n R p d G l l c y Z x d W 9 0 O z p b J n F 1 b 3 Q 7 U 2 V j d G l v b j E v Q W x s X 1 N 0 Y W Z m c y 9 U c m l t b W V k I F R l e H Q u e 0 5 h b W U s M H 0 m c X V v d D s s J n F 1 b 3 Q 7 U 2 V j d G l v b j E v Q W x s X 1 N 0 Y W Z m c y 9 U c m l t b W V k I F R l e H Q u e 0 d l b m R l c i w x f S Z x d W 9 0 O y w m c X V v d D t T Z W N 0 a W 9 u M S 9 B b G x f U 3 R h Z m Z z L 1 R y a W 1 t Z W Q g V G V 4 d C 5 7 R G V w Y X J 0 b W V u d C w y f S Z x d W 9 0 O y w m c X V v d D t T Z W N 0 a W 9 u M S 9 B b G x f U 3 R h Z m Z z L 0 N o Y W 5 n Z W Q g V H l w Z S 5 7 Q W d l L D N 9 J n F 1 b 3 Q 7 L C Z x d W 9 0 O 1 N l Y 3 R p b 2 4 x L 0 F s b F 9 T d G F m Z n M v Q 2 h h b m d l Z C B U e X B l L n t E Y X R l I E p v a W 5 l Z C w 0 f S Z x d W 9 0 O y w m c X V v d D t T Z W N 0 a W 9 u M S 9 B b G x f U 3 R h Z m Z z L 0 N o Y W 5 n Z W Q g V H l w Z S 5 7 U 2 F s Y X J 5 L D V 9 J n F 1 b 3 Q 7 L C Z x d W 9 0 O 1 N l Y 3 R p b 2 4 x L 0 F s b F 9 T d G F m Z n M v V H J p b W 1 l Z C B U Z X h 0 L n t S Y X R p b m c s N n 0 m c X V v d D s s J n F 1 b 3 Q 7 U 2 V j d G l v b j E v Q W x s X 1 N 0 Y W Z m c y 9 U c m l t b W V k I F R l e H Q u e 0 N v d W 5 0 c n k s N 3 0 m c X V v d D t d L C Z x d W 9 0 O 0 N v b H V t b k N v d W 5 0 J n F 1 b 3 Q 7 O j g s J n F 1 b 3 Q 7 S 2 V 5 Q 2 9 s d W 1 u T m F t Z X M m c X V v d D s 6 W 1 0 s J n F 1 b 3 Q 7 Q 2 9 s d W 1 u S W R l b n R p d G l l c y Z x d W 9 0 O z p b J n F 1 b 3 Q 7 U 2 V j d G l v b j E v Q W x s X 1 N 0 Y W Z m c y 9 U c m l t b W V k I F R l e H Q u e 0 5 h b W U s M H 0 m c X V v d D s s J n F 1 b 3 Q 7 U 2 V j d G l v b j E v Q W x s X 1 N 0 Y W Z m c y 9 U c m l t b W V k I F R l e H Q u e 0 d l b m R l c i w x f S Z x d W 9 0 O y w m c X V v d D t T Z W N 0 a W 9 u M S 9 B b G x f U 3 R h Z m Z z L 1 R y a W 1 t Z W Q g V G V 4 d C 5 7 R G V w Y X J 0 b W V u d C w y f S Z x d W 9 0 O y w m c X V v d D t T Z W N 0 a W 9 u M S 9 B b G x f U 3 R h Z m Z z L 0 N o Y W 5 n Z W Q g V H l w Z S 5 7 Q W d l L D N 9 J n F 1 b 3 Q 7 L C Z x d W 9 0 O 1 N l Y 3 R p b 2 4 x L 0 F s b F 9 T d G F m Z n M v Q 2 h h b m d l Z C B U e X B l L n t E Y X R l I E p v a W 5 l Z C w 0 f S Z x d W 9 0 O y w m c X V v d D t T Z W N 0 a W 9 u M S 9 B b G x f U 3 R h Z m Z z L 0 N o Y W 5 n Z W Q g V H l w Z S 5 7 U 2 F s Y X J 5 L D V 9 J n F 1 b 3 Q 7 L C Z x d W 9 0 O 1 N l Y 3 R p b 2 4 x L 0 F s b F 9 T d G F m Z n M v V H J p b W 1 l Z C B U Z X h 0 L n t S Y X R p b m c s N n 0 m c X V v d D s s J n F 1 b 3 Q 7 U 2 V j d G l v b j E v Q W x s X 1 N 0 Y W Z m c y 9 U c m l t b W V k I F R l e H Q u e 0 N v d W 5 0 c n k s N 3 0 m c X V v d D t d L C Z x d W 9 0 O 1 J l b G F 0 a W 9 u c 2 h p c E l u Z m 8 m c X V v d D s 6 W 1 1 9 I i A v P j w v U 3 R h Y m x l R W 5 0 c m l l c z 4 8 L 0 l 0 Z W 0 + P E l 0 Z W 0 + P E l 0 Z W 1 M b 2 N h d G l v b j 4 8 S X R l b V R 5 c G U + R m 9 y b X V s Y T w v S X R l b V R 5 c G U + P E l 0 Z W 1 Q Y X R o P l N l Y 3 R p b 2 4 x L 0 F s b F 9 T d G F m Z n M v U 2 9 1 c m N l P C 9 J d G V t U G F 0 a D 4 8 L 0 l 0 Z W 1 M b 2 N h d G l v b j 4 8 U 3 R h Y m x l R W 5 0 c m l l c y A v P j w v S X R l b T 4 8 S X R l b T 4 8 S X R l b U x v Y 2 F 0 a W 9 u P j x J d G V t V H l w Z T 5 G b 3 J t d W x h P C 9 J d G V t V H l w Z T 4 8 S X R l b V B h d G g + U 2 V j d G l v b j E v Q W x s X 1 N 0 Y W Z m c y 9 U c m l t b W V k J T I w V G V 4 d D w v S X R l b V B h d G g + P C 9 J d G V t T G 9 j Y X R p b 2 4 + P F N 0 Y W J s Z U V u d H J p Z X M g L z 4 8 L 0 l 0 Z W 0 + P E l 0 Z W 0 + P E l 0 Z W 1 M b 2 N h d G l v b j 4 8 S X R l b V R 5 c G U + R m 9 y b X V s Y T w v S X R l b V R 5 c G U + P E l 0 Z W 1 Q Y X R o P l N l Y 3 R p b 2 4 x L 0 F s b F 9 T d G F m Z n M v U m V t b 3 Z l Z C U y M E R 1 c G x p Y 2 F 0 Z X M 8 L 0 l 0 Z W 1 Q Y X R o P j w v S X R l b U x v Y 2 F 0 a W 9 u P j x T d G F i b G V F b n R y a W V z I C 8 + P C 9 J d G V t P j x J d G V t P j x J d G V t T G 9 j Y X R p b 2 4 + P E l 0 Z W 1 U e X B l P k Z v c m 1 1 b G E 8 L 0 l 0 Z W 1 U e X B l P j x J d G V t U G F 0 a D 5 T Z W N 0 a W 9 u M S 9 1 c 2 F f c 3 R h Z m Z z L 0 N o Y W 5 n Z W Q l M j B U e X B l P C 9 J d G V t U G F 0 a D 4 8 L 0 l 0 Z W 1 M b 2 N h d G l v b j 4 8 U 3 R h Y m x l R W 5 0 c m l l c y A v P j w v S X R l b T 4 8 S X R l b T 4 8 S X R l b U x v Y 2 F 0 a W 9 u P j x J d G V t V H l w Z T 5 G b 3 J t d W x h P C 9 J d G V t V H l w Z T 4 8 S X R l b V B h d G g + U 2 V j d G l v b j E v b 3 R o Z X J f c 3 R h Z m Z z L 0 N o Y W 5 n Z W Q l M j B U e X B l P C 9 J d G V t U G F 0 a D 4 8 L 0 l 0 Z W 1 M b 2 N h d G l v b j 4 8 U 3 R h Y m x l R W 5 0 c m l l c y A v P j w v S X R l b T 4 8 S X R l b T 4 8 S X R l b U x v Y 2 F 0 a W 9 u P j x J d G V t V H l w Z T 5 G b 3 J t d W x h P C 9 J d G V t V H l w Z T 4 8 S X R l b V B h d G g + U 2 V j d G l v b j E v Q W x s X 1 N 0 Y W Z m c y 9 D a G F u Z 2 V k J T I w V H l w Z T w v S X R l b V B h d G g + P C 9 J d G V t T G 9 j Y X R p b 2 4 + P F N 0 Y W J s Z U V u d H J p Z X M g L z 4 8 L 0 l 0 Z W 0 + P E l 0 Z W 0 + P E l 0 Z W 1 M b 2 N h d G l v b j 4 8 S X R l b V R 5 c G U + R m 9 y b X V s Y T w v S X R l b V R 5 c G U + P E l 0 Z W 1 Q Y X R o P l N l Y 3 R p b 2 4 x L 3 V z Y V 9 z d G F m Z n M v U m V w b G F j Z W Q l M j B W Y W x 1 Z T w v S X R l b V B h d G g + P C 9 J d G V t T G 9 j Y X R p b 2 4 + P F N 0 Y W J s Z U V u d H J p Z X M g L z 4 8 L 0 l 0 Z W 0 + P E l 0 Z W 0 + P E l 0 Z W 1 M b 2 N h d G l v b j 4 8 S X R l b V R 5 c G U + R m 9 y b X V s Y T w v S X R l b V R 5 c G U + P E l 0 Z W 1 Q Y X R o P l N l Y 3 R p b 2 4 x L 2 9 0 a G V y X 3 N 0 Y W Z m c y 9 S Z X B s Y W N l Z C U y M F Z h b H V l P C 9 J d G V t U G F 0 a D 4 8 L 0 l 0 Z W 1 M b 2 N h d G l v b j 4 8 U 3 R h Y m x l R W 5 0 c m l l c y A v P j w v S X R l b T 4 8 S X R l b T 4 8 S X R l b U x v Y 2 F 0 a W 9 u P j x J d G V t V H l w Z T 5 G b 3 J t d W x h P C 9 J d G V t V H l w Z T 4 8 S X R l b V B h d G g + U 2 V j d G l v b j E v b 3 R o Z X J f c 3 R h Z m Z z L 1 J l c G x h Y 2 V k J T I w V m F s d W U x P C 9 J d G V t U G F 0 a D 4 8 L 0 l 0 Z W 1 M b 2 N h d G l v b j 4 8 U 3 R h Y m x l R W 5 0 c m l l c y A v P j w v S X R l b T 4 8 S X R l b T 4 8 S X R l b U x v Y 2 F 0 a W 9 u P j x J d G V t V H l w Z T 5 G b 3 J t d W x h P C 9 J d G V t V H l w Z T 4 8 S X R l b V B h d G g + U 2 V j d G l v b j E v b 3 R o Z X J f c 3 R h Z m Z z L 1 J l c G x h Y 2 V k J T I w V m F s d W U y P C 9 J d G V t U G F 0 a D 4 8 L 0 l 0 Z W 1 M b 2 N h d G l v b j 4 8 U 3 R h Y m x l R W 5 0 c m l l c y A v P j w v S X R l b T 4 8 L 0 l 0 Z W 1 z P j w v T G 9 j Y W x Q Y W N r Y W d l T W V 0 Y W R h d G F G a W x l P h Y A A A B Q S w U G A A A A A A A A A A A A A A A A A A A A A A A A J g E A A A E A A A D Q j J 3 f A R X R E Y x 6 A M B P w p f r A Q A A A A v b f 6 f 8 8 8 1 G n v R 4 r I B H x 1 s A A A A A A g A A A A A A E G Y A A A A B A A A g A A A A N X C S y p 1 z h v l K A 6 W r 7 i M 7 s 5 V t Z F y d Q B y G x t p 5 t H i t m L k A A A A A D o A A A A A C A A A g A A A A x m E Q I w J C s G w e G t d m f v K w J F N / e s k f i J j o J M A u Y P T q F z V Q A A A A I n Y Y R d 3 t U 5 D + F + 0 f F z g 4 C l Y f g z 1 x D U u l M s B D L 2 8 P 4 Y R 1 b f l 3 2 P E 7 k R U e l t z c u 4 C 0 8 V U N z X p E I n w E S v e A X l T 6 k G Z + B G x Z Q i o N 9 w S 0 Q b s p z o 9 A A A A A p t + S Y A Q V O 9 9 e t c + Z d F M 2 t V c e a 0 R g W 2 o h E r J I X X h / A j s q S l d u A k / U D 0 g Y n U c z a V j i T z m y u 6 X V y d Q m Z J b y I 1 2 A W Q = = < / D a t a M a s h u p > 
</file>

<file path=customXml/itemProps1.xml><?xml version="1.0" encoding="utf-8"?>
<ds:datastoreItem xmlns:ds="http://schemas.openxmlformats.org/officeDocument/2006/customXml" ds:itemID="{74CCF83A-3BB5-488B-BCC6-DE4448504F9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Reportcard Dashboard</vt:lpstr>
      <vt:lpstr>Business Analysis Questions</vt:lpstr>
      <vt:lpstr>Business Visualization Business</vt:lpstr>
      <vt:lpstr>All Staffs</vt:lpstr>
      <vt:lpstr>USA Staff</vt:lpstr>
      <vt:lpstr>Other Countries Staff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David Abe</cp:lastModifiedBy>
  <dcterms:created xsi:type="dcterms:W3CDTF">2021-03-14T20:21:32Z</dcterms:created>
  <dcterms:modified xsi:type="dcterms:W3CDTF">2024-12-27T20:03:02Z</dcterms:modified>
</cp:coreProperties>
</file>