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osep\OneDrive\Desktop\FlowLab\JuddsProject\Validation\AdvanceRatio\"/>
    </mc:Choice>
  </mc:AlternateContent>
  <xr:revisionPtr revIDLastSave="0" documentId="13_ncr:1_{6D6E4A18-DFAD-4CDB-84BE-8B3DEE22C834}" xr6:coauthVersionLast="47" xr6:coauthVersionMax="47" xr10:uidLastSave="{00000000-0000-0000-0000-000000000000}"/>
  <bookViews>
    <workbookView xWindow="3876" yWindow="1848" windowWidth="8916" windowHeight="7932" firstSheet="2" activeTab="2" xr2:uid="{00000000-000D-0000-FFFF-FFFF00000000}"/>
  </bookViews>
  <sheets>
    <sheet name="Variables" sheetId="1" r:id="rId1"/>
    <sheet name="Constants" sheetId="2" r:id="rId2"/>
    <sheet name="Uncertainty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16" i="3"/>
  <c r="M2" i="3"/>
  <c r="L2" i="3"/>
  <c r="K2" i="3"/>
  <c r="B17" i="3"/>
  <c r="B15" i="3"/>
  <c r="C13" i="3"/>
  <c r="J2" i="3"/>
  <c r="B13" i="3"/>
  <c r="I2" i="3"/>
  <c r="H2" i="3"/>
  <c r="B5" i="3"/>
  <c r="B16" i="3"/>
  <c r="B14" i="3"/>
  <c r="B4" i="3"/>
  <c r="G2" i="3"/>
  <c r="F2" i="3"/>
  <c r="C4" i="3"/>
  <c r="C14" i="3" l="1"/>
  <c r="B2" i="3"/>
</calcChain>
</file>

<file path=xl/sharedStrings.xml><?xml version="1.0" encoding="utf-8"?>
<sst xmlns="http://schemas.openxmlformats.org/spreadsheetml/2006/main" count="55" uniqueCount="42">
  <si>
    <t>Variable</t>
  </si>
  <si>
    <t>Uncertainty</t>
  </si>
  <si>
    <t>Source</t>
  </si>
  <si>
    <t>q_u</t>
  </si>
  <si>
    <t>page 8</t>
  </si>
  <si>
    <t>M</t>
  </si>
  <si>
    <t>0.005/0.021 - 18/8</t>
  </si>
  <si>
    <t>Constant</t>
  </si>
  <si>
    <t>Value</t>
  </si>
  <si>
    <t>lamda</t>
  </si>
  <si>
    <t>g</t>
  </si>
  <si>
    <t>32.16 ft/s</t>
  </si>
  <si>
    <t>R</t>
  </si>
  <si>
    <t>1722 ft^2/s^2</t>
  </si>
  <si>
    <t>T_sc</t>
  </si>
  <si>
    <t>T_Net</t>
  </si>
  <si>
    <t>DeltaX</t>
  </si>
  <si>
    <t>5.768/7.426 ft^3 8/18</t>
  </si>
  <si>
    <t>A_T</t>
  </si>
  <si>
    <t>49/268 ft^2 8/18</t>
  </si>
  <si>
    <t>A_P</t>
  </si>
  <si>
    <t>2.494 ft.</t>
  </si>
  <si>
    <t>p</t>
  </si>
  <si>
    <t>0.0022 slugs/ft^3</t>
  </si>
  <si>
    <t>0.01 lb / in^2</t>
  </si>
  <si>
    <t>page 9</t>
  </si>
  <si>
    <t>No Information</t>
  </si>
  <si>
    <t>0.34 lb</t>
  </si>
  <si>
    <t>This is test 37-4 on table IV page 157 of the pdf</t>
  </si>
  <si>
    <t>V0</t>
  </si>
  <si>
    <t>Vu</t>
  </si>
  <si>
    <t>dvu/dm</t>
  </si>
  <si>
    <t>dvu/dtsc</t>
  </si>
  <si>
    <t>dv0/dtnet</t>
  </si>
  <si>
    <t>dv0/dvu</t>
  </si>
  <si>
    <t>n</t>
  </si>
  <si>
    <t>dv0/dqu</t>
  </si>
  <si>
    <t>J</t>
  </si>
  <si>
    <t>d_p</t>
  </si>
  <si>
    <t>dJ/dv0</t>
  </si>
  <si>
    <t>dJ/dn</t>
  </si>
  <si>
    <t>dJ/dDp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</si>
</sst>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3" sqref="B3"/>
    </sheetView>
  </sheetViews>
  <sheetFormatPr defaultRowHeight="14.4" x14ac:dyDescent="0.3"/>
  <cols>
    <col min="1" max="1" width="19.6640625" customWidth="1"/>
    <col min="2" max="2" width="19.109375" customWidth="1"/>
    <col min="3" max="3" width="17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24</v>
      </c>
      <c r="C2" t="s">
        <v>25</v>
      </c>
    </row>
    <row r="3" spans="1:3" x14ac:dyDescent="0.3">
      <c r="A3" t="s">
        <v>5</v>
      </c>
      <c r="B3" t="s">
        <v>6</v>
      </c>
      <c r="C3" t="s">
        <v>4</v>
      </c>
    </row>
    <row r="4" spans="1:3" x14ac:dyDescent="0.3">
      <c r="A4" t="s">
        <v>14</v>
      </c>
      <c r="B4" t="s">
        <v>26</v>
      </c>
    </row>
    <row r="5" spans="1:3" x14ac:dyDescent="0.3">
      <c r="A5" t="s">
        <v>15</v>
      </c>
      <c r="B5" t="s">
        <v>27</v>
      </c>
      <c r="C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F4E-DB90-4896-8A6A-3184CC99D938}">
  <dimension ref="A1:B8"/>
  <sheetViews>
    <sheetView workbookViewId="0">
      <selection activeCell="C7" sqref="C7"/>
    </sheetView>
  </sheetViews>
  <sheetFormatPr defaultRowHeight="14.4" x14ac:dyDescent="0.3"/>
  <cols>
    <col min="1" max="1" width="23.5546875" customWidth="1"/>
    <col min="2" max="2" width="19.5546875" customWidth="1"/>
  </cols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1.4</v>
      </c>
    </row>
    <row r="3" spans="1:2" x14ac:dyDescent="0.3">
      <c r="A3" t="s">
        <v>10</v>
      </c>
      <c r="B3" t="s">
        <v>11</v>
      </c>
    </row>
    <row r="4" spans="1:2" x14ac:dyDescent="0.3">
      <c r="A4" t="s">
        <v>12</v>
      </c>
      <c r="B4" t="s">
        <v>13</v>
      </c>
    </row>
    <row r="5" spans="1:2" x14ac:dyDescent="0.3">
      <c r="A5" t="s">
        <v>16</v>
      </c>
      <c r="B5" t="s">
        <v>17</v>
      </c>
    </row>
    <row r="6" spans="1:2" x14ac:dyDescent="0.3">
      <c r="A6" t="s">
        <v>18</v>
      </c>
      <c r="B6" t="s">
        <v>19</v>
      </c>
    </row>
    <row r="7" spans="1:2" x14ac:dyDescent="0.3">
      <c r="A7" t="s">
        <v>20</v>
      </c>
      <c r="B7" t="s">
        <v>21</v>
      </c>
    </row>
    <row r="8" spans="1:2" x14ac:dyDescent="0.3">
      <c r="A8" t="s">
        <v>22</v>
      </c>
      <c r="B8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9A33-2B1B-4385-8A7C-4B226C76146C}">
  <dimension ref="A1:M20"/>
  <sheetViews>
    <sheetView tabSelected="1" topLeftCell="A8" workbookViewId="0">
      <selection activeCell="B5" sqref="B5"/>
    </sheetView>
  </sheetViews>
  <sheetFormatPr defaultRowHeight="14.4" x14ac:dyDescent="0.3"/>
  <cols>
    <col min="2" max="2" width="12" bestFit="1" customWidth="1"/>
  </cols>
  <sheetData>
    <row r="1" spans="1:13" x14ac:dyDescent="0.3">
      <c r="C1" t="s">
        <v>1</v>
      </c>
      <c r="F1" t="s">
        <v>31</v>
      </c>
      <c r="G1" t="s">
        <v>32</v>
      </c>
      <c r="H1" t="s">
        <v>33</v>
      </c>
      <c r="I1" t="s">
        <v>36</v>
      </c>
      <c r="J1" t="s">
        <v>34</v>
      </c>
      <c r="K1" t="s">
        <v>39</v>
      </c>
      <c r="L1" t="s">
        <v>40</v>
      </c>
      <c r="M1" t="s">
        <v>41</v>
      </c>
    </row>
    <row r="2" spans="1:13" x14ac:dyDescent="0.3">
      <c r="A2" t="s">
        <v>3</v>
      </c>
      <c r="B2">
        <f>B12/2*B14^2</f>
        <v>409.41750457414793</v>
      </c>
      <c r="C2">
        <v>0.01</v>
      </c>
      <c r="F2">
        <f>(2*SQRT(2)*B6*B7*B8*B4)/(SQRT(B6*B7*B8*B4/((B3^2)*(B6-1)+2))*((B3^2)*(B6-1)+2))</f>
        <v>2229.7255054557722</v>
      </c>
      <c r="G2">
        <f>SQRT(2)*B6*B7*B8*B3/(2*SQRT(B6*B7*B8*B4/((B3^2)*(B6-1)+2))*((B3^2)*(B6-1)+2))</f>
        <v>0.60298704782729518</v>
      </c>
      <c r="H2">
        <f>(4*SQRT(B5/(B2*B11)+1)*(B9*B10*B14/(2*B11*SQRT(B5/(B2*B11)+1))) + 2*((B11^2)*B14/(B11*SQRT(B5/(B2*B11)+1))-B10*B14)-2*(B9*B10*B2*SQRT(B5/(B2*B11)+1) + 4*(B10^2)*B2*B14*SQRT(B5/(B2*B11)+1) - B10*B5*B14)/(B2*B11*SQRT(B5/(B2*B11)+1)))/(16*(B10^2)*B2*(B5/(B2*B11)+1))</f>
        <v>-0.2821883892121072</v>
      </c>
      <c r="I2">
        <f>(2*B2+(B5/B11))*(B14*B5/(8*B10*(B2^2 + B5*B2/B11)^(3/2)))</f>
        <v>2.5391113700257511E-3</v>
      </c>
      <c r="J2">
        <f>1+B9/(4*B10) - B5/(4*B10*B2*SQRT(1+B5/(B2*B11)))</f>
        <v>1.0277736351672417</v>
      </c>
      <c r="K2">
        <f>1/(B16*B15)</f>
        <v>4.375368317137634E-3</v>
      </c>
      <c r="L2">
        <f>-B13/((B16^2)*B15)</f>
        <v>-3.2821035403725808E-2</v>
      </c>
      <c r="M2">
        <f>-B13/(B16*(B15^2))</f>
        <v>-1.2062347447624944</v>
      </c>
    </row>
    <row r="3" spans="1:13" x14ac:dyDescent="0.3">
      <c r="A3" t="s">
        <v>5</v>
      </c>
      <c r="B3">
        <v>0.6</v>
      </c>
      <c r="C3">
        <v>2.0999999999999999E-3</v>
      </c>
    </row>
    <row r="4" spans="1:13" x14ac:dyDescent="0.3">
      <c r="A4" t="s">
        <v>14</v>
      </c>
      <c r="B4">
        <f>554.67</f>
        <v>554.66999999999996</v>
      </c>
      <c r="C4">
        <f>1</f>
        <v>1</v>
      </c>
    </row>
    <row r="5" spans="1:13" x14ac:dyDescent="0.3">
      <c r="A5" t="s">
        <v>15</v>
      </c>
      <c r="B5">
        <f>0.2383*B12*(B16^2)*(B11^4)</f>
        <v>141.71827819739059</v>
      </c>
      <c r="C5">
        <v>0.34</v>
      </c>
    </row>
    <row r="6" spans="1:13" x14ac:dyDescent="0.3">
      <c r="A6" t="s">
        <v>9</v>
      </c>
      <c r="B6">
        <v>1.4</v>
      </c>
      <c r="C6">
        <v>0</v>
      </c>
    </row>
    <row r="7" spans="1:13" x14ac:dyDescent="0.3">
      <c r="A7" t="s">
        <v>10</v>
      </c>
      <c r="B7">
        <v>32.159999999999997</v>
      </c>
      <c r="C7">
        <v>0</v>
      </c>
    </row>
    <row r="8" spans="1:13" x14ac:dyDescent="0.3">
      <c r="A8" t="s">
        <v>12</v>
      </c>
      <c r="B8">
        <v>53.353000000000002</v>
      </c>
      <c r="C8">
        <v>0</v>
      </c>
    </row>
    <row r="9" spans="1:13" x14ac:dyDescent="0.3">
      <c r="A9" t="s">
        <v>16</v>
      </c>
      <c r="B9">
        <v>5.7679999999999998</v>
      </c>
      <c r="C9">
        <v>0</v>
      </c>
    </row>
    <row r="10" spans="1:13" x14ac:dyDescent="0.3">
      <c r="A10" t="s">
        <v>18</v>
      </c>
      <c r="B10">
        <v>49</v>
      </c>
      <c r="C10">
        <v>0</v>
      </c>
    </row>
    <row r="11" spans="1:13" x14ac:dyDescent="0.3">
      <c r="A11" t="s">
        <v>20</v>
      </c>
      <c r="B11">
        <v>2.4940000000000002</v>
      </c>
      <c r="C11">
        <v>0</v>
      </c>
    </row>
    <row r="12" spans="1:13" x14ac:dyDescent="0.3">
      <c r="A12" t="s">
        <v>22</v>
      </c>
      <c r="B12">
        <v>1.83E-3</v>
      </c>
      <c r="C12">
        <v>0</v>
      </c>
    </row>
    <row r="13" spans="1:13" x14ac:dyDescent="0.3">
      <c r="A13" t="s">
        <v>29</v>
      </c>
      <c r="B13">
        <f>B14*(1+B9/(4*B10) - B5/(4*B10*B2*SQRT(1+B5/(B2*B11))))</f>
        <v>687.49592645021835</v>
      </c>
      <c r="C13">
        <f>SQRT((J2*C14)^2 + (I2*C2)^2 + (H2*C5)^2)</f>
        <v>4.8531595402998358</v>
      </c>
    </row>
    <row r="14" spans="1:13" x14ac:dyDescent="0.3">
      <c r="A14" t="s">
        <v>30</v>
      </c>
      <c r="B14">
        <f>B3*SQRT((B6*B7*B8*B4)/(1+(((B6-1)/2)*(B3^2))))</f>
        <v>668.91765163673165</v>
      </c>
      <c r="C14">
        <f>SQRT((F2*C3)^2 + (G2*C4)^2)</f>
        <v>4.721089258713107</v>
      </c>
    </row>
    <row r="15" spans="1:13" x14ac:dyDescent="0.3">
      <c r="A15" t="s">
        <v>38</v>
      </c>
      <c r="B15">
        <f>29.925/12</f>
        <v>2.4937499999999999</v>
      </c>
      <c r="C15">
        <v>1E-3</v>
      </c>
    </row>
    <row r="16" spans="1:13" x14ac:dyDescent="0.3">
      <c r="A16" t="s">
        <v>35</v>
      </c>
      <c r="B16">
        <f>5499/60</f>
        <v>91.65</v>
      </c>
      <c r="C16">
        <f>1/60</f>
        <v>1.6666666666666666E-2</v>
      </c>
    </row>
    <row r="17" spans="1:3" x14ac:dyDescent="0.3">
      <c r="A17" t="s">
        <v>37</v>
      </c>
      <c r="B17">
        <f>B13/(B16*B15)</f>
        <v>3.0080478947514706</v>
      </c>
      <c r="C17">
        <f>SQRT((K2*C13)^2 + (L2*C16)^2 + (M2*C15)^2)</f>
        <v>2.1275626796528828E-2</v>
      </c>
    </row>
    <row r="20" spans="1:3" x14ac:dyDescent="0.3">
      <c r="A2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Constants</vt:lpstr>
      <vt:lpstr>UncertaintyTest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Ayden Bennett</dc:creator>
  <cp:lastModifiedBy>Ayden Bennett</cp:lastModifiedBy>
  <dcterms:created xsi:type="dcterms:W3CDTF">2015-06-05T18:17:20Z</dcterms:created>
  <dcterms:modified xsi:type="dcterms:W3CDTF">2024-09-27T23:18:56Z</dcterms:modified>
</cp:coreProperties>
</file>