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m\Desktop\Cornell_Classes\CHEME_7770\"/>
    </mc:Choice>
  </mc:AlternateContent>
  <xr:revisionPtr revIDLastSave="0" documentId="8_{883A211F-3A75-4240-8CE5-4134D36D94C8}" xr6:coauthVersionLast="45" xr6:coauthVersionMax="45" xr10:uidLastSave="{00000000-0000-0000-0000-000000000000}"/>
  <bookViews>
    <workbookView xWindow="17560" yWindow="30" windowWidth="9760" windowHeight="10190" firstSheet="1" activeTab="2" xr2:uid="{D7873381-2BFF-46EB-BEB4-7C2D1F86A2C6}"/>
  </bookViews>
  <sheets>
    <sheet name="Graph and formulae 1d" sheetId="1" r:id="rId1"/>
    <sheet name="Parameter values 1c" sheetId="2" r:id="rId2"/>
    <sheet name="1a con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2" i="3"/>
  <c r="H3" i="1"/>
  <c r="H4" i="1"/>
  <c r="H5" i="1"/>
  <c r="H6" i="1"/>
  <c r="H7" i="1"/>
  <c r="H8" i="1"/>
  <c r="H2" i="1"/>
  <c r="E3" i="1"/>
  <c r="E4" i="1"/>
  <c r="E5" i="1"/>
  <c r="E6" i="1"/>
  <c r="E7" i="1"/>
  <c r="E8" i="1"/>
  <c r="E2" i="1"/>
  <c r="D3" i="1"/>
  <c r="D4" i="1"/>
  <c r="D5" i="1"/>
  <c r="D6" i="1"/>
  <c r="D7" i="1"/>
  <c r="D8" i="1"/>
  <c r="C3" i="1"/>
  <c r="C4" i="1"/>
  <c r="C5" i="1"/>
  <c r="C6" i="1"/>
  <c r="C7" i="1"/>
  <c r="C8" i="1"/>
  <c r="C2" i="1"/>
  <c r="D2" i="1" s="1"/>
  <c r="I3" i="1" l="1"/>
  <c r="L3" i="1" s="1"/>
  <c r="I6" i="1"/>
  <c r="L6" i="1" s="1"/>
  <c r="I4" i="1"/>
  <c r="L4" i="1" s="1"/>
  <c r="I5" i="1"/>
  <c r="L5" i="1" s="1"/>
  <c r="I7" i="1"/>
  <c r="L7" i="1" s="1"/>
  <c r="I2" i="1"/>
  <c r="L2" i="1" s="1"/>
  <c r="I8" i="1"/>
  <c r="L8" i="1" s="1"/>
  <c r="M7" i="1" l="1"/>
  <c r="N7" i="1"/>
  <c r="M4" i="1"/>
  <c r="N4" i="1"/>
  <c r="M8" i="1"/>
  <c r="N8" i="1"/>
  <c r="M3" i="1"/>
  <c r="N3" i="1"/>
  <c r="M5" i="1"/>
  <c r="N5" i="1"/>
  <c r="M6" i="1"/>
  <c r="N6" i="1"/>
  <c r="M2" i="1"/>
  <c r="N2" i="1"/>
</calcChain>
</file>

<file path=xl/sharedStrings.xml><?xml version="1.0" encoding="utf-8"?>
<sst xmlns="http://schemas.openxmlformats.org/spreadsheetml/2006/main" count="99" uniqueCount="70">
  <si>
    <t>I</t>
  </si>
  <si>
    <t>n</t>
  </si>
  <si>
    <t>log(I)</t>
  </si>
  <si>
    <t>f1</t>
  </si>
  <si>
    <t>k</t>
  </si>
  <si>
    <t>w1</t>
  </si>
  <si>
    <t>w2</t>
  </si>
  <si>
    <t xml:space="preserve">Parameter </t>
  </si>
  <si>
    <t xml:space="preserve">Value </t>
  </si>
  <si>
    <t xml:space="preserve">Units </t>
  </si>
  <si>
    <t xml:space="preserve">Source </t>
  </si>
  <si>
    <t xml:space="preserve">Characteristic length </t>
  </si>
  <si>
    <t xml:space="preserve">nt </t>
  </si>
  <si>
    <t xml:space="preserve">Given </t>
  </si>
  <si>
    <t xml:space="preserve">Doubling time </t>
  </si>
  <si>
    <t>Copy number of lac Z</t>
  </si>
  <si>
    <t xml:space="preserve">mRNA half life </t>
  </si>
  <si>
    <t xml:space="preserve">kI </t>
  </si>
  <si>
    <t xml:space="preserve">kon </t>
  </si>
  <si>
    <t xml:space="preserve">koff </t>
  </si>
  <si>
    <t xml:space="preserve">saturation constant </t>
  </si>
  <si>
    <t>dry weight per cell (E.coli)</t>
  </si>
  <si>
    <t xml:space="preserve">Number of cells/unit volume </t>
  </si>
  <si>
    <t>10^8</t>
  </si>
  <si>
    <t>cells/mL</t>
  </si>
  <si>
    <t>280*10e-15</t>
  </si>
  <si>
    <t>gDW/cell</t>
  </si>
  <si>
    <t>Total RNAP concentration (in vivo)</t>
  </si>
  <si>
    <t>nM</t>
  </si>
  <si>
    <t>BN100194</t>
  </si>
  <si>
    <t xml:space="preserve">Elongation rate </t>
  </si>
  <si>
    <t>nt/s</t>
  </si>
  <si>
    <t>BN108488</t>
  </si>
  <si>
    <t xml:space="preserve">Length of lacZ gene </t>
  </si>
  <si>
    <t>bp(nt)</t>
  </si>
  <si>
    <t>BN102070</t>
  </si>
  <si>
    <t>2.4*10e-2</t>
  </si>
  <si>
    <t xml:space="preserve">degradation constant </t>
  </si>
  <si>
    <t xml:space="preserve">Elongation constant </t>
  </si>
  <si>
    <t xml:space="preserve">Alt. value </t>
  </si>
  <si>
    <t xml:space="preserve">Alt. units </t>
  </si>
  <si>
    <t>nmol/gDW</t>
  </si>
  <si>
    <t xml:space="preserve">McLure </t>
  </si>
  <si>
    <t>Calculated</t>
  </si>
  <si>
    <t xml:space="preserve">time constant </t>
  </si>
  <si>
    <t>dimensionless</t>
  </si>
  <si>
    <t>dilution</t>
  </si>
  <si>
    <t>M</t>
  </si>
  <si>
    <t>BN100008</t>
  </si>
  <si>
    <t>K</t>
  </si>
  <si>
    <t xml:space="preserve">n </t>
  </si>
  <si>
    <t>W1</t>
  </si>
  <si>
    <t>W2</t>
  </si>
  <si>
    <t>mM</t>
  </si>
  <si>
    <t>Predicted</t>
  </si>
  <si>
    <t>Total RNAP concentration (in vitro)</t>
  </si>
  <si>
    <t xml:space="preserve">9.6*10e5 </t>
  </si>
  <si>
    <t>3.3*10e-5</t>
  </si>
  <si>
    <t>4.1*10e7</t>
  </si>
  <si>
    <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</si>
  <si>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sec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</si>
  <si>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cell</t>
    </r>
    <r>
      <rPr>
        <vertAlign val="superscript"/>
        <sz val="11"/>
        <color theme="1"/>
        <rFont val="Calibri"/>
        <family val="2"/>
        <scheme val="minor"/>
      </rPr>
      <t>-1</t>
    </r>
  </si>
  <si>
    <t>min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</si>
  <si>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 sec</t>
    </r>
    <r>
      <rPr>
        <vertAlign val="superscript"/>
        <sz val="11"/>
        <color theme="1"/>
        <rFont val="Calibri"/>
        <family val="2"/>
        <scheme val="minor"/>
      </rPr>
      <t>-1</t>
    </r>
  </si>
  <si>
    <t>&lt;n&gt; (mRNA /cell)</t>
  </si>
  <si>
    <t>&lt;n&gt; (nmol/gDW)</t>
  </si>
  <si>
    <t>I^n</t>
  </si>
  <si>
    <t>K^n</t>
  </si>
  <si>
    <t>In vivo RNAP</t>
  </si>
  <si>
    <t>In vitro RNAP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</si>
</sst>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'Graph and formulae 1d'!$A$2:$A$8</c:f>
              <c:numCache>
                <c:formatCode>0.00E+00</c:formatCode>
                <c:ptCount val="7"/>
                <c:pt idx="0">
                  <c:v>9.9999999999999995E-7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1.2E-2</c:v>
                </c:pt>
                <c:pt idx="4" formatCode="General">
                  <c:v>5.2999999999999999E-2</c:v>
                </c:pt>
                <c:pt idx="5" formatCode="General">
                  <c:v>0.216</c:v>
                </c:pt>
                <c:pt idx="6" formatCode="General">
                  <c:v>1</c:v>
                </c:pt>
              </c:numCache>
            </c:numRef>
          </c:xVal>
          <c:yVal>
            <c:numRef>
              <c:f>'Graph and formulae 1d'!$B$2:$B$8</c:f>
              <c:numCache>
                <c:formatCode>General</c:formatCode>
                <c:ptCount val="7"/>
                <c:pt idx="0">
                  <c:v>0.11269999999999999</c:v>
                </c:pt>
                <c:pt idx="1">
                  <c:v>0.1245</c:v>
                </c:pt>
                <c:pt idx="2">
                  <c:v>0.24299999999999999</c:v>
                </c:pt>
                <c:pt idx="3">
                  <c:v>0.39729999999999999</c:v>
                </c:pt>
                <c:pt idx="4">
                  <c:v>0.51</c:v>
                </c:pt>
                <c:pt idx="5">
                  <c:v>0.55100000000000005</c:v>
                </c:pt>
                <c:pt idx="6">
                  <c:v>0.55100000000000005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2-4D41-8502-52A3D94D0380}"/>
            </c:ext>
          </c:extLst>
        </c:ser>
        <c:ser>
          <c:idx val="1"/>
          <c:order val="1"/>
          <c:tx>
            <c:v>Predicted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'Graph and formulae 1d'!$A$2:$A$8</c:f>
              <c:numCache>
                <c:formatCode>0.00E+00</c:formatCode>
                <c:ptCount val="7"/>
                <c:pt idx="0">
                  <c:v>9.9999999999999995E-7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1.2E-2</c:v>
                </c:pt>
                <c:pt idx="4" formatCode="General">
                  <c:v>5.2999999999999999E-2</c:v>
                </c:pt>
                <c:pt idx="5" formatCode="General">
                  <c:v>0.216</c:v>
                </c:pt>
                <c:pt idx="6" formatCode="General">
                  <c:v>1</c:v>
                </c:pt>
              </c:numCache>
            </c:numRef>
          </c:xVal>
          <c:yVal>
            <c:numRef>
              <c:f>'Graph and formulae 1d'!$M$2:$M$8</c:f>
              <c:numCache>
                <c:formatCode>0.00E+00</c:formatCode>
                <c:ptCount val="7"/>
                <c:pt idx="0">
                  <c:v>0.11349262332413806</c:v>
                </c:pt>
                <c:pt idx="1">
                  <c:v>0.11966212474671828</c:v>
                </c:pt>
                <c:pt idx="2">
                  <c:v>0.24939167718225125</c:v>
                </c:pt>
                <c:pt idx="3">
                  <c:v>0.38634737703974753</c:v>
                </c:pt>
                <c:pt idx="4">
                  <c:v>0.52123976242093439</c:v>
                </c:pt>
                <c:pt idx="5">
                  <c:v>0.54380411886187063</c:v>
                </c:pt>
                <c:pt idx="6">
                  <c:v>0.54678871278564956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82-4D41-8502-52A3D94D0380}"/>
            </c:ext>
          </c:extLst>
        </c:ser>
        <c:ser>
          <c:idx val="2"/>
          <c:order val="2"/>
          <c:tx>
            <c:v>Data with in vivo RNAP concentration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 and formulae 1d'!$A$2:$A$8</c:f>
              <c:numCache>
                <c:formatCode>0.00E+00</c:formatCode>
                <c:ptCount val="7"/>
                <c:pt idx="0">
                  <c:v>9.9999999999999995E-7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1.2E-2</c:v>
                </c:pt>
                <c:pt idx="4" formatCode="General">
                  <c:v>5.2999999999999999E-2</c:v>
                </c:pt>
                <c:pt idx="5" formatCode="General">
                  <c:v>0.216</c:v>
                </c:pt>
                <c:pt idx="6" formatCode="General">
                  <c:v>1</c:v>
                </c:pt>
              </c:numCache>
            </c:numRef>
          </c:xVal>
          <c:yVal>
            <c:numRef>
              <c:f>'Graph and formulae 1d'!$N$2:$N$8</c:f>
              <c:numCache>
                <c:formatCode>0.00E+00</c:formatCode>
                <c:ptCount val="7"/>
                <c:pt idx="0">
                  <c:v>2.7011244351144856E-2</c:v>
                </c:pt>
                <c:pt idx="1">
                  <c:v>2.8479585689718943E-2</c:v>
                </c:pt>
                <c:pt idx="2">
                  <c:v>5.9355219169375792E-2</c:v>
                </c:pt>
                <c:pt idx="3">
                  <c:v>9.1950675735459897E-2</c:v>
                </c:pt>
                <c:pt idx="4">
                  <c:v>0.12405506345618235</c:v>
                </c:pt>
                <c:pt idx="5">
                  <c:v>0.1294253802891252</c:v>
                </c:pt>
                <c:pt idx="6">
                  <c:v>0.13013571364298457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82-4D41-8502-52A3D94D0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00831"/>
        <c:axId val="291240479"/>
      </c:scatterChart>
      <c:valAx>
        <c:axId val="3528008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log(I)</a:t>
                </a:r>
                <a:r>
                  <a:rPr lang="en-US" baseline="0"/>
                  <a:t> 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0479"/>
        <c:crosses val="autoZero"/>
        <c:crossBetween val="midCat"/>
      </c:valAx>
      <c:valAx>
        <c:axId val="291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mRNA</a:t>
                </a:r>
                <a:r>
                  <a:rPr lang="en-US" baseline="0"/>
                  <a:t> (nmol/gDW)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0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9</xdr:row>
      <xdr:rowOff>85724</xdr:rowOff>
    </xdr:from>
    <xdr:to>
      <xdr:col>10</xdr:col>
      <xdr:colOff>444499</xdr:colOff>
      <xdr:row>32</xdr:row>
      <xdr:rowOff>25399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53BBF7-6B41-4B0F-81C4-221E3D6F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1980-0C69-4AFF-90F4-A1CE52E078CB}">
  <dimension ref="A1:N26"/>
  <sheetViews>
    <sheetView workbookViewId="0">
      <selection activeCell="O9" sqref="O9"/>
    </sheetView>
  </sheetViews>
  <sheetFormatPr defaultRowHeight="14.5" x14ac:dyDescent="0.35"/>
  <cols>
    <col min="13" max="13" width="13" customWidth="1"/>
  </cols>
  <sheetData>
    <row r="1" spans="1:14" x14ac:dyDescent="0.35">
      <c r="A1" t="s">
        <v>0</v>
      </c>
      <c r="B1" t="s">
        <v>1</v>
      </c>
      <c r="C1" t="s">
        <v>2</v>
      </c>
      <c r="E1" t="s">
        <v>66</v>
      </c>
      <c r="F1" t="s">
        <v>1</v>
      </c>
      <c r="G1" t="s">
        <v>4</v>
      </c>
      <c r="H1" t="s">
        <v>67</v>
      </c>
      <c r="I1" t="s">
        <v>3</v>
      </c>
      <c r="J1" t="s">
        <v>5</v>
      </c>
      <c r="K1" t="s">
        <v>6</v>
      </c>
      <c r="M1" t="s">
        <v>68</v>
      </c>
      <c r="N1" t="s">
        <v>69</v>
      </c>
    </row>
    <row r="2" spans="1:14" x14ac:dyDescent="0.35">
      <c r="A2" s="1">
        <v>9.9999999999999995E-7</v>
      </c>
      <c r="B2">
        <v>0.11269999999999999</v>
      </c>
      <c r="C2">
        <f>LOG(A2)</f>
        <v>-6</v>
      </c>
      <c r="D2">
        <f>C2+6</f>
        <v>0</v>
      </c>
      <c r="E2" s="1">
        <f>A2^F2</f>
        <v>1.0000000000000007E-9</v>
      </c>
      <c r="F2">
        <v>1.5</v>
      </c>
      <c r="G2">
        <v>0.24</v>
      </c>
      <c r="H2">
        <f>G2^F2</f>
        <v>0.11757550765359252</v>
      </c>
      <c r="I2" s="1">
        <f>E2/(H2+E2)</f>
        <v>8.5051726456591914E-9</v>
      </c>
      <c r="J2">
        <v>0.26</v>
      </c>
      <c r="K2">
        <v>190</v>
      </c>
      <c r="L2" s="1">
        <f>J2+K2*I2</f>
        <v>0.26000161598280269</v>
      </c>
      <c r="M2" s="1">
        <f>0.55*(L2/(1+L2))</f>
        <v>0.11349262332413806</v>
      </c>
      <c r="N2" s="1">
        <f>0.1309*(L2/(1+L2))</f>
        <v>2.7011244351144856E-2</v>
      </c>
    </row>
    <row r="3" spans="1:14" x14ac:dyDescent="0.35">
      <c r="A3" s="1">
        <v>5.0000000000000001E-4</v>
      </c>
      <c r="B3">
        <v>0.1245</v>
      </c>
      <c r="C3">
        <f t="shared" ref="C3:C8" si="0">LOG(A3)</f>
        <v>-3.3010299956639813</v>
      </c>
      <c r="D3">
        <f t="shared" ref="D3:D8" si="1">C3+6</f>
        <v>2.6989700043360187</v>
      </c>
      <c r="E3" s="1">
        <f t="shared" ref="E3:E8" si="2">A3^F3</f>
        <v>1.1180339887498961E-5</v>
      </c>
      <c r="F3">
        <v>1.5</v>
      </c>
      <c r="G3">
        <v>0.24</v>
      </c>
      <c r="H3">
        <f t="shared" ref="H3:H8" si="3">G3^F3</f>
        <v>0.11757550765359252</v>
      </c>
      <c r="I3" s="1">
        <f t="shared" ref="I3:I8" si="4">E3/(H3+E3)</f>
        <v>9.5081680403472977E-5</v>
      </c>
      <c r="J3">
        <v>0.26</v>
      </c>
      <c r="K3">
        <v>190</v>
      </c>
      <c r="L3" s="1">
        <f t="shared" ref="L3:L8" si="5">J3+K3*I3</f>
        <v>0.2780655192766599</v>
      </c>
      <c r="M3" s="1">
        <f t="shared" ref="M3:N9" si="6">0.55*(L3/(1+L3))</f>
        <v>0.11966212474671828</v>
      </c>
      <c r="N3" s="1">
        <f t="shared" ref="N3:N8" si="7">0.1309*(L3/(1+L3))</f>
        <v>2.8479585689718943E-2</v>
      </c>
    </row>
    <row r="4" spans="1:14" x14ac:dyDescent="0.35">
      <c r="A4">
        <v>5.0000000000000001E-3</v>
      </c>
      <c r="B4">
        <v>0.24299999999999999</v>
      </c>
      <c r="C4">
        <f t="shared" si="0"/>
        <v>-2.3010299956639813</v>
      </c>
      <c r="D4">
        <f t="shared" si="1"/>
        <v>3.6989700043360187</v>
      </c>
      <c r="E4" s="1">
        <f t="shared" si="2"/>
        <v>3.5355339059327414E-4</v>
      </c>
      <c r="F4">
        <v>1.5</v>
      </c>
      <c r="G4">
        <v>0.24</v>
      </c>
      <c r="H4">
        <f t="shared" si="3"/>
        <v>0.11757550765359252</v>
      </c>
      <c r="I4" s="1">
        <f t="shared" si="4"/>
        <v>2.998017515468934E-3</v>
      </c>
      <c r="J4">
        <v>0.26</v>
      </c>
      <c r="K4">
        <v>190</v>
      </c>
      <c r="L4" s="1">
        <f t="shared" si="5"/>
        <v>0.82962332793909743</v>
      </c>
      <c r="M4" s="1">
        <f t="shared" si="6"/>
        <v>0.24939167718225125</v>
      </c>
      <c r="N4" s="1">
        <f t="shared" si="7"/>
        <v>5.9355219169375792E-2</v>
      </c>
    </row>
    <row r="5" spans="1:14" x14ac:dyDescent="0.35">
      <c r="A5">
        <v>1.2E-2</v>
      </c>
      <c r="B5">
        <v>0.39729999999999999</v>
      </c>
      <c r="C5">
        <f t="shared" si="0"/>
        <v>-1.9208187539523751</v>
      </c>
      <c r="D5">
        <f t="shared" si="1"/>
        <v>4.0791812460476251</v>
      </c>
      <c r="E5" s="1">
        <f t="shared" si="2"/>
        <v>1.3145341380123984E-3</v>
      </c>
      <c r="F5">
        <v>1.5</v>
      </c>
      <c r="G5">
        <v>0.24</v>
      </c>
      <c r="H5">
        <f t="shared" si="3"/>
        <v>0.11757550765359252</v>
      </c>
      <c r="I5" s="1">
        <f t="shared" si="4"/>
        <v>1.1056721977746167E-2</v>
      </c>
      <c r="J5">
        <v>0.26</v>
      </c>
      <c r="K5">
        <v>190</v>
      </c>
      <c r="L5" s="1">
        <f t="shared" si="5"/>
        <v>2.3607771757717719</v>
      </c>
      <c r="M5" s="1">
        <f t="shared" si="6"/>
        <v>0.38634737703974753</v>
      </c>
      <c r="N5" s="1">
        <f t="shared" si="7"/>
        <v>9.1950675735459897E-2</v>
      </c>
    </row>
    <row r="6" spans="1:14" x14ac:dyDescent="0.35">
      <c r="A6">
        <v>5.2999999999999999E-2</v>
      </c>
      <c r="B6">
        <v>0.51</v>
      </c>
      <c r="C6">
        <f t="shared" si="0"/>
        <v>-1.2757241303992111</v>
      </c>
      <c r="D6">
        <f t="shared" si="1"/>
        <v>4.7242758696007892</v>
      </c>
      <c r="E6" s="1">
        <f t="shared" si="2"/>
        <v>1.2201516299214623E-2</v>
      </c>
      <c r="F6">
        <v>1.5</v>
      </c>
      <c r="G6">
        <v>0.24</v>
      </c>
      <c r="H6">
        <f t="shared" si="3"/>
        <v>0.11757550765359252</v>
      </c>
      <c r="I6" s="1">
        <f t="shared" si="4"/>
        <v>9.4019079245118542E-2</v>
      </c>
      <c r="J6">
        <v>0.26</v>
      </c>
      <c r="K6">
        <v>190</v>
      </c>
      <c r="L6" s="1">
        <f t="shared" si="5"/>
        <v>18.123625056572525</v>
      </c>
      <c r="M6" s="1">
        <f t="shared" si="6"/>
        <v>0.52123976242093439</v>
      </c>
      <c r="N6" s="1">
        <f t="shared" si="7"/>
        <v>0.12405506345618235</v>
      </c>
    </row>
    <row r="7" spans="1:14" x14ac:dyDescent="0.35">
      <c r="A7">
        <v>0.216</v>
      </c>
      <c r="B7">
        <v>0.55100000000000005</v>
      </c>
      <c r="C7">
        <f t="shared" si="0"/>
        <v>-0.6655462488490691</v>
      </c>
      <c r="D7">
        <f t="shared" si="1"/>
        <v>5.3344537511509307</v>
      </c>
      <c r="E7" s="1">
        <f t="shared" si="2"/>
        <v>0.10038772833369623</v>
      </c>
      <c r="F7">
        <v>1.5</v>
      </c>
      <c r="G7">
        <v>0.24</v>
      </c>
      <c r="H7">
        <f t="shared" si="3"/>
        <v>0.11757550765359252</v>
      </c>
      <c r="I7" s="1">
        <f t="shared" si="4"/>
        <v>0.4605718385441418</v>
      </c>
      <c r="J7">
        <v>0.26</v>
      </c>
      <c r="K7">
        <v>190</v>
      </c>
      <c r="L7" s="1">
        <f t="shared" si="5"/>
        <v>87.768649323386953</v>
      </c>
      <c r="M7" s="1">
        <f t="shared" si="6"/>
        <v>0.54380411886187063</v>
      </c>
      <c r="N7" s="1">
        <f t="shared" si="7"/>
        <v>0.1294253802891252</v>
      </c>
    </row>
    <row r="8" spans="1:14" x14ac:dyDescent="0.35">
      <c r="A8">
        <v>1</v>
      </c>
      <c r="B8">
        <v>0.55100000000000005</v>
      </c>
      <c r="C8">
        <f t="shared" si="0"/>
        <v>0</v>
      </c>
      <c r="D8">
        <f t="shared" si="1"/>
        <v>6</v>
      </c>
      <c r="E8" s="1">
        <f t="shared" si="2"/>
        <v>1</v>
      </c>
      <c r="F8">
        <v>1.5</v>
      </c>
      <c r="G8">
        <v>0.24</v>
      </c>
      <c r="H8">
        <f t="shared" si="3"/>
        <v>0.11757550765359252</v>
      </c>
      <c r="I8" s="1">
        <f t="shared" si="4"/>
        <v>0.89479412634905686</v>
      </c>
      <c r="J8">
        <v>0.26</v>
      </c>
      <c r="K8">
        <v>190</v>
      </c>
      <c r="L8" s="1">
        <f t="shared" si="5"/>
        <v>170.27088400632078</v>
      </c>
      <c r="M8" s="1">
        <f t="shared" si="6"/>
        <v>0.54678871278564956</v>
      </c>
      <c r="N8" s="1">
        <f t="shared" si="7"/>
        <v>0.13013571364298457</v>
      </c>
    </row>
    <row r="9" spans="1:14" x14ac:dyDescent="0.35">
      <c r="M9" s="1"/>
    </row>
    <row r="26" spans="9:10" x14ac:dyDescent="0.35">
      <c r="I26">
        <v>0.1</v>
      </c>
      <c r="J26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580B-A14F-490D-9D3B-1FE8C02273B2}">
  <dimension ref="A1:F23"/>
  <sheetViews>
    <sheetView workbookViewId="0">
      <selection activeCell="F18" sqref="F18"/>
    </sheetView>
  </sheetViews>
  <sheetFormatPr defaultRowHeight="14.5" x14ac:dyDescent="0.35"/>
  <cols>
    <col min="1" max="1" width="33.54296875" customWidth="1"/>
    <col min="2" max="2" width="15.08984375" customWidth="1"/>
    <col min="3" max="3" width="14" customWidth="1"/>
    <col min="4" max="4" width="10.6328125" customWidth="1"/>
    <col min="5" max="5" width="9.54296875" style="2" customWidth="1"/>
    <col min="6" max="6" width="12.6328125" customWidth="1"/>
  </cols>
  <sheetData>
    <row r="1" spans="1:6" x14ac:dyDescent="0.35">
      <c r="A1" t="s">
        <v>7</v>
      </c>
      <c r="B1" t="s">
        <v>8</v>
      </c>
      <c r="C1" t="s">
        <v>9</v>
      </c>
      <c r="D1" t="s">
        <v>10</v>
      </c>
      <c r="E1" s="2" t="s">
        <v>39</v>
      </c>
      <c r="F1" t="s">
        <v>40</v>
      </c>
    </row>
    <row r="2" spans="1:6" x14ac:dyDescent="0.35">
      <c r="A2" t="s">
        <v>11</v>
      </c>
      <c r="B2" s="2">
        <v>1000</v>
      </c>
      <c r="C2" t="s">
        <v>12</v>
      </c>
      <c r="D2" t="s">
        <v>13</v>
      </c>
    </row>
    <row r="3" spans="1:6" ht="16.5" x14ac:dyDescent="0.35">
      <c r="A3" t="s">
        <v>14</v>
      </c>
      <c r="B3" s="2">
        <v>40</v>
      </c>
      <c r="C3" t="s">
        <v>62</v>
      </c>
      <c r="D3" t="s">
        <v>13</v>
      </c>
      <c r="E3" s="2">
        <v>0.66669999999999996</v>
      </c>
      <c r="F3" t="s">
        <v>59</v>
      </c>
    </row>
    <row r="4" spans="1:6" ht="16.5" x14ac:dyDescent="0.35">
      <c r="A4" t="s">
        <v>15</v>
      </c>
      <c r="B4" s="2">
        <v>2</v>
      </c>
      <c r="C4" t="s">
        <v>61</v>
      </c>
      <c r="D4" t="s">
        <v>13</v>
      </c>
      <c r="E4" s="2">
        <v>1.18E-2</v>
      </c>
      <c r="F4" t="s">
        <v>41</v>
      </c>
    </row>
    <row r="5" spans="1:6" ht="16.5" x14ac:dyDescent="0.35">
      <c r="A5" t="s">
        <v>16</v>
      </c>
      <c r="B5" s="2">
        <v>5</v>
      </c>
      <c r="C5" t="s">
        <v>62</v>
      </c>
      <c r="D5" t="s">
        <v>13</v>
      </c>
      <c r="E5" s="2">
        <v>8.3334000000000005E-2</v>
      </c>
      <c r="F5" t="s">
        <v>59</v>
      </c>
    </row>
    <row r="6" spans="1:6" ht="16.5" x14ac:dyDescent="0.35">
      <c r="A6" t="s">
        <v>17</v>
      </c>
      <c r="B6" s="2" t="s">
        <v>36</v>
      </c>
      <c r="C6" t="s">
        <v>60</v>
      </c>
      <c r="D6" t="s">
        <v>42</v>
      </c>
      <c r="E6" s="2">
        <v>86.4</v>
      </c>
      <c r="F6" t="s">
        <v>59</v>
      </c>
    </row>
    <row r="7" spans="1:6" ht="16.5" x14ac:dyDescent="0.35">
      <c r="A7" t="s">
        <v>18</v>
      </c>
      <c r="B7" s="2" t="s">
        <v>56</v>
      </c>
      <c r="C7" t="s">
        <v>63</v>
      </c>
      <c r="D7" t="s">
        <v>42</v>
      </c>
    </row>
    <row r="8" spans="1:6" ht="16.5" x14ac:dyDescent="0.35">
      <c r="A8" t="s">
        <v>19</v>
      </c>
      <c r="B8" s="2" t="s">
        <v>57</v>
      </c>
      <c r="C8" t="s">
        <v>60</v>
      </c>
      <c r="D8" t="s">
        <v>42</v>
      </c>
    </row>
    <row r="9" spans="1:6" x14ac:dyDescent="0.35">
      <c r="A9" t="s">
        <v>20</v>
      </c>
      <c r="B9" s="2" t="s">
        <v>58</v>
      </c>
      <c r="C9" t="s">
        <v>47</v>
      </c>
      <c r="D9" t="s">
        <v>42</v>
      </c>
      <c r="E9" s="2">
        <v>892.85</v>
      </c>
      <c r="F9" t="s">
        <v>41</v>
      </c>
    </row>
    <row r="10" spans="1:6" x14ac:dyDescent="0.35">
      <c r="A10" t="s">
        <v>44</v>
      </c>
      <c r="B10" s="2">
        <v>0.57399999999999995</v>
      </c>
      <c r="C10" t="s">
        <v>45</v>
      </c>
      <c r="D10" t="s">
        <v>43</v>
      </c>
    </row>
    <row r="11" spans="1:6" x14ac:dyDescent="0.35">
      <c r="A11" t="s">
        <v>21</v>
      </c>
      <c r="B11" s="2" t="s">
        <v>25</v>
      </c>
      <c r="C11" t="s">
        <v>26</v>
      </c>
      <c r="D11" t="s">
        <v>48</v>
      </c>
    </row>
    <row r="12" spans="1:6" x14ac:dyDescent="0.35">
      <c r="A12" t="s">
        <v>22</v>
      </c>
      <c r="B12" s="2" t="s">
        <v>23</v>
      </c>
      <c r="C12" t="s">
        <v>24</v>
      </c>
      <c r="D12" t="s">
        <v>13</v>
      </c>
    </row>
    <row r="13" spans="1:6" x14ac:dyDescent="0.35">
      <c r="A13" t="s">
        <v>27</v>
      </c>
      <c r="B13" s="2">
        <v>30</v>
      </c>
      <c r="C13" t="s">
        <v>28</v>
      </c>
      <c r="D13" t="s">
        <v>29</v>
      </c>
      <c r="E13" s="2">
        <v>1071.4000000000001</v>
      </c>
      <c r="F13" t="s">
        <v>41</v>
      </c>
    </row>
    <row r="14" spans="1:6" x14ac:dyDescent="0.35">
      <c r="A14" t="s">
        <v>30</v>
      </c>
      <c r="B14" s="2">
        <v>42</v>
      </c>
      <c r="C14" t="s">
        <v>31</v>
      </c>
      <c r="D14" t="s">
        <v>32</v>
      </c>
    </row>
    <row r="15" spans="1:6" x14ac:dyDescent="0.35">
      <c r="A15" t="s">
        <v>33</v>
      </c>
      <c r="B15" s="2">
        <v>3045</v>
      </c>
      <c r="C15" t="s">
        <v>34</v>
      </c>
      <c r="D15" t="s">
        <v>35</v>
      </c>
    </row>
    <row r="16" spans="1:6" ht="16.5" x14ac:dyDescent="0.35">
      <c r="A16" t="s">
        <v>37</v>
      </c>
      <c r="B16" s="2">
        <v>8.3160000000000007</v>
      </c>
      <c r="C16" t="s">
        <v>59</v>
      </c>
      <c r="D16" t="s">
        <v>43</v>
      </c>
    </row>
    <row r="17" spans="1:6" ht="16.5" x14ac:dyDescent="0.35">
      <c r="A17" t="s">
        <v>38</v>
      </c>
      <c r="B17" s="2">
        <v>49.65</v>
      </c>
      <c r="C17" t="s">
        <v>59</v>
      </c>
      <c r="D17" t="s">
        <v>43</v>
      </c>
    </row>
    <row r="18" spans="1:6" ht="16.5" x14ac:dyDescent="0.35">
      <c r="A18" t="s">
        <v>46</v>
      </c>
      <c r="B18" s="2">
        <v>1.0395000000000001</v>
      </c>
      <c r="C18" t="s">
        <v>59</v>
      </c>
      <c r="D18" t="s">
        <v>43</v>
      </c>
    </row>
    <row r="19" spans="1:6" x14ac:dyDescent="0.35">
      <c r="A19" t="s">
        <v>49</v>
      </c>
      <c r="B19" s="2">
        <v>0.24</v>
      </c>
      <c r="C19" t="s">
        <v>53</v>
      </c>
      <c r="D19" t="s">
        <v>54</v>
      </c>
    </row>
    <row r="20" spans="1:6" x14ac:dyDescent="0.35">
      <c r="A20" t="s">
        <v>50</v>
      </c>
      <c r="B20" s="2">
        <v>1.5</v>
      </c>
      <c r="C20" t="s">
        <v>45</v>
      </c>
      <c r="D20" t="s">
        <v>54</v>
      </c>
    </row>
    <row r="21" spans="1:6" x14ac:dyDescent="0.35">
      <c r="A21" t="s">
        <v>51</v>
      </c>
      <c r="B21" s="2">
        <v>0.26</v>
      </c>
      <c r="C21" t="s">
        <v>45</v>
      </c>
      <c r="D21" t="s">
        <v>54</v>
      </c>
    </row>
    <row r="22" spans="1:6" x14ac:dyDescent="0.35">
      <c r="A22" t="s">
        <v>52</v>
      </c>
      <c r="B22" s="2">
        <v>190</v>
      </c>
      <c r="C22" t="s">
        <v>45</v>
      </c>
      <c r="D22" t="s">
        <v>54</v>
      </c>
    </row>
    <row r="23" spans="1:6" x14ac:dyDescent="0.35">
      <c r="A23" t="s">
        <v>55</v>
      </c>
      <c r="B23" s="2">
        <v>126</v>
      </c>
      <c r="C23" t="s">
        <v>28</v>
      </c>
      <c r="D23" t="s">
        <v>54</v>
      </c>
      <c r="E23" s="2">
        <v>4501.9960000000001</v>
      </c>
      <c r="F23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0799-1975-4679-81DF-766B599165F3}">
  <dimension ref="A1:B8"/>
  <sheetViews>
    <sheetView tabSelected="1" workbookViewId="0">
      <selection activeCell="J20" sqref="J20"/>
    </sheetView>
  </sheetViews>
  <sheetFormatPr defaultRowHeight="14.5" x14ac:dyDescent="0.35"/>
  <cols>
    <col min="1" max="1" width="14.6328125" customWidth="1"/>
    <col min="2" max="2" width="8.7265625" customWidth="1"/>
  </cols>
  <sheetData>
    <row r="1" spans="1:2" x14ac:dyDescent="0.35">
      <c r="A1" t="s">
        <v>64</v>
      </c>
      <c r="B1" t="s">
        <v>65</v>
      </c>
    </row>
    <row r="2" spans="1:2" x14ac:dyDescent="0.35">
      <c r="A2">
        <v>19</v>
      </c>
      <c r="B2">
        <f>(A2*100000000*1000000000)/(6.022*1E+24*280*0.0000000000000001*100000000)</f>
        <v>0.11268207050339232</v>
      </c>
    </row>
    <row r="3" spans="1:2" x14ac:dyDescent="0.35">
      <c r="A3">
        <v>21</v>
      </c>
      <c r="B3">
        <f t="shared" ref="B3:B8" si="0">(A3*100000000*1000000000)/(6.022*1E+24*280*0.0000000000000001*100000000)</f>
        <v>0.12454334108269678</v>
      </c>
    </row>
    <row r="4" spans="1:2" x14ac:dyDescent="0.35">
      <c r="A4">
        <v>41</v>
      </c>
      <c r="B4">
        <f t="shared" si="0"/>
        <v>0.24315604687574133</v>
      </c>
    </row>
    <row r="5" spans="1:2" x14ac:dyDescent="0.35">
      <c r="A5">
        <v>67</v>
      </c>
      <c r="B5">
        <f t="shared" si="0"/>
        <v>0.39735256440669925</v>
      </c>
    </row>
    <row r="6" spans="1:2" x14ac:dyDescent="0.35">
      <c r="A6">
        <v>86</v>
      </c>
      <c r="B6">
        <f t="shared" si="0"/>
        <v>0.5100346349100916</v>
      </c>
    </row>
    <row r="7" spans="1:2" x14ac:dyDescent="0.35">
      <c r="A7">
        <v>93</v>
      </c>
      <c r="B7">
        <f t="shared" si="0"/>
        <v>0.55154908193765717</v>
      </c>
    </row>
    <row r="8" spans="1:2" x14ac:dyDescent="0.35">
      <c r="A8">
        <v>93</v>
      </c>
      <c r="B8">
        <f t="shared" si="0"/>
        <v>0.55154908193765717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 and formulae 1d</vt:lpstr>
      <vt:lpstr>Parameter values 1c</vt:lpstr>
      <vt:lpstr>1a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Mangipudi</dc:creator>
  <cp:lastModifiedBy>Abhishek Mangipudi</cp:lastModifiedBy>
  <dcterms:created xsi:type="dcterms:W3CDTF">2020-05-11T15:25:31Z</dcterms:created>
  <dcterms:modified xsi:type="dcterms:W3CDTF">2020-05-12T15:39:53Z</dcterms:modified>
</cp:coreProperties>
</file>