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Meningococcal_Vaccination/"/>
    </mc:Choice>
  </mc:AlternateContent>
  <xr:revisionPtr revIDLastSave="321" documentId="8_{2E4808E5-F8B8-4FA5-9BFD-05C90A4B3747}" xr6:coauthVersionLast="47" xr6:coauthVersionMax="47" xr10:uidLastSave="{31D08407-BFDF-45CF-9E0E-F58234A9663B}"/>
  <bookViews>
    <workbookView xWindow="-120" yWindow="-120" windowWidth="29040" windowHeight="15720" activeTab="1" xr2:uid="{77B3DCCF-98CD-4996-A393-7C5EDBBEDA28}"/>
  </bookViews>
  <sheets>
    <sheet name="ABCs" sheetId="1" r:id="rId1"/>
    <sheet name="National_Vaccin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2" i="2"/>
  <c r="M3" i="2" l="1"/>
  <c r="M4" i="2"/>
  <c r="M5" i="2"/>
  <c r="M6" i="2"/>
  <c r="M7" i="2"/>
  <c r="M8" i="2"/>
  <c r="M9" i="2"/>
  <c r="M2" i="2"/>
  <c r="F3" i="2"/>
  <c r="F4" i="2"/>
  <c r="F5" i="2"/>
  <c r="F6" i="2"/>
  <c r="F7" i="2"/>
  <c r="F8" i="2"/>
  <c r="F9" i="2"/>
  <c r="F2" i="2"/>
  <c r="D3" i="2"/>
  <c r="D4" i="2"/>
  <c r="D5" i="2"/>
  <c r="D6" i="2"/>
  <c r="D7" i="2"/>
  <c r="D8" i="2"/>
  <c r="D9" i="2"/>
  <c r="D2" i="2"/>
  <c r="G2" i="1" l="1"/>
  <c r="I2" i="1"/>
  <c r="J2" i="1"/>
  <c r="I3" i="1"/>
  <c r="I4" i="1"/>
  <c r="I5" i="1"/>
  <c r="I6" i="1"/>
  <c r="I7" i="1"/>
  <c r="I8" i="1"/>
  <c r="I9" i="1"/>
  <c r="I10" i="1"/>
  <c r="G3" i="1" l="1"/>
  <c r="G4" i="1"/>
  <c r="G5" i="1"/>
  <c r="G6" i="1"/>
  <c r="G7" i="1"/>
  <c r="G8" i="1"/>
  <c r="G9" i="1"/>
  <c r="G10" i="1"/>
  <c r="Q3" i="1"/>
  <c r="Q4" i="1"/>
  <c r="Q5" i="1"/>
  <c r="Q6" i="1"/>
  <c r="Q7" i="1"/>
  <c r="Q8" i="1"/>
  <c r="Q9" i="1"/>
  <c r="Q10" i="1"/>
  <c r="S3" i="1"/>
  <c r="S4" i="1"/>
  <c r="S5" i="1"/>
  <c r="S6" i="1"/>
  <c r="S7" i="1"/>
  <c r="S8" i="1"/>
  <c r="S9" i="1"/>
  <c r="S10" i="1"/>
  <c r="S2" i="1"/>
  <c r="D3" i="1"/>
  <c r="D4" i="1"/>
  <c r="D5" i="1"/>
  <c r="D6" i="1"/>
  <c r="D7" i="1"/>
  <c r="D8" i="1"/>
  <c r="D9" i="1"/>
  <c r="D10" i="1"/>
  <c r="D2" i="1"/>
  <c r="Q2" i="1"/>
  <c r="T2" i="1"/>
  <c r="T9" i="1"/>
  <c r="T8" i="1"/>
  <c r="T7" i="1"/>
  <c r="T6" i="1"/>
  <c r="T5" i="1"/>
  <c r="T4" i="1"/>
  <c r="T3" i="1"/>
  <c r="T10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<sst xmlns="http://schemas.openxmlformats.org/spreadsheetml/2006/main" count="43" uniqueCount="32">
  <si>
    <t>Year</t>
  </si>
  <si>
    <t>US Population</t>
  </si>
  <si>
    <t>ABC Population</t>
  </si>
  <si>
    <t>Vaccinated Two Dose 16 to 23</t>
  </si>
  <si>
    <t>National cases Ages 11 to 15</t>
  </si>
  <si>
    <t>ABC cases unvaccinated  Ages 11 to 15</t>
  </si>
  <si>
    <t>ABC cases vaccinated one dose  Ages 11 to 15</t>
  </si>
  <si>
    <t>US Age 11 to 15</t>
  </si>
  <si>
    <t>National cases Ages 16 to 23</t>
  </si>
  <si>
    <t>ABC cases unvaccinated  Ages 16 to 23</t>
  </si>
  <si>
    <t>ABC cases vaccinated one dose  Ages 16 to 23</t>
  </si>
  <si>
    <t>ABC cases vaccinated two dose  Ages 16 to 23</t>
  </si>
  <si>
    <t>Fraction of Population</t>
  </si>
  <si>
    <t>Coverage one dose Ages 16 to 23</t>
  </si>
  <si>
    <t>Coverage two doses Ages 16 to 23</t>
  </si>
  <si>
    <t>ABC cases vaccinated unknown dose  Ages 16 to 23</t>
  </si>
  <si>
    <t>Vaccinated Only One Dose Ages 16 to 23</t>
  </si>
  <si>
    <t>Vaccinated Only One Dose Ages 11 to 15</t>
  </si>
  <si>
    <t>Coverage one dose Ages 11 to 15</t>
  </si>
  <si>
    <t>Vaccinated Two Dose 11 to 15</t>
  </si>
  <si>
    <t>Coverage two doses Ages 11 to 15</t>
  </si>
  <si>
    <t>ABC cases vaccinated two dose  Ages 11 to 15</t>
  </si>
  <si>
    <t>ABC cases vaccinated unknown dose  Ages 11 to 15</t>
  </si>
  <si>
    <t>US Age 16 to 23</t>
  </si>
  <si>
    <t>Nation Cases Unvaccinated 11 to 15</t>
  </si>
  <si>
    <t>National Cases One Dose 11 to 15</t>
  </si>
  <si>
    <t>National Cases Two Doses 11 to 15</t>
  </si>
  <si>
    <t>National Cases Unknown Dose 11 to 15</t>
  </si>
  <si>
    <t>Nation Cases Unvaccinated 16 to 23</t>
  </si>
  <si>
    <t>National Cases One Dose 16 to 23</t>
  </si>
  <si>
    <t>National Cases Two Doses 16 to 23</t>
  </si>
  <si>
    <t>National Cases Unknown Dose 16 to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</si>
</sst>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Normal" xfId="0" builtinId="0"/>
    <cellStyle name="Normal 2" xfId="1" xr:uid="{347FA7A4-969F-45E7-858D-2AD686DF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76EA-084E-4040-BD96-B41E48E1B7A3}">
  <dimension ref="A1:X23"/>
  <sheetViews>
    <sheetView topLeftCell="M1" workbookViewId="0">
      <selection activeCell="E19" sqref="E19"/>
    </sheetView>
  </sheetViews>
  <sheetFormatPr defaultRowHeight="15" x14ac:dyDescent="0.25"/>
  <cols>
    <col min="2" max="2" width="14" bestFit="1" customWidth="1"/>
    <col min="3" max="3" width="15.28515625" bestFit="1" customWidth="1"/>
    <col min="4" max="4" width="20.85546875" bestFit="1" customWidth="1"/>
    <col min="5" max="5" width="14.140625" bestFit="1" customWidth="1"/>
    <col min="6" max="6" width="35.5703125" bestFit="1" customWidth="1"/>
    <col min="7" max="9" width="31.28515625" customWidth="1"/>
    <col min="10" max="10" width="31" customWidth="1"/>
    <col min="11" max="11" width="35.42578125" bestFit="1" customWidth="1"/>
    <col min="12" max="12" width="41.7109375" bestFit="1" customWidth="1"/>
    <col min="13" max="13" width="41.7109375" customWidth="1"/>
    <col min="14" max="14" width="47.28515625" bestFit="1" customWidth="1"/>
    <col min="15" max="15" width="24.5703125" bestFit="1" customWidth="1"/>
    <col min="16" max="17" width="38.140625" customWidth="1"/>
    <col min="18" max="18" width="27.5703125" bestFit="1" customWidth="1"/>
    <col min="19" max="19" width="27.5703125" customWidth="1"/>
    <col min="20" max="20" width="26.42578125" bestFit="1" customWidth="1"/>
    <col min="21" max="21" width="35.42578125" bestFit="1" customWidth="1"/>
    <col min="22" max="22" width="41.7109375" bestFit="1" customWidth="1"/>
    <col min="23" max="23" width="41.5703125" bestFit="1" customWidth="1"/>
    <col min="24" max="24" width="4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12</v>
      </c>
      <c r="E1" t="s">
        <v>7</v>
      </c>
      <c r="F1" t="s">
        <v>17</v>
      </c>
      <c r="G1" t="s">
        <v>18</v>
      </c>
      <c r="H1" t="s">
        <v>19</v>
      </c>
      <c r="I1" t="s">
        <v>20</v>
      </c>
      <c r="J1" t="s">
        <v>4</v>
      </c>
      <c r="K1" t="s">
        <v>5</v>
      </c>
      <c r="L1" t="s">
        <v>6</v>
      </c>
      <c r="M1" t="s">
        <v>21</v>
      </c>
      <c r="N1" t="s">
        <v>22</v>
      </c>
      <c r="O1" t="s">
        <v>23</v>
      </c>
      <c r="P1" t="s">
        <v>16</v>
      </c>
      <c r="Q1" t="s">
        <v>13</v>
      </c>
      <c r="R1" t="s">
        <v>3</v>
      </c>
      <c r="S1" t="s">
        <v>14</v>
      </c>
      <c r="T1" t="s">
        <v>8</v>
      </c>
      <c r="U1" t="s">
        <v>9</v>
      </c>
      <c r="V1" t="s">
        <v>10</v>
      </c>
      <c r="W1" t="s">
        <v>11</v>
      </c>
      <c r="X1" t="s">
        <v>15</v>
      </c>
    </row>
    <row r="2" spans="1:24" x14ac:dyDescent="0.25">
      <c r="A2">
        <v>2005</v>
      </c>
      <c r="B2" s="1">
        <v>295516599</v>
      </c>
      <c r="C2" s="1">
        <v>39450943</v>
      </c>
      <c r="D2" s="3">
        <f>C2/B2</f>
        <v>0.13349823033121735</v>
      </c>
      <c r="E2" s="1">
        <v>21519426</v>
      </c>
      <c r="F2">
        <v>2727780.2611554181</v>
      </c>
      <c r="G2" s="3">
        <f t="shared" ref="G2:G10" si="0">F2/E2</f>
        <v>0.12675896936820796</v>
      </c>
      <c r="H2">
        <v>2956.5366401213555</v>
      </c>
      <c r="I2" s="3">
        <f>H2/E2</f>
        <v>1.3738919616728418E-4</v>
      </c>
      <c r="J2" s="1">
        <f>12+0+19</f>
        <v>31</v>
      </c>
      <c r="K2" s="2">
        <v>5</v>
      </c>
      <c r="L2" s="2">
        <v>0</v>
      </c>
      <c r="M2" s="2">
        <v>0</v>
      </c>
      <c r="N2" s="2">
        <v>0</v>
      </c>
      <c r="O2" s="1">
        <v>33780852</v>
      </c>
      <c r="P2">
        <v>399594.26128719846</v>
      </c>
      <c r="Q2" s="3">
        <f t="shared" ref="Q2:Q10" si="1">P2/O2</f>
        <v>1.1829016665630531E-2</v>
      </c>
      <c r="R2">
        <v>2049.857312573763</v>
      </c>
      <c r="S2" s="3">
        <f t="shared" ref="S2:S10" si="2">R2/O2</f>
        <v>6.0681042401587826E-5</v>
      </c>
      <c r="T2">
        <f>36+1+44</f>
        <v>81</v>
      </c>
      <c r="U2" s="2">
        <v>17</v>
      </c>
      <c r="V2" s="2">
        <v>0</v>
      </c>
      <c r="W2" s="2">
        <v>0</v>
      </c>
      <c r="X2" s="2">
        <v>0</v>
      </c>
    </row>
    <row r="3" spans="1:24" x14ac:dyDescent="0.25">
      <c r="A3">
        <v>2006</v>
      </c>
      <c r="B3" s="1">
        <v>298379912</v>
      </c>
      <c r="C3" s="1">
        <v>39979545</v>
      </c>
      <c r="D3" s="3">
        <f t="shared" ref="D3:D10" si="3">C3/B3</f>
        <v>0.1339887284369197</v>
      </c>
      <c r="E3" s="1">
        <v>21318548</v>
      </c>
      <c r="F3">
        <v>4119229.3368957145</v>
      </c>
      <c r="G3" s="3">
        <f t="shared" si="0"/>
        <v>0.1932227906373227</v>
      </c>
      <c r="H3">
        <v>2911.3834979157482</v>
      </c>
      <c r="I3" s="3">
        <f t="shared" ref="I3:I10" si="4">H3/E3</f>
        <v>1.3656575006495508E-4</v>
      </c>
      <c r="J3" s="1">
        <f>14+1+15</f>
        <v>30</v>
      </c>
      <c r="K3" s="2">
        <v>2</v>
      </c>
      <c r="L3" s="2">
        <v>0</v>
      </c>
      <c r="M3" s="2">
        <v>0</v>
      </c>
      <c r="N3" s="2">
        <v>0</v>
      </c>
      <c r="O3" s="1">
        <v>34236038</v>
      </c>
      <c r="P3">
        <v>1106499.3884304825</v>
      </c>
      <c r="Q3" s="3">
        <f t="shared" si="1"/>
        <v>3.2319726611779155E-2</v>
      </c>
      <c r="R3">
        <v>2865.7962790156298</v>
      </c>
      <c r="S3" s="3">
        <f t="shared" si="2"/>
        <v>8.3707007189781421E-5</v>
      </c>
      <c r="T3">
        <f>62+3+33</f>
        <v>98</v>
      </c>
      <c r="U3" s="2">
        <v>20</v>
      </c>
      <c r="V3" s="2">
        <v>1</v>
      </c>
      <c r="W3" s="2">
        <v>0</v>
      </c>
      <c r="X3" s="2">
        <v>0</v>
      </c>
    </row>
    <row r="4" spans="1:24" x14ac:dyDescent="0.25">
      <c r="A4">
        <v>2007</v>
      </c>
      <c r="B4" s="1">
        <v>301231207</v>
      </c>
      <c r="C4" s="1">
        <v>40413698</v>
      </c>
      <c r="D4" s="3">
        <f t="shared" si="3"/>
        <v>0.13416172382166233</v>
      </c>
      <c r="E4" s="1">
        <v>21129819</v>
      </c>
      <c r="F4">
        <v>7377262.8194266288</v>
      </c>
      <c r="G4" s="3">
        <f t="shared" si="0"/>
        <v>0.34913989653326555</v>
      </c>
      <c r="H4">
        <v>2760.4291972213218</v>
      </c>
      <c r="I4" s="3">
        <f t="shared" si="4"/>
        <v>1.3064140290181008E-4</v>
      </c>
      <c r="J4" s="1">
        <f>11+1+13</f>
        <v>25</v>
      </c>
      <c r="K4" s="2">
        <v>2</v>
      </c>
      <c r="L4" s="2">
        <v>0</v>
      </c>
      <c r="M4" s="2">
        <v>0</v>
      </c>
      <c r="N4" s="2">
        <v>0</v>
      </c>
      <c r="O4" s="1">
        <v>34583079</v>
      </c>
      <c r="P4">
        <v>3462000.5289048036</v>
      </c>
      <c r="Q4" s="3">
        <f t="shared" si="1"/>
        <v>0.10010677559695606</v>
      </c>
      <c r="R4">
        <v>3556.5860366478864</v>
      </c>
      <c r="S4" s="3">
        <f t="shared" si="2"/>
        <v>1.028417983444414E-4</v>
      </c>
      <c r="T4">
        <f>52+2+40</f>
        <v>94</v>
      </c>
      <c r="U4" s="2">
        <v>10</v>
      </c>
      <c r="V4" s="2">
        <v>4</v>
      </c>
      <c r="W4" s="2">
        <v>0</v>
      </c>
      <c r="X4" s="2">
        <v>0</v>
      </c>
    </row>
    <row r="5" spans="1:24" x14ac:dyDescent="0.25">
      <c r="A5">
        <v>2008</v>
      </c>
      <c r="B5" s="1">
        <v>304093966</v>
      </c>
      <c r="C5" s="1">
        <v>40790406</v>
      </c>
      <c r="D5" s="3">
        <f t="shared" si="3"/>
        <v>0.13413750537884728</v>
      </c>
      <c r="E5" s="1">
        <v>20931957</v>
      </c>
      <c r="F5">
        <v>9463593.3696737178</v>
      </c>
      <c r="G5" s="3">
        <f t="shared" si="0"/>
        <v>0.45211221147041902</v>
      </c>
      <c r="H5">
        <v>2721.4315992498382</v>
      </c>
      <c r="I5" s="3">
        <f t="shared" si="4"/>
        <v>1.3001324239534021E-4</v>
      </c>
      <c r="J5" s="1">
        <f>11+1+12</f>
        <v>24</v>
      </c>
      <c r="K5" s="2">
        <v>0</v>
      </c>
      <c r="L5" s="2">
        <v>0</v>
      </c>
      <c r="M5" s="2">
        <v>0</v>
      </c>
      <c r="N5" s="2">
        <v>0</v>
      </c>
      <c r="O5" s="1">
        <v>34917060</v>
      </c>
      <c r="P5">
        <v>6016819.2459473833</v>
      </c>
      <c r="Q5" s="3">
        <f t="shared" si="1"/>
        <v>0.17231746447001503</v>
      </c>
      <c r="R5">
        <v>4328.1947989962719</v>
      </c>
      <c r="S5" s="3">
        <f t="shared" si="2"/>
        <v>1.239564499129157E-4</v>
      </c>
      <c r="T5">
        <f>36+6+34</f>
        <v>76</v>
      </c>
      <c r="U5" s="2">
        <v>6</v>
      </c>
      <c r="V5" s="2">
        <v>0</v>
      </c>
      <c r="W5" s="2">
        <v>1</v>
      </c>
      <c r="X5" s="2">
        <v>1</v>
      </c>
    </row>
    <row r="6" spans="1:24" x14ac:dyDescent="0.25">
      <c r="A6">
        <v>2009</v>
      </c>
      <c r="B6" s="1">
        <v>306771529</v>
      </c>
      <c r="C6" s="1">
        <v>41261719</v>
      </c>
      <c r="D6" s="3">
        <f t="shared" si="3"/>
        <v>0.13450309138694549</v>
      </c>
      <c r="E6" s="1">
        <v>20787381</v>
      </c>
      <c r="F6">
        <v>11385895.366971927</v>
      </c>
      <c r="G6" s="3">
        <f t="shared" si="0"/>
        <v>0.54773111470713542</v>
      </c>
      <c r="H6">
        <v>2679.4947713725924</v>
      </c>
      <c r="I6" s="3">
        <f t="shared" si="4"/>
        <v>1.2890006544704176E-4</v>
      </c>
      <c r="J6" s="1">
        <f>3+2+12</f>
        <v>17</v>
      </c>
      <c r="K6" s="2">
        <v>2</v>
      </c>
      <c r="L6" s="2">
        <v>0</v>
      </c>
      <c r="M6" s="2">
        <v>0</v>
      </c>
      <c r="N6" s="2">
        <v>0</v>
      </c>
      <c r="O6" s="1">
        <v>35071727</v>
      </c>
      <c r="P6">
        <v>9235047.1146371085</v>
      </c>
      <c r="Q6" s="3">
        <f t="shared" si="1"/>
        <v>0.26331885836808405</v>
      </c>
      <c r="R6">
        <v>5083.4033509646388</v>
      </c>
      <c r="S6" s="3">
        <f t="shared" si="2"/>
        <v>1.4494305772181219E-4</v>
      </c>
      <c r="T6">
        <f>30+4+41</f>
        <v>75</v>
      </c>
      <c r="U6" s="2">
        <v>13</v>
      </c>
      <c r="V6" s="2">
        <v>2</v>
      </c>
      <c r="W6" s="2">
        <v>0</v>
      </c>
      <c r="X6" s="2">
        <v>0</v>
      </c>
    </row>
    <row r="7" spans="1:24" x14ac:dyDescent="0.25">
      <c r="A7">
        <v>2010</v>
      </c>
      <c r="B7" s="1">
        <v>309327143</v>
      </c>
      <c r="C7" s="1">
        <v>41981509</v>
      </c>
      <c r="D7" s="3">
        <f t="shared" si="3"/>
        <v>0.13571880111406842</v>
      </c>
      <c r="E7">
        <v>20724863</v>
      </c>
      <c r="F7">
        <v>12919363.614487905</v>
      </c>
      <c r="G7" s="3">
        <f t="shared" si="0"/>
        <v>0.62337510334750612</v>
      </c>
      <c r="H7">
        <v>2646.7147080497607</v>
      </c>
      <c r="I7" s="3">
        <f t="shared" si="4"/>
        <v>1.2770722335051193E-4</v>
      </c>
      <c r="J7" s="1">
        <f>4+1+1</f>
        <v>6</v>
      </c>
      <c r="K7" s="2">
        <v>1</v>
      </c>
      <c r="L7" s="2">
        <v>0</v>
      </c>
      <c r="M7" s="2">
        <v>0</v>
      </c>
      <c r="N7" s="2">
        <v>0</v>
      </c>
      <c r="O7">
        <v>35210082</v>
      </c>
      <c r="P7">
        <v>12347939.807051029</v>
      </c>
      <c r="Q7" s="3">
        <f t="shared" si="1"/>
        <v>0.35069329878445127</v>
      </c>
      <c r="R7">
        <v>5799.3500652241055</v>
      </c>
      <c r="S7" s="3">
        <f t="shared" si="2"/>
        <v>1.6470708773765722E-4</v>
      </c>
      <c r="T7">
        <f>34+4+40</f>
        <v>78</v>
      </c>
      <c r="U7" s="2">
        <v>9</v>
      </c>
      <c r="V7" s="2">
        <v>1</v>
      </c>
      <c r="W7" s="2">
        <v>0</v>
      </c>
      <c r="X7" s="2">
        <v>1</v>
      </c>
    </row>
    <row r="8" spans="1:24" x14ac:dyDescent="0.25">
      <c r="A8">
        <v>2011</v>
      </c>
      <c r="B8" s="1">
        <v>311583481</v>
      </c>
      <c r="C8" s="1">
        <v>42421940</v>
      </c>
      <c r="D8" s="3">
        <f t="shared" si="3"/>
        <v>0.13614951557717528</v>
      </c>
      <c r="E8">
        <v>20737876</v>
      </c>
      <c r="F8">
        <v>13894944.165284637</v>
      </c>
      <c r="G8" s="3">
        <f t="shared" si="0"/>
        <v>0.67002735310427342</v>
      </c>
      <c r="H8">
        <v>2606.0041352034632</v>
      </c>
      <c r="I8" s="3">
        <f t="shared" si="4"/>
        <v>1.2566398483641541E-4</v>
      </c>
      <c r="J8" s="1">
        <f>2+0+0</f>
        <v>2</v>
      </c>
      <c r="K8" s="2">
        <v>1</v>
      </c>
      <c r="L8" s="2">
        <v>0</v>
      </c>
      <c r="M8" s="2">
        <v>0</v>
      </c>
      <c r="N8" s="2">
        <v>0</v>
      </c>
      <c r="O8">
        <v>35424809</v>
      </c>
      <c r="P8">
        <v>13576036.92590579</v>
      </c>
      <c r="Q8" s="3">
        <f t="shared" si="1"/>
        <v>0.38323528931110934</v>
      </c>
      <c r="R8">
        <v>2194706.3708823929</v>
      </c>
      <c r="S8" s="3">
        <f t="shared" si="2"/>
        <v>6.195393660082664E-2</v>
      </c>
      <c r="T8">
        <f>28+4+26</f>
        <v>58</v>
      </c>
      <c r="U8" s="2">
        <v>10</v>
      </c>
      <c r="V8" s="2">
        <v>0</v>
      </c>
      <c r="W8" s="2">
        <v>0</v>
      </c>
      <c r="X8" s="2">
        <v>0</v>
      </c>
    </row>
    <row r="9" spans="1:24" x14ac:dyDescent="0.25">
      <c r="A9">
        <v>2012</v>
      </c>
      <c r="B9" s="1">
        <v>313877662</v>
      </c>
      <c r="C9" s="1">
        <v>42803061</v>
      </c>
      <c r="D9" s="3">
        <f t="shared" si="3"/>
        <v>0.13636861166628672</v>
      </c>
      <c r="E9">
        <v>20771294</v>
      </c>
      <c r="F9">
        <v>14400244.961936275</v>
      </c>
      <c r="G9" s="3">
        <f t="shared" si="0"/>
        <v>0.69327625722000152</v>
      </c>
      <c r="H9">
        <v>2565.0380049360479</v>
      </c>
      <c r="I9" s="3">
        <f t="shared" si="4"/>
        <v>1.2348956232269631E-4</v>
      </c>
      <c r="J9" s="1">
        <f>1+0+4</f>
        <v>5</v>
      </c>
      <c r="K9" s="2">
        <v>1</v>
      </c>
      <c r="L9" s="2">
        <v>1</v>
      </c>
      <c r="M9" s="2">
        <v>0</v>
      </c>
      <c r="N9" s="2">
        <v>0</v>
      </c>
      <c r="O9">
        <v>35482757</v>
      </c>
      <c r="P9">
        <v>15822932.02103742</v>
      </c>
      <c r="Q9" s="3">
        <f t="shared" si="1"/>
        <v>0.44593299277836329</v>
      </c>
      <c r="R9">
        <v>3407611.1453841864</v>
      </c>
      <c r="S9" s="3">
        <f t="shared" si="2"/>
        <v>9.6035692643167109E-2</v>
      </c>
      <c r="T9">
        <f>22+4+12</f>
        <v>38</v>
      </c>
      <c r="U9" s="2">
        <v>5</v>
      </c>
      <c r="V9" s="2">
        <v>1</v>
      </c>
      <c r="W9" s="2">
        <v>0</v>
      </c>
      <c r="X9" s="2">
        <v>1</v>
      </c>
    </row>
    <row r="10" spans="1:24" x14ac:dyDescent="0.25">
      <c r="A10">
        <v>2013</v>
      </c>
      <c r="B10" s="1">
        <v>316059947</v>
      </c>
      <c r="C10" s="1">
        <v>43137714</v>
      </c>
      <c r="D10" s="3">
        <f t="shared" si="3"/>
        <v>0.13648586101927049</v>
      </c>
      <c r="E10">
        <v>20731478</v>
      </c>
      <c r="F10">
        <v>15042856.780106908</v>
      </c>
      <c r="G10" s="3">
        <f t="shared" si="0"/>
        <v>0.72560464719914841</v>
      </c>
      <c r="H10">
        <v>2523.0127553761918</v>
      </c>
      <c r="I10" s="3">
        <f t="shared" si="4"/>
        <v>1.2169960845899128E-4</v>
      </c>
      <c r="J10" s="1">
        <f>0+0+1</f>
        <v>1</v>
      </c>
      <c r="K10" s="2">
        <v>0</v>
      </c>
      <c r="L10" s="2">
        <v>0</v>
      </c>
      <c r="M10" s="2">
        <v>0</v>
      </c>
      <c r="N10" s="2">
        <v>0</v>
      </c>
      <c r="O10">
        <v>35386827</v>
      </c>
      <c r="P10">
        <v>17616027.47691223</v>
      </c>
      <c r="Q10" s="3">
        <f t="shared" si="1"/>
        <v>0.49781314037882601</v>
      </c>
      <c r="R10">
        <v>4778199.4727206565</v>
      </c>
      <c r="S10" s="3">
        <f t="shared" si="2"/>
        <v>0.13502763253457725</v>
      </c>
      <c r="T10">
        <f>15+2+11</f>
        <v>28</v>
      </c>
      <c r="U10" s="2">
        <v>3</v>
      </c>
      <c r="V10" s="2">
        <v>1</v>
      </c>
      <c r="W10" s="2">
        <v>0</v>
      </c>
      <c r="X10" s="2">
        <v>0</v>
      </c>
    </row>
    <row r="20" spans="11:19" x14ac:dyDescent="0.25">
      <c r="K20" s="2"/>
      <c r="L20" s="2"/>
      <c r="M20" s="2"/>
      <c r="N20" s="2"/>
      <c r="O20" s="2"/>
      <c r="P20" s="2"/>
      <c r="Q20" s="2"/>
      <c r="R20" s="2"/>
      <c r="S20" s="2"/>
    </row>
    <row r="21" spans="11:19" x14ac:dyDescent="0.25">
      <c r="K21" s="2"/>
      <c r="L21" s="2"/>
      <c r="M21" s="2"/>
      <c r="N21" s="2"/>
      <c r="O21" s="2"/>
      <c r="P21" s="2"/>
      <c r="Q21" s="2"/>
      <c r="R21" s="2"/>
      <c r="S21" s="2"/>
    </row>
    <row r="22" spans="11:19" x14ac:dyDescent="0.25">
      <c r="K22" s="2"/>
      <c r="L22" s="2"/>
      <c r="M22" s="2"/>
      <c r="N22" s="2"/>
      <c r="O22" s="2"/>
      <c r="P22" s="2"/>
      <c r="Q22" s="2"/>
      <c r="R22" s="2"/>
      <c r="S22" s="2"/>
    </row>
    <row r="23" spans="11:19" x14ac:dyDescent="0.25">
      <c r="K23" s="2"/>
      <c r="L23" s="2"/>
      <c r="M23" s="2"/>
      <c r="N23" s="2"/>
      <c r="O23" s="2"/>
      <c r="P23" s="2"/>
      <c r="Q23" s="2"/>
      <c r="R23" s="2"/>
      <c r="S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F24A-AE26-455F-9D12-7188D3167578}">
  <dimension ref="A1:S9"/>
  <sheetViews>
    <sheetView tabSelected="1" workbookViewId="0">
      <selection activeCell="A15" sqref="A15"/>
    </sheetView>
  </sheetViews>
  <sheetFormatPr defaultRowHeight="15" x14ac:dyDescent="0.25"/>
  <cols>
    <col min="1" max="1" width="9.140625" style="2"/>
    <col min="2" max="2" width="14" style="2" bestFit="1" customWidth="1"/>
    <col min="3" max="3" width="36.5703125" style="2" bestFit="1" customWidth="1"/>
    <col min="4" max="4" width="29.7109375" style="2" bestFit="1" customWidth="1"/>
    <col min="5" max="5" width="27.28515625" style="2" bestFit="1" customWidth="1"/>
    <col min="6" max="6" width="30.5703125" style="2" bestFit="1" customWidth="1"/>
    <col min="7" max="7" width="25.7109375" style="2" bestFit="1" customWidth="1"/>
    <col min="8" max="8" width="31" style="2" bestFit="1" customWidth="1"/>
    <col min="9" max="9" width="32" style="2" bestFit="1" customWidth="1"/>
    <col min="10" max="10" width="35.85546875" style="2" bestFit="1" customWidth="1"/>
    <col min="11" max="11" width="14" style="2" bestFit="1" customWidth="1"/>
    <col min="12" max="12" width="36.5703125" style="2" bestFit="1" customWidth="1"/>
    <col min="13" max="13" width="29.7109375" style="2" bestFit="1" customWidth="1"/>
    <col min="14" max="14" width="27.28515625" style="2" bestFit="1" customWidth="1"/>
    <col min="15" max="15" width="30.5703125" style="2" bestFit="1" customWidth="1"/>
    <col min="16" max="16" width="32.85546875" style="2" bestFit="1" customWidth="1"/>
    <col min="17" max="17" width="31" style="2" bestFit="1" customWidth="1"/>
    <col min="18" max="18" width="32" style="2" bestFit="1" customWidth="1"/>
    <col min="19" max="19" width="35.85546875" style="2" bestFit="1" customWidth="1"/>
    <col min="20" max="16384" width="9.140625" style="2"/>
  </cols>
  <sheetData>
    <row r="1" spans="1:19" x14ac:dyDescent="0.25">
      <c r="A1" s="2" t="s">
        <v>0</v>
      </c>
      <c r="B1" s="2" t="s">
        <v>7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23</v>
      </c>
      <c r="L1" s="2" t="s">
        <v>16</v>
      </c>
      <c r="M1" s="2" t="s">
        <v>13</v>
      </c>
      <c r="N1" s="2" t="s">
        <v>3</v>
      </c>
      <c r="O1" s="2" t="s">
        <v>14</v>
      </c>
      <c r="P1" s="2" t="s">
        <v>28</v>
      </c>
      <c r="Q1" s="2" t="s">
        <v>29</v>
      </c>
      <c r="R1" s="2" t="s">
        <v>30</v>
      </c>
      <c r="S1" s="2" t="s">
        <v>31</v>
      </c>
    </row>
    <row r="2" spans="1:19" x14ac:dyDescent="0.25">
      <c r="A2" s="2">
        <v>2014</v>
      </c>
      <c r="B2" s="2">
        <v>20721629</v>
      </c>
      <c r="C2" s="2">
        <v>15315123.12341148</v>
      </c>
      <c r="D2" s="2">
        <f>C2/B2</f>
        <v>0.73908876196034012</v>
      </c>
      <c r="E2" s="2">
        <v>2505.247326341143</v>
      </c>
      <c r="F2" s="2">
        <f>E2/B2</f>
        <v>1.2090011486747219E-4</v>
      </c>
      <c r="G2" s="2">
        <v>0</v>
      </c>
      <c r="H2" s="2">
        <v>2</v>
      </c>
      <c r="I2" s="2">
        <v>0</v>
      </c>
      <c r="J2" s="2">
        <v>0</v>
      </c>
      <c r="K2" s="2">
        <v>35098044</v>
      </c>
      <c r="L2" s="2">
        <v>17541662.090333909</v>
      </c>
      <c r="M2" s="2">
        <f>L2/K2</f>
        <v>0.49979030427832127</v>
      </c>
      <c r="N2" s="2">
        <v>6343533.1899561994</v>
      </c>
      <c r="O2" s="2">
        <f>N2/K2</f>
        <v>0.18073751317754913</v>
      </c>
      <c r="P2" s="2">
        <v>7</v>
      </c>
      <c r="Q2" s="2">
        <v>3</v>
      </c>
      <c r="R2" s="2">
        <v>0</v>
      </c>
      <c r="S2" s="2">
        <v>0</v>
      </c>
    </row>
    <row r="3" spans="1:19" x14ac:dyDescent="0.25">
      <c r="A3" s="2">
        <v>2015</v>
      </c>
      <c r="B3" s="2">
        <v>20743086</v>
      </c>
      <c r="C3" s="2">
        <v>15647471.722860919</v>
      </c>
      <c r="D3" s="2">
        <f t="shared" ref="D3:D9" si="0">C3/B3</f>
        <v>0.75434637463591092</v>
      </c>
      <c r="E3" s="2">
        <v>2489.8083426075582</v>
      </c>
      <c r="F3" s="2">
        <f t="shared" ref="F3:F9" si="1">E3/B3</f>
        <v>1.2003075832629523E-4</v>
      </c>
      <c r="G3" s="2">
        <v>1</v>
      </c>
      <c r="H3" s="2">
        <v>0</v>
      </c>
      <c r="I3" s="2">
        <v>0</v>
      </c>
      <c r="J3" s="2">
        <v>0</v>
      </c>
      <c r="K3" s="2">
        <v>34799095</v>
      </c>
      <c r="L3" s="2">
        <v>17446299.992170613</v>
      </c>
      <c r="M3" s="2">
        <f t="shared" ref="M3:M9" si="2">L3/K3</f>
        <v>0.50134349735734829</v>
      </c>
      <c r="N3" s="2">
        <v>7967825.8853020286</v>
      </c>
      <c r="O3" s="2">
        <f t="shared" ref="O3:O9" si="3">N3/K3</f>
        <v>0.22896646838953796</v>
      </c>
      <c r="P3" s="2">
        <v>8</v>
      </c>
      <c r="Q3" s="2">
        <v>1</v>
      </c>
      <c r="R3" s="2">
        <v>1</v>
      </c>
      <c r="S3" s="2">
        <v>1</v>
      </c>
    </row>
    <row r="4" spans="1:19" x14ac:dyDescent="0.25">
      <c r="A4" s="2">
        <v>2016</v>
      </c>
      <c r="B4" s="2">
        <v>20687998</v>
      </c>
      <c r="C4" s="2">
        <v>15871905.433528783</v>
      </c>
      <c r="D4" s="2">
        <f t="shared" si="0"/>
        <v>0.76720354640061272</v>
      </c>
      <c r="E4" s="2">
        <v>2452.599046024689</v>
      </c>
      <c r="F4" s="2">
        <f t="shared" si="1"/>
        <v>1.1855178282715848E-4</v>
      </c>
      <c r="G4" s="2">
        <v>2</v>
      </c>
      <c r="H4" s="2">
        <v>1</v>
      </c>
      <c r="I4" s="2">
        <v>0</v>
      </c>
      <c r="J4" s="2">
        <v>0</v>
      </c>
      <c r="K4" s="2">
        <v>34629825</v>
      </c>
      <c r="L4" s="2">
        <v>16615847.36521985</v>
      </c>
      <c r="M4" s="2">
        <f t="shared" si="2"/>
        <v>0.47981320625269835</v>
      </c>
      <c r="N4" s="2">
        <v>10008669.950104296</v>
      </c>
      <c r="O4" s="2">
        <f t="shared" si="3"/>
        <v>0.28901878511093532</v>
      </c>
      <c r="P4" s="2">
        <v>12</v>
      </c>
      <c r="Q4" s="2">
        <v>2</v>
      </c>
      <c r="R4" s="2">
        <v>3</v>
      </c>
      <c r="S4" s="2">
        <v>0</v>
      </c>
    </row>
    <row r="5" spans="1:19" x14ac:dyDescent="0.25">
      <c r="A5" s="2">
        <v>2017</v>
      </c>
      <c r="B5" s="2">
        <v>20702251</v>
      </c>
      <c r="C5" s="2">
        <v>16400712.69675664</v>
      </c>
      <c r="D5" s="2">
        <f t="shared" si="0"/>
        <v>0.79221881218407797</v>
      </c>
      <c r="E5" s="2">
        <v>2435.9093567852319</v>
      </c>
      <c r="F5" s="2">
        <f t="shared" si="1"/>
        <v>1.1766398527315855E-4</v>
      </c>
      <c r="G5" s="2">
        <v>2</v>
      </c>
      <c r="H5" s="2">
        <v>0</v>
      </c>
      <c r="I5" s="2">
        <v>0</v>
      </c>
      <c r="J5" s="2">
        <v>0</v>
      </c>
      <c r="K5" s="2">
        <v>34474193</v>
      </c>
      <c r="L5" s="2">
        <v>16422668.229070863</v>
      </c>
      <c r="M5" s="2">
        <f t="shared" si="2"/>
        <v>0.47637571179899302</v>
      </c>
      <c r="N5" s="2">
        <v>11347958.890591869</v>
      </c>
      <c r="O5" s="2">
        <f t="shared" si="3"/>
        <v>0.32917257528238208</v>
      </c>
      <c r="P5" s="2">
        <v>2</v>
      </c>
      <c r="Q5" s="2">
        <v>1</v>
      </c>
      <c r="R5" s="2">
        <v>3</v>
      </c>
      <c r="S5" s="2">
        <v>1</v>
      </c>
    </row>
    <row r="6" spans="1:19" x14ac:dyDescent="0.25">
      <c r="A6" s="2">
        <v>2018</v>
      </c>
      <c r="B6" s="2">
        <v>20841757</v>
      </c>
      <c r="C6" s="2">
        <v>16727075.882082893</v>
      </c>
      <c r="D6" s="2">
        <f t="shared" si="0"/>
        <v>0.80257513232127664</v>
      </c>
      <c r="E6" s="2">
        <v>2434.0592952136367</v>
      </c>
      <c r="F6" s="2">
        <f t="shared" si="1"/>
        <v>1.1678762472922204E-4</v>
      </c>
      <c r="G6" s="2">
        <v>1</v>
      </c>
      <c r="H6" s="2">
        <v>0</v>
      </c>
      <c r="I6" s="2">
        <v>0</v>
      </c>
      <c r="J6" s="2">
        <v>0</v>
      </c>
      <c r="K6" s="2">
        <v>34236453</v>
      </c>
      <c r="L6" s="2">
        <v>15557280.538142454</v>
      </c>
      <c r="M6" s="2">
        <f t="shared" si="2"/>
        <v>0.45440690185231669</v>
      </c>
      <c r="N6" s="2">
        <v>12684019.628538083</v>
      </c>
      <c r="O6" s="2">
        <f t="shared" si="3"/>
        <v>0.37048287766662286</v>
      </c>
      <c r="P6" s="2">
        <v>2</v>
      </c>
      <c r="Q6" s="2">
        <v>1</v>
      </c>
      <c r="R6" s="2">
        <v>0</v>
      </c>
      <c r="S6" s="2">
        <v>0</v>
      </c>
    </row>
    <row r="7" spans="1:19" x14ac:dyDescent="0.25">
      <c r="A7" s="2">
        <v>2019</v>
      </c>
      <c r="B7" s="2">
        <v>20932023</v>
      </c>
      <c r="C7" s="2">
        <v>17101841.474080876</v>
      </c>
      <c r="D7" s="2">
        <f t="shared" si="0"/>
        <v>0.81701809108851431</v>
      </c>
      <c r="E7" s="2">
        <v>2432.8074379691593</v>
      </c>
      <c r="F7" s="2">
        <f t="shared" si="1"/>
        <v>1.1622419094270818E-4</v>
      </c>
      <c r="G7" s="2">
        <v>2</v>
      </c>
      <c r="H7" s="2">
        <v>2</v>
      </c>
      <c r="I7" s="2">
        <v>0</v>
      </c>
      <c r="J7" s="2">
        <v>0</v>
      </c>
      <c r="K7" s="2">
        <v>34084411</v>
      </c>
      <c r="L7" s="2">
        <v>14859854.973839667</v>
      </c>
      <c r="M7" s="2">
        <f t="shared" si="2"/>
        <v>0.43597218018054257</v>
      </c>
      <c r="N7" s="2">
        <v>13955059.03979728</v>
      </c>
      <c r="O7" s="2">
        <f t="shared" si="3"/>
        <v>0.40942643954731328</v>
      </c>
      <c r="P7" s="2">
        <v>4</v>
      </c>
      <c r="Q7" s="2">
        <v>0</v>
      </c>
      <c r="R7" s="2">
        <v>1</v>
      </c>
      <c r="S7" s="2">
        <v>0</v>
      </c>
    </row>
    <row r="8" spans="1:19" x14ac:dyDescent="0.25">
      <c r="A8" s="2">
        <v>2020</v>
      </c>
      <c r="B8" s="2">
        <v>20856170</v>
      </c>
      <c r="C8" s="2">
        <v>16893566.668882333</v>
      </c>
      <c r="D8" s="2">
        <f t="shared" si="0"/>
        <v>0.81000330688148081</v>
      </c>
      <c r="E8" s="2">
        <v>2395.1977079151002</v>
      </c>
      <c r="F8" s="2">
        <f t="shared" si="1"/>
        <v>1.1484360301604274E-4</v>
      </c>
      <c r="G8" s="2">
        <v>0</v>
      </c>
      <c r="H8" s="2">
        <v>1</v>
      </c>
      <c r="I8" s="2">
        <v>0</v>
      </c>
      <c r="J8" s="2">
        <v>0</v>
      </c>
      <c r="K8" s="2">
        <v>34020971</v>
      </c>
      <c r="L8" s="2">
        <v>13975350.882936016</v>
      </c>
      <c r="M8" s="2">
        <f t="shared" si="2"/>
        <v>0.41078636123983692</v>
      </c>
      <c r="N8" s="2">
        <v>15488865.636090495</v>
      </c>
      <c r="O8" s="2">
        <f t="shared" si="3"/>
        <v>0.45527406128680142</v>
      </c>
      <c r="P8" s="2">
        <v>6</v>
      </c>
      <c r="Q8" s="2">
        <v>0</v>
      </c>
      <c r="R8" s="2">
        <v>2</v>
      </c>
      <c r="S8" s="2">
        <v>0</v>
      </c>
    </row>
    <row r="9" spans="1:19" x14ac:dyDescent="0.25">
      <c r="A9" s="2">
        <v>2021</v>
      </c>
      <c r="B9" s="2">
        <v>21451104</v>
      </c>
      <c r="C9" s="2">
        <v>17290198.188498743</v>
      </c>
      <c r="D9" s="2">
        <f t="shared" si="0"/>
        <v>0.80602836052161897</v>
      </c>
      <c r="E9" s="2">
        <v>2385.5812958255096</v>
      </c>
      <c r="F9" s="2">
        <f t="shared" si="1"/>
        <v>1.1121018740226656E-4</v>
      </c>
      <c r="G9" s="2">
        <v>0</v>
      </c>
      <c r="H9" s="2">
        <v>0</v>
      </c>
      <c r="I9" s="2">
        <v>0</v>
      </c>
      <c r="J9" s="2">
        <v>0</v>
      </c>
      <c r="K9" s="2">
        <v>35431910</v>
      </c>
      <c r="L9" s="2">
        <v>13365558.746723913</v>
      </c>
      <c r="M9" s="2">
        <f t="shared" si="2"/>
        <v>0.37721812757833018</v>
      </c>
      <c r="N9" s="2">
        <v>16900595.794192713</v>
      </c>
      <c r="O9" s="2">
        <f t="shared" si="3"/>
        <v>0.47698799737842845</v>
      </c>
      <c r="P9" s="2">
        <v>4</v>
      </c>
      <c r="Q9" s="2">
        <v>0</v>
      </c>
      <c r="R9" s="2">
        <v>0</v>
      </c>
      <c r="S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ABCs</vt:lpstr>
      <vt:lpstr>National_Vaccinated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2024-03-28T20:48:12Z</dcterms:created>
  <dcterms:modified xsi:type="dcterms:W3CDTF">2024-04-10T23:33:16Z</dcterms:modified>
</cp:coreProperties>
</file>